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24226"/>
  <mc:AlternateContent xmlns:mc="http://schemas.openxmlformats.org/markup-compatibility/2006">
    <mc:Choice Requires="x15">
      <x15ac:absPath xmlns:x15ac="http://schemas.microsoft.com/office/spreadsheetml/2010/11/ac" url="\\data\common\Finance\Rates\_Alectra\Rate Applications\EDR Rate Applications\2023 EDR Application\0. Application and Adjudication Process\A. Complete Application and Evidence_IRM\Attachments\"/>
    </mc:Choice>
  </mc:AlternateContent>
  <xr:revisionPtr revIDLastSave="0" documentId="8_{E651715F-17E8-43AB-A082-85423C99306D}" xr6:coauthVersionLast="47" xr6:coauthVersionMax="47" xr10:uidLastSave="{00000000-0000-0000-0000-000000000000}"/>
  <bookViews>
    <workbookView xWindow="-28920" yWindow="-120" windowWidth="29040" windowHeight="15840" tabRatio="874" activeTab="4" xr2:uid="{00000000-000D-0000-FFFF-FFFF00000000}"/>
  </bookViews>
  <sheets>
    <sheet name="Contents" sheetId="62" r:id="rId1"/>
    <sheet name="Instructions" sheetId="87" r:id="rId2"/>
    <sheet name="LRAMVA Checklist Schematic" sheetId="63" r:id="rId3"/>
    <sheet name="DropDownList" sheetId="80" state="hidden" r:id="rId4"/>
    <sheet name="1.  LRAMVA Summary" sheetId="43" r:id="rId5"/>
    <sheet name="1-a.  Summary of Changes" sheetId="83" r:id="rId6"/>
    <sheet name="2. LRAMVA Threshold" sheetId="44" r:id="rId7"/>
    <sheet name="3.  Distribution Rates" sheetId="45" r:id="rId8"/>
    <sheet name="4.  2011-2014 LRAM" sheetId="46" r:id="rId9"/>
    <sheet name="5.  2015-2027 LRAM" sheetId="79" r:id="rId10"/>
    <sheet name="Alectra Persistence Savings %" sheetId="88" r:id="rId11"/>
    <sheet name="7.  Persistence Report" sheetId="68" r:id="rId12"/>
    <sheet name="6.  Carrying Charges" sheetId="47" r:id="rId13"/>
    <sheet name="8.  Streetlighting" sheetId="85" r:id="rId14"/>
  </sheets>
  <externalReferences>
    <externalReference r:id="rId15"/>
    <externalReference r:id="rId16"/>
  </externalReferences>
  <definedNames>
    <definedName name="_xlnm._FilterDatabase" localSheetId="11" hidden="1">'7.  Persistence Report'!$C$26:$BT$220</definedName>
    <definedName name="_xlnm._FilterDatabase" localSheetId="3" hidden="1">DropDownList!$A$1:$A$40</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4">'1.  LRAMVA Summary'!$A$1:$R$143</definedName>
    <definedName name="_xlnm.Print_Area" localSheetId="6">'2. LRAMVA Threshold'!$A$1:$R$69</definedName>
    <definedName name="_xlnm.Print_Area" localSheetId="7">'3.  Distribution Rates'!$A$1:$P$136</definedName>
    <definedName name="_xlnm.Print_Area" localSheetId="8">'4.  2011-2014 LRAM'!$A$1:$BA$564</definedName>
    <definedName name="_xlnm.Print_Area" localSheetId="9">'5.  2015-2027 LRAM'!$A:$AT</definedName>
    <definedName name="_xlnm.Print_Area" localSheetId="12">'6.  Carrying Charges'!$A$1:$X$164</definedName>
    <definedName name="_xlnm.Print_Area" localSheetId="11">'7.  Persistence Report'!$A$1:$BT$54</definedName>
    <definedName name="_xlnm.Print_Area" localSheetId="0">Contents!$A$1:$D$26</definedName>
    <definedName name="_xlnm.Print_Area" localSheetId="2">'LRAMVA Checklist Schematic'!$A$1:$H$30</definedName>
    <definedName name="_xlnm.Print_Titles" localSheetId="8">'4.  2011-2014 LRAM'!$B:$B</definedName>
    <definedName name="Table_1_b.__Annual_LRAMVA_Breakdown_by_Year_and_Rate_Class">'1.  LRAMVA Summary'!$B$47</definedName>
    <definedName name="Table_3.__Inputs_for_Distribution_Rates_and_Adjustments_by_Rate_Class">'3.  Distribution Rates'!$B$11</definedName>
    <definedName name="Table_3_a.__Distribution_Rates_by_Rate_Class">'3.  Distribution Rates'!$B$119</definedName>
    <definedName name="Table_4_a.__2011_Lost_Revenues_Work_Form">'4.  2011-2014 LRAM'!$B$18</definedName>
    <definedName name="Table_4_b.__2012_Lost_Revenues_Work_Form">'4.  2011-2014 LRAM'!$B$156</definedName>
    <definedName name="Table_4_c.__2013_Lost_Revenues_Work_Form">'4.  2011-2014 LRAM'!$B$292</definedName>
    <definedName name="Table_4_d.__2014_Lost_Revenues_Work_Form">'4.  2011-2014 LRAM'!$B$428</definedName>
    <definedName name="Table_5_a.__2015_Lost_Revenues_Work_Form">'5.  2015-2027 LRAM'!$B$33</definedName>
    <definedName name="Table_5_b.__2016_Lost_Revenues_Work_Form">'5.  2015-2027 LRAM'!$B$223</definedName>
    <definedName name="Table_5_c.__2017_Lost_Revenues_Work_Form">'5.  2015-2027 LRAM'!$B$413</definedName>
    <definedName name="Table_5_d.__2018_Lost_Revenues_Work_Form">'5.  2015-2027 LRAM'!$B$603</definedName>
    <definedName name="Table_5_e.__2019_Lost_Revenues_Work_Form">'5.  2015-2027 LRAM'!$B$797</definedName>
    <definedName name="Table_5_f.__2020_Lost_Revenues_Work_Form">'5.  2015-2027 LRAM'!$B$992</definedName>
    <definedName name="Table_5_g.__2021_Lost_Revenues_Work_Form">'5.  2015-2027 LRAM'!$B$1187</definedName>
    <definedName name="Table_5_h.__2022_Lost_Revenues_Work_Form">'5.  2015-2027 LRAM'!$B$1381</definedName>
    <definedName name="Table_5_i.__2023_Lost_Revenues_Work_Form">'5.  2015-2027 LRAM'!$B$1578</definedName>
    <definedName name="Table_5_j.__2024_Lost_Revenues_Work_Form">'5.  2015-2027 LRAM'!$B$1604</definedName>
    <definedName name="Table_5_k.__2025_Lost_Revenues_Work_Form">'5.  2015-2027 LRAM'!$B$1630</definedName>
    <definedName name="Table_5_l.__2026_Lost_Revenues_Work_Form">'5.  2015-2027 LRAM'!$B$1657</definedName>
    <definedName name="Table_5_m.__2027_Lost_Revenues_Work_Form">'5.  2015-2027 LRAM'!$B$1684</definedName>
    <definedName name="Targets" localSheetId="10">'[1]LDC Targets'!$A$3:$D$83</definedName>
    <definedName name="Targets">'[2]LDC Targets'!$A$3:$D$83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371" i="85" l="1"/>
  <c r="F372" i="85"/>
  <c r="AF964" i="79" l="1"/>
  <c r="S295" i="79" l="1"/>
  <c r="T295" i="79"/>
  <c r="U295" i="79"/>
  <c r="V295" i="79"/>
  <c r="W295" i="79"/>
  <c r="X295" i="79"/>
  <c r="Y295" i="79"/>
  <c r="Z295" i="79"/>
  <c r="AA295" i="79"/>
  <c r="AB295" i="79"/>
  <c r="AC295" i="79"/>
  <c r="AD295" i="79"/>
  <c r="R295" i="79"/>
  <c r="E295" i="79"/>
  <c r="F295" i="79"/>
  <c r="G295" i="79"/>
  <c r="H295" i="79"/>
  <c r="I295" i="79"/>
  <c r="J295" i="79"/>
  <c r="K295" i="79"/>
  <c r="L295" i="79"/>
  <c r="M295" i="79"/>
  <c r="N295" i="79"/>
  <c r="O295" i="79"/>
  <c r="P295" i="79"/>
  <c r="D295" i="79"/>
  <c r="U302" i="79"/>
  <c r="W302" i="79" s="1"/>
  <c r="Y302" i="79" s="1"/>
  <c r="AA302" i="79" s="1"/>
  <c r="AC302" i="79" s="1"/>
  <c r="V296" i="79" l="1"/>
  <c r="Z296" i="79"/>
  <c r="AD296" i="79"/>
  <c r="W296" i="79"/>
  <c r="AA296" i="79"/>
  <c r="S296" i="79"/>
  <c r="T296" i="79"/>
  <c r="X296" i="79"/>
  <c r="AB296" i="79"/>
  <c r="U296" i="79"/>
  <c r="Y296" i="79"/>
  <c r="AC296" i="79"/>
  <c r="H312" i="79"/>
  <c r="L312" i="79"/>
  <c r="P312" i="79"/>
  <c r="I312" i="79"/>
  <c r="M312" i="79"/>
  <c r="E312" i="79"/>
  <c r="F312" i="79"/>
  <c r="J312" i="79"/>
  <c r="N312" i="79"/>
  <c r="G312" i="79"/>
  <c r="K312" i="79"/>
  <c r="O312" i="79"/>
  <c r="G302" i="79"/>
  <c r="K302" i="79"/>
  <c r="O302" i="79"/>
  <c r="H302" i="79"/>
  <c r="L302" i="79"/>
  <c r="P302" i="79"/>
  <c r="I302" i="79"/>
  <c r="M302" i="79"/>
  <c r="F302" i="79"/>
  <c r="J302" i="79"/>
  <c r="N302" i="79"/>
  <c r="G299" i="79"/>
  <c r="K299" i="79"/>
  <c r="O299" i="79"/>
  <c r="H299" i="79"/>
  <c r="L299" i="79"/>
  <c r="P299" i="79"/>
  <c r="I299" i="79"/>
  <c r="M299" i="79"/>
  <c r="F299" i="79"/>
  <c r="J299" i="79"/>
  <c r="N299" i="79"/>
  <c r="V312" i="79"/>
  <c r="Z312" i="79"/>
  <c r="AD312" i="79"/>
  <c r="W312" i="79"/>
  <c r="AA312" i="79"/>
  <c r="S312" i="79"/>
  <c r="T312" i="79"/>
  <c r="X312" i="79"/>
  <c r="AB312" i="79"/>
  <c r="U312" i="79"/>
  <c r="Y312" i="79"/>
  <c r="AC312" i="79"/>
  <c r="T302" i="79"/>
  <c r="V302" i="79" s="1"/>
  <c r="X302" i="79" s="1"/>
  <c r="Z302" i="79" s="1"/>
  <c r="AB302" i="79" s="1"/>
  <c r="AD302" i="79" s="1"/>
  <c r="X299" i="79"/>
  <c r="AB299" i="79"/>
  <c r="U299" i="79"/>
  <c r="Y299" i="79"/>
  <c r="AC299" i="79"/>
  <c r="V299" i="79"/>
  <c r="Z299" i="79"/>
  <c r="AD299" i="79"/>
  <c r="W299" i="79"/>
  <c r="AA299" i="79"/>
  <c r="T299" i="79"/>
  <c r="H309" i="79"/>
  <c r="L309" i="79"/>
  <c r="P309" i="79"/>
  <c r="I309" i="79"/>
  <c r="M309" i="79"/>
  <c r="E309" i="79"/>
  <c r="F309" i="79"/>
  <c r="J309" i="79"/>
  <c r="N309" i="79"/>
  <c r="G309" i="79"/>
  <c r="K309" i="79"/>
  <c r="O309" i="79"/>
  <c r="H330" i="79"/>
  <c r="L330" i="79"/>
  <c r="P330" i="79"/>
  <c r="I330" i="79"/>
  <c r="M330" i="79"/>
  <c r="E330" i="79"/>
  <c r="F330" i="79"/>
  <c r="J330" i="79"/>
  <c r="N330" i="79"/>
  <c r="G330" i="79"/>
  <c r="K330" i="79"/>
  <c r="O330" i="79"/>
  <c r="H296" i="79"/>
  <c r="L296" i="79"/>
  <c r="P296" i="79"/>
  <c r="I296" i="79"/>
  <c r="M296" i="79"/>
  <c r="F296" i="79"/>
  <c r="J296" i="79"/>
  <c r="N296" i="79"/>
  <c r="G296" i="79"/>
  <c r="K296" i="79"/>
  <c r="O296" i="79"/>
  <c r="V309" i="79"/>
  <c r="Z309" i="79"/>
  <c r="AD309" i="79"/>
  <c r="W309" i="79"/>
  <c r="AA309" i="79"/>
  <c r="S309" i="79"/>
  <c r="T309" i="79"/>
  <c r="X309" i="79"/>
  <c r="AB309" i="79"/>
  <c r="U309" i="79"/>
  <c r="Y309" i="79"/>
  <c r="AC309" i="79"/>
  <c r="V330" i="79"/>
  <c r="Z330" i="79"/>
  <c r="AD330" i="79"/>
  <c r="W330" i="79"/>
  <c r="AA330" i="79"/>
  <c r="S330" i="79"/>
  <c r="T330" i="79"/>
  <c r="X330" i="79"/>
  <c r="AB330" i="79"/>
  <c r="U330" i="79"/>
  <c r="Y330" i="79"/>
  <c r="AC330" i="79"/>
  <c r="AD38" i="79" l="1"/>
  <c r="AC38" i="79"/>
  <c r="AB38" i="79"/>
  <c r="AA38" i="79"/>
  <c r="Z38" i="79"/>
  <c r="Y38" i="79"/>
  <c r="X38" i="79"/>
  <c r="W38" i="79"/>
  <c r="V38" i="79"/>
  <c r="U38" i="79"/>
  <c r="T38" i="79"/>
  <c r="S38" i="79"/>
  <c r="R127" i="79" l="1"/>
  <c r="D127" i="79"/>
  <c r="V450" i="46" l="1"/>
  <c r="AL531" i="46"/>
  <c r="AK531" i="46"/>
  <c r="AJ531" i="46"/>
  <c r="AI531" i="46"/>
  <c r="AH531" i="46"/>
  <c r="AG531" i="46"/>
  <c r="AF531" i="46"/>
  <c r="AE531" i="46"/>
  <c r="AD531" i="46"/>
  <c r="AC531" i="46"/>
  <c r="AB531" i="46"/>
  <c r="AA531" i="46"/>
  <c r="Z531" i="46"/>
  <c r="Y531" i="46"/>
  <c r="X531" i="46"/>
  <c r="W531" i="46"/>
  <c r="V531" i="46"/>
  <c r="T531" i="46"/>
  <c r="S531" i="46"/>
  <c r="R531" i="46"/>
  <c r="Q531" i="46"/>
  <c r="P531" i="46"/>
  <c r="O531" i="46"/>
  <c r="N531" i="46"/>
  <c r="M531" i="46"/>
  <c r="L531" i="46"/>
  <c r="K531" i="46"/>
  <c r="J531" i="46"/>
  <c r="I531" i="46"/>
  <c r="H531" i="46"/>
  <c r="G531" i="46"/>
  <c r="F531" i="46"/>
  <c r="E531" i="46"/>
  <c r="D531" i="46"/>
  <c r="AL528" i="46"/>
  <c r="AK528" i="46"/>
  <c r="AJ528" i="46"/>
  <c r="AI528" i="46"/>
  <c r="AH528" i="46"/>
  <c r="AG528" i="46"/>
  <c r="AF528" i="46"/>
  <c r="AE528" i="46"/>
  <c r="AD528" i="46"/>
  <c r="AC528" i="46"/>
  <c r="AB528" i="46"/>
  <c r="AA528" i="46"/>
  <c r="Z528" i="46"/>
  <c r="Y528" i="46"/>
  <c r="X528" i="46"/>
  <c r="W528" i="46"/>
  <c r="V528" i="46"/>
  <c r="T528" i="46"/>
  <c r="S528" i="46"/>
  <c r="R528" i="46"/>
  <c r="Q528" i="46"/>
  <c r="P528" i="46"/>
  <c r="O528" i="46"/>
  <c r="N528" i="46"/>
  <c r="M528" i="46"/>
  <c r="L528" i="46"/>
  <c r="K528" i="46"/>
  <c r="J528" i="46"/>
  <c r="I528" i="46"/>
  <c r="H528" i="46"/>
  <c r="G528" i="46"/>
  <c r="F528" i="46"/>
  <c r="E528" i="46"/>
  <c r="D528" i="46"/>
  <c r="AL501" i="46"/>
  <c r="AK501" i="46"/>
  <c r="AJ501" i="46"/>
  <c r="AI501" i="46"/>
  <c r="AH501" i="46"/>
  <c r="AG501" i="46"/>
  <c r="AF501" i="46"/>
  <c r="AE501" i="46"/>
  <c r="AD501" i="46"/>
  <c r="AC501" i="46"/>
  <c r="AB501" i="46"/>
  <c r="AA501" i="46"/>
  <c r="Z501" i="46"/>
  <c r="Y501" i="46"/>
  <c r="X501" i="46"/>
  <c r="W501" i="46"/>
  <c r="V501" i="46"/>
  <c r="T501" i="46"/>
  <c r="S501" i="46"/>
  <c r="R501" i="46"/>
  <c r="Q501" i="46"/>
  <c r="P501" i="46"/>
  <c r="O501" i="46"/>
  <c r="N501" i="46"/>
  <c r="M501" i="46"/>
  <c r="L501" i="46"/>
  <c r="K501" i="46"/>
  <c r="J501" i="46"/>
  <c r="I501" i="46"/>
  <c r="H501" i="46"/>
  <c r="G501" i="46"/>
  <c r="F501" i="46"/>
  <c r="E501" i="46"/>
  <c r="D501" i="46"/>
  <c r="AL497" i="46"/>
  <c r="AK497" i="46"/>
  <c r="AJ497" i="46"/>
  <c r="AI497" i="46"/>
  <c r="AH497" i="46"/>
  <c r="AG497" i="46"/>
  <c r="AF497" i="46"/>
  <c r="AE497" i="46"/>
  <c r="AD497" i="46"/>
  <c r="AC497" i="46"/>
  <c r="AB497" i="46"/>
  <c r="AA497" i="46"/>
  <c r="Z497" i="46"/>
  <c r="Y497" i="46"/>
  <c r="X497" i="46"/>
  <c r="W497" i="46"/>
  <c r="V497" i="46"/>
  <c r="T497" i="46"/>
  <c r="S497" i="46"/>
  <c r="R497" i="46"/>
  <c r="Q497" i="46"/>
  <c r="P497" i="46"/>
  <c r="O497" i="46"/>
  <c r="N497" i="46"/>
  <c r="M497" i="46"/>
  <c r="L497" i="46"/>
  <c r="K497" i="46"/>
  <c r="J497" i="46"/>
  <c r="I497" i="46"/>
  <c r="H497" i="46"/>
  <c r="G497" i="46"/>
  <c r="F497" i="46"/>
  <c r="E497" i="46"/>
  <c r="D497" i="46"/>
  <c r="AL491" i="46"/>
  <c r="AK491" i="46"/>
  <c r="AJ491" i="46"/>
  <c r="AI491" i="46"/>
  <c r="AH491" i="46"/>
  <c r="AG491" i="46"/>
  <c r="AF491" i="46"/>
  <c r="AE491" i="46"/>
  <c r="AD491" i="46"/>
  <c r="AC491" i="46"/>
  <c r="AB491" i="46"/>
  <c r="AA491" i="46"/>
  <c r="Z491" i="46"/>
  <c r="Y491" i="46"/>
  <c r="X491" i="46"/>
  <c r="W491" i="46"/>
  <c r="V491" i="46"/>
  <c r="T491" i="46"/>
  <c r="S491" i="46"/>
  <c r="R491" i="46"/>
  <c r="Q491" i="46"/>
  <c r="P491" i="46"/>
  <c r="O491" i="46"/>
  <c r="N491" i="46"/>
  <c r="M491" i="46"/>
  <c r="L491" i="46"/>
  <c r="K491" i="46"/>
  <c r="J491" i="46"/>
  <c r="I491" i="46"/>
  <c r="H491" i="46"/>
  <c r="G491" i="46"/>
  <c r="F491" i="46"/>
  <c r="E491" i="46"/>
  <c r="D491" i="46"/>
  <c r="T481" i="46"/>
  <c r="S481" i="46"/>
  <c r="R481" i="46"/>
  <c r="Q481" i="46"/>
  <c r="P481" i="46"/>
  <c r="O481" i="46"/>
  <c r="N481" i="46"/>
  <c r="M481" i="46"/>
  <c r="L481" i="46"/>
  <c r="K481" i="46"/>
  <c r="J481" i="46"/>
  <c r="I481" i="46"/>
  <c r="H481" i="46"/>
  <c r="G481" i="46"/>
  <c r="F481" i="46"/>
  <c r="E481" i="46"/>
  <c r="D481" i="46"/>
  <c r="AL481" i="46"/>
  <c r="AK481" i="46"/>
  <c r="AJ481" i="46"/>
  <c r="AI481" i="46"/>
  <c r="AH481" i="46"/>
  <c r="AG481" i="46"/>
  <c r="AF481" i="46"/>
  <c r="AE481" i="46"/>
  <c r="AD481" i="46"/>
  <c r="AC481" i="46"/>
  <c r="AB481" i="46"/>
  <c r="AA481" i="46"/>
  <c r="Z481" i="46"/>
  <c r="Y481" i="46"/>
  <c r="X481" i="46"/>
  <c r="W481" i="46"/>
  <c r="V481" i="46"/>
  <c r="AL475" i="46"/>
  <c r="AK475" i="46"/>
  <c r="AJ475" i="46"/>
  <c r="AI475" i="46"/>
  <c r="AH475" i="46"/>
  <c r="AG475" i="46"/>
  <c r="AF475" i="46"/>
  <c r="AE475" i="46"/>
  <c r="AD475" i="46"/>
  <c r="AC475" i="46"/>
  <c r="AB475" i="46"/>
  <c r="AA475" i="46"/>
  <c r="Z475" i="46"/>
  <c r="Y475" i="46"/>
  <c r="X475" i="46"/>
  <c r="W475" i="46"/>
  <c r="V475" i="46"/>
  <c r="AL472" i="46"/>
  <c r="AK472" i="46"/>
  <c r="AJ472" i="46"/>
  <c r="AI472" i="46"/>
  <c r="AH472" i="46"/>
  <c r="AG472" i="46"/>
  <c r="AF472" i="46"/>
  <c r="AE472" i="46"/>
  <c r="AD472" i="46"/>
  <c r="AC472" i="46"/>
  <c r="AB472" i="46"/>
  <c r="AA472" i="46"/>
  <c r="Z472" i="46"/>
  <c r="Y472" i="46"/>
  <c r="X472" i="46"/>
  <c r="W472" i="46"/>
  <c r="V472" i="46"/>
  <c r="T472" i="46"/>
  <c r="S472" i="46"/>
  <c r="R472" i="46"/>
  <c r="Q472" i="46"/>
  <c r="P472" i="46"/>
  <c r="O472" i="46"/>
  <c r="N472" i="46"/>
  <c r="M472" i="46"/>
  <c r="L472" i="46"/>
  <c r="K472" i="46"/>
  <c r="J472" i="46"/>
  <c r="I472" i="46"/>
  <c r="H472" i="46"/>
  <c r="G472" i="46"/>
  <c r="F472" i="46"/>
  <c r="E472" i="46"/>
  <c r="D472" i="46"/>
  <c r="AL469" i="46"/>
  <c r="AK469" i="46"/>
  <c r="AJ469" i="46"/>
  <c r="AI469" i="46"/>
  <c r="AH469" i="46"/>
  <c r="AG469" i="46"/>
  <c r="AF469" i="46"/>
  <c r="AE469" i="46"/>
  <c r="AD469" i="46"/>
  <c r="AC469" i="46"/>
  <c r="AB469" i="46"/>
  <c r="AA469" i="46"/>
  <c r="Z469" i="46"/>
  <c r="Y469" i="46"/>
  <c r="X469" i="46"/>
  <c r="W469" i="46"/>
  <c r="V469" i="46"/>
  <c r="T469" i="46"/>
  <c r="S469" i="46"/>
  <c r="R469" i="46"/>
  <c r="Q469" i="46"/>
  <c r="P469" i="46"/>
  <c r="O469" i="46"/>
  <c r="N469" i="46"/>
  <c r="M469" i="46"/>
  <c r="L469" i="46"/>
  <c r="K469" i="46"/>
  <c r="J469" i="46"/>
  <c r="I469" i="46"/>
  <c r="H469" i="46"/>
  <c r="G469" i="46"/>
  <c r="F469" i="46"/>
  <c r="E469" i="46"/>
  <c r="D469" i="46"/>
  <c r="AL463" i="46"/>
  <c r="AK463" i="46"/>
  <c r="AJ463" i="46"/>
  <c r="AI463" i="46"/>
  <c r="AH463" i="46"/>
  <c r="AG463" i="46"/>
  <c r="AF463" i="46"/>
  <c r="AE463" i="46"/>
  <c r="AD463" i="46"/>
  <c r="AC463" i="46"/>
  <c r="AB463" i="46"/>
  <c r="AA463" i="46"/>
  <c r="Z463" i="46"/>
  <c r="Y463" i="46"/>
  <c r="X463" i="46"/>
  <c r="W463" i="46"/>
  <c r="V463" i="46"/>
  <c r="T463" i="46"/>
  <c r="S463" i="46"/>
  <c r="R463" i="46"/>
  <c r="Q463" i="46"/>
  <c r="P463" i="46"/>
  <c r="O463" i="46"/>
  <c r="N463" i="46"/>
  <c r="M463" i="46"/>
  <c r="L463" i="46"/>
  <c r="K463" i="46"/>
  <c r="J463" i="46"/>
  <c r="I463" i="46"/>
  <c r="H463" i="46"/>
  <c r="G463" i="46"/>
  <c r="F463" i="46"/>
  <c r="E463" i="46"/>
  <c r="D463" i="46"/>
  <c r="AL460" i="46"/>
  <c r="AK460" i="46"/>
  <c r="AJ460" i="46"/>
  <c r="AI460" i="46"/>
  <c r="AH460" i="46"/>
  <c r="AG460" i="46"/>
  <c r="AF460" i="46"/>
  <c r="AE460" i="46"/>
  <c r="AD460" i="46"/>
  <c r="AC460" i="46"/>
  <c r="AB460" i="46"/>
  <c r="AA460" i="46"/>
  <c r="Z460" i="46"/>
  <c r="Y460" i="46"/>
  <c r="X460" i="46"/>
  <c r="W460" i="46"/>
  <c r="V460" i="46"/>
  <c r="T460" i="46"/>
  <c r="S460" i="46"/>
  <c r="R460" i="46"/>
  <c r="Q460" i="46"/>
  <c r="P460" i="46"/>
  <c r="O460" i="46"/>
  <c r="N460" i="46"/>
  <c r="M460" i="46"/>
  <c r="L460" i="46"/>
  <c r="K460" i="46"/>
  <c r="J460" i="46"/>
  <c r="I460" i="46"/>
  <c r="H460" i="46"/>
  <c r="G460" i="46"/>
  <c r="F460" i="46"/>
  <c r="E460" i="46"/>
  <c r="D460" i="46"/>
  <c r="AL456" i="46"/>
  <c r="AK456" i="46"/>
  <c r="AJ456" i="46"/>
  <c r="AI456" i="46"/>
  <c r="AH456" i="46"/>
  <c r="AG456" i="46"/>
  <c r="AF456" i="46"/>
  <c r="AE456" i="46"/>
  <c r="AD456" i="46"/>
  <c r="AC456" i="46"/>
  <c r="AB456" i="46"/>
  <c r="AA456" i="46"/>
  <c r="Z456" i="46"/>
  <c r="Y456" i="46"/>
  <c r="X456" i="46"/>
  <c r="W456" i="46"/>
  <c r="V456" i="46"/>
  <c r="T456" i="46"/>
  <c r="S456" i="46"/>
  <c r="R456" i="46"/>
  <c r="Q456" i="46"/>
  <c r="P456" i="46"/>
  <c r="O456" i="46"/>
  <c r="N456" i="46"/>
  <c r="M456" i="46"/>
  <c r="L456" i="46"/>
  <c r="K456" i="46"/>
  <c r="J456" i="46"/>
  <c r="I456" i="46"/>
  <c r="H456" i="46"/>
  <c r="G456" i="46"/>
  <c r="F456" i="46"/>
  <c r="E456" i="46"/>
  <c r="D456" i="46"/>
  <c r="AL444" i="46"/>
  <c r="AK444" i="46"/>
  <c r="AJ444" i="46"/>
  <c r="AI444" i="46"/>
  <c r="AH444" i="46"/>
  <c r="AG444" i="46"/>
  <c r="AF444" i="46"/>
  <c r="AE444" i="46"/>
  <c r="AD444" i="46"/>
  <c r="AC444" i="46"/>
  <c r="AB444" i="46"/>
  <c r="AA444" i="46"/>
  <c r="Z444" i="46"/>
  <c r="Y444" i="46"/>
  <c r="X444" i="46"/>
  <c r="W444" i="46"/>
  <c r="V444" i="46"/>
  <c r="T444" i="46"/>
  <c r="S444" i="46"/>
  <c r="R444" i="46"/>
  <c r="Q444" i="46"/>
  <c r="P444" i="46"/>
  <c r="O444" i="46"/>
  <c r="N444" i="46"/>
  <c r="M444" i="46"/>
  <c r="L444" i="46"/>
  <c r="K444" i="46"/>
  <c r="J444" i="46"/>
  <c r="I444" i="46"/>
  <c r="H444" i="46"/>
  <c r="G444" i="46"/>
  <c r="F444" i="46"/>
  <c r="E444" i="46"/>
  <c r="D444" i="46"/>
  <c r="AL441" i="46"/>
  <c r="AK441" i="46"/>
  <c r="AJ441" i="46"/>
  <c r="AI441" i="46"/>
  <c r="AH441" i="46"/>
  <c r="AG441" i="46"/>
  <c r="AF441" i="46"/>
  <c r="AE441" i="46"/>
  <c r="AD441" i="46"/>
  <c r="AC441" i="46"/>
  <c r="AB441" i="46"/>
  <c r="AA441" i="46"/>
  <c r="Z441" i="46"/>
  <c r="Y441" i="46"/>
  <c r="X441" i="46"/>
  <c r="W441" i="46"/>
  <c r="V441" i="46"/>
  <c r="T441" i="46"/>
  <c r="S441" i="46"/>
  <c r="R441" i="46"/>
  <c r="Q441" i="46"/>
  <c r="P441" i="46"/>
  <c r="O441" i="46"/>
  <c r="N441" i="46"/>
  <c r="M441" i="46"/>
  <c r="L441" i="46"/>
  <c r="K441" i="46"/>
  <c r="J441" i="46"/>
  <c r="I441" i="46"/>
  <c r="H441" i="46"/>
  <c r="G441" i="46"/>
  <c r="F441" i="46"/>
  <c r="E441" i="46"/>
  <c r="D441" i="46"/>
  <c r="AL438" i="46"/>
  <c r="AK438" i="46"/>
  <c r="AJ438" i="46"/>
  <c r="AI438" i="46"/>
  <c r="AH438" i="46"/>
  <c r="AG438" i="46"/>
  <c r="AF438" i="46"/>
  <c r="AE438" i="46"/>
  <c r="AD438" i="46"/>
  <c r="AC438" i="46"/>
  <c r="AB438" i="46"/>
  <c r="AA438" i="46"/>
  <c r="Z438" i="46"/>
  <c r="Y438" i="46"/>
  <c r="X438" i="46"/>
  <c r="W438" i="46"/>
  <c r="V438" i="46"/>
  <c r="T438" i="46"/>
  <c r="S438" i="46"/>
  <c r="R438" i="46"/>
  <c r="Q438" i="46"/>
  <c r="P438" i="46"/>
  <c r="O438" i="46"/>
  <c r="N438" i="46"/>
  <c r="M438" i="46"/>
  <c r="L438" i="46"/>
  <c r="K438" i="46"/>
  <c r="J438" i="46"/>
  <c r="I438" i="46"/>
  <c r="H438" i="46"/>
  <c r="G438" i="46"/>
  <c r="F438" i="46"/>
  <c r="E438" i="46"/>
  <c r="D438" i="46"/>
  <c r="AL435" i="46"/>
  <c r="AK435" i="46"/>
  <c r="AJ435" i="46"/>
  <c r="AI435" i="46"/>
  <c r="AH435" i="46"/>
  <c r="AG435" i="46"/>
  <c r="AF435" i="46"/>
  <c r="AE435" i="46"/>
  <c r="AD435" i="46"/>
  <c r="AC435" i="46"/>
  <c r="AB435" i="46"/>
  <c r="AA435" i="46"/>
  <c r="Z435" i="46"/>
  <c r="Y435" i="46"/>
  <c r="X435" i="46"/>
  <c r="W435" i="46"/>
  <c r="V435" i="46"/>
  <c r="T435" i="46"/>
  <c r="S435" i="46"/>
  <c r="R435" i="46"/>
  <c r="Q435" i="46"/>
  <c r="P435" i="46"/>
  <c r="O435" i="46"/>
  <c r="N435" i="46"/>
  <c r="M435" i="46"/>
  <c r="L435" i="46"/>
  <c r="K435" i="46"/>
  <c r="J435" i="46"/>
  <c r="I435" i="46"/>
  <c r="H435" i="46"/>
  <c r="G435" i="46"/>
  <c r="F435" i="46"/>
  <c r="E435" i="46"/>
  <c r="D435" i="46"/>
  <c r="AL432" i="46"/>
  <c r="AK432" i="46"/>
  <c r="AJ432" i="46"/>
  <c r="AI432" i="46"/>
  <c r="AH432" i="46"/>
  <c r="AG432" i="46"/>
  <c r="AF432" i="46"/>
  <c r="AE432" i="46"/>
  <c r="AD432" i="46"/>
  <c r="AC432" i="46"/>
  <c r="AB432" i="46"/>
  <c r="AA432" i="46"/>
  <c r="Z432" i="46"/>
  <c r="Y432" i="46"/>
  <c r="X432" i="46"/>
  <c r="W432" i="46"/>
  <c r="V432" i="46"/>
  <c r="T432" i="46"/>
  <c r="S432" i="46"/>
  <c r="R432" i="46"/>
  <c r="Q432" i="46"/>
  <c r="P432" i="46"/>
  <c r="O432" i="46"/>
  <c r="N432" i="46"/>
  <c r="M432" i="46"/>
  <c r="L432" i="46"/>
  <c r="K432" i="46"/>
  <c r="J432" i="46"/>
  <c r="I432" i="46"/>
  <c r="H432" i="46"/>
  <c r="G432" i="46"/>
  <c r="F432" i="46"/>
  <c r="E432" i="46"/>
  <c r="D432" i="46"/>
  <c r="AL345" i="46"/>
  <c r="AK345" i="46"/>
  <c r="AJ345" i="46"/>
  <c r="AI345" i="46"/>
  <c r="AH345" i="46"/>
  <c r="AG345" i="46"/>
  <c r="AF345" i="46"/>
  <c r="AE345" i="46"/>
  <c r="AD345" i="46"/>
  <c r="AC345" i="46"/>
  <c r="AB345" i="46"/>
  <c r="AA345" i="46"/>
  <c r="Z345" i="46"/>
  <c r="Y345" i="46"/>
  <c r="X345" i="46"/>
  <c r="W345" i="46"/>
  <c r="V345" i="46"/>
  <c r="T345" i="46"/>
  <c r="S345" i="46"/>
  <c r="R345" i="46"/>
  <c r="Q345" i="46"/>
  <c r="P345" i="46"/>
  <c r="O345" i="46"/>
  <c r="N345" i="46"/>
  <c r="M345" i="46"/>
  <c r="L345" i="46"/>
  <c r="K345" i="46"/>
  <c r="J345" i="46"/>
  <c r="I345" i="46"/>
  <c r="H345" i="46"/>
  <c r="G345" i="46"/>
  <c r="F345" i="46"/>
  <c r="E345" i="46"/>
  <c r="D345" i="46"/>
  <c r="W336" i="46"/>
  <c r="V336" i="46"/>
  <c r="Y336" i="46"/>
  <c r="Z336" i="46"/>
  <c r="AA336" i="46"/>
  <c r="AB336" i="46"/>
  <c r="AC336" i="46"/>
  <c r="AD336" i="46"/>
  <c r="AE336" i="46"/>
  <c r="AF336" i="46"/>
  <c r="AG336" i="46"/>
  <c r="AH336" i="46"/>
  <c r="AI336" i="46"/>
  <c r="AL350" i="46"/>
  <c r="AK350" i="46"/>
  <c r="AJ350" i="46"/>
  <c r="AI350" i="46"/>
  <c r="AH350" i="46"/>
  <c r="AG350" i="46"/>
  <c r="AF350" i="46"/>
  <c r="AE350" i="46"/>
  <c r="AD350" i="46"/>
  <c r="AC350" i="46"/>
  <c r="AB350" i="46"/>
  <c r="AA350" i="46"/>
  <c r="Z350" i="46"/>
  <c r="Y350" i="46"/>
  <c r="X350" i="46"/>
  <c r="W350" i="46"/>
  <c r="V350" i="46"/>
  <c r="T350" i="46"/>
  <c r="S350" i="46"/>
  <c r="R350" i="46"/>
  <c r="Q350" i="46"/>
  <c r="P350" i="46"/>
  <c r="O350" i="46"/>
  <c r="N350" i="46"/>
  <c r="M350" i="46"/>
  <c r="L350" i="46"/>
  <c r="K350" i="46"/>
  <c r="J350" i="46"/>
  <c r="I350" i="46"/>
  <c r="H350" i="46"/>
  <c r="G350" i="46"/>
  <c r="F350" i="46"/>
  <c r="E350" i="46"/>
  <c r="D350" i="46"/>
  <c r="AL356" i="46"/>
  <c r="AK356" i="46"/>
  <c r="AJ356" i="46"/>
  <c r="AI356" i="46"/>
  <c r="AH356" i="46"/>
  <c r="AG356" i="46"/>
  <c r="AF356" i="46"/>
  <c r="AE356" i="46"/>
  <c r="AD356" i="46"/>
  <c r="AC356" i="46"/>
  <c r="AB356" i="46"/>
  <c r="AA356" i="46"/>
  <c r="Z356" i="46"/>
  <c r="Y356" i="46"/>
  <c r="X356" i="46"/>
  <c r="W356" i="46"/>
  <c r="V356" i="46"/>
  <c r="T356" i="46"/>
  <c r="S356" i="46"/>
  <c r="R356" i="46"/>
  <c r="Q356" i="46"/>
  <c r="P356" i="46"/>
  <c r="O356" i="46"/>
  <c r="N356" i="46"/>
  <c r="M356" i="46"/>
  <c r="L356" i="46"/>
  <c r="K356" i="46"/>
  <c r="J356" i="46"/>
  <c r="I356" i="46"/>
  <c r="H356" i="46"/>
  <c r="G356" i="46"/>
  <c r="F356" i="46"/>
  <c r="E356" i="46"/>
  <c r="D356" i="46"/>
  <c r="AL306" i="46"/>
  <c r="AK306" i="46"/>
  <c r="AJ306" i="46"/>
  <c r="AI306" i="46"/>
  <c r="AH306" i="46"/>
  <c r="AG306" i="46"/>
  <c r="AF306" i="46"/>
  <c r="AE306" i="46"/>
  <c r="AD306" i="46"/>
  <c r="AC306" i="46"/>
  <c r="AB306" i="46"/>
  <c r="AA306" i="46"/>
  <c r="Z306" i="46"/>
  <c r="Y306" i="46"/>
  <c r="X306" i="46"/>
  <c r="W306" i="46"/>
  <c r="V306" i="46"/>
  <c r="T306" i="46"/>
  <c r="S306" i="46"/>
  <c r="R306" i="46"/>
  <c r="Q306" i="46"/>
  <c r="P306" i="46"/>
  <c r="O306" i="46"/>
  <c r="N306" i="46"/>
  <c r="M306" i="46"/>
  <c r="L306" i="46"/>
  <c r="K306" i="46"/>
  <c r="J306" i="46"/>
  <c r="I306" i="46"/>
  <c r="H306" i="46"/>
  <c r="G306" i="46"/>
  <c r="F306" i="46"/>
  <c r="E306" i="46"/>
  <c r="D306" i="46"/>
  <c r="AL305" i="46"/>
  <c r="AK305" i="46"/>
  <c r="AJ305" i="46"/>
  <c r="AI305" i="46"/>
  <c r="AH305" i="46"/>
  <c r="AG305" i="46"/>
  <c r="AF305" i="46"/>
  <c r="AE305" i="46"/>
  <c r="AD305" i="46"/>
  <c r="AC305" i="46"/>
  <c r="AB305" i="46"/>
  <c r="AA305" i="46"/>
  <c r="Z305" i="46"/>
  <c r="Y305" i="46"/>
  <c r="X305" i="46"/>
  <c r="W305" i="46"/>
  <c r="V305" i="46"/>
  <c r="T305" i="46"/>
  <c r="S305" i="46"/>
  <c r="R305" i="46"/>
  <c r="Q305" i="46"/>
  <c r="P305" i="46"/>
  <c r="O305" i="46"/>
  <c r="N305" i="46"/>
  <c r="M305" i="46"/>
  <c r="L305" i="46"/>
  <c r="K305" i="46"/>
  <c r="J305" i="46"/>
  <c r="I305" i="46"/>
  <c r="H305" i="46"/>
  <c r="G305" i="46"/>
  <c r="F305" i="46"/>
  <c r="E305" i="46"/>
  <c r="D305" i="46"/>
  <c r="AL361" i="46"/>
  <c r="AK361" i="46"/>
  <c r="AJ361" i="46"/>
  <c r="AI361" i="46"/>
  <c r="AH361" i="46"/>
  <c r="AG361" i="46"/>
  <c r="AF361" i="46"/>
  <c r="AE361" i="46"/>
  <c r="AD361" i="46"/>
  <c r="AC361" i="46"/>
  <c r="AB361" i="46"/>
  <c r="AA361" i="46"/>
  <c r="Z361" i="46"/>
  <c r="Y361" i="46"/>
  <c r="X361" i="46"/>
  <c r="W361" i="46"/>
  <c r="V361" i="46"/>
  <c r="T361" i="46"/>
  <c r="S361" i="46"/>
  <c r="R361" i="46"/>
  <c r="Q361" i="46"/>
  <c r="P361" i="46"/>
  <c r="O361" i="46"/>
  <c r="N361" i="46"/>
  <c r="M361" i="46"/>
  <c r="L361" i="46"/>
  <c r="K361" i="46"/>
  <c r="J361" i="46"/>
  <c r="I361" i="46"/>
  <c r="H361" i="46"/>
  <c r="G361" i="46"/>
  <c r="F361" i="46"/>
  <c r="E361" i="46"/>
  <c r="D361" i="46"/>
  <c r="AJ336" i="46"/>
  <c r="X336" i="46"/>
  <c r="AK336" i="46"/>
  <c r="AL336" i="46"/>
  <c r="T336" i="46"/>
  <c r="S336" i="46"/>
  <c r="R336" i="46"/>
  <c r="Q336" i="46"/>
  <c r="P336" i="46"/>
  <c r="O336" i="46"/>
  <c r="N336" i="46"/>
  <c r="M336" i="46"/>
  <c r="L336" i="46"/>
  <c r="K336" i="46"/>
  <c r="J336" i="46"/>
  <c r="I336" i="46"/>
  <c r="H336" i="46"/>
  <c r="G336" i="46"/>
  <c r="F336" i="46"/>
  <c r="E336" i="46"/>
  <c r="D336" i="46"/>
  <c r="AL337" i="46"/>
  <c r="AK337" i="46"/>
  <c r="AJ337" i="46"/>
  <c r="AI337" i="46"/>
  <c r="AH337" i="46"/>
  <c r="AG337" i="46"/>
  <c r="AF337" i="46"/>
  <c r="AE337" i="46"/>
  <c r="AD337" i="46"/>
  <c r="AC337" i="46"/>
  <c r="AB337" i="46"/>
  <c r="AA337" i="46"/>
  <c r="Z337" i="46"/>
  <c r="Y337" i="46"/>
  <c r="X337" i="46"/>
  <c r="W337" i="46"/>
  <c r="V337" i="46"/>
  <c r="T337" i="46"/>
  <c r="S337" i="46"/>
  <c r="R337" i="46"/>
  <c r="Q337" i="46"/>
  <c r="P337" i="46"/>
  <c r="O337" i="46"/>
  <c r="N337" i="46"/>
  <c r="M337" i="46"/>
  <c r="L337" i="46"/>
  <c r="K337" i="46"/>
  <c r="J337" i="46"/>
  <c r="I337" i="46"/>
  <c r="H337" i="46"/>
  <c r="G337" i="46"/>
  <c r="F337" i="46"/>
  <c r="E337" i="46"/>
  <c r="D337" i="46"/>
  <c r="AL334" i="46"/>
  <c r="AK334" i="46"/>
  <c r="AJ334" i="46"/>
  <c r="AI334" i="46"/>
  <c r="AH334" i="46"/>
  <c r="AG334" i="46"/>
  <c r="AF334" i="46"/>
  <c r="AE334" i="46"/>
  <c r="AD334" i="46"/>
  <c r="AC334" i="46"/>
  <c r="AB334" i="46"/>
  <c r="AA334" i="46"/>
  <c r="Z334" i="46"/>
  <c r="Y334" i="46"/>
  <c r="X334" i="46"/>
  <c r="W334" i="46"/>
  <c r="V334" i="46"/>
  <c r="T334" i="46"/>
  <c r="S334" i="46"/>
  <c r="R334" i="46"/>
  <c r="Q334" i="46"/>
  <c r="P334" i="46"/>
  <c r="O334" i="46"/>
  <c r="N334" i="46"/>
  <c r="M334" i="46"/>
  <c r="L334" i="46"/>
  <c r="K334" i="46"/>
  <c r="J334" i="46"/>
  <c r="I334" i="46"/>
  <c r="H334" i="46"/>
  <c r="G334" i="46"/>
  <c r="F334" i="46"/>
  <c r="E334" i="46"/>
  <c r="D334" i="46"/>
  <c r="AL333" i="46"/>
  <c r="AK333" i="46"/>
  <c r="AJ333" i="46"/>
  <c r="AI333" i="46"/>
  <c r="AH333" i="46"/>
  <c r="AG333" i="46"/>
  <c r="AF333" i="46"/>
  <c r="AE333" i="46"/>
  <c r="AD333" i="46"/>
  <c r="AC333" i="46"/>
  <c r="AB333" i="46"/>
  <c r="AA333" i="46"/>
  <c r="Z333" i="46"/>
  <c r="Y333" i="46"/>
  <c r="X333" i="46"/>
  <c r="W333" i="46"/>
  <c r="V333" i="46"/>
  <c r="T333" i="46"/>
  <c r="S333" i="46"/>
  <c r="R333" i="46"/>
  <c r="Q333" i="46"/>
  <c r="P333" i="46"/>
  <c r="O333" i="46"/>
  <c r="N333" i="46"/>
  <c r="M333" i="46"/>
  <c r="L333" i="46"/>
  <c r="K333" i="46"/>
  <c r="J333" i="46"/>
  <c r="I333" i="46"/>
  <c r="H333" i="46"/>
  <c r="G333" i="46"/>
  <c r="F333" i="46"/>
  <c r="E333" i="46"/>
  <c r="D333" i="46"/>
  <c r="AL327" i="46"/>
  <c r="AK327" i="46"/>
  <c r="AJ327" i="46"/>
  <c r="AI327" i="46"/>
  <c r="AH327" i="46"/>
  <c r="AG327" i="46"/>
  <c r="AF327" i="46"/>
  <c r="AE327" i="46"/>
  <c r="AD327" i="46"/>
  <c r="AC327" i="46"/>
  <c r="AB327" i="46"/>
  <c r="AA327" i="46"/>
  <c r="Z327" i="46"/>
  <c r="Y327" i="46"/>
  <c r="X327" i="46"/>
  <c r="W327" i="46"/>
  <c r="V327" i="46"/>
  <c r="T327" i="46"/>
  <c r="S327" i="46"/>
  <c r="R327" i="46"/>
  <c r="Q327" i="46"/>
  <c r="P327" i="46"/>
  <c r="O327" i="46"/>
  <c r="N327" i="46"/>
  <c r="M327" i="46"/>
  <c r="L327" i="46"/>
  <c r="K327" i="46"/>
  <c r="J327" i="46"/>
  <c r="I327" i="46"/>
  <c r="H327" i="46"/>
  <c r="G327" i="46"/>
  <c r="F327" i="46"/>
  <c r="E327" i="46"/>
  <c r="D327" i="46"/>
  <c r="AL325" i="46"/>
  <c r="AK325" i="46"/>
  <c r="AJ325" i="46"/>
  <c r="AI325" i="46"/>
  <c r="AH325" i="46"/>
  <c r="AG325" i="46"/>
  <c r="AF325" i="46"/>
  <c r="AE325" i="46"/>
  <c r="AD325" i="46"/>
  <c r="AC325" i="46"/>
  <c r="AB325" i="46"/>
  <c r="AA325" i="46"/>
  <c r="Z325" i="46"/>
  <c r="Y325" i="46"/>
  <c r="X325" i="46"/>
  <c r="W325" i="46"/>
  <c r="V325" i="46"/>
  <c r="T325" i="46"/>
  <c r="S325" i="46"/>
  <c r="R325" i="46"/>
  <c r="Q325" i="46"/>
  <c r="P325" i="46"/>
  <c r="O325" i="46"/>
  <c r="N325" i="46"/>
  <c r="M325" i="46"/>
  <c r="L325" i="46"/>
  <c r="K325" i="46"/>
  <c r="J325" i="46"/>
  <c r="I325" i="46"/>
  <c r="H325" i="46"/>
  <c r="G325" i="46"/>
  <c r="F325" i="46"/>
  <c r="E325" i="46"/>
  <c r="D325" i="46"/>
  <c r="AL324" i="46"/>
  <c r="AK324" i="46"/>
  <c r="AJ324" i="46"/>
  <c r="AI324" i="46"/>
  <c r="AH324" i="46"/>
  <c r="AG324" i="46"/>
  <c r="AF324" i="46"/>
  <c r="AE324" i="46"/>
  <c r="AD324" i="46"/>
  <c r="AC324" i="46"/>
  <c r="AB324" i="46"/>
  <c r="AA324" i="46"/>
  <c r="Z324" i="46"/>
  <c r="Y324" i="46"/>
  <c r="X324" i="46"/>
  <c r="W324" i="46"/>
  <c r="V324" i="46"/>
  <c r="T324" i="46"/>
  <c r="S324" i="46"/>
  <c r="R324" i="46"/>
  <c r="Q324" i="46"/>
  <c r="P324" i="46"/>
  <c r="O324" i="46"/>
  <c r="N324" i="46"/>
  <c r="M324" i="46"/>
  <c r="L324" i="46"/>
  <c r="K324" i="46"/>
  <c r="J324" i="46"/>
  <c r="I324" i="46"/>
  <c r="H324" i="46"/>
  <c r="G324" i="46"/>
  <c r="F324" i="46"/>
  <c r="E324" i="46"/>
  <c r="D324" i="46"/>
  <c r="AL308" i="46"/>
  <c r="AK308" i="46"/>
  <c r="AJ308" i="46"/>
  <c r="AI308" i="46"/>
  <c r="AH308" i="46"/>
  <c r="AG308" i="46"/>
  <c r="AF308" i="46"/>
  <c r="AE308" i="46"/>
  <c r="AD308" i="46"/>
  <c r="AC308" i="46"/>
  <c r="AB308" i="46"/>
  <c r="AA308" i="46"/>
  <c r="Z308" i="46"/>
  <c r="Y308" i="46"/>
  <c r="X308" i="46"/>
  <c r="W308" i="46"/>
  <c r="V308" i="46"/>
  <c r="T308" i="46"/>
  <c r="S308" i="46"/>
  <c r="R308" i="46"/>
  <c r="Q308" i="46"/>
  <c r="P308" i="46"/>
  <c r="O308" i="46"/>
  <c r="N308" i="46"/>
  <c r="M308" i="46"/>
  <c r="L308" i="46"/>
  <c r="K308" i="46"/>
  <c r="J308" i="46"/>
  <c r="I308" i="46"/>
  <c r="H308" i="46"/>
  <c r="G308" i="46"/>
  <c r="F308" i="46"/>
  <c r="E308" i="46"/>
  <c r="D308" i="46"/>
  <c r="Q537" i="46" l="1"/>
  <c r="M537" i="46"/>
  <c r="I537" i="46"/>
  <c r="E537" i="46"/>
  <c r="AJ537" i="46"/>
  <c r="AF537" i="46"/>
  <c r="AB537" i="46"/>
  <c r="X537" i="46"/>
  <c r="T537" i="46"/>
  <c r="P537" i="46"/>
  <c r="L537" i="46"/>
  <c r="H537" i="46"/>
  <c r="AL537" i="46"/>
  <c r="AH537" i="46"/>
  <c r="AD537" i="46"/>
  <c r="Z537" i="46"/>
  <c r="AI537" i="46"/>
  <c r="W537" i="46"/>
  <c r="S537" i="46"/>
  <c r="O537" i="46"/>
  <c r="K537" i="46"/>
  <c r="G537" i="46"/>
  <c r="AE537" i="46"/>
  <c r="AA537" i="46"/>
  <c r="R537" i="46"/>
  <c r="N537" i="46"/>
  <c r="J537" i="46"/>
  <c r="F537" i="46"/>
  <c r="AK537" i="46"/>
  <c r="AG537" i="46"/>
  <c r="AC537" i="46"/>
  <c r="Y537" i="46"/>
  <c r="AL303" i="46"/>
  <c r="AK303" i="46"/>
  <c r="AJ303" i="46"/>
  <c r="AI303" i="46"/>
  <c r="AH303" i="46"/>
  <c r="AG303" i="46"/>
  <c r="AF303" i="46"/>
  <c r="AE303" i="46"/>
  <c r="AD303" i="46"/>
  <c r="AC303" i="46"/>
  <c r="AB303" i="46"/>
  <c r="AA303" i="46"/>
  <c r="Z303" i="46"/>
  <c r="Y303" i="46"/>
  <c r="X303" i="46"/>
  <c r="W303" i="46"/>
  <c r="V303" i="46"/>
  <c r="T303" i="46"/>
  <c r="S303" i="46"/>
  <c r="R303" i="46"/>
  <c r="Q303" i="46"/>
  <c r="P303" i="46"/>
  <c r="O303" i="46"/>
  <c r="N303" i="46"/>
  <c r="M303" i="46"/>
  <c r="L303" i="46"/>
  <c r="K303" i="46"/>
  <c r="J303" i="46"/>
  <c r="I303" i="46"/>
  <c r="H303" i="46"/>
  <c r="G303" i="46"/>
  <c r="F303" i="46"/>
  <c r="E303" i="46"/>
  <c r="D303" i="46"/>
  <c r="AL302" i="46"/>
  <c r="AK302" i="46"/>
  <c r="AJ302" i="46"/>
  <c r="AI302" i="46"/>
  <c r="AH302" i="46"/>
  <c r="AG302" i="46"/>
  <c r="AF302" i="46"/>
  <c r="AE302" i="46"/>
  <c r="AD302" i="46"/>
  <c r="AC302" i="46"/>
  <c r="AB302" i="46"/>
  <c r="AA302" i="46"/>
  <c r="Z302" i="46"/>
  <c r="Y302" i="46"/>
  <c r="X302" i="46"/>
  <c r="W302" i="46"/>
  <c r="V302" i="46"/>
  <c r="T302" i="46"/>
  <c r="S302" i="46"/>
  <c r="R302" i="46"/>
  <c r="Q302" i="46"/>
  <c r="P302" i="46"/>
  <c r="O302" i="46"/>
  <c r="N302" i="46"/>
  <c r="M302" i="46"/>
  <c r="L302" i="46"/>
  <c r="K302" i="46"/>
  <c r="J302" i="46"/>
  <c r="I302" i="46"/>
  <c r="H302" i="46"/>
  <c r="G302" i="46"/>
  <c r="F302" i="46"/>
  <c r="E302" i="46"/>
  <c r="D302" i="46"/>
  <c r="T299" i="46"/>
  <c r="S299" i="46"/>
  <c r="R299" i="46"/>
  <c r="Q299" i="46"/>
  <c r="P299" i="46"/>
  <c r="O299" i="46"/>
  <c r="N299" i="46"/>
  <c r="M299" i="46"/>
  <c r="L299" i="46"/>
  <c r="K299" i="46"/>
  <c r="J299" i="46"/>
  <c r="I299" i="46"/>
  <c r="H299" i="46"/>
  <c r="G299" i="46"/>
  <c r="F299" i="46"/>
  <c r="E299" i="46"/>
  <c r="D299" i="46"/>
  <c r="AL299" i="46"/>
  <c r="AK299" i="46"/>
  <c r="AJ299" i="46"/>
  <c r="AI299" i="46"/>
  <c r="AH299" i="46"/>
  <c r="AG299" i="46"/>
  <c r="AF299" i="46"/>
  <c r="AE299" i="46"/>
  <c r="AD299" i="46"/>
  <c r="AC299" i="46"/>
  <c r="AB299" i="46"/>
  <c r="AA299" i="46"/>
  <c r="Z299" i="46"/>
  <c r="Y299" i="46"/>
  <c r="X299" i="46"/>
  <c r="W299" i="46"/>
  <c r="V299" i="46"/>
  <c r="AL296" i="46"/>
  <c r="AK296" i="46"/>
  <c r="AJ296" i="46"/>
  <c r="AI296" i="46"/>
  <c r="AH296" i="46"/>
  <c r="AG296" i="46"/>
  <c r="AF296" i="46"/>
  <c r="AF401" i="46" s="1"/>
  <c r="AE296" i="46"/>
  <c r="AD296" i="46"/>
  <c r="AC296" i="46"/>
  <c r="AB296" i="46"/>
  <c r="AA296" i="46"/>
  <c r="AA401" i="46" s="1"/>
  <c r="Z296" i="46"/>
  <c r="Z401" i="46" s="1"/>
  <c r="Y296" i="46"/>
  <c r="X296" i="46"/>
  <c r="X401" i="46" s="1"/>
  <c r="W296" i="46"/>
  <c r="W401" i="46" s="1"/>
  <c r="V296" i="46"/>
  <c r="T296" i="46"/>
  <c r="S296" i="46"/>
  <c r="R296" i="46"/>
  <c r="Q296" i="46"/>
  <c r="Q401" i="46" s="1"/>
  <c r="P296" i="46"/>
  <c r="O296" i="46"/>
  <c r="O401" i="46" s="1"/>
  <c r="N296" i="46"/>
  <c r="N401" i="46" s="1"/>
  <c r="M296" i="46"/>
  <c r="M401" i="46" s="1"/>
  <c r="L296" i="46"/>
  <c r="K296" i="46"/>
  <c r="J296" i="46"/>
  <c r="J401" i="46" s="1"/>
  <c r="I296" i="46"/>
  <c r="I401" i="46" s="1"/>
  <c r="H296" i="46"/>
  <c r="G296" i="46"/>
  <c r="F296" i="46"/>
  <c r="E296" i="46"/>
  <c r="D296" i="46"/>
  <c r="AD1275" i="79"/>
  <c r="AC1275" i="79"/>
  <c r="AB1275" i="79"/>
  <c r="AA1275" i="79"/>
  <c r="Z1275" i="79"/>
  <c r="Y1275" i="79"/>
  <c r="X1275" i="79"/>
  <c r="W1275" i="79"/>
  <c r="V1275" i="79"/>
  <c r="U1275" i="79"/>
  <c r="T1275" i="79"/>
  <c r="S1275" i="79"/>
  <c r="P1275" i="79"/>
  <c r="O1275" i="79"/>
  <c r="N1275" i="79"/>
  <c r="M1275" i="79"/>
  <c r="L1275" i="79"/>
  <c r="K1275" i="79"/>
  <c r="J1275" i="79"/>
  <c r="I1275" i="79"/>
  <c r="H1275" i="79"/>
  <c r="G1275" i="79"/>
  <c r="F1275" i="79"/>
  <c r="E1275" i="79"/>
  <c r="AD1272" i="79"/>
  <c r="AC1272" i="79"/>
  <c r="AB1272" i="79"/>
  <c r="AA1272" i="79"/>
  <c r="Z1272" i="79"/>
  <c r="Y1272" i="79"/>
  <c r="X1272" i="79"/>
  <c r="W1272" i="79"/>
  <c r="V1272" i="79"/>
  <c r="U1272" i="79"/>
  <c r="T1272" i="79"/>
  <c r="S1272" i="79"/>
  <c r="P1272" i="79"/>
  <c r="O1272" i="79"/>
  <c r="N1272" i="79"/>
  <c r="M1272" i="79"/>
  <c r="L1272" i="79"/>
  <c r="K1272" i="79"/>
  <c r="J1272" i="79"/>
  <c r="I1272" i="79"/>
  <c r="H1272" i="79"/>
  <c r="G1272" i="79"/>
  <c r="F1272" i="79"/>
  <c r="E1272" i="79"/>
  <c r="AD1080" i="79"/>
  <c r="AC1080" i="79"/>
  <c r="AB1080" i="79"/>
  <c r="AA1080" i="79"/>
  <c r="Z1080" i="79"/>
  <c r="Y1080" i="79"/>
  <c r="X1080" i="79"/>
  <c r="W1080" i="79"/>
  <c r="V1080" i="79"/>
  <c r="U1080" i="79"/>
  <c r="T1080" i="79"/>
  <c r="S1080" i="79"/>
  <c r="P1080" i="79"/>
  <c r="O1080" i="79"/>
  <c r="N1080" i="79"/>
  <c r="M1080" i="79"/>
  <c r="L1080" i="79"/>
  <c r="K1080" i="79"/>
  <c r="J1080" i="79"/>
  <c r="I1080" i="79"/>
  <c r="H1080" i="79"/>
  <c r="G1080" i="79"/>
  <c r="F1080" i="79"/>
  <c r="E1080" i="79"/>
  <c r="E1159" i="79" s="1"/>
  <c r="AD907" i="79"/>
  <c r="AC907" i="79"/>
  <c r="AB907" i="79"/>
  <c r="AA907" i="79"/>
  <c r="Z907" i="79"/>
  <c r="Y907" i="79"/>
  <c r="X907" i="79"/>
  <c r="W907" i="79"/>
  <c r="V907" i="79"/>
  <c r="U907" i="79"/>
  <c r="T907" i="79"/>
  <c r="S907" i="79"/>
  <c r="P907" i="79"/>
  <c r="O907" i="79"/>
  <c r="N907" i="79"/>
  <c r="M907" i="79"/>
  <c r="L907" i="79"/>
  <c r="K907" i="79"/>
  <c r="J907" i="79"/>
  <c r="I907" i="79"/>
  <c r="H907" i="79"/>
  <c r="G907" i="79"/>
  <c r="F907" i="79"/>
  <c r="E907" i="79"/>
  <c r="P903" i="79"/>
  <c r="O903" i="79"/>
  <c r="N903" i="79"/>
  <c r="M903" i="79"/>
  <c r="L903" i="79"/>
  <c r="K903" i="79"/>
  <c r="J903" i="79"/>
  <c r="I903" i="79"/>
  <c r="H903" i="79"/>
  <c r="G903" i="79"/>
  <c r="F903" i="79"/>
  <c r="E903" i="79"/>
  <c r="AD903" i="79"/>
  <c r="AC903" i="79"/>
  <c r="AB903" i="79"/>
  <c r="AA903" i="79"/>
  <c r="Z903" i="79"/>
  <c r="Y903" i="79"/>
  <c r="X903" i="79"/>
  <c r="W903" i="79"/>
  <c r="V903" i="79"/>
  <c r="U903" i="79"/>
  <c r="T903" i="79"/>
  <c r="S903" i="79"/>
  <c r="AD897" i="79"/>
  <c r="AC897" i="79"/>
  <c r="AB897" i="79"/>
  <c r="AA897" i="79"/>
  <c r="Z897" i="79"/>
  <c r="Y897" i="79"/>
  <c r="X897" i="79"/>
  <c r="W897" i="79"/>
  <c r="V897" i="79"/>
  <c r="U897" i="79"/>
  <c r="T897" i="79"/>
  <c r="S897" i="79"/>
  <c r="P897" i="79"/>
  <c r="O897" i="79"/>
  <c r="N897" i="79"/>
  <c r="M897" i="79"/>
  <c r="L897" i="79"/>
  <c r="K897" i="79"/>
  <c r="J897" i="79"/>
  <c r="I897" i="79"/>
  <c r="H897" i="79"/>
  <c r="G897" i="79"/>
  <c r="F897" i="79"/>
  <c r="E897" i="79"/>
  <c r="AD894" i="79"/>
  <c r="AC894" i="79"/>
  <c r="AB894" i="79"/>
  <c r="AB895" i="79" s="1"/>
  <c r="AA894" i="79"/>
  <c r="AA895" i="79" s="1"/>
  <c r="Z894" i="79"/>
  <c r="Y894" i="79"/>
  <c r="X894" i="79"/>
  <c r="X895" i="79" s="1"/>
  <c r="W894" i="79"/>
  <c r="W895" i="79" s="1"/>
  <c r="V894" i="79"/>
  <c r="U894" i="79"/>
  <c r="T894" i="79"/>
  <c r="T895" i="79" s="1"/>
  <c r="S894" i="79"/>
  <c r="S895" i="79" s="1"/>
  <c r="P894" i="79"/>
  <c r="O894" i="79"/>
  <c r="N894" i="79"/>
  <c r="N895" i="79" s="1"/>
  <c r="M894" i="79"/>
  <c r="M895" i="79" s="1"/>
  <c r="L894" i="79"/>
  <c r="K894" i="79"/>
  <c r="J894" i="79"/>
  <c r="J895" i="79" s="1"/>
  <c r="I894" i="79"/>
  <c r="I895" i="79" s="1"/>
  <c r="H894" i="79"/>
  <c r="G894" i="79"/>
  <c r="F894" i="79"/>
  <c r="E894" i="79"/>
  <c r="E895" i="79" s="1"/>
  <c r="AD891" i="79"/>
  <c r="AC891" i="79"/>
  <c r="AB891" i="79"/>
  <c r="AA891" i="79"/>
  <c r="Z891" i="79"/>
  <c r="Y891" i="79"/>
  <c r="X891" i="79"/>
  <c r="W891" i="79"/>
  <c r="V891" i="79"/>
  <c r="U891" i="79"/>
  <c r="T891" i="79"/>
  <c r="S891" i="79"/>
  <c r="P891" i="79"/>
  <c r="O891" i="79"/>
  <c r="N891" i="79"/>
  <c r="M891" i="79"/>
  <c r="L891" i="79"/>
  <c r="K891" i="79"/>
  <c r="J891" i="79"/>
  <c r="I891" i="79"/>
  <c r="H891" i="79"/>
  <c r="G891" i="79"/>
  <c r="F891" i="79"/>
  <c r="E891" i="79"/>
  <c r="AD888" i="79"/>
  <c r="AC888" i="79"/>
  <c r="AB888" i="79"/>
  <c r="AA888" i="79"/>
  <c r="Z888" i="79"/>
  <c r="Y888" i="79"/>
  <c r="X888" i="79"/>
  <c r="W888" i="79"/>
  <c r="V888" i="79"/>
  <c r="U888" i="79"/>
  <c r="T888" i="79"/>
  <c r="S888" i="79"/>
  <c r="P888" i="79"/>
  <c r="O888" i="79"/>
  <c r="N888" i="79"/>
  <c r="M888" i="79"/>
  <c r="L888" i="79"/>
  <c r="K888" i="79"/>
  <c r="J888" i="79"/>
  <c r="I888" i="79"/>
  <c r="H888" i="79"/>
  <c r="G888" i="79"/>
  <c r="F888" i="79"/>
  <c r="E888" i="79"/>
  <c r="AD885" i="79"/>
  <c r="AC885" i="79"/>
  <c r="AB885" i="79"/>
  <c r="AA885" i="79"/>
  <c r="Z885" i="79"/>
  <c r="Y885" i="79"/>
  <c r="X885" i="79"/>
  <c r="W885" i="79"/>
  <c r="V885" i="79"/>
  <c r="U885" i="79"/>
  <c r="T885" i="79"/>
  <c r="S885" i="79"/>
  <c r="P885" i="79"/>
  <c r="O885" i="79"/>
  <c r="N885" i="79"/>
  <c r="M885" i="79"/>
  <c r="M886" i="79" s="1"/>
  <c r="L885" i="79"/>
  <c r="K885" i="79"/>
  <c r="J885" i="79"/>
  <c r="J886" i="79" s="1"/>
  <c r="I885" i="79"/>
  <c r="I886" i="79" s="1"/>
  <c r="H885" i="79"/>
  <c r="G885" i="79"/>
  <c r="F885" i="79"/>
  <c r="F886" i="79" s="1"/>
  <c r="E885" i="79"/>
  <c r="E886" i="79" s="1"/>
  <c r="AD882" i="79"/>
  <c r="AC882" i="79"/>
  <c r="AB882" i="79"/>
  <c r="AB883" i="79" s="1"/>
  <c r="AA882" i="79"/>
  <c r="AA883" i="79" s="1"/>
  <c r="Z882" i="79"/>
  <c r="Y882" i="79"/>
  <c r="X882" i="79"/>
  <c r="X883" i="79" s="1"/>
  <c r="W882" i="79"/>
  <c r="W883" i="79" s="1"/>
  <c r="V882" i="79"/>
  <c r="U882" i="79"/>
  <c r="T882" i="79"/>
  <c r="T883" i="79" s="1"/>
  <c r="S882" i="79"/>
  <c r="S883" i="79" s="1"/>
  <c r="P882" i="79"/>
  <c r="O882" i="79"/>
  <c r="N882" i="79"/>
  <c r="N883" i="79" s="1"/>
  <c r="M882" i="79"/>
  <c r="M883" i="79" s="1"/>
  <c r="L882" i="79"/>
  <c r="K882" i="79"/>
  <c r="J882" i="79"/>
  <c r="J883" i="79" s="1"/>
  <c r="I882" i="79"/>
  <c r="I883" i="79" s="1"/>
  <c r="H882" i="79"/>
  <c r="G882" i="79"/>
  <c r="F882" i="79"/>
  <c r="F883" i="79" s="1"/>
  <c r="E882" i="79"/>
  <c r="E883" i="79" s="1"/>
  <c r="N1354" i="79"/>
  <c r="O1354" i="79"/>
  <c r="P1354" i="79"/>
  <c r="AA1354" i="79"/>
  <c r="AB1354" i="79"/>
  <c r="AC1354" i="79"/>
  <c r="AD1354" i="79"/>
  <c r="P1159" i="79"/>
  <c r="F1159" i="79"/>
  <c r="G1159" i="79"/>
  <c r="H1159" i="79"/>
  <c r="I1159" i="79"/>
  <c r="J1159" i="79"/>
  <c r="K1159" i="79"/>
  <c r="L1159" i="79"/>
  <c r="M1159" i="79"/>
  <c r="N1159" i="79"/>
  <c r="O1159" i="79"/>
  <c r="F895" i="79"/>
  <c r="G895" i="79"/>
  <c r="H895" i="79"/>
  <c r="K895" i="79"/>
  <c r="L895" i="79"/>
  <c r="O895" i="79"/>
  <c r="P895" i="79"/>
  <c r="U895" i="79"/>
  <c r="V895" i="79"/>
  <c r="Y895" i="79"/>
  <c r="Z895" i="79"/>
  <c r="AC895" i="79"/>
  <c r="AD895" i="79"/>
  <c r="G886" i="79"/>
  <c r="H886" i="79"/>
  <c r="K886" i="79"/>
  <c r="L886" i="79"/>
  <c r="N886" i="79"/>
  <c r="O886" i="79"/>
  <c r="P886" i="79"/>
  <c r="U883" i="79"/>
  <c r="V883" i="79"/>
  <c r="Y883" i="79"/>
  <c r="AC883" i="79"/>
  <c r="G883" i="79"/>
  <c r="H883" i="79"/>
  <c r="K883" i="79"/>
  <c r="L883" i="79"/>
  <c r="P883" i="79"/>
  <c r="G401" i="46" l="1"/>
  <c r="K401" i="46"/>
  <c r="S401" i="46"/>
  <c r="H401" i="46"/>
  <c r="L401" i="46"/>
  <c r="P401" i="46"/>
  <c r="T401" i="46"/>
  <c r="Y401" i="46"/>
  <c r="AC401" i="46"/>
  <c r="AG401" i="46"/>
  <c r="AK401" i="46"/>
  <c r="AJ401" i="46"/>
  <c r="E401" i="46"/>
  <c r="AI401" i="46"/>
  <c r="AD401" i="46"/>
  <c r="AH401" i="46"/>
  <c r="AL401" i="46"/>
  <c r="F401" i="46"/>
  <c r="R401" i="46"/>
  <c r="AE401" i="46"/>
  <c r="AB401" i="46"/>
  <c r="M1354" i="79"/>
  <c r="N964" i="79"/>
  <c r="O883" i="79"/>
  <c r="O964" i="79" s="1"/>
  <c r="M964" i="79"/>
  <c r="Z883" i="79"/>
  <c r="P964" i="79"/>
  <c r="L964" i="79"/>
  <c r="AD883" i="79"/>
  <c r="P720" i="79"/>
  <c r="O720" i="79"/>
  <c r="N720" i="79"/>
  <c r="M720" i="79"/>
  <c r="L720" i="79"/>
  <c r="K720" i="79"/>
  <c r="J720" i="79"/>
  <c r="I720" i="79"/>
  <c r="H720" i="79"/>
  <c r="G720" i="79"/>
  <c r="F720" i="79"/>
  <c r="E720" i="79"/>
  <c r="AD717" i="79"/>
  <c r="AC717" i="79"/>
  <c r="AB717" i="79"/>
  <c r="AA717" i="79"/>
  <c r="Z717" i="79"/>
  <c r="Y717" i="79"/>
  <c r="X717" i="79"/>
  <c r="W717" i="79"/>
  <c r="V717" i="79"/>
  <c r="U717" i="79"/>
  <c r="T717" i="79"/>
  <c r="S717" i="79"/>
  <c r="P717" i="79"/>
  <c r="O717" i="79"/>
  <c r="N717" i="79"/>
  <c r="M717" i="79"/>
  <c r="L717" i="79"/>
  <c r="K717" i="79"/>
  <c r="J717" i="79"/>
  <c r="I717" i="79"/>
  <c r="H717" i="79"/>
  <c r="G717" i="79"/>
  <c r="F717" i="79"/>
  <c r="E717" i="79"/>
  <c r="P713" i="79"/>
  <c r="O713" i="79"/>
  <c r="N713" i="79"/>
  <c r="M713" i="79"/>
  <c r="L713" i="79"/>
  <c r="K713" i="79"/>
  <c r="J713" i="79"/>
  <c r="I713" i="79"/>
  <c r="H713" i="79"/>
  <c r="G713" i="79"/>
  <c r="F713" i="79"/>
  <c r="E713" i="79"/>
  <c r="AD713" i="79"/>
  <c r="AC713" i="79"/>
  <c r="AB713" i="79"/>
  <c r="AA713" i="79"/>
  <c r="Z713" i="79"/>
  <c r="Y713" i="79"/>
  <c r="X713" i="79"/>
  <c r="W713" i="79"/>
  <c r="V713" i="79"/>
  <c r="U713" i="79"/>
  <c r="T713" i="79"/>
  <c r="S713" i="79"/>
  <c r="AD703" i="79"/>
  <c r="AC703" i="79"/>
  <c r="AB703" i="79"/>
  <c r="AA703" i="79"/>
  <c r="Z703" i="79"/>
  <c r="Y703" i="79"/>
  <c r="X703" i="79"/>
  <c r="W703" i="79"/>
  <c r="V703" i="79"/>
  <c r="U703" i="79"/>
  <c r="T703" i="79"/>
  <c r="S703" i="79"/>
  <c r="P703" i="79"/>
  <c r="O703" i="79"/>
  <c r="N703" i="79"/>
  <c r="M703" i="79"/>
  <c r="L703" i="79"/>
  <c r="K703" i="79"/>
  <c r="J703" i="79"/>
  <c r="I703" i="79"/>
  <c r="H703" i="79"/>
  <c r="G703" i="79"/>
  <c r="F703" i="79"/>
  <c r="E703" i="79"/>
  <c r="AD699" i="79"/>
  <c r="AC699" i="79"/>
  <c r="AB699" i="79"/>
  <c r="AA699" i="79"/>
  <c r="Z699" i="79"/>
  <c r="Y699" i="79"/>
  <c r="X699" i="79"/>
  <c r="W699" i="79"/>
  <c r="V699" i="79"/>
  <c r="U699" i="79"/>
  <c r="T699" i="79"/>
  <c r="S699" i="79"/>
  <c r="P699" i="79"/>
  <c r="O699" i="79"/>
  <c r="N699" i="79"/>
  <c r="M699" i="79"/>
  <c r="L699" i="79"/>
  <c r="K699" i="79"/>
  <c r="J699" i="79"/>
  <c r="I699" i="79"/>
  <c r="H699" i="79"/>
  <c r="G699" i="79"/>
  <c r="F699" i="79"/>
  <c r="E699" i="79"/>
  <c r="AD696" i="79"/>
  <c r="AC696" i="79"/>
  <c r="AB696" i="79"/>
  <c r="AA696" i="79"/>
  <c r="Z696" i="79"/>
  <c r="Y696" i="79"/>
  <c r="X696" i="79"/>
  <c r="W696" i="79"/>
  <c r="V696" i="79"/>
  <c r="U696" i="79"/>
  <c r="T696" i="79"/>
  <c r="S696" i="79"/>
  <c r="P696" i="79"/>
  <c r="O696" i="79"/>
  <c r="N696" i="79"/>
  <c r="M696" i="79"/>
  <c r="L696" i="79"/>
  <c r="K696" i="79"/>
  <c r="J696" i="79"/>
  <c r="I696" i="79"/>
  <c r="H696" i="79"/>
  <c r="G696" i="79"/>
  <c r="F696" i="79"/>
  <c r="E696" i="79"/>
  <c r="AD692" i="79"/>
  <c r="AC692" i="79"/>
  <c r="AB692" i="79"/>
  <c r="AA692" i="79"/>
  <c r="Z692" i="79"/>
  <c r="Y692" i="79"/>
  <c r="X692" i="79"/>
  <c r="W692" i="79"/>
  <c r="V692" i="79"/>
  <c r="U692" i="79"/>
  <c r="T692" i="79"/>
  <c r="S692" i="79"/>
  <c r="P692" i="79"/>
  <c r="O692" i="79"/>
  <c r="N692" i="79"/>
  <c r="M692" i="79"/>
  <c r="L692" i="79"/>
  <c r="K692" i="79"/>
  <c r="J692" i="79"/>
  <c r="I692" i="79"/>
  <c r="H692" i="79"/>
  <c r="G692" i="79"/>
  <c r="F692" i="79"/>
  <c r="E692" i="79"/>
  <c r="AD688" i="79"/>
  <c r="AC688" i="79"/>
  <c r="AB688" i="79"/>
  <c r="AA688" i="79"/>
  <c r="Z688" i="79"/>
  <c r="Y688" i="79"/>
  <c r="X688" i="79"/>
  <c r="W688" i="79"/>
  <c r="V688" i="79"/>
  <c r="U688" i="79"/>
  <c r="T688" i="79"/>
  <c r="S688" i="79"/>
  <c r="P688" i="79"/>
  <c r="O688" i="79"/>
  <c r="N688" i="79"/>
  <c r="M688" i="79"/>
  <c r="L688" i="79"/>
  <c r="K688" i="79"/>
  <c r="J688" i="79"/>
  <c r="I688" i="79"/>
  <c r="H688" i="79"/>
  <c r="G688" i="79"/>
  <c r="F688" i="79"/>
  <c r="E688" i="79"/>
  <c r="AD684" i="79"/>
  <c r="AC684" i="79"/>
  <c r="AB684" i="79"/>
  <c r="AA684" i="79"/>
  <c r="Z684" i="79"/>
  <c r="Y684" i="79"/>
  <c r="X684" i="79"/>
  <c r="W684" i="79"/>
  <c r="V684" i="79"/>
  <c r="U684" i="79"/>
  <c r="T684" i="79"/>
  <c r="S684" i="79"/>
  <c r="P684" i="79"/>
  <c r="O684" i="79"/>
  <c r="N684" i="79"/>
  <c r="M684" i="79"/>
  <c r="L684" i="79"/>
  <c r="K684" i="79"/>
  <c r="J684" i="79"/>
  <c r="I684" i="79"/>
  <c r="H684" i="79"/>
  <c r="G684" i="79"/>
  <c r="F684" i="79"/>
  <c r="E684" i="79"/>
  <c r="AD681" i="79"/>
  <c r="AC681" i="79"/>
  <c r="AB681" i="79"/>
  <c r="AA681" i="79"/>
  <c r="Z681" i="79"/>
  <c r="Y681" i="79"/>
  <c r="X681" i="79"/>
  <c r="W681" i="79"/>
  <c r="V681" i="79"/>
  <c r="U681" i="79"/>
  <c r="T681" i="79"/>
  <c r="S681" i="79"/>
  <c r="P681" i="79"/>
  <c r="O681" i="79"/>
  <c r="N681" i="79"/>
  <c r="M681" i="79"/>
  <c r="L681" i="79"/>
  <c r="K681" i="79"/>
  <c r="J681" i="79"/>
  <c r="I681" i="79"/>
  <c r="H681" i="79"/>
  <c r="G681" i="79"/>
  <c r="F681" i="79"/>
  <c r="E681" i="79"/>
  <c r="AD678" i="79"/>
  <c r="AC678" i="79"/>
  <c r="AB678" i="79"/>
  <c r="AA678" i="79"/>
  <c r="Z678" i="79"/>
  <c r="Y678" i="79"/>
  <c r="X678" i="79"/>
  <c r="W678" i="79"/>
  <c r="V678" i="79"/>
  <c r="U678" i="79"/>
  <c r="T678" i="79"/>
  <c r="S678" i="79"/>
  <c r="P678" i="79"/>
  <c r="O678" i="79"/>
  <c r="N678" i="79"/>
  <c r="M678" i="79"/>
  <c r="L678" i="79"/>
  <c r="K678" i="79"/>
  <c r="J678" i="79"/>
  <c r="I678" i="79"/>
  <c r="H678" i="79"/>
  <c r="G678" i="79"/>
  <c r="F678" i="79"/>
  <c r="E678" i="79"/>
  <c r="AD675" i="79"/>
  <c r="AC675" i="79"/>
  <c r="AB675" i="79"/>
  <c r="AA675" i="79"/>
  <c r="Z675" i="79"/>
  <c r="Y675" i="79"/>
  <c r="X675" i="79"/>
  <c r="W675" i="79"/>
  <c r="V675" i="79"/>
  <c r="U675" i="79"/>
  <c r="T675" i="79"/>
  <c r="S675" i="79"/>
  <c r="P675" i="79"/>
  <c r="O675" i="79"/>
  <c r="N675" i="79"/>
  <c r="M675" i="79"/>
  <c r="L675" i="79"/>
  <c r="K675" i="79"/>
  <c r="J675" i="79"/>
  <c r="I675" i="79"/>
  <c r="H675" i="79"/>
  <c r="G675" i="79"/>
  <c r="F675" i="79"/>
  <c r="E675" i="79"/>
  <c r="AD608" i="79"/>
  <c r="AC608" i="79"/>
  <c r="AB608" i="79"/>
  <c r="AA608" i="79"/>
  <c r="Z608" i="79"/>
  <c r="Y608" i="79"/>
  <c r="X608" i="79"/>
  <c r="W608" i="79"/>
  <c r="V608" i="79"/>
  <c r="U608" i="79"/>
  <c r="T608" i="79"/>
  <c r="S608" i="79"/>
  <c r="P608" i="79"/>
  <c r="O608" i="79"/>
  <c r="N608" i="79"/>
  <c r="M608" i="79"/>
  <c r="L608" i="79"/>
  <c r="K608" i="79"/>
  <c r="J608" i="79"/>
  <c r="I608" i="79"/>
  <c r="H608" i="79"/>
  <c r="G608" i="79"/>
  <c r="F608" i="79"/>
  <c r="E608" i="79"/>
  <c r="AD533" i="79"/>
  <c r="AC533" i="79"/>
  <c r="AB533" i="79"/>
  <c r="AA533" i="79"/>
  <c r="Z533" i="79"/>
  <c r="Y533" i="79"/>
  <c r="X533" i="79"/>
  <c r="W533" i="79"/>
  <c r="V533" i="79"/>
  <c r="U533" i="79"/>
  <c r="T533" i="79"/>
  <c r="S533" i="79"/>
  <c r="P533" i="79"/>
  <c r="O533" i="79"/>
  <c r="N533" i="79"/>
  <c r="M533" i="79"/>
  <c r="L533" i="79"/>
  <c r="K533" i="79"/>
  <c r="J533" i="79"/>
  <c r="I533" i="79"/>
  <c r="H533" i="79"/>
  <c r="G533" i="79"/>
  <c r="F533" i="79"/>
  <c r="E533" i="79"/>
  <c r="AD523" i="79"/>
  <c r="AC523" i="79"/>
  <c r="AB523" i="79"/>
  <c r="AA523" i="79"/>
  <c r="Z523" i="79"/>
  <c r="Y523" i="79"/>
  <c r="X523" i="79"/>
  <c r="W523" i="79"/>
  <c r="V523" i="79"/>
  <c r="U523" i="79"/>
  <c r="T523" i="79"/>
  <c r="S523" i="79"/>
  <c r="P523" i="79"/>
  <c r="O523" i="79"/>
  <c r="N523" i="79"/>
  <c r="M523" i="79"/>
  <c r="L523" i="79"/>
  <c r="K523" i="79"/>
  <c r="J523" i="79"/>
  <c r="I523" i="79"/>
  <c r="H523" i="79"/>
  <c r="G523" i="79"/>
  <c r="F523" i="79"/>
  <c r="E523" i="79"/>
  <c r="AD519" i="79"/>
  <c r="AC519" i="79"/>
  <c r="AB519" i="79"/>
  <c r="AA519" i="79"/>
  <c r="Z519" i="79"/>
  <c r="Y519" i="79"/>
  <c r="X519" i="79"/>
  <c r="W519" i="79"/>
  <c r="V519" i="79"/>
  <c r="U519" i="79"/>
  <c r="T519" i="79"/>
  <c r="S519" i="79"/>
  <c r="P519" i="79"/>
  <c r="O519" i="79"/>
  <c r="N519" i="79"/>
  <c r="M519" i="79"/>
  <c r="L519" i="79"/>
  <c r="K519" i="79"/>
  <c r="J519" i="79"/>
  <c r="I519" i="79"/>
  <c r="H519" i="79"/>
  <c r="G519" i="79"/>
  <c r="F519" i="79"/>
  <c r="E519" i="79"/>
  <c r="P513" i="79"/>
  <c r="O513" i="79"/>
  <c r="N513" i="79"/>
  <c r="M513" i="79"/>
  <c r="L513" i="79"/>
  <c r="K513" i="79"/>
  <c r="J513" i="79"/>
  <c r="I513" i="79"/>
  <c r="H513" i="79"/>
  <c r="G513" i="79"/>
  <c r="F513" i="79"/>
  <c r="E513" i="79"/>
  <c r="AD507" i="79"/>
  <c r="AC507" i="79"/>
  <c r="AB507" i="79"/>
  <c r="AA507" i="79"/>
  <c r="Z507" i="79"/>
  <c r="Y507" i="79"/>
  <c r="X507" i="79"/>
  <c r="W507" i="79"/>
  <c r="V507" i="79"/>
  <c r="U507" i="79"/>
  <c r="T507" i="79"/>
  <c r="S507" i="79"/>
  <c r="P507" i="79"/>
  <c r="O507" i="79"/>
  <c r="N507" i="79"/>
  <c r="M507" i="79"/>
  <c r="L507" i="79"/>
  <c r="K507" i="79"/>
  <c r="J507" i="79"/>
  <c r="I507" i="79"/>
  <c r="H507" i="79"/>
  <c r="G507" i="79"/>
  <c r="F507" i="79"/>
  <c r="E507" i="79"/>
  <c r="AD504" i="79"/>
  <c r="AC504" i="79"/>
  <c r="AB504" i="79"/>
  <c r="AA504" i="79"/>
  <c r="Z504" i="79"/>
  <c r="Y504" i="79"/>
  <c r="X504" i="79"/>
  <c r="W504" i="79"/>
  <c r="V504" i="79"/>
  <c r="U504" i="79"/>
  <c r="T504" i="79"/>
  <c r="S504" i="79"/>
  <c r="P504" i="79"/>
  <c r="O504" i="79"/>
  <c r="N504" i="79"/>
  <c r="M504" i="79"/>
  <c r="L504" i="79"/>
  <c r="K504" i="79"/>
  <c r="J504" i="79"/>
  <c r="I504" i="79"/>
  <c r="H504" i="79"/>
  <c r="G504" i="79"/>
  <c r="F504" i="79"/>
  <c r="E504" i="79"/>
  <c r="AD501" i="79"/>
  <c r="AC501" i="79"/>
  <c r="AB501" i="79"/>
  <c r="AA501" i="79"/>
  <c r="Z501" i="79"/>
  <c r="Y501" i="79"/>
  <c r="X501" i="79"/>
  <c r="W501" i="79"/>
  <c r="V501" i="79"/>
  <c r="U501" i="79"/>
  <c r="T501" i="79"/>
  <c r="S501" i="79"/>
  <c r="P501" i="79"/>
  <c r="O501" i="79"/>
  <c r="N501" i="79"/>
  <c r="M501" i="79"/>
  <c r="L501" i="79"/>
  <c r="K501" i="79"/>
  <c r="J501" i="79"/>
  <c r="I501" i="79"/>
  <c r="H501" i="79"/>
  <c r="G501" i="79"/>
  <c r="F501" i="79"/>
  <c r="E501" i="79"/>
  <c r="AD498" i="79"/>
  <c r="AC498" i="79"/>
  <c r="AB498" i="79"/>
  <c r="AA498" i="79"/>
  <c r="Z498" i="79"/>
  <c r="Y498" i="79"/>
  <c r="X498" i="79"/>
  <c r="W498" i="79"/>
  <c r="V498" i="79"/>
  <c r="U498" i="79"/>
  <c r="T498" i="79"/>
  <c r="S498" i="79"/>
  <c r="P498" i="79"/>
  <c r="O498" i="79"/>
  <c r="N498" i="79"/>
  <c r="M498" i="79"/>
  <c r="L498" i="79"/>
  <c r="K498" i="79"/>
  <c r="J498" i="79"/>
  <c r="I498" i="79"/>
  <c r="H498" i="79"/>
  <c r="G498" i="79"/>
  <c r="F498" i="79"/>
  <c r="E498" i="79"/>
  <c r="AD494" i="79"/>
  <c r="AC494" i="79"/>
  <c r="AB494" i="79"/>
  <c r="AA494" i="79"/>
  <c r="Z494" i="79"/>
  <c r="Y494" i="79"/>
  <c r="X494" i="79"/>
  <c r="W494" i="79"/>
  <c r="V494" i="79"/>
  <c r="U494" i="79"/>
  <c r="T494" i="79"/>
  <c r="S494" i="79"/>
  <c r="P494" i="79"/>
  <c r="O494" i="79"/>
  <c r="N494" i="79"/>
  <c r="M494" i="79"/>
  <c r="L494" i="79"/>
  <c r="K494" i="79"/>
  <c r="J494" i="79"/>
  <c r="I494" i="79"/>
  <c r="H494" i="79"/>
  <c r="G494" i="79"/>
  <c r="F494" i="79"/>
  <c r="E494" i="79"/>
  <c r="AD491" i="79"/>
  <c r="AC491" i="79"/>
  <c r="AB491" i="79"/>
  <c r="AA491" i="79"/>
  <c r="Z491" i="79"/>
  <c r="Y491" i="79"/>
  <c r="X491" i="79"/>
  <c r="W491" i="79"/>
  <c r="V491" i="79"/>
  <c r="U491" i="79"/>
  <c r="T491" i="79"/>
  <c r="S491" i="79"/>
  <c r="P491" i="79"/>
  <c r="O491" i="79"/>
  <c r="N491" i="79"/>
  <c r="M491" i="79"/>
  <c r="L491" i="79"/>
  <c r="K491" i="79"/>
  <c r="J491" i="79"/>
  <c r="I491" i="79"/>
  <c r="H491" i="79"/>
  <c r="G491" i="79"/>
  <c r="F491" i="79"/>
  <c r="E491" i="79"/>
  <c r="AD488" i="79"/>
  <c r="AC488" i="79"/>
  <c r="AB488" i="79"/>
  <c r="AA488" i="79"/>
  <c r="Z488" i="79"/>
  <c r="Y488" i="79"/>
  <c r="X488" i="79"/>
  <c r="W488" i="79"/>
  <c r="V488" i="79"/>
  <c r="U488" i="79"/>
  <c r="T488" i="79"/>
  <c r="S488" i="79"/>
  <c r="P488" i="79"/>
  <c r="O488" i="79"/>
  <c r="N488" i="79"/>
  <c r="M488" i="79"/>
  <c r="L488" i="79"/>
  <c r="K488" i="79"/>
  <c r="J488" i="79"/>
  <c r="I488" i="79"/>
  <c r="H488" i="79"/>
  <c r="G488" i="79"/>
  <c r="F488" i="79"/>
  <c r="E488" i="79"/>
  <c r="AD485" i="79"/>
  <c r="AC485" i="79"/>
  <c r="AB485" i="79"/>
  <c r="AA485" i="79"/>
  <c r="Z485" i="79"/>
  <c r="Y485" i="79"/>
  <c r="X485" i="79"/>
  <c r="W485" i="79"/>
  <c r="V485" i="79"/>
  <c r="U485" i="79"/>
  <c r="T485" i="79"/>
  <c r="S485" i="79"/>
  <c r="P485" i="79"/>
  <c r="O485" i="79"/>
  <c r="N485" i="79"/>
  <c r="M485" i="79"/>
  <c r="L485" i="79"/>
  <c r="K485" i="79"/>
  <c r="J485" i="79"/>
  <c r="I485" i="79"/>
  <c r="H485" i="79"/>
  <c r="G485" i="79"/>
  <c r="F485" i="79"/>
  <c r="E485" i="79"/>
  <c r="BS177" i="88"/>
  <c r="BR177" i="88"/>
  <c r="BQ177" i="88"/>
  <c r="BP177" i="88"/>
  <c r="BO177" i="88"/>
  <c r="BN177" i="88"/>
  <c r="BM177" i="88"/>
  <c r="BL177" i="88"/>
  <c r="BK177" i="88"/>
  <c r="BJ177" i="88"/>
  <c r="BI177" i="88"/>
  <c r="BH177" i="88"/>
  <c r="BG177" i="88"/>
  <c r="BF177" i="88"/>
  <c r="BE177" i="88"/>
  <c r="BD177" i="88"/>
  <c r="BC177" i="88"/>
  <c r="BB177" i="88"/>
  <c r="BA177" i="88"/>
  <c r="AZ177" i="88"/>
  <c r="AY177" i="88"/>
  <c r="AX177" i="88"/>
  <c r="AW177" i="88"/>
  <c r="AV177" i="88"/>
  <c r="AU177" i="88"/>
  <c r="AT177" i="88"/>
  <c r="AS177" i="88"/>
  <c r="AH177" i="88"/>
  <c r="AG177" i="88"/>
  <c r="AF177" i="88"/>
  <c r="AE177" i="88"/>
  <c r="AD177" i="88"/>
  <c r="AC177" i="88"/>
  <c r="AB177" i="88"/>
  <c r="AA177" i="88"/>
  <c r="Z177" i="88"/>
  <c r="Y177" i="88"/>
  <c r="X177" i="88"/>
  <c r="W177" i="88"/>
  <c r="V177" i="88"/>
  <c r="U177" i="88"/>
  <c r="T177" i="88"/>
  <c r="S177" i="88"/>
  <c r="R177" i="88"/>
  <c r="Q177" i="88"/>
  <c r="P177" i="88"/>
  <c r="O177" i="88"/>
  <c r="BS176" i="88"/>
  <c r="BR176" i="88"/>
  <c r="BQ176" i="88"/>
  <c r="BP176" i="88"/>
  <c r="BO176" i="88"/>
  <c r="BN176" i="88"/>
  <c r="BM176" i="88"/>
  <c r="BL176" i="88"/>
  <c r="BK176" i="88"/>
  <c r="BJ176" i="88"/>
  <c r="BI176" i="88"/>
  <c r="BH176" i="88"/>
  <c r="BG176" i="88"/>
  <c r="BF176" i="88"/>
  <c r="BE176" i="88"/>
  <c r="BD176" i="88"/>
  <c r="BC176" i="88"/>
  <c r="BB176" i="88"/>
  <c r="BA176" i="88"/>
  <c r="AZ176" i="88"/>
  <c r="AY176" i="88"/>
  <c r="AX176" i="88"/>
  <c r="AW176" i="88"/>
  <c r="AV176" i="88"/>
  <c r="AU176" i="88"/>
  <c r="AT176" i="88"/>
  <c r="AS176" i="88"/>
  <c r="AH176" i="88"/>
  <c r="AG176" i="88"/>
  <c r="AF176" i="88"/>
  <c r="AE176" i="88"/>
  <c r="AD176" i="88"/>
  <c r="AC176" i="88"/>
  <c r="AB176" i="88"/>
  <c r="AA176" i="88"/>
  <c r="Z176" i="88"/>
  <c r="Y176" i="88"/>
  <c r="X176" i="88"/>
  <c r="W176" i="88"/>
  <c r="V176" i="88"/>
  <c r="U176" i="88"/>
  <c r="T176" i="88"/>
  <c r="S176" i="88"/>
  <c r="R176" i="88"/>
  <c r="Q176" i="88"/>
  <c r="P176" i="88"/>
  <c r="O176" i="88"/>
  <c r="N176" i="88"/>
  <c r="M176" i="88"/>
  <c r="L176" i="88"/>
  <c r="K176" i="88"/>
  <c r="J176" i="88"/>
  <c r="I176" i="88"/>
  <c r="H176" i="88"/>
  <c r="BY175" i="88"/>
  <c r="BX175" i="88"/>
  <c r="BW175" i="88"/>
  <c r="BV175" i="88"/>
  <c r="BU175" i="88"/>
  <c r="BT175" i="88"/>
  <c r="BS175" i="88"/>
  <c r="BR175" i="88"/>
  <c r="BQ175" i="88"/>
  <c r="BP175" i="88"/>
  <c r="BO175" i="88"/>
  <c r="BN175" i="88"/>
  <c r="BM175" i="88"/>
  <c r="BL175" i="88"/>
  <c r="BK175" i="88"/>
  <c r="BJ175" i="88"/>
  <c r="BI175" i="88"/>
  <c r="BH175" i="88"/>
  <c r="BG175" i="88"/>
  <c r="BF175" i="88"/>
  <c r="BE175" i="88"/>
  <c r="BD175" i="88"/>
  <c r="BC175" i="88"/>
  <c r="BB175" i="88"/>
  <c r="BA175" i="88"/>
  <c r="AZ175" i="88"/>
  <c r="AY175" i="88"/>
  <c r="AX175" i="88"/>
  <c r="AW175" i="88"/>
  <c r="AV175" i="88"/>
  <c r="AU175" i="88"/>
  <c r="AT175" i="88"/>
  <c r="AS175" i="88"/>
  <c r="AN175" i="88"/>
  <c r="AM175" i="88"/>
  <c r="AL175" i="88"/>
  <c r="AK175" i="88"/>
  <c r="AJ175" i="88"/>
  <c r="AI175" i="88"/>
  <c r="AH175" i="88"/>
  <c r="AG175" i="88"/>
  <c r="AF175" i="88"/>
  <c r="AE175" i="88"/>
  <c r="AD175" i="88"/>
  <c r="AC175" i="88"/>
  <c r="AB175" i="88"/>
  <c r="AA175" i="88"/>
  <c r="Z175" i="88"/>
  <c r="Y175" i="88"/>
  <c r="X175" i="88"/>
  <c r="W175" i="88"/>
  <c r="V175" i="88"/>
  <c r="U175" i="88"/>
  <c r="T175" i="88"/>
  <c r="S175" i="88"/>
  <c r="R175" i="88"/>
  <c r="Q175" i="88"/>
  <c r="P175" i="88"/>
  <c r="O175" i="88"/>
  <c r="N175" i="88"/>
  <c r="M175" i="88"/>
  <c r="L175" i="88"/>
  <c r="K175" i="88"/>
  <c r="J175" i="88"/>
  <c r="I175" i="88"/>
  <c r="H175" i="88"/>
  <c r="BY174" i="88"/>
  <c r="BX174" i="88"/>
  <c r="BW174" i="88"/>
  <c r="BV174" i="88"/>
  <c r="BU174" i="88"/>
  <c r="BT174" i="88"/>
  <c r="BS174" i="88"/>
  <c r="BR174" i="88"/>
  <c r="BQ174" i="88"/>
  <c r="BP174" i="88"/>
  <c r="BO174" i="88"/>
  <c r="BN174" i="88"/>
  <c r="BM174" i="88"/>
  <c r="BL174" i="88"/>
  <c r="BK174" i="88"/>
  <c r="BJ174" i="88"/>
  <c r="BI174" i="88"/>
  <c r="BH174" i="88"/>
  <c r="BG174" i="88"/>
  <c r="BF174" i="88"/>
  <c r="BE174" i="88"/>
  <c r="BD174" i="88"/>
  <c r="BC174" i="88"/>
  <c r="BB174" i="88"/>
  <c r="BA174" i="88"/>
  <c r="AZ174" i="88"/>
  <c r="AY174" i="88"/>
  <c r="AX174" i="88"/>
  <c r="AW174" i="88"/>
  <c r="AV174" i="88"/>
  <c r="AU174" i="88"/>
  <c r="AT174" i="88"/>
  <c r="AS174" i="88"/>
  <c r="AN174" i="88"/>
  <c r="AM174" i="88"/>
  <c r="AL174" i="88"/>
  <c r="AK174" i="88"/>
  <c r="AJ174" i="88"/>
  <c r="AI174" i="88"/>
  <c r="AH174" i="88"/>
  <c r="AG174" i="88"/>
  <c r="AF174" i="88"/>
  <c r="AE174" i="88"/>
  <c r="AD174" i="88"/>
  <c r="AC174" i="88"/>
  <c r="AB174" i="88"/>
  <c r="AA174" i="88"/>
  <c r="Z174" i="88"/>
  <c r="Y174" i="88"/>
  <c r="X174" i="88"/>
  <c r="W174" i="88"/>
  <c r="V174" i="88"/>
  <c r="U174" i="88"/>
  <c r="T174" i="88"/>
  <c r="S174" i="88"/>
  <c r="R174" i="88"/>
  <c r="Q174" i="88"/>
  <c r="P174" i="88"/>
  <c r="O174" i="88"/>
  <c r="N174" i="88"/>
  <c r="M174" i="88"/>
  <c r="L174" i="88"/>
  <c r="K174" i="88"/>
  <c r="J174" i="88"/>
  <c r="I174" i="88"/>
  <c r="H174" i="88"/>
  <c r="BY173" i="88"/>
  <c r="BX173" i="88"/>
  <c r="BW173" i="88"/>
  <c r="BV173" i="88"/>
  <c r="BU173" i="88"/>
  <c r="BT173" i="88"/>
  <c r="BS173" i="88"/>
  <c r="BR173" i="88"/>
  <c r="BQ173" i="88"/>
  <c r="BP173" i="88"/>
  <c r="BO173" i="88"/>
  <c r="BN173" i="88"/>
  <c r="BM173" i="88"/>
  <c r="BL173" i="88"/>
  <c r="BK173" i="88"/>
  <c r="BJ173" i="88"/>
  <c r="BI173" i="88"/>
  <c r="BH173" i="88"/>
  <c r="BG173" i="88"/>
  <c r="BF173" i="88"/>
  <c r="BE173" i="88"/>
  <c r="BD173" i="88"/>
  <c r="BC173" i="88"/>
  <c r="BB173" i="88"/>
  <c r="BA173" i="88"/>
  <c r="AZ173" i="88"/>
  <c r="AY173" i="88"/>
  <c r="AX173" i="88"/>
  <c r="AW173" i="88"/>
  <c r="AV173" i="88"/>
  <c r="AU173" i="88"/>
  <c r="AT173" i="88"/>
  <c r="AS173" i="88"/>
  <c r="AN173" i="88"/>
  <c r="AM173" i="88"/>
  <c r="AL173" i="88"/>
  <c r="AK173" i="88"/>
  <c r="AJ173" i="88"/>
  <c r="AI173" i="88"/>
  <c r="AH173" i="88"/>
  <c r="AG173" i="88"/>
  <c r="AF173" i="88"/>
  <c r="AE173" i="88"/>
  <c r="AD173" i="88"/>
  <c r="AC173" i="88"/>
  <c r="AB173" i="88"/>
  <c r="AA173" i="88"/>
  <c r="Z173" i="88"/>
  <c r="Y173" i="88"/>
  <c r="X173" i="88"/>
  <c r="W173" i="88"/>
  <c r="V173" i="88"/>
  <c r="U173" i="88"/>
  <c r="T173" i="88"/>
  <c r="S173" i="88"/>
  <c r="R173" i="88"/>
  <c r="Q173" i="88"/>
  <c r="P173" i="88"/>
  <c r="O173" i="88"/>
  <c r="N173" i="88"/>
  <c r="M173" i="88"/>
  <c r="L173" i="88"/>
  <c r="K173" i="88"/>
  <c r="J173" i="88"/>
  <c r="I173" i="88"/>
  <c r="H173" i="88"/>
  <c r="BY172" i="88"/>
  <c r="BX172" i="88"/>
  <c r="BW172" i="88"/>
  <c r="BV172" i="88"/>
  <c r="BU172" i="88"/>
  <c r="BT172" i="88"/>
  <c r="BS172" i="88"/>
  <c r="BR172" i="88"/>
  <c r="BQ172" i="88"/>
  <c r="BP172" i="88"/>
  <c r="BO172" i="88"/>
  <c r="BN172" i="88"/>
  <c r="BM172" i="88"/>
  <c r="BL172" i="88"/>
  <c r="BK172" i="88"/>
  <c r="BJ172" i="88"/>
  <c r="BI172" i="88"/>
  <c r="BH172" i="88"/>
  <c r="BG172" i="88"/>
  <c r="BF172" i="88"/>
  <c r="BE172" i="88"/>
  <c r="BD172" i="88"/>
  <c r="BC172" i="88"/>
  <c r="BB172" i="88"/>
  <c r="BA172" i="88"/>
  <c r="AZ172" i="88"/>
  <c r="AY172" i="88"/>
  <c r="AX172" i="88"/>
  <c r="AW172" i="88"/>
  <c r="AV172" i="88"/>
  <c r="AU172" i="88"/>
  <c r="AT172" i="88"/>
  <c r="AS172" i="88"/>
  <c r="AN172" i="88"/>
  <c r="AM172" i="88"/>
  <c r="AL172" i="88"/>
  <c r="AK172" i="88"/>
  <c r="AJ172" i="88"/>
  <c r="AI172" i="88"/>
  <c r="AH172" i="88"/>
  <c r="AG172" i="88"/>
  <c r="AF172" i="88"/>
  <c r="AE172" i="88"/>
  <c r="AD172" i="88"/>
  <c r="AC172" i="88"/>
  <c r="AB172" i="88"/>
  <c r="AA172" i="88"/>
  <c r="Z172" i="88"/>
  <c r="Y172" i="88"/>
  <c r="X172" i="88"/>
  <c r="W172" i="88"/>
  <c r="V172" i="88"/>
  <c r="U172" i="88"/>
  <c r="T172" i="88"/>
  <c r="S172" i="88"/>
  <c r="R172" i="88"/>
  <c r="Q172" i="88"/>
  <c r="P172" i="88"/>
  <c r="O172" i="88"/>
  <c r="N172" i="88"/>
  <c r="M172" i="88"/>
  <c r="L172" i="88"/>
  <c r="K172" i="88"/>
  <c r="J172" i="88"/>
  <c r="I172" i="88"/>
  <c r="H172" i="88"/>
  <c r="BY171" i="88"/>
  <c r="BX171" i="88"/>
  <c r="BW171" i="88"/>
  <c r="BV171" i="88"/>
  <c r="BU171" i="88"/>
  <c r="BT171" i="88"/>
  <c r="BS171" i="88"/>
  <c r="BR171" i="88"/>
  <c r="BQ171" i="88"/>
  <c r="BP171" i="88"/>
  <c r="BO171" i="88"/>
  <c r="BN171" i="88"/>
  <c r="BM171" i="88"/>
  <c r="BL171" i="88"/>
  <c r="BK171" i="88"/>
  <c r="BJ171" i="88"/>
  <c r="BI171" i="88"/>
  <c r="BH171" i="88"/>
  <c r="BG171" i="88"/>
  <c r="BF171" i="88"/>
  <c r="BE171" i="88"/>
  <c r="BD171" i="88"/>
  <c r="BC171" i="88"/>
  <c r="BB171" i="88"/>
  <c r="BA171" i="88"/>
  <c r="AZ171" i="88"/>
  <c r="AY171" i="88"/>
  <c r="AX171" i="88"/>
  <c r="AW171" i="88"/>
  <c r="AV171" i="88"/>
  <c r="AU171" i="88"/>
  <c r="AT171" i="88"/>
  <c r="AS171" i="88"/>
  <c r="AN171" i="88"/>
  <c r="AM171" i="88"/>
  <c r="AL171" i="88"/>
  <c r="AK171" i="88"/>
  <c r="AJ171" i="88"/>
  <c r="AI171" i="88"/>
  <c r="AH171" i="88"/>
  <c r="AG171" i="88"/>
  <c r="AF171" i="88"/>
  <c r="AE171" i="88"/>
  <c r="AD171" i="88"/>
  <c r="AC171" i="88"/>
  <c r="AB171" i="88"/>
  <c r="AA171" i="88"/>
  <c r="Z171" i="88"/>
  <c r="Y171" i="88"/>
  <c r="X171" i="88"/>
  <c r="W171" i="88"/>
  <c r="V171" i="88"/>
  <c r="U171" i="88"/>
  <c r="T171" i="88"/>
  <c r="S171" i="88"/>
  <c r="R171" i="88"/>
  <c r="Q171" i="88"/>
  <c r="P171" i="88"/>
  <c r="O171" i="88"/>
  <c r="N171" i="88"/>
  <c r="M171" i="88"/>
  <c r="L171" i="88"/>
  <c r="K171" i="88"/>
  <c r="J171" i="88"/>
  <c r="I171" i="88"/>
  <c r="H171" i="88"/>
  <c r="BY170" i="88"/>
  <c r="BX170" i="88"/>
  <c r="BW170" i="88"/>
  <c r="BV170" i="88"/>
  <c r="BU170" i="88"/>
  <c r="BT170" i="88"/>
  <c r="BS170" i="88"/>
  <c r="BR170" i="88"/>
  <c r="BQ170" i="88"/>
  <c r="BP170" i="88"/>
  <c r="BO170" i="88"/>
  <c r="BN170" i="88"/>
  <c r="BM170" i="88"/>
  <c r="BL170" i="88"/>
  <c r="BK170" i="88"/>
  <c r="BJ170" i="88"/>
  <c r="BI170" i="88"/>
  <c r="BH170" i="88"/>
  <c r="BG170" i="88"/>
  <c r="BF170" i="88"/>
  <c r="BE170" i="88"/>
  <c r="BD170" i="88"/>
  <c r="BC170" i="88"/>
  <c r="BB170" i="88"/>
  <c r="BA170" i="88"/>
  <c r="AZ170" i="88"/>
  <c r="AY170" i="88"/>
  <c r="AX170" i="88"/>
  <c r="AW170" i="88"/>
  <c r="AV170" i="88"/>
  <c r="AU170" i="88"/>
  <c r="AT170" i="88"/>
  <c r="AS170" i="88"/>
  <c r="AN170" i="88"/>
  <c r="AM170" i="88"/>
  <c r="AL170" i="88"/>
  <c r="AK170" i="88"/>
  <c r="AJ170" i="88"/>
  <c r="AI170" i="88"/>
  <c r="AH170" i="88"/>
  <c r="AG170" i="88"/>
  <c r="AF170" i="88"/>
  <c r="AE170" i="88"/>
  <c r="AD170" i="88"/>
  <c r="AC170" i="88"/>
  <c r="AB170" i="88"/>
  <c r="AA170" i="88"/>
  <c r="Z170" i="88"/>
  <c r="Y170" i="88"/>
  <c r="X170" i="88"/>
  <c r="W170" i="88"/>
  <c r="V170" i="88"/>
  <c r="U170" i="88"/>
  <c r="T170" i="88"/>
  <c r="S170" i="88"/>
  <c r="R170" i="88"/>
  <c r="Q170" i="88"/>
  <c r="P170" i="88"/>
  <c r="O170" i="88"/>
  <c r="N170" i="88"/>
  <c r="M170" i="88"/>
  <c r="L170" i="88"/>
  <c r="K170" i="88"/>
  <c r="J170" i="88"/>
  <c r="I170" i="88"/>
  <c r="H170" i="88"/>
  <c r="BY169" i="88"/>
  <c r="BX169" i="88"/>
  <c r="BW169" i="88"/>
  <c r="BV169" i="88"/>
  <c r="BU169" i="88"/>
  <c r="BT169" i="88"/>
  <c r="BS169" i="88"/>
  <c r="BR169" i="88"/>
  <c r="BQ169" i="88"/>
  <c r="BP169" i="88"/>
  <c r="BO169" i="88"/>
  <c r="BN169" i="88"/>
  <c r="BM169" i="88"/>
  <c r="BL169" i="88"/>
  <c r="BK169" i="88"/>
  <c r="BJ169" i="88"/>
  <c r="BI169" i="88"/>
  <c r="BH169" i="88"/>
  <c r="BG169" i="88"/>
  <c r="BF169" i="88"/>
  <c r="BE169" i="88"/>
  <c r="BD169" i="88"/>
  <c r="BC169" i="88"/>
  <c r="BB169" i="88"/>
  <c r="BA169" i="88"/>
  <c r="AZ169" i="88"/>
  <c r="AY169" i="88"/>
  <c r="AX169" i="88"/>
  <c r="AW169" i="88"/>
  <c r="AV169" i="88"/>
  <c r="AU169" i="88"/>
  <c r="AT169" i="88"/>
  <c r="AS169" i="88"/>
  <c r="AN169" i="88"/>
  <c r="AM169" i="88"/>
  <c r="AL169" i="88"/>
  <c r="AK169" i="88"/>
  <c r="AJ169" i="88"/>
  <c r="AI169" i="88"/>
  <c r="AH169" i="88"/>
  <c r="AG169" i="88"/>
  <c r="AF169" i="88"/>
  <c r="AE169" i="88"/>
  <c r="AD169" i="88"/>
  <c r="AC169" i="88"/>
  <c r="AB169" i="88"/>
  <c r="AA169" i="88"/>
  <c r="Z169" i="88"/>
  <c r="Y169" i="88"/>
  <c r="X169" i="88"/>
  <c r="W169" i="88"/>
  <c r="V169" i="88"/>
  <c r="U169" i="88"/>
  <c r="T169" i="88"/>
  <c r="S169" i="88"/>
  <c r="R169" i="88"/>
  <c r="Q169" i="88"/>
  <c r="P169" i="88"/>
  <c r="O169" i="88"/>
  <c r="N169" i="88"/>
  <c r="M169" i="88"/>
  <c r="L169" i="88"/>
  <c r="K169" i="88"/>
  <c r="J169" i="88"/>
  <c r="I169" i="88"/>
  <c r="H169" i="88"/>
  <c r="BY168" i="88"/>
  <c r="BX168" i="88"/>
  <c r="BW168" i="88"/>
  <c r="BV168" i="88"/>
  <c r="BU168" i="88"/>
  <c r="BT168" i="88"/>
  <c r="BS168" i="88"/>
  <c r="BR168" i="88"/>
  <c r="BQ168" i="88"/>
  <c r="BP168" i="88"/>
  <c r="BO168" i="88"/>
  <c r="BN168" i="88"/>
  <c r="BM168" i="88"/>
  <c r="BL168" i="88"/>
  <c r="BK168" i="88"/>
  <c r="BJ168" i="88"/>
  <c r="BI168" i="88"/>
  <c r="BH168" i="88"/>
  <c r="BG168" i="88"/>
  <c r="BF168" i="88"/>
  <c r="BE168" i="88"/>
  <c r="BD168" i="88"/>
  <c r="BC168" i="88"/>
  <c r="BB168" i="88"/>
  <c r="BA168" i="88"/>
  <c r="AZ168" i="88"/>
  <c r="AY168" i="88"/>
  <c r="AX168" i="88"/>
  <c r="AW168" i="88"/>
  <c r="AV168" i="88"/>
  <c r="AU168" i="88"/>
  <c r="AT168" i="88"/>
  <c r="AS168" i="88"/>
  <c r="AN168" i="88"/>
  <c r="AM168" i="88"/>
  <c r="AL168" i="88"/>
  <c r="AK168" i="88"/>
  <c r="AJ168" i="88"/>
  <c r="AI168" i="88"/>
  <c r="AH168" i="88"/>
  <c r="AG168" i="88"/>
  <c r="AF168" i="88"/>
  <c r="AE168" i="88"/>
  <c r="AD168" i="88"/>
  <c r="AC168" i="88"/>
  <c r="AB168" i="88"/>
  <c r="AA168" i="88"/>
  <c r="Z168" i="88"/>
  <c r="Y168" i="88"/>
  <c r="X168" i="88"/>
  <c r="W168" i="88"/>
  <c r="V168" i="88"/>
  <c r="U168" i="88"/>
  <c r="T168" i="88"/>
  <c r="S168" i="88"/>
  <c r="R168" i="88"/>
  <c r="Q168" i="88"/>
  <c r="P168" i="88"/>
  <c r="O168" i="88"/>
  <c r="N168" i="88"/>
  <c r="M168" i="88"/>
  <c r="L168" i="88"/>
  <c r="K168" i="88"/>
  <c r="J168" i="88"/>
  <c r="I168" i="88"/>
  <c r="H168" i="88"/>
  <c r="BY167" i="88"/>
  <c r="BX167" i="88"/>
  <c r="BW167" i="88"/>
  <c r="BV167" i="88"/>
  <c r="BU167" i="88"/>
  <c r="BT167" i="88"/>
  <c r="BS167" i="88"/>
  <c r="BR167" i="88"/>
  <c r="BQ167" i="88"/>
  <c r="BP167" i="88"/>
  <c r="BO167" i="88"/>
  <c r="BN167" i="88"/>
  <c r="BM167" i="88"/>
  <c r="BL167" i="88"/>
  <c r="BK167" i="88"/>
  <c r="BJ167" i="88"/>
  <c r="BI167" i="88"/>
  <c r="BH167" i="88"/>
  <c r="BG167" i="88"/>
  <c r="BF167" i="88"/>
  <c r="BE167" i="88"/>
  <c r="BD167" i="88"/>
  <c r="BC167" i="88"/>
  <c r="BB167" i="88"/>
  <c r="BA167" i="88"/>
  <c r="AZ167" i="88"/>
  <c r="AY167" i="88"/>
  <c r="AX167" i="88"/>
  <c r="AW167" i="88"/>
  <c r="AV167" i="88"/>
  <c r="AU167" i="88"/>
  <c r="AT167" i="88"/>
  <c r="AS167" i="88"/>
  <c r="AN167" i="88"/>
  <c r="AM167" i="88"/>
  <c r="AL167" i="88"/>
  <c r="AK167" i="88"/>
  <c r="AJ167" i="88"/>
  <c r="AI167" i="88"/>
  <c r="AH167" i="88"/>
  <c r="AG167" i="88"/>
  <c r="AF167" i="88"/>
  <c r="AE167" i="88"/>
  <c r="AD167" i="88"/>
  <c r="AC167" i="88"/>
  <c r="AB167" i="88"/>
  <c r="AA167" i="88"/>
  <c r="Z167" i="88"/>
  <c r="Y167" i="88"/>
  <c r="X167" i="88"/>
  <c r="W167" i="88"/>
  <c r="V167" i="88"/>
  <c r="U167" i="88"/>
  <c r="T167" i="88"/>
  <c r="S167" i="88"/>
  <c r="R167" i="88"/>
  <c r="Q167" i="88"/>
  <c r="P167" i="88"/>
  <c r="O167" i="88"/>
  <c r="N167" i="88"/>
  <c r="M167" i="88"/>
  <c r="L167" i="88"/>
  <c r="K167" i="88"/>
  <c r="J167" i="88"/>
  <c r="I167" i="88"/>
  <c r="H167" i="88"/>
  <c r="BY166" i="88"/>
  <c r="BX166" i="88"/>
  <c r="BW166" i="88"/>
  <c r="BV166" i="88"/>
  <c r="BU166" i="88"/>
  <c r="BT166" i="88"/>
  <c r="BS166" i="88"/>
  <c r="BR166" i="88"/>
  <c r="BQ166" i="88"/>
  <c r="BP166" i="88"/>
  <c r="BO166" i="88"/>
  <c r="BN166" i="88"/>
  <c r="BM166" i="88"/>
  <c r="BL166" i="88"/>
  <c r="BK166" i="88"/>
  <c r="BJ166" i="88"/>
  <c r="BI166" i="88"/>
  <c r="BH166" i="88"/>
  <c r="BG166" i="88"/>
  <c r="BF166" i="88"/>
  <c r="BE166" i="88"/>
  <c r="BD166" i="88"/>
  <c r="BC166" i="88"/>
  <c r="BB166" i="88"/>
  <c r="BA166" i="88"/>
  <c r="AZ166" i="88"/>
  <c r="AY166" i="88"/>
  <c r="AX166" i="88"/>
  <c r="AW166" i="88"/>
  <c r="AV166" i="88"/>
  <c r="AU166" i="88"/>
  <c r="AT166" i="88"/>
  <c r="AS166" i="88"/>
  <c r="AN166" i="88"/>
  <c r="AM166" i="88"/>
  <c r="AL166" i="88"/>
  <c r="AK166" i="88"/>
  <c r="AJ166" i="88"/>
  <c r="AI166" i="88"/>
  <c r="AH166" i="88"/>
  <c r="AG166" i="88"/>
  <c r="AF166" i="88"/>
  <c r="AE166" i="88"/>
  <c r="AD166" i="88"/>
  <c r="AC166" i="88"/>
  <c r="AB166" i="88"/>
  <c r="AA166" i="88"/>
  <c r="Z166" i="88"/>
  <c r="Y166" i="88"/>
  <c r="X166" i="88"/>
  <c r="W166" i="88"/>
  <c r="V166" i="88"/>
  <c r="U166" i="88"/>
  <c r="T166" i="88"/>
  <c r="S166" i="88"/>
  <c r="R166" i="88"/>
  <c r="Q166" i="88"/>
  <c r="P166" i="88"/>
  <c r="O166" i="88"/>
  <c r="N166" i="88"/>
  <c r="M166" i="88"/>
  <c r="L166" i="88"/>
  <c r="K166" i="88"/>
  <c r="J166" i="88"/>
  <c r="I166" i="88"/>
  <c r="H166" i="88"/>
  <c r="BY165" i="88"/>
  <c r="BX165" i="88"/>
  <c r="BW165" i="88"/>
  <c r="BV165" i="88"/>
  <c r="BU165" i="88"/>
  <c r="BT165" i="88"/>
  <c r="BS165" i="88"/>
  <c r="BR165" i="88"/>
  <c r="BQ165" i="88"/>
  <c r="BP165" i="88"/>
  <c r="BO165" i="88"/>
  <c r="BN165" i="88"/>
  <c r="BM165" i="88"/>
  <c r="BL165" i="88"/>
  <c r="BK165" i="88"/>
  <c r="BJ165" i="88"/>
  <c r="BI165" i="88"/>
  <c r="BH165" i="88"/>
  <c r="BG165" i="88"/>
  <c r="BF165" i="88"/>
  <c r="BE165" i="88"/>
  <c r="BD165" i="88"/>
  <c r="BC165" i="88"/>
  <c r="BB165" i="88"/>
  <c r="BA165" i="88"/>
  <c r="AZ165" i="88"/>
  <c r="AY165" i="88"/>
  <c r="AX165" i="88"/>
  <c r="AW165" i="88"/>
  <c r="AV165" i="88"/>
  <c r="AU165" i="88"/>
  <c r="AT165" i="88"/>
  <c r="AS165" i="88"/>
  <c r="AN165" i="88"/>
  <c r="AM165" i="88"/>
  <c r="AL165" i="88"/>
  <c r="AK165" i="88"/>
  <c r="AJ165" i="88"/>
  <c r="AI165" i="88"/>
  <c r="AH165" i="88"/>
  <c r="AG165" i="88"/>
  <c r="AF165" i="88"/>
  <c r="AE165" i="88"/>
  <c r="AD165" i="88"/>
  <c r="AC165" i="88"/>
  <c r="AB165" i="88"/>
  <c r="AA165" i="88"/>
  <c r="Z165" i="88"/>
  <c r="Y165" i="88"/>
  <c r="X165" i="88"/>
  <c r="W165" i="88"/>
  <c r="V165" i="88"/>
  <c r="U165" i="88"/>
  <c r="T165" i="88"/>
  <c r="S165" i="88"/>
  <c r="R165" i="88"/>
  <c r="Q165" i="88"/>
  <c r="P165" i="88"/>
  <c r="O165" i="88"/>
  <c r="N165" i="88"/>
  <c r="M165" i="88"/>
  <c r="L165" i="88"/>
  <c r="K165" i="88"/>
  <c r="J165" i="88"/>
  <c r="I165" i="88"/>
  <c r="H165" i="88"/>
  <c r="BY164" i="88"/>
  <c r="BX164" i="88"/>
  <c r="BW164" i="88"/>
  <c r="BV164" i="88"/>
  <c r="BU164" i="88"/>
  <c r="BT164" i="88"/>
  <c r="BS164" i="88"/>
  <c r="BR164" i="88"/>
  <c r="BQ164" i="88"/>
  <c r="BP164" i="88"/>
  <c r="BO164" i="88"/>
  <c r="BN164" i="88"/>
  <c r="BM164" i="88"/>
  <c r="BL164" i="88"/>
  <c r="BK164" i="88"/>
  <c r="BJ164" i="88"/>
  <c r="BI164" i="88"/>
  <c r="BH164" i="88"/>
  <c r="BG164" i="88"/>
  <c r="BF164" i="88"/>
  <c r="BE164" i="88"/>
  <c r="BD164" i="88"/>
  <c r="BC164" i="88"/>
  <c r="BB164" i="88"/>
  <c r="BA164" i="88"/>
  <c r="AZ164" i="88"/>
  <c r="AY164" i="88"/>
  <c r="AX164" i="88"/>
  <c r="AW164" i="88"/>
  <c r="AV164" i="88"/>
  <c r="AU164" i="88"/>
  <c r="AT164" i="88"/>
  <c r="AS164" i="88"/>
  <c r="AN164" i="88"/>
  <c r="AM164" i="88"/>
  <c r="AL164" i="88"/>
  <c r="AK164" i="88"/>
  <c r="AJ164" i="88"/>
  <c r="AI164" i="88"/>
  <c r="AH164" i="88"/>
  <c r="AG164" i="88"/>
  <c r="AF164" i="88"/>
  <c r="AE164" i="88"/>
  <c r="AD164" i="88"/>
  <c r="AC164" i="88"/>
  <c r="AB164" i="88"/>
  <c r="AA164" i="88"/>
  <c r="Z164" i="88"/>
  <c r="Y164" i="88"/>
  <c r="X164" i="88"/>
  <c r="W164" i="88"/>
  <c r="V164" i="88"/>
  <c r="U164" i="88"/>
  <c r="T164" i="88"/>
  <c r="S164" i="88"/>
  <c r="R164" i="88"/>
  <c r="Q164" i="88"/>
  <c r="P164" i="88"/>
  <c r="O164" i="88"/>
  <c r="N164" i="88"/>
  <c r="M164" i="88"/>
  <c r="L164" i="88"/>
  <c r="K164" i="88"/>
  <c r="J164" i="88"/>
  <c r="I164" i="88"/>
  <c r="H164" i="88"/>
  <c r="BY163" i="88"/>
  <c r="BX163" i="88"/>
  <c r="BW163" i="88"/>
  <c r="BV163" i="88"/>
  <c r="BU163" i="88"/>
  <c r="BT163" i="88"/>
  <c r="BS163" i="88"/>
  <c r="BR163" i="88"/>
  <c r="BQ163" i="88"/>
  <c r="BP163" i="88"/>
  <c r="BO163" i="88"/>
  <c r="BN163" i="88"/>
  <c r="BM163" i="88"/>
  <c r="BL163" i="88"/>
  <c r="BK163" i="88"/>
  <c r="BJ163" i="88"/>
  <c r="BI163" i="88"/>
  <c r="BH163" i="88"/>
  <c r="BG163" i="88"/>
  <c r="BF163" i="88"/>
  <c r="BE163" i="88"/>
  <c r="BD163" i="88"/>
  <c r="BC163" i="88"/>
  <c r="BB163" i="88"/>
  <c r="BA163" i="88"/>
  <c r="AZ163" i="88"/>
  <c r="AY163" i="88"/>
  <c r="AX163" i="88"/>
  <c r="AW163" i="88"/>
  <c r="AV163" i="88"/>
  <c r="AU163" i="88"/>
  <c r="AT163" i="88"/>
  <c r="AS163" i="88"/>
  <c r="AN163" i="88"/>
  <c r="AM163" i="88"/>
  <c r="AL163" i="88"/>
  <c r="AK163" i="88"/>
  <c r="AJ163" i="88"/>
  <c r="AI163" i="88"/>
  <c r="AH163" i="88"/>
  <c r="AG163" i="88"/>
  <c r="AF163" i="88"/>
  <c r="AE163" i="88"/>
  <c r="AD163" i="88"/>
  <c r="AC163" i="88"/>
  <c r="AB163" i="88"/>
  <c r="AA163" i="88"/>
  <c r="Z163" i="88"/>
  <c r="Y163" i="88"/>
  <c r="X163" i="88"/>
  <c r="W163" i="88"/>
  <c r="V163" i="88"/>
  <c r="U163" i="88"/>
  <c r="T163" i="88"/>
  <c r="S163" i="88"/>
  <c r="R163" i="88"/>
  <c r="Q163" i="88"/>
  <c r="P163" i="88"/>
  <c r="O163" i="88"/>
  <c r="N163" i="88"/>
  <c r="M163" i="88"/>
  <c r="L163" i="88"/>
  <c r="K163" i="88"/>
  <c r="J163" i="88"/>
  <c r="I163" i="88"/>
  <c r="H163" i="88"/>
  <c r="BY162" i="88"/>
  <c r="BX162" i="88"/>
  <c r="BW162" i="88"/>
  <c r="BV162" i="88"/>
  <c r="BU162" i="88"/>
  <c r="BT162" i="88"/>
  <c r="BS162" i="88"/>
  <c r="BR162" i="88"/>
  <c r="BQ162" i="88"/>
  <c r="BP162" i="88"/>
  <c r="BO162" i="88"/>
  <c r="BN162" i="88"/>
  <c r="BM162" i="88"/>
  <c r="BL162" i="88"/>
  <c r="BK162" i="88"/>
  <c r="BJ162" i="88"/>
  <c r="BI162" i="88"/>
  <c r="BH162" i="88"/>
  <c r="BG162" i="88"/>
  <c r="BF162" i="88"/>
  <c r="BE162" i="88"/>
  <c r="BD162" i="88"/>
  <c r="BC162" i="88"/>
  <c r="BB162" i="88"/>
  <c r="BA162" i="88"/>
  <c r="AZ162" i="88"/>
  <c r="AY162" i="88"/>
  <c r="AX162" i="88"/>
  <c r="AW162" i="88"/>
  <c r="AV162" i="88"/>
  <c r="AU162" i="88"/>
  <c r="AT162" i="88"/>
  <c r="AS162" i="88"/>
  <c r="AN162" i="88"/>
  <c r="AM162" i="88"/>
  <c r="AL162" i="88"/>
  <c r="AK162" i="88"/>
  <c r="AJ162" i="88"/>
  <c r="AI162" i="88"/>
  <c r="AH162" i="88"/>
  <c r="AG162" i="88"/>
  <c r="AF162" i="88"/>
  <c r="AE162" i="88"/>
  <c r="AD162" i="88"/>
  <c r="AC162" i="88"/>
  <c r="AB162" i="88"/>
  <c r="AA162" i="88"/>
  <c r="Z162" i="88"/>
  <c r="Y162" i="88"/>
  <c r="X162" i="88"/>
  <c r="W162" i="88"/>
  <c r="V162" i="88"/>
  <c r="U162" i="88"/>
  <c r="T162" i="88"/>
  <c r="S162" i="88"/>
  <c r="R162" i="88"/>
  <c r="Q162" i="88"/>
  <c r="P162" i="88"/>
  <c r="O162" i="88"/>
  <c r="N162" i="88"/>
  <c r="M162" i="88"/>
  <c r="L162" i="88"/>
  <c r="K162" i="88"/>
  <c r="J162" i="88"/>
  <c r="I162" i="88"/>
  <c r="H162" i="88"/>
  <c r="BY161" i="88"/>
  <c r="BX161" i="88"/>
  <c r="BW161" i="88"/>
  <c r="BV161" i="88"/>
  <c r="BU161" i="88"/>
  <c r="BT161" i="88"/>
  <c r="BS161" i="88"/>
  <c r="BR161" i="88"/>
  <c r="BQ161" i="88"/>
  <c r="BP161" i="88"/>
  <c r="BO161" i="88"/>
  <c r="BN161" i="88"/>
  <c r="BM161" i="88"/>
  <c r="BL161" i="88"/>
  <c r="BK161" i="88"/>
  <c r="BJ161" i="88"/>
  <c r="BI161" i="88"/>
  <c r="BH161" i="88"/>
  <c r="BG161" i="88"/>
  <c r="BF161" i="88"/>
  <c r="BE161" i="88"/>
  <c r="BD161" i="88"/>
  <c r="BC161" i="88"/>
  <c r="BB161" i="88"/>
  <c r="BA161" i="88"/>
  <c r="AZ161" i="88"/>
  <c r="AY161" i="88"/>
  <c r="AX161" i="88"/>
  <c r="AW161" i="88"/>
  <c r="AV161" i="88"/>
  <c r="AU161" i="88"/>
  <c r="AT161" i="88"/>
  <c r="AS161" i="88"/>
  <c r="AN161" i="88"/>
  <c r="AM161" i="88"/>
  <c r="AL161" i="88"/>
  <c r="AK161" i="88"/>
  <c r="AJ161" i="88"/>
  <c r="AI161" i="88"/>
  <c r="AH161" i="88"/>
  <c r="AG161" i="88"/>
  <c r="AF161" i="88"/>
  <c r="AE161" i="88"/>
  <c r="AD161" i="88"/>
  <c r="AC161" i="88"/>
  <c r="AB161" i="88"/>
  <c r="AA161" i="88"/>
  <c r="Z161" i="88"/>
  <c r="Y161" i="88"/>
  <c r="X161" i="88"/>
  <c r="W161" i="88"/>
  <c r="V161" i="88"/>
  <c r="U161" i="88"/>
  <c r="T161" i="88"/>
  <c r="S161" i="88"/>
  <c r="R161" i="88"/>
  <c r="Q161" i="88"/>
  <c r="P161" i="88"/>
  <c r="O161" i="88"/>
  <c r="N161" i="88"/>
  <c r="M161" i="88"/>
  <c r="L161" i="88"/>
  <c r="K161" i="88"/>
  <c r="J161" i="88"/>
  <c r="I161" i="88"/>
  <c r="H161" i="88"/>
  <c r="BY160" i="88"/>
  <c r="BX160" i="88"/>
  <c r="BW160" i="88"/>
  <c r="BV160" i="88"/>
  <c r="BU160" i="88"/>
  <c r="BT160" i="88"/>
  <c r="BS160" i="88"/>
  <c r="BR160" i="88"/>
  <c r="BQ160" i="88"/>
  <c r="BP160" i="88"/>
  <c r="BO160" i="88"/>
  <c r="BN160" i="88"/>
  <c r="BM160" i="88"/>
  <c r="BL160" i="88"/>
  <c r="BK160" i="88"/>
  <c r="BJ160" i="88"/>
  <c r="BI160" i="88"/>
  <c r="BH160" i="88"/>
  <c r="BG160" i="88"/>
  <c r="BF160" i="88"/>
  <c r="BE160" i="88"/>
  <c r="BD160" i="88"/>
  <c r="BC160" i="88"/>
  <c r="BB160" i="88"/>
  <c r="BA160" i="88"/>
  <c r="AZ160" i="88"/>
  <c r="AY160" i="88"/>
  <c r="AX160" i="88"/>
  <c r="AW160" i="88"/>
  <c r="AV160" i="88"/>
  <c r="AU160" i="88"/>
  <c r="AT160" i="88"/>
  <c r="AS160" i="88"/>
  <c r="AN160" i="88"/>
  <c r="AM160" i="88"/>
  <c r="AL160" i="88"/>
  <c r="AK160" i="88"/>
  <c r="AJ160" i="88"/>
  <c r="AI160" i="88"/>
  <c r="AH160" i="88"/>
  <c r="AG160" i="88"/>
  <c r="AF160" i="88"/>
  <c r="AE160" i="88"/>
  <c r="AD160" i="88"/>
  <c r="AC160" i="88"/>
  <c r="AB160" i="88"/>
  <c r="AA160" i="88"/>
  <c r="Z160" i="88"/>
  <c r="Y160" i="88"/>
  <c r="X160" i="88"/>
  <c r="W160" i="88"/>
  <c r="V160" i="88"/>
  <c r="U160" i="88"/>
  <c r="T160" i="88"/>
  <c r="S160" i="88"/>
  <c r="R160" i="88"/>
  <c r="Q160" i="88"/>
  <c r="P160" i="88"/>
  <c r="O160" i="88"/>
  <c r="N160" i="88"/>
  <c r="M160" i="88"/>
  <c r="L160" i="88"/>
  <c r="K160" i="88"/>
  <c r="J160" i="88"/>
  <c r="I160" i="88"/>
  <c r="H160" i="88"/>
  <c r="BY159" i="88"/>
  <c r="BX159" i="88"/>
  <c r="BW159" i="88"/>
  <c r="BV159" i="88"/>
  <c r="BU159" i="88"/>
  <c r="BT159" i="88"/>
  <c r="BS159" i="88"/>
  <c r="BR159" i="88"/>
  <c r="BQ159" i="88"/>
  <c r="BP159" i="88"/>
  <c r="BO159" i="88"/>
  <c r="BN159" i="88"/>
  <c r="BM159" i="88"/>
  <c r="BL159" i="88"/>
  <c r="BK159" i="88"/>
  <c r="BJ159" i="88"/>
  <c r="BI159" i="88"/>
  <c r="BH159" i="88"/>
  <c r="BG159" i="88"/>
  <c r="BF159" i="88"/>
  <c r="BE159" i="88"/>
  <c r="BD159" i="88"/>
  <c r="BC159" i="88"/>
  <c r="BB159" i="88"/>
  <c r="BA159" i="88"/>
  <c r="AZ159" i="88"/>
  <c r="AY159" i="88"/>
  <c r="AX159" i="88"/>
  <c r="AW159" i="88"/>
  <c r="AV159" i="88"/>
  <c r="AU159" i="88"/>
  <c r="AT159" i="88"/>
  <c r="AS159" i="88"/>
  <c r="AN159" i="88"/>
  <c r="AM159" i="88"/>
  <c r="AL159" i="88"/>
  <c r="AK159" i="88"/>
  <c r="AJ159" i="88"/>
  <c r="AI159" i="88"/>
  <c r="AH159" i="88"/>
  <c r="AG159" i="88"/>
  <c r="AF159" i="88"/>
  <c r="AE159" i="88"/>
  <c r="AD159" i="88"/>
  <c r="AC159" i="88"/>
  <c r="AB159" i="88"/>
  <c r="AA159" i="88"/>
  <c r="Z159" i="88"/>
  <c r="Y159" i="88"/>
  <c r="X159" i="88"/>
  <c r="W159" i="88"/>
  <c r="V159" i="88"/>
  <c r="U159" i="88"/>
  <c r="T159" i="88"/>
  <c r="S159" i="88"/>
  <c r="R159" i="88"/>
  <c r="Q159" i="88"/>
  <c r="P159" i="88"/>
  <c r="O159" i="88"/>
  <c r="N159" i="88"/>
  <c r="M159" i="88"/>
  <c r="L159" i="88"/>
  <c r="K159" i="88"/>
  <c r="J159" i="88"/>
  <c r="I159" i="88"/>
  <c r="H159" i="88"/>
  <c r="BY158" i="88"/>
  <c r="BX158" i="88"/>
  <c r="BW158" i="88"/>
  <c r="BV158" i="88"/>
  <c r="BU158" i="88"/>
  <c r="BT158" i="88"/>
  <c r="BS158" i="88"/>
  <c r="BR158" i="88"/>
  <c r="BQ158" i="88"/>
  <c r="BP158" i="88"/>
  <c r="BO158" i="88"/>
  <c r="BN158" i="88"/>
  <c r="BM158" i="88"/>
  <c r="BL158" i="88"/>
  <c r="BK158" i="88"/>
  <c r="BJ158" i="88"/>
  <c r="BI158" i="88"/>
  <c r="BH158" i="88"/>
  <c r="BG158" i="88"/>
  <c r="BF158" i="88"/>
  <c r="BE158" i="88"/>
  <c r="BD158" i="88"/>
  <c r="BC158" i="88"/>
  <c r="BB158" i="88"/>
  <c r="BA158" i="88"/>
  <c r="AZ158" i="88"/>
  <c r="AY158" i="88"/>
  <c r="AX158" i="88"/>
  <c r="AW158" i="88"/>
  <c r="AV158" i="88"/>
  <c r="AU158" i="88"/>
  <c r="AT158" i="88"/>
  <c r="AS158" i="88"/>
  <c r="AN158" i="88"/>
  <c r="AM158" i="88"/>
  <c r="AL158" i="88"/>
  <c r="AK158" i="88"/>
  <c r="AJ158" i="88"/>
  <c r="AI158" i="88"/>
  <c r="AH158" i="88"/>
  <c r="AG158" i="88"/>
  <c r="AF158" i="88"/>
  <c r="AE158" i="88"/>
  <c r="AD158" i="88"/>
  <c r="AC158" i="88"/>
  <c r="AB158" i="88"/>
  <c r="AA158" i="88"/>
  <c r="Z158" i="88"/>
  <c r="Y158" i="88"/>
  <c r="X158" i="88"/>
  <c r="W158" i="88"/>
  <c r="V158" i="88"/>
  <c r="U158" i="88"/>
  <c r="T158" i="88"/>
  <c r="S158" i="88"/>
  <c r="R158" i="88"/>
  <c r="Q158" i="88"/>
  <c r="P158" i="88"/>
  <c r="O158" i="88"/>
  <c r="N158" i="88"/>
  <c r="M158" i="88"/>
  <c r="L158" i="88"/>
  <c r="K158" i="88"/>
  <c r="J158" i="88"/>
  <c r="I158" i="88"/>
  <c r="H158" i="88"/>
  <c r="BY157" i="88"/>
  <c r="BX157" i="88"/>
  <c r="BW157" i="88"/>
  <c r="BV157" i="88"/>
  <c r="BU157" i="88"/>
  <c r="BT157" i="88"/>
  <c r="BS157" i="88"/>
  <c r="BR157" i="88"/>
  <c r="BQ157" i="88"/>
  <c r="BP157" i="88"/>
  <c r="BO157" i="88"/>
  <c r="BN157" i="88"/>
  <c r="BM157" i="88"/>
  <c r="BL157" i="88"/>
  <c r="BK157" i="88"/>
  <c r="BJ157" i="88"/>
  <c r="BI157" i="88"/>
  <c r="BH157" i="88"/>
  <c r="BG157" i="88"/>
  <c r="BF157" i="88"/>
  <c r="BE157" i="88"/>
  <c r="BD157" i="88"/>
  <c r="BC157" i="88"/>
  <c r="BB157" i="88"/>
  <c r="BA157" i="88"/>
  <c r="AZ157" i="88"/>
  <c r="AY157" i="88"/>
  <c r="AX157" i="88"/>
  <c r="AW157" i="88"/>
  <c r="AV157" i="88"/>
  <c r="AU157" i="88"/>
  <c r="AT157" i="88"/>
  <c r="AS157" i="88"/>
  <c r="AN157" i="88"/>
  <c r="AM157" i="88"/>
  <c r="AL157" i="88"/>
  <c r="AK157" i="88"/>
  <c r="AJ157" i="88"/>
  <c r="AI157" i="88"/>
  <c r="AH157" i="88"/>
  <c r="AG157" i="88"/>
  <c r="AF157" i="88"/>
  <c r="AE157" i="88"/>
  <c r="AD157" i="88"/>
  <c r="AC157" i="88"/>
  <c r="AB157" i="88"/>
  <c r="AA157" i="88"/>
  <c r="Z157" i="88"/>
  <c r="Y157" i="88"/>
  <c r="X157" i="88"/>
  <c r="W157" i="88"/>
  <c r="V157" i="88"/>
  <c r="U157" i="88"/>
  <c r="T157" i="88"/>
  <c r="S157" i="88"/>
  <c r="R157" i="88"/>
  <c r="Q157" i="88"/>
  <c r="P157" i="88"/>
  <c r="O157" i="88"/>
  <c r="N157" i="88"/>
  <c r="M157" i="88"/>
  <c r="L157" i="88"/>
  <c r="K157" i="88"/>
  <c r="J157" i="88"/>
  <c r="I157" i="88"/>
  <c r="H157" i="88"/>
  <c r="BY156" i="88"/>
  <c r="BX156" i="88"/>
  <c r="BW156" i="88"/>
  <c r="BV156" i="88"/>
  <c r="BU156" i="88"/>
  <c r="BT156" i="88"/>
  <c r="BS156" i="88"/>
  <c r="BR156" i="88"/>
  <c r="BQ156" i="88"/>
  <c r="BP156" i="88"/>
  <c r="BO156" i="88"/>
  <c r="BN156" i="88"/>
  <c r="BM156" i="88"/>
  <c r="BL156" i="88"/>
  <c r="BK156" i="88"/>
  <c r="BJ156" i="88"/>
  <c r="BI156" i="88"/>
  <c r="BH156" i="88"/>
  <c r="BG156" i="88"/>
  <c r="BF156" i="88"/>
  <c r="BE156" i="88"/>
  <c r="BD156" i="88"/>
  <c r="BC156" i="88"/>
  <c r="BB156" i="88"/>
  <c r="BA156" i="88"/>
  <c r="AZ156" i="88"/>
  <c r="AY156" i="88"/>
  <c r="AX156" i="88"/>
  <c r="AW156" i="88"/>
  <c r="AV156" i="88"/>
  <c r="AU156" i="88"/>
  <c r="AT156" i="88"/>
  <c r="AS156" i="88"/>
  <c r="AN156" i="88"/>
  <c r="AM156" i="88"/>
  <c r="AL156" i="88"/>
  <c r="AK156" i="88"/>
  <c r="AJ156" i="88"/>
  <c r="AI156" i="88"/>
  <c r="AH156" i="88"/>
  <c r="AG156" i="88"/>
  <c r="AF156" i="88"/>
  <c r="AE156" i="88"/>
  <c r="AD156" i="88"/>
  <c r="AC156" i="88"/>
  <c r="AB156" i="88"/>
  <c r="AA156" i="88"/>
  <c r="Z156" i="88"/>
  <c r="Y156" i="88"/>
  <c r="X156" i="88"/>
  <c r="W156" i="88"/>
  <c r="V156" i="88"/>
  <c r="U156" i="88"/>
  <c r="T156" i="88"/>
  <c r="S156" i="88"/>
  <c r="R156" i="88"/>
  <c r="Q156" i="88"/>
  <c r="P156" i="88"/>
  <c r="O156" i="88"/>
  <c r="N156" i="88"/>
  <c r="M156" i="88"/>
  <c r="L156" i="88"/>
  <c r="K156" i="88"/>
  <c r="J156" i="88"/>
  <c r="I156" i="88"/>
  <c r="H156" i="88"/>
  <c r="BY155" i="88"/>
  <c r="BX155" i="88"/>
  <c r="BW155" i="88"/>
  <c r="BV155" i="88"/>
  <c r="BU155" i="88"/>
  <c r="BT155" i="88"/>
  <c r="BS155" i="88"/>
  <c r="BR155" i="88"/>
  <c r="BQ155" i="88"/>
  <c r="BP155" i="88"/>
  <c r="BO155" i="88"/>
  <c r="BN155" i="88"/>
  <c r="BM155" i="88"/>
  <c r="BL155" i="88"/>
  <c r="BK155" i="88"/>
  <c r="BJ155" i="88"/>
  <c r="BI155" i="88"/>
  <c r="BH155" i="88"/>
  <c r="BG155" i="88"/>
  <c r="BF155" i="88"/>
  <c r="BE155" i="88"/>
  <c r="BD155" i="88"/>
  <c r="BC155" i="88"/>
  <c r="BB155" i="88"/>
  <c r="BA155" i="88"/>
  <c r="AZ155" i="88"/>
  <c r="AY155" i="88"/>
  <c r="AX155" i="88"/>
  <c r="AW155" i="88"/>
  <c r="AV155" i="88"/>
  <c r="AU155" i="88"/>
  <c r="AT155" i="88"/>
  <c r="AS155" i="88"/>
  <c r="AN155" i="88"/>
  <c r="AM155" i="88"/>
  <c r="AL155" i="88"/>
  <c r="AK155" i="88"/>
  <c r="AJ155" i="88"/>
  <c r="AI155" i="88"/>
  <c r="AH155" i="88"/>
  <c r="AG155" i="88"/>
  <c r="AF155" i="88"/>
  <c r="AE155" i="88"/>
  <c r="AD155" i="88"/>
  <c r="AC155" i="88"/>
  <c r="AB155" i="88"/>
  <c r="AA155" i="88"/>
  <c r="Z155" i="88"/>
  <c r="Y155" i="88"/>
  <c r="X155" i="88"/>
  <c r="W155" i="88"/>
  <c r="V155" i="88"/>
  <c r="U155" i="88"/>
  <c r="T155" i="88"/>
  <c r="S155" i="88"/>
  <c r="R155" i="88"/>
  <c r="Q155" i="88"/>
  <c r="P155" i="88"/>
  <c r="O155" i="88"/>
  <c r="N155" i="88"/>
  <c r="M155" i="88"/>
  <c r="L155" i="88"/>
  <c r="K155" i="88"/>
  <c r="J155" i="88"/>
  <c r="I155" i="88"/>
  <c r="H155" i="88"/>
  <c r="BY154" i="88"/>
  <c r="BX154" i="88"/>
  <c r="BW154" i="88"/>
  <c r="BV154" i="88"/>
  <c r="BU154" i="88"/>
  <c r="BT154" i="88"/>
  <c r="BS154" i="88"/>
  <c r="BR154" i="88"/>
  <c r="BQ154" i="88"/>
  <c r="BP154" i="88"/>
  <c r="BO154" i="88"/>
  <c r="BN154" i="88"/>
  <c r="BM154" i="88"/>
  <c r="BL154" i="88"/>
  <c r="BK154" i="88"/>
  <c r="BJ154" i="88"/>
  <c r="BI154" i="88"/>
  <c r="BH154" i="88"/>
  <c r="BG154" i="88"/>
  <c r="BF154" i="88"/>
  <c r="BE154" i="88"/>
  <c r="BD154" i="88"/>
  <c r="BC154" i="88"/>
  <c r="BB154" i="88"/>
  <c r="BA154" i="88"/>
  <c r="AZ154" i="88"/>
  <c r="AY154" i="88"/>
  <c r="AX154" i="88"/>
  <c r="AW154" i="88"/>
  <c r="AV154" i="88"/>
  <c r="AU154" i="88"/>
  <c r="AT154" i="88"/>
  <c r="AS154" i="88"/>
  <c r="AN154" i="88"/>
  <c r="AM154" i="88"/>
  <c r="AL154" i="88"/>
  <c r="AK154" i="88"/>
  <c r="AJ154" i="88"/>
  <c r="AI154" i="88"/>
  <c r="AH154" i="88"/>
  <c r="AG154" i="88"/>
  <c r="AF154" i="88"/>
  <c r="AE154" i="88"/>
  <c r="AD154" i="88"/>
  <c r="AC154" i="88"/>
  <c r="AB154" i="88"/>
  <c r="AA154" i="88"/>
  <c r="Z154" i="88"/>
  <c r="Y154" i="88"/>
  <c r="X154" i="88"/>
  <c r="W154" i="88"/>
  <c r="V154" i="88"/>
  <c r="U154" i="88"/>
  <c r="T154" i="88"/>
  <c r="S154" i="88"/>
  <c r="R154" i="88"/>
  <c r="Q154" i="88"/>
  <c r="P154" i="88"/>
  <c r="O154" i="88"/>
  <c r="N154" i="88"/>
  <c r="M154" i="88"/>
  <c r="L154" i="88"/>
  <c r="K154" i="88"/>
  <c r="J154" i="88"/>
  <c r="I154" i="88"/>
  <c r="H154" i="88"/>
  <c r="BY153" i="88"/>
  <c r="BX153" i="88"/>
  <c r="BW153" i="88"/>
  <c r="BV153" i="88"/>
  <c r="BU153" i="88"/>
  <c r="BT153" i="88"/>
  <c r="BS153" i="88"/>
  <c r="BR153" i="88"/>
  <c r="BQ153" i="88"/>
  <c r="BP153" i="88"/>
  <c r="BO153" i="88"/>
  <c r="BN153" i="88"/>
  <c r="BM153" i="88"/>
  <c r="BL153" i="88"/>
  <c r="BK153" i="88"/>
  <c r="BJ153" i="88"/>
  <c r="BI153" i="88"/>
  <c r="BH153" i="88"/>
  <c r="BG153" i="88"/>
  <c r="BF153" i="88"/>
  <c r="BE153" i="88"/>
  <c r="BD153" i="88"/>
  <c r="BC153" i="88"/>
  <c r="BB153" i="88"/>
  <c r="BA153" i="88"/>
  <c r="AZ153" i="88"/>
  <c r="AY153" i="88"/>
  <c r="AX153" i="88"/>
  <c r="AW153" i="88"/>
  <c r="AV153" i="88"/>
  <c r="AU153" i="88"/>
  <c r="AT153" i="88"/>
  <c r="AS153" i="88"/>
  <c r="AN153" i="88"/>
  <c r="AM153" i="88"/>
  <c r="AL153" i="88"/>
  <c r="AK153" i="88"/>
  <c r="AJ153" i="88"/>
  <c r="AI153" i="88"/>
  <c r="AH153" i="88"/>
  <c r="AG153" i="88"/>
  <c r="AF153" i="88"/>
  <c r="AE153" i="88"/>
  <c r="AD153" i="88"/>
  <c r="AC153" i="88"/>
  <c r="AB153" i="88"/>
  <c r="AA153" i="88"/>
  <c r="Z153" i="88"/>
  <c r="Y153" i="88"/>
  <c r="X153" i="88"/>
  <c r="W153" i="88"/>
  <c r="V153" i="88"/>
  <c r="U153" i="88"/>
  <c r="T153" i="88"/>
  <c r="S153" i="88"/>
  <c r="R153" i="88"/>
  <c r="Q153" i="88"/>
  <c r="P153" i="88"/>
  <c r="O153" i="88"/>
  <c r="N153" i="88"/>
  <c r="M153" i="88"/>
  <c r="L153" i="88"/>
  <c r="K153" i="88"/>
  <c r="J153" i="88"/>
  <c r="I153" i="88"/>
  <c r="H153" i="88"/>
  <c r="BY152" i="88"/>
  <c r="BX152" i="88"/>
  <c r="BW152" i="88"/>
  <c r="BV152" i="88"/>
  <c r="BU152" i="88"/>
  <c r="BT152" i="88"/>
  <c r="BS152" i="88"/>
  <c r="BR152" i="88"/>
  <c r="BQ152" i="88"/>
  <c r="BP152" i="88"/>
  <c r="BO152" i="88"/>
  <c r="BN152" i="88"/>
  <c r="BM152" i="88"/>
  <c r="BL152" i="88"/>
  <c r="BK152" i="88"/>
  <c r="BJ152" i="88"/>
  <c r="BI152" i="88"/>
  <c r="BH152" i="88"/>
  <c r="BG152" i="88"/>
  <c r="BF152" i="88"/>
  <c r="BE152" i="88"/>
  <c r="BD152" i="88"/>
  <c r="BC152" i="88"/>
  <c r="BB152" i="88"/>
  <c r="BA152" i="88"/>
  <c r="AZ152" i="88"/>
  <c r="AY152" i="88"/>
  <c r="AX152" i="88"/>
  <c r="AW152" i="88"/>
  <c r="AV152" i="88"/>
  <c r="AU152" i="88"/>
  <c r="AT152" i="88"/>
  <c r="AS152" i="88"/>
  <c r="AN152" i="88"/>
  <c r="AM152" i="88"/>
  <c r="AL152" i="88"/>
  <c r="AK152" i="88"/>
  <c r="AJ152" i="88"/>
  <c r="AI152" i="88"/>
  <c r="AH152" i="88"/>
  <c r="AG152" i="88"/>
  <c r="AF152" i="88"/>
  <c r="AE152" i="88"/>
  <c r="AD152" i="88"/>
  <c r="AC152" i="88"/>
  <c r="AB152" i="88"/>
  <c r="AA152" i="88"/>
  <c r="Z152" i="88"/>
  <c r="Y152" i="88"/>
  <c r="X152" i="88"/>
  <c r="W152" i="88"/>
  <c r="V152" i="88"/>
  <c r="U152" i="88"/>
  <c r="T152" i="88"/>
  <c r="S152" i="88"/>
  <c r="R152" i="88"/>
  <c r="Q152" i="88"/>
  <c r="P152" i="88"/>
  <c r="O152" i="88"/>
  <c r="N152" i="88"/>
  <c r="M152" i="88"/>
  <c r="L152" i="88"/>
  <c r="K152" i="88"/>
  <c r="J152" i="88"/>
  <c r="I152" i="88"/>
  <c r="H152" i="88"/>
  <c r="BY151" i="88"/>
  <c r="BX151" i="88"/>
  <c r="BW151" i="88"/>
  <c r="BV151" i="88"/>
  <c r="BU151" i="88"/>
  <c r="BT151" i="88"/>
  <c r="BS151" i="88"/>
  <c r="BR151" i="88"/>
  <c r="BQ151" i="88"/>
  <c r="BP151" i="88"/>
  <c r="BO151" i="88"/>
  <c r="BN151" i="88"/>
  <c r="BM151" i="88"/>
  <c r="BL151" i="88"/>
  <c r="BK151" i="88"/>
  <c r="BJ151" i="88"/>
  <c r="BI151" i="88"/>
  <c r="BH151" i="88"/>
  <c r="BG151" i="88"/>
  <c r="BF151" i="88"/>
  <c r="BE151" i="88"/>
  <c r="BD151" i="88"/>
  <c r="BC151" i="88"/>
  <c r="BB151" i="88"/>
  <c r="BA151" i="88"/>
  <c r="AZ151" i="88"/>
  <c r="AY151" i="88"/>
  <c r="AX151" i="88"/>
  <c r="AW151" i="88"/>
  <c r="AV151" i="88"/>
  <c r="AU151" i="88"/>
  <c r="AT151" i="88"/>
  <c r="AS151" i="88"/>
  <c r="AN151" i="88"/>
  <c r="AM151" i="88"/>
  <c r="AL151" i="88"/>
  <c r="AK151" i="88"/>
  <c r="AJ151" i="88"/>
  <c r="AI151" i="88"/>
  <c r="AH151" i="88"/>
  <c r="AG151" i="88"/>
  <c r="AF151" i="88"/>
  <c r="AE151" i="88"/>
  <c r="AD151" i="88"/>
  <c r="AC151" i="88"/>
  <c r="AB151" i="88"/>
  <c r="AA151" i="88"/>
  <c r="Z151" i="88"/>
  <c r="Y151" i="88"/>
  <c r="X151" i="88"/>
  <c r="W151" i="88"/>
  <c r="V151" i="88"/>
  <c r="U151" i="88"/>
  <c r="T151" i="88"/>
  <c r="S151" i="88"/>
  <c r="R151" i="88"/>
  <c r="Q151" i="88"/>
  <c r="P151" i="88"/>
  <c r="O151" i="88"/>
  <c r="N151" i="88"/>
  <c r="M151" i="88"/>
  <c r="L151" i="88"/>
  <c r="K151" i="88"/>
  <c r="J151" i="88"/>
  <c r="I151" i="88"/>
  <c r="H151" i="88"/>
  <c r="BY150" i="88"/>
  <c r="BX150" i="88"/>
  <c r="BW150" i="88"/>
  <c r="BV150" i="88"/>
  <c r="BU150" i="88"/>
  <c r="BT150" i="88"/>
  <c r="BS150" i="88"/>
  <c r="BR150" i="88"/>
  <c r="BQ150" i="88"/>
  <c r="BP150" i="88"/>
  <c r="BO150" i="88"/>
  <c r="BN150" i="88"/>
  <c r="BM150" i="88"/>
  <c r="BL150" i="88"/>
  <c r="BK150" i="88"/>
  <c r="BJ150" i="88"/>
  <c r="BI150" i="88"/>
  <c r="BH150" i="88"/>
  <c r="BG150" i="88"/>
  <c r="BF150" i="88"/>
  <c r="BE150" i="88"/>
  <c r="BD150" i="88"/>
  <c r="BC150" i="88"/>
  <c r="BB150" i="88"/>
  <c r="BA150" i="88"/>
  <c r="AZ150" i="88"/>
  <c r="AY150" i="88"/>
  <c r="AX150" i="88"/>
  <c r="AW150" i="88"/>
  <c r="AV150" i="88"/>
  <c r="AU150" i="88"/>
  <c r="AT150" i="88"/>
  <c r="AS150" i="88"/>
  <c r="AN150" i="88"/>
  <c r="AM150" i="88"/>
  <c r="AL150" i="88"/>
  <c r="AK150" i="88"/>
  <c r="AJ150" i="88"/>
  <c r="AI150" i="88"/>
  <c r="AH150" i="88"/>
  <c r="AG150" i="88"/>
  <c r="AF150" i="88"/>
  <c r="AE150" i="88"/>
  <c r="AD150" i="88"/>
  <c r="AC150" i="88"/>
  <c r="AB150" i="88"/>
  <c r="AA150" i="88"/>
  <c r="Z150" i="88"/>
  <c r="Y150" i="88"/>
  <c r="X150" i="88"/>
  <c r="W150" i="88"/>
  <c r="V150" i="88"/>
  <c r="U150" i="88"/>
  <c r="T150" i="88"/>
  <c r="S150" i="88"/>
  <c r="R150" i="88"/>
  <c r="Q150" i="88"/>
  <c r="P150" i="88"/>
  <c r="O150" i="88"/>
  <c r="N150" i="88"/>
  <c r="M150" i="88"/>
  <c r="L150" i="88"/>
  <c r="K150" i="88"/>
  <c r="J150" i="88"/>
  <c r="I150" i="88"/>
  <c r="H150" i="88"/>
  <c r="BY149" i="88"/>
  <c r="BX149" i="88"/>
  <c r="BW149" i="88"/>
  <c r="BV149" i="88"/>
  <c r="BU149" i="88"/>
  <c r="BT149" i="88"/>
  <c r="BS149" i="88"/>
  <c r="BR149" i="88"/>
  <c r="BQ149" i="88"/>
  <c r="BP149" i="88"/>
  <c r="BO149" i="88"/>
  <c r="BN149" i="88"/>
  <c r="BM149" i="88"/>
  <c r="BL149" i="88"/>
  <c r="BK149" i="88"/>
  <c r="BJ149" i="88"/>
  <c r="BI149" i="88"/>
  <c r="BH149" i="88"/>
  <c r="BG149" i="88"/>
  <c r="BF149" i="88"/>
  <c r="BE149" i="88"/>
  <c r="BD149" i="88"/>
  <c r="BC149" i="88"/>
  <c r="BB149" i="88"/>
  <c r="BA149" i="88"/>
  <c r="AZ149" i="88"/>
  <c r="AY149" i="88"/>
  <c r="AX149" i="88"/>
  <c r="AW149" i="88"/>
  <c r="AV149" i="88"/>
  <c r="AU149" i="88"/>
  <c r="AT149" i="88"/>
  <c r="AS149" i="88"/>
  <c r="AN149" i="88"/>
  <c r="AM149" i="88"/>
  <c r="AL149" i="88"/>
  <c r="AK149" i="88"/>
  <c r="AJ149" i="88"/>
  <c r="AI149" i="88"/>
  <c r="AH149" i="88"/>
  <c r="AG149" i="88"/>
  <c r="AF149" i="88"/>
  <c r="AE149" i="88"/>
  <c r="AD149" i="88"/>
  <c r="AC149" i="88"/>
  <c r="AB149" i="88"/>
  <c r="AA149" i="88"/>
  <c r="Z149" i="88"/>
  <c r="Y149" i="88"/>
  <c r="X149" i="88"/>
  <c r="W149" i="88"/>
  <c r="V149" i="88"/>
  <c r="U149" i="88"/>
  <c r="T149" i="88"/>
  <c r="S149" i="88"/>
  <c r="R149" i="88"/>
  <c r="Q149" i="88"/>
  <c r="P149" i="88"/>
  <c r="O149" i="88"/>
  <c r="N149" i="88"/>
  <c r="M149" i="88"/>
  <c r="L149" i="88"/>
  <c r="K149" i="88"/>
  <c r="J149" i="88"/>
  <c r="I149" i="88"/>
  <c r="H149" i="88"/>
  <c r="BY148" i="88"/>
  <c r="BX148" i="88"/>
  <c r="BW148" i="88"/>
  <c r="BV148" i="88"/>
  <c r="BU148" i="88"/>
  <c r="BT148" i="88"/>
  <c r="BS148" i="88"/>
  <c r="BR148" i="88"/>
  <c r="BQ148" i="88"/>
  <c r="BP148" i="88"/>
  <c r="BO148" i="88"/>
  <c r="BN148" i="88"/>
  <c r="BM148" i="88"/>
  <c r="BL148" i="88"/>
  <c r="BK148" i="88"/>
  <c r="BJ148" i="88"/>
  <c r="BI148" i="88"/>
  <c r="BH148" i="88"/>
  <c r="BG148" i="88"/>
  <c r="BF148" i="88"/>
  <c r="BE148" i="88"/>
  <c r="BD148" i="88"/>
  <c r="BC148" i="88"/>
  <c r="BB148" i="88"/>
  <c r="BA148" i="88"/>
  <c r="AZ148" i="88"/>
  <c r="AY148" i="88"/>
  <c r="AX148" i="88"/>
  <c r="AW148" i="88"/>
  <c r="AV148" i="88"/>
  <c r="AU148" i="88"/>
  <c r="AT148" i="88"/>
  <c r="AS148" i="88"/>
  <c r="AN148" i="88"/>
  <c r="AM148" i="88"/>
  <c r="AL148" i="88"/>
  <c r="AK148" i="88"/>
  <c r="AJ148" i="88"/>
  <c r="AI148" i="88"/>
  <c r="AH148" i="88"/>
  <c r="AG148" i="88"/>
  <c r="AF148" i="88"/>
  <c r="AE148" i="88"/>
  <c r="AD148" i="88"/>
  <c r="AC148" i="88"/>
  <c r="AB148" i="88"/>
  <c r="AA148" i="88"/>
  <c r="Z148" i="88"/>
  <c r="Y148" i="88"/>
  <c r="X148" i="88"/>
  <c r="W148" i="88"/>
  <c r="V148" i="88"/>
  <c r="U148" i="88"/>
  <c r="T148" i="88"/>
  <c r="S148" i="88"/>
  <c r="R148" i="88"/>
  <c r="Q148" i="88"/>
  <c r="P148" i="88"/>
  <c r="O148" i="88"/>
  <c r="N148" i="88"/>
  <c r="M148" i="88"/>
  <c r="L148" i="88"/>
  <c r="K148" i="88"/>
  <c r="J148" i="88"/>
  <c r="I148" i="88"/>
  <c r="H148" i="88"/>
  <c r="BY147" i="88"/>
  <c r="BX147" i="88"/>
  <c r="BW147" i="88"/>
  <c r="BV147" i="88"/>
  <c r="BU147" i="88"/>
  <c r="BT147" i="88"/>
  <c r="BS147" i="88"/>
  <c r="BR147" i="88"/>
  <c r="BQ147" i="88"/>
  <c r="BP147" i="88"/>
  <c r="BO147" i="88"/>
  <c r="BN147" i="88"/>
  <c r="BM147" i="88"/>
  <c r="BL147" i="88"/>
  <c r="BK147" i="88"/>
  <c r="BJ147" i="88"/>
  <c r="BI147" i="88"/>
  <c r="BH147" i="88"/>
  <c r="BG147" i="88"/>
  <c r="BF147" i="88"/>
  <c r="BE147" i="88"/>
  <c r="BD147" i="88"/>
  <c r="BC147" i="88"/>
  <c r="BB147" i="88"/>
  <c r="BA147" i="88"/>
  <c r="AZ147" i="88"/>
  <c r="AY147" i="88"/>
  <c r="AX147" i="88"/>
  <c r="AW147" i="88"/>
  <c r="AV147" i="88"/>
  <c r="AU147" i="88"/>
  <c r="AT147" i="88"/>
  <c r="AS147" i="88"/>
  <c r="AN147" i="88"/>
  <c r="AM147" i="88"/>
  <c r="AL147" i="88"/>
  <c r="AK147" i="88"/>
  <c r="AJ147" i="88"/>
  <c r="AI147" i="88"/>
  <c r="AH147" i="88"/>
  <c r="AG147" i="88"/>
  <c r="AF147" i="88"/>
  <c r="AE147" i="88"/>
  <c r="AD147" i="88"/>
  <c r="AC147" i="88"/>
  <c r="AB147" i="88"/>
  <c r="AA147" i="88"/>
  <c r="Z147" i="88"/>
  <c r="Y147" i="88"/>
  <c r="X147" i="88"/>
  <c r="W147" i="88"/>
  <c r="V147" i="88"/>
  <c r="U147" i="88"/>
  <c r="T147" i="88"/>
  <c r="S147" i="88"/>
  <c r="R147" i="88"/>
  <c r="Q147" i="88"/>
  <c r="P147" i="88"/>
  <c r="O147" i="88"/>
  <c r="N147" i="88"/>
  <c r="M147" i="88"/>
  <c r="L147" i="88"/>
  <c r="K147" i="88"/>
  <c r="J147" i="88"/>
  <c r="I147" i="88"/>
  <c r="H147" i="88"/>
  <c r="BY146" i="88"/>
  <c r="BX146" i="88"/>
  <c r="BW146" i="88"/>
  <c r="BV146" i="88"/>
  <c r="BU146" i="88"/>
  <c r="BT146" i="88"/>
  <c r="BS146" i="88"/>
  <c r="BR146" i="88"/>
  <c r="BQ146" i="88"/>
  <c r="BP146" i="88"/>
  <c r="BO146" i="88"/>
  <c r="BN146" i="88"/>
  <c r="BM146" i="88"/>
  <c r="BL146" i="88"/>
  <c r="BK146" i="88"/>
  <c r="BJ146" i="88"/>
  <c r="BI146" i="88"/>
  <c r="BH146" i="88"/>
  <c r="BG146" i="88"/>
  <c r="BF146" i="88"/>
  <c r="BE146" i="88"/>
  <c r="BD146" i="88"/>
  <c r="BC146" i="88"/>
  <c r="BB146" i="88"/>
  <c r="BA146" i="88"/>
  <c r="AZ146" i="88"/>
  <c r="AY146" i="88"/>
  <c r="AX146" i="88"/>
  <c r="AW146" i="88"/>
  <c r="AV146" i="88"/>
  <c r="AU146" i="88"/>
  <c r="AT146" i="88"/>
  <c r="AS146" i="88"/>
  <c r="AN146" i="88"/>
  <c r="AM146" i="88"/>
  <c r="AL146" i="88"/>
  <c r="AK146" i="88"/>
  <c r="AJ146" i="88"/>
  <c r="AI146" i="88"/>
  <c r="AH146" i="88"/>
  <c r="AG146" i="88"/>
  <c r="AF146" i="88"/>
  <c r="AE146" i="88"/>
  <c r="AD146" i="88"/>
  <c r="AC146" i="88"/>
  <c r="AB146" i="88"/>
  <c r="AA146" i="88"/>
  <c r="Z146" i="88"/>
  <c r="Y146" i="88"/>
  <c r="X146" i="88"/>
  <c r="W146" i="88"/>
  <c r="V146" i="88"/>
  <c r="U146" i="88"/>
  <c r="T146" i="88"/>
  <c r="S146" i="88"/>
  <c r="R146" i="88"/>
  <c r="Q146" i="88"/>
  <c r="P146" i="88"/>
  <c r="O146" i="88"/>
  <c r="N146" i="88"/>
  <c r="M146" i="88"/>
  <c r="L146" i="88"/>
  <c r="K146" i="88"/>
  <c r="J146" i="88"/>
  <c r="I146" i="88"/>
  <c r="H146" i="88"/>
  <c r="BY145" i="88"/>
  <c r="BX145" i="88"/>
  <c r="BW145" i="88"/>
  <c r="BV145" i="88"/>
  <c r="BU145" i="88"/>
  <c r="BT145" i="88"/>
  <c r="BS145" i="88"/>
  <c r="BR145" i="88"/>
  <c r="BQ145" i="88"/>
  <c r="BP145" i="88"/>
  <c r="BO145" i="88"/>
  <c r="BN145" i="88"/>
  <c r="BM145" i="88"/>
  <c r="BL145" i="88"/>
  <c r="BK145" i="88"/>
  <c r="BJ145" i="88"/>
  <c r="BI145" i="88"/>
  <c r="BH145" i="88"/>
  <c r="BG145" i="88"/>
  <c r="BF145" i="88"/>
  <c r="BE145" i="88"/>
  <c r="BD145" i="88"/>
  <c r="BC145" i="88"/>
  <c r="BB145" i="88"/>
  <c r="BA145" i="88"/>
  <c r="AZ145" i="88"/>
  <c r="AY145" i="88"/>
  <c r="AX145" i="88"/>
  <c r="AW145" i="88"/>
  <c r="AV145" i="88"/>
  <c r="AU145" i="88"/>
  <c r="AT145" i="88"/>
  <c r="AS145" i="88"/>
  <c r="AN145" i="88"/>
  <c r="AM145" i="88"/>
  <c r="AL145" i="88"/>
  <c r="AK145" i="88"/>
  <c r="AJ145" i="88"/>
  <c r="AI145" i="88"/>
  <c r="AH145" i="88"/>
  <c r="AG145" i="88"/>
  <c r="AF145" i="88"/>
  <c r="AE145" i="88"/>
  <c r="AD145" i="88"/>
  <c r="AC145" i="88"/>
  <c r="AB145" i="88"/>
  <c r="AA145" i="88"/>
  <c r="Z145" i="88"/>
  <c r="Y145" i="88"/>
  <c r="X145" i="88"/>
  <c r="W145" i="88"/>
  <c r="V145" i="88"/>
  <c r="U145" i="88"/>
  <c r="T145" i="88"/>
  <c r="S145" i="88"/>
  <c r="R145" i="88"/>
  <c r="Q145" i="88"/>
  <c r="P145" i="88"/>
  <c r="O145" i="88"/>
  <c r="N145" i="88"/>
  <c r="M145" i="88"/>
  <c r="L145" i="88"/>
  <c r="K145" i="88"/>
  <c r="J145" i="88"/>
  <c r="I145" i="88"/>
  <c r="H145" i="88"/>
  <c r="BY144" i="88"/>
  <c r="BX144" i="88"/>
  <c r="BW144" i="88"/>
  <c r="BV144" i="88"/>
  <c r="BU144" i="88"/>
  <c r="BT144" i="88"/>
  <c r="BS144" i="88"/>
  <c r="BR144" i="88"/>
  <c r="BQ144" i="88"/>
  <c r="BP144" i="88"/>
  <c r="BO144" i="88"/>
  <c r="BN144" i="88"/>
  <c r="BM144" i="88"/>
  <c r="BL144" i="88"/>
  <c r="BK144" i="88"/>
  <c r="BJ144" i="88"/>
  <c r="BI144" i="88"/>
  <c r="BH144" i="88"/>
  <c r="BG144" i="88"/>
  <c r="BF144" i="88"/>
  <c r="BE144" i="88"/>
  <c r="BD144" i="88"/>
  <c r="BC144" i="88"/>
  <c r="BB144" i="88"/>
  <c r="BA144" i="88"/>
  <c r="AZ144" i="88"/>
  <c r="AY144" i="88"/>
  <c r="AX144" i="88"/>
  <c r="AW144" i="88"/>
  <c r="AV144" i="88"/>
  <c r="AU144" i="88"/>
  <c r="AT144" i="88"/>
  <c r="AS144" i="88"/>
  <c r="AN144" i="88"/>
  <c r="AM144" i="88"/>
  <c r="AL144" i="88"/>
  <c r="AK144" i="88"/>
  <c r="AJ144" i="88"/>
  <c r="AI144" i="88"/>
  <c r="AH144" i="88"/>
  <c r="AG144" i="88"/>
  <c r="AF144" i="88"/>
  <c r="AE144" i="88"/>
  <c r="AD144" i="88"/>
  <c r="AC144" i="88"/>
  <c r="AB144" i="88"/>
  <c r="AA144" i="88"/>
  <c r="Z144" i="88"/>
  <c r="Y144" i="88"/>
  <c r="X144" i="88"/>
  <c r="W144" i="88"/>
  <c r="V144" i="88"/>
  <c r="U144" i="88"/>
  <c r="T144" i="88"/>
  <c r="S144" i="88"/>
  <c r="R144" i="88"/>
  <c r="Q144" i="88"/>
  <c r="P144" i="88"/>
  <c r="O144" i="88"/>
  <c r="N144" i="88"/>
  <c r="M144" i="88"/>
  <c r="L144" i="88"/>
  <c r="K144" i="88"/>
  <c r="J144" i="88"/>
  <c r="I144" i="88"/>
  <c r="H144" i="88"/>
  <c r="BY143" i="88"/>
  <c r="BX143" i="88"/>
  <c r="BW143" i="88"/>
  <c r="BV143" i="88"/>
  <c r="BU143" i="88"/>
  <c r="BT143" i="88"/>
  <c r="BS143" i="88"/>
  <c r="BR143" i="88"/>
  <c r="BQ143" i="88"/>
  <c r="BP143" i="88"/>
  <c r="BO143" i="88"/>
  <c r="BN143" i="88"/>
  <c r="BM143" i="88"/>
  <c r="BL143" i="88"/>
  <c r="BK143" i="88"/>
  <c r="BJ143" i="88"/>
  <c r="BI143" i="88"/>
  <c r="BH143" i="88"/>
  <c r="BG143" i="88"/>
  <c r="BF143" i="88"/>
  <c r="BE143" i="88"/>
  <c r="BD143" i="88"/>
  <c r="BC143" i="88"/>
  <c r="BB143" i="88"/>
  <c r="BA143" i="88"/>
  <c r="AZ143" i="88"/>
  <c r="AY143" i="88"/>
  <c r="AX143" i="88"/>
  <c r="AW143" i="88"/>
  <c r="AV143" i="88"/>
  <c r="AU143" i="88"/>
  <c r="AT143" i="88"/>
  <c r="AS143" i="88"/>
  <c r="AN143" i="88"/>
  <c r="AM143" i="88"/>
  <c r="AL143" i="88"/>
  <c r="AK143" i="88"/>
  <c r="AJ143" i="88"/>
  <c r="AI143" i="88"/>
  <c r="AH143" i="88"/>
  <c r="AG143" i="88"/>
  <c r="AF143" i="88"/>
  <c r="AE143" i="88"/>
  <c r="AD143" i="88"/>
  <c r="AC143" i="88"/>
  <c r="AB143" i="88"/>
  <c r="AA143" i="88"/>
  <c r="Z143" i="88"/>
  <c r="Y143" i="88"/>
  <c r="X143" i="88"/>
  <c r="W143" i="88"/>
  <c r="V143" i="88"/>
  <c r="U143" i="88"/>
  <c r="T143" i="88"/>
  <c r="S143" i="88"/>
  <c r="R143" i="88"/>
  <c r="Q143" i="88"/>
  <c r="P143" i="88"/>
  <c r="O143" i="88"/>
  <c r="N143" i="88"/>
  <c r="M143" i="88"/>
  <c r="L143" i="88"/>
  <c r="K143" i="88"/>
  <c r="J143" i="88"/>
  <c r="I143" i="88"/>
  <c r="H143" i="88"/>
  <c r="BY142" i="88"/>
  <c r="BX142" i="88"/>
  <c r="BW142" i="88"/>
  <c r="BV142" i="88"/>
  <c r="BU142" i="88"/>
  <c r="BT142" i="88"/>
  <c r="BS142" i="88"/>
  <c r="BR142" i="88"/>
  <c r="BQ142" i="88"/>
  <c r="BP142" i="88"/>
  <c r="BO142" i="88"/>
  <c r="BN142" i="88"/>
  <c r="BM142" i="88"/>
  <c r="BL142" i="88"/>
  <c r="BK142" i="88"/>
  <c r="BJ142" i="88"/>
  <c r="BI142" i="88"/>
  <c r="BH142" i="88"/>
  <c r="BG142" i="88"/>
  <c r="BF142" i="88"/>
  <c r="BE142" i="88"/>
  <c r="BD142" i="88"/>
  <c r="BC142" i="88"/>
  <c r="BB142" i="88"/>
  <c r="BA142" i="88"/>
  <c r="AZ142" i="88"/>
  <c r="AY142" i="88"/>
  <c r="AX142" i="88"/>
  <c r="AW142" i="88"/>
  <c r="AV142" i="88"/>
  <c r="AU142" i="88"/>
  <c r="AT142" i="88"/>
  <c r="AS142" i="88"/>
  <c r="AN142" i="88"/>
  <c r="AM142" i="88"/>
  <c r="AL142" i="88"/>
  <c r="AK142" i="88"/>
  <c r="AJ142" i="88"/>
  <c r="AI142" i="88"/>
  <c r="AH142" i="88"/>
  <c r="AG142" i="88"/>
  <c r="AF142" i="88"/>
  <c r="AE142" i="88"/>
  <c r="AD142" i="88"/>
  <c r="AC142" i="88"/>
  <c r="AB142" i="88"/>
  <c r="AA142" i="88"/>
  <c r="Z142" i="88"/>
  <c r="Y142" i="88"/>
  <c r="X142" i="88"/>
  <c r="W142" i="88"/>
  <c r="V142" i="88"/>
  <c r="U142" i="88"/>
  <c r="T142" i="88"/>
  <c r="S142" i="88"/>
  <c r="R142" i="88"/>
  <c r="Q142" i="88"/>
  <c r="P142" i="88"/>
  <c r="O142" i="88"/>
  <c r="N142" i="88"/>
  <c r="M142" i="88"/>
  <c r="L142" i="88"/>
  <c r="K142" i="88"/>
  <c r="J142" i="88"/>
  <c r="I142" i="88"/>
  <c r="H142" i="88"/>
  <c r="BY141" i="88"/>
  <c r="BX141" i="88"/>
  <c r="BW141" i="88"/>
  <c r="BV141" i="88"/>
  <c r="BU141" i="88"/>
  <c r="BT141" i="88"/>
  <c r="BS141" i="88"/>
  <c r="BR141" i="88"/>
  <c r="BQ141" i="88"/>
  <c r="BP141" i="88"/>
  <c r="BO141" i="88"/>
  <c r="BN141" i="88"/>
  <c r="BM141" i="88"/>
  <c r="BL141" i="88"/>
  <c r="BK141" i="88"/>
  <c r="BJ141" i="88"/>
  <c r="BI141" i="88"/>
  <c r="BH141" i="88"/>
  <c r="BG141" i="88"/>
  <c r="BF141" i="88"/>
  <c r="BE141" i="88"/>
  <c r="BD141" i="88"/>
  <c r="BC141" i="88"/>
  <c r="BB141" i="88"/>
  <c r="BA141" i="88"/>
  <c r="AZ141" i="88"/>
  <c r="AY141" i="88"/>
  <c r="AX141" i="88"/>
  <c r="AW141" i="88"/>
  <c r="AV141" i="88"/>
  <c r="AU141" i="88"/>
  <c r="AT141" i="88"/>
  <c r="AS141" i="88"/>
  <c r="AN141" i="88"/>
  <c r="AM141" i="88"/>
  <c r="AL141" i="88"/>
  <c r="AK141" i="88"/>
  <c r="AJ141" i="88"/>
  <c r="AI141" i="88"/>
  <c r="AH141" i="88"/>
  <c r="AG141" i="88"/>
  <c r="AF141" i="88"/>
  <c r="AE141" i="88"/>
  <c r="AD141" i="88"/>
  <c r="AC141" i="88"/>
  <c r="AB141" i="88"/>
  <c r="AA141" i="88"/>
  <c r="Z141" i="88"/>
  <c r="Y141" i="88"/>
  <c r="X141" i="88"/>
  <c r="W141" i="88"/>
  <c r="V141" i="88"/>
  <c r="U141" i="88"/>
  <c r="T141" i="88"/>
  <c r="S141" i="88"/>
  <c r="R141" i="88"/>
  <c r="Q141" i="88"/>
  <c r="P141" i="88"/>
  <c r="O141" i="88"/>
  <c r="N141" i="88"/>
  <c r="M141" i="88"/>
  <c r="L141" i="88"/>
  <c r="K141" i="88"/>
  <c r="J141" i="88"/>
  <c r="I141" i="88"/>
  <c r="H141" i="88"/>
  <c r="BY140" i="88"/>
  <c r="BX140" i="88"/>
  <c r="BW140" i="88"/>
  <c r="BV140" i="88"/>
  <c r="BU140" i="88"/>
  <c r="BT140" i="88"/>
  <c r="BS140" i="88"/>
  <c r="BR140" i="88"/>
  <c r="BQ140" i="88"/>
  <c r="BP140" i="88"/>
  <c r="BO140" i="88"/>
  <c r="BN140" i="88"/>
  <c r="BM140" i="88"/>
  <c r="BL140" i="88"/>
  <c r="BK140" i="88"/>
  <c r="BJ140" i="88"/>
  <c r="BI140" i="88"/>
  <c r="BH140" i="88"/>
  <c r="BG140" i="88"/>
  <c r="BF140" i="88"/>
  <c r="BE140" i="88"/>
  <c r="BD140" i="88"/>
  <c r="BC140" i="88"/>
  <c r="BB140" i="88"/>
  <c r="BA140" i="88"/>
  <c r="AZ140" i="88"/>
  <c r="AY140" i="88"/>
  <c r="AX140" i="88"/>
  <c r="AW140" i="88"/>
  <c r="AV140" i="88"/>
  <c r="AU140" i="88"/>
  <c r="AT140" i="88"/>
  <c r="AS140" i="88"/>
  <c r="AN140" i="88"/>
  <c r="AM140" i="88"/>
  <c r="AL140" i="88"/>
  <c r="AK140" i="88"/>
  <c r="AJ140" i="88"/>
  <c r="AI140" i="88"/>
  <c r="AH140" i="88"/>
  <c r="AG140" i="88"/>
  <c r="AF140" i="88"/>
  <c r="AE140" i="88"/>
  <c r="AD140" i="88"/>
  <c r="AC140" i="88"/>
  <c r="AB140" i="88"/>
  <c r="AA140" i="88"/>
  <c r="Z140" i="88"/>
  <c r="Y140" i="88"/>
  <c r="X140" i="88"/>
  <c r="W140" i="88"/>
  <c r="V140" i="88"/>
  <c r="U140" i="88"/>
  <c r="T140" i="88"/>
  <c r="S140" i="88"/>
  <c r="R140" i="88"/>
  <c r="Q140" i="88"/>
  <c r="P140" i="88"/>
  <c r="O140" i="88"/>
  <c r="N140" i="88"/>
  <c r="M140" i="88"/>
  <c r="L140" i="88"/>
  <c r="K140" i="88"/>
  <c r="J140" i="88"/>
  <c r="I140" i="88"/>
  <c r="H140" i="88"/>
  <c r="BY139" i="88"/>
  <c r="BX139" i="88"/>
  <c r="BW139" i="88"/>
  <c r="BV139" i="88"/>
  <c r="BU139" i="88"/>
  <c r="BT139" i="88"/>
  <c r="BS139" i="88"/>
  <c r="BR139" i="88"/>
  <c r="BQ139" i="88"/>
  <c r="BP139" i="88"/>
  <c r="BO139" i="88"/>
  <c r="BN139" i="88"/>
  <c r="BM139" i="88"/>
  <c r="BL139" i="88"/>
  <c r="BK139" i="88"/>
  <c r="BJ139" i="88"/>
  <c r="BI139" i="88"/>
  <c r="BH139" i="88"/>
  <c r="BG139" i="88"/>
  <c r="BF139" i="88"/>
  <c r="BE139" i="88"/>
  <c r="BD139" i="88"/>
  <c r="BC139" i="88"/>
  <c r="BB139" i="88"/>
  <c r="BA139" i="88"/>
  <c r="AZ139" i="88"/>
  <c r="AY139" i="88"/>
  <c r="AX139" i="88"/>
  <c r="AW139" i="88"/>
  <c r="AV139" i="88"/>
  <c r="AU139" i="88"/>
  <c r="AT139" i="88"/>
  <c r="AS139" i="88"/>
  <c r="AN139" i="88"/>
  <c r="AM139" i="88"/>
  <c r="AL139" i="88"/>
  <c r="AK139" i="88"/>
  <c r="AJ139" i="88"/>
  <c r="AI139" i="88"/>
  <c r="AH139" i="88"/>
  <c r="AG139" i="88"/>
  <c r="AF139" i="88"/>
  <c r="AE139" i="88"/>
  <c r="AD139" i="88"/>
  <c r="AC139" i="88"/>
  <c r="AB139" i="88"/>
  <c r="AA139" i="88"/>
  <c r="Z139" i="88"/>
  <c r="Y139" i="88"/>
  <c r="X139" i="88"/>
  <c r="W139" i="88"/>
  <c r="V139" i="88"/>
  <c r="U139" i="88"/>
  <c r="T139" i="88"/>
  <c r="S139" i="88"/>
  <c r="R139" i="88"/>
  <c r="Q139" i="88"/>
  <c r="P139" i="88"/>
  <c r="O139" i="88"/>
  <c r="N139" i="88"/>
  <c r="M139" i="88"/>
  <c r="L139" i="88"/>
  <c r="K139" i="88"/>
  <c r="J139" i="88"/>
  <c r="I139" i="88"/>
  <c r="H139" i="88"/>
  <c r="BY138" i="88"/>
  <c r="BX138" i="88"/>
  <c r="BW138" i="88"/>
  <c r="BV138" i="88"/>
  <c r="BU138" i="88"/>
  <c r="BT138" i="88"/>
  <c r="BS138" i="88"/>
  <c r="BR138" i="88"/>
  <c r="BQ138" i="88"/>
  <c r="BP138" i="88"/>
  <c r="BO138" i="88"/>
  <c r="BN138" i="88"/>
  <c r="BM138" i="88"/>
  <c r="BL138" i="88"/>
  <c r="BK138" i="88"/>
  <c r="BJ138" i="88"/>
  <c r="BI138" i="88"/>
  <c r="BH138" i="88"/>
  <c r="BG138" i="88"/>
  <c r="BF138" i="88"/>
  <c r="BE138" i="88"/>
  <c r="BD138" i="88"/>
  <c r="BC138" i="88"/>
  <c r="BB138" i="88"/>
  <c r="BA138" i="88"/>
  <c r="AZ138" i="88"/>
  <c r="AY138" i="88"/>
  <c r="AX138" i="88"/>
  <c r="AW138" i="88"/>
  <c r="AV138" i="88"/>
  <c r="AU138" i="88"/>
  <c r="AT138" i="88"/>
  <c r="AS138" i="88"/>
  <c r="AN138" i="88"/>
  <c r="AM138" i="88"/>
  <c r="AL138" i="88"/>
  <c r="AK138" i="88"/>
  <c r="AJ138" i="88"/>
  <c r="AI138" i="88"/>
  <c r="AH138" i="88"/>
  <c r="AG138" i="88"/>
  <c r="AF138" i="88"/>
  <c r="AE138" i="88"/>
  <c r="AD138" i="88"/>
  <c r="AC138" i="88"/>
  <c r="AB138" i="88"/>
  <c r="AA138" i="88"/>
  <c r="Z138" i="88"/>
  <c r="Y138" i="88"/>
  <c r="X138" i="88"/>
  <c r="W138" i="88"/>
  <c r="V138" i="88"/>
  <c r="U138" i="88"/>
  <c r="T138" i="88"/>
  <c r="S138" i="88"/>
  <c r="R138" i="88"/>
  <c r="Q138" i="88"/>
  <c r="P138" i="88"/>
  <c r="O138" i="88"/>
  <c r="N138" i="88"/>
  <c r="M138" i="88"/>
  <c r="L138" i="88"/>
  <c r="K138" i="88"/>
  <c r="J138" i="88"/>
  <c r="I138" i="88"/>
  <c r="H138" i="88"/>
  <c r="BY137" i="88"/>
  <c r="BX137" i="88"/>
  <c r="BW137" i="88"/>
  <c r="BV137" i="88"/>
  <c r="BU137" i="88"/>
  <c r="BT137" i="88"/>
  <c r="BS137" i="88"/>
  <c r="BR137" i="88"/>
  <c r="BQ137" i="88"/>
  <c r="BP137" i="88"/>
  <c r="BO137" i="88"/>
  <c r="BN137" i="88"/>
  <c r="BM137" i="88"/>
  <c r="BL137" i="88"/>
  <c r="BK137" i="88"/>
  <c r="BJ137" i="88"/>
  <c r="BI137" i="88"/>
  <c r="BH137" i="88"/>
  <c r="BG137" i="88"/>
  <c r="BF137" i="88"/>
  <c r="BE137" i="88"/>
  <c r="BD137" i="88"/>
  <c r="BC137" i="88"/>
  <c r="BB137" i="88"/>
  <c r="BA137" i="88"/>
  <c r="AZ137" i="88"/>
  <c r="AY137" i="88"/>
  <c r="AX137" i="88"/>
  <c r="AW137" i="88"/>
  <c r="AV137" i="88"/>
  <c r="AU137" i="88"/>
  <c r="AT137" i="88"/>
  <c r="AS137" i="88"/>
  <c r="AN137" i="88"/>
  <c r="AM137" i="88"/>
  <c r="AL137" i="88"/>
  <c r="AK137" i="88"/>
  <c r="AJ137" i="88"/>
  <c r="AI137" i="88"/>
  <c r="AH137" i="88"/>
  <c r="AG137" i="88"/>
  <c r="AF137" i="88"/>
  <c r="AE137" i="88"/>
  <c r="AD137" i="88"/>
  <c r="AC137" i="88"/>
  <c r="AB137" i="88"/>
  <c r="AA137" i="88"/>
  <c r="Z137" i="88"/>
  <c r="Y137" i="88"/>
  <c r="X137" i="88"/>
  <c r="W137" i="88"/>
  <c r="V137" i="88"/>
  <c r="U137" i="88"/>
  <c r="T137" i="88"/>
  <c r="S137" i="88"/>
  <c r="R137" i="88"/>
  <c r="Q137" i="88"/>
  <c r="P137" i="88"/>
  <c r="O137" i="88"/>
  <c r="N137" i="88"/>
  <c r="M137" i="88"/>
  <c r="L137" i="88"/>
  <c r="K137" i="88"/>
  <c r="J137" i="88"/>
  <c r="I137" i="88"/>
  <c r="H137" i="88"/>
  <c r="BY136" i="88"/>
  <c r="BX136" i="88"/>
  <c r="BW136" i="88"/>
  <c r="BV136" i="88"/>
  <c r="BU136" i="88"/>
  <c r="BT136" i="88"/>
  <c r="BS136" i="88"/>
  <c r="BR136" i="88"/>
  <c r="BQ136" i="88"/>
  <c r="BP136" i="88"/>
  <c r="BO136" i="88"/>
  <c r="BN136" i="88"/>
  <c r="BM136" i="88"/>
  <c r="BL136" i="88"/>
  <c r="BK136" i="88"/>
  <c r="BJ136" i="88"/>
  <c r="BI136" i="88"/>
  <c r="BH136" i="88"/>
  <c r="BG136" i="88"/>
  <c r="BF136" i="88"/>
  <c r="BE136" i="88"/>
  <c r="BD136" i="88"/>
  <c r="BC136" i="88"/>
  <c r="BB136" i="88"/>
  <c r="BA136" i="88"/>
  <c r="AZ136" i="88"/>
  <c r="AY136" i="88"/>
  <c r="AX136" i="88"/>
  <c r="AW136" i="88"/>
  <c r="AV136" i="88"/>
  <c r="AU136" i="88"/>
  <c r="AT136" i="88"/>
  <c r="AS136" i="88"/>
  <c r="AN136" i="88"/>
  <c r="AM136" i="88"/>
  <c r="AL136" i="88"/>
  <c r="AK136" i="88"/>
  <c r="AJ136" i="88"/>
  <c r="AI136" i="88"/>
  <c r="AH136" i="88"/>
  <c r="AG136" i="88"/>
  <c r="AF136" i="88"/>
  <c r="AE136" i="88"/>
  <c r="AD136" i="88"/>
  <c r="AC136" i="88"/>
  <c r="AB136" i="88"/>
  <c r="AA136" i="88"/>
  <c r="Z136" i="88"/>
  <c r="Y136" i="88"/>
  <c r="X136" i="88"/>
  <c r="W136" i="88"/>
  <c r="V136" i="88"/>
  <c r="U136" i="88"/>
  <c r="T136" i="88"/>
  <c r="S136" i="88"/>
  <c r="R136" i="88"/>
  <c r="Q136" i="88"/>
  <c r="P136" i="88"/>
  <c r="O136" i="88"/>
  <c r="N136" i="88"/>
  <c r="M136" i="88"/>
  <c r="L136" i="88"/>
  <c r="K136" i="88"/>
  <c r="J136" i="88"/>
  <c r="I136" i="88"/>
  <c r="H136" i="88"/>
  <c r="BY135" i="88"/>
  <c r="BX135" i="88"/>
  <c r="BW135" i="88"/>
  <c r="BV135" i="88"/>
  <c r="BU135" i="88"/>
  <c r="BT135" i="88"/>
  <c r="BS135" i="88"/>
  <c r="BR135" i="88"/>
  <c r="BQ135" i="88"/>
  <c r="BP135" i="88"/>
  <c r="BO135" i="88"/>
  <c r="BN135" i="88"/>
  <c r="BM135" i="88"/>
  <c r="BL135" i="88"/>
  <c r="BK135" i="88"/>
  <c r="BJ135" i="88"/>
  <c r="BI135" i="88"/>
  <c r="BH135" i="88"/>
  <c r="BG135" i="88"/>
  <c r="BF135" i="88"/>
  <c r="BE135" i="88"/>
  <c r="BD135" i="88"/>
  <c r="BC135" i="88"/>
  <c r="BB135" i="88"/>
  <c r="BA135" i="88"/>
  <c r="AZ135" i="88"/>
  <c r="AY135" i="88"/>
  <c r="AX135" i="88"/>
  <c r="AW135" i="88"/>
  <c r="AV135" i="88"/>
  <c r="AU135" i="88"/>
  <c r="AT135" i="88"/>
  <c r="AS135" i="88"/>
  <c r="AN135" i="88"/>
  <c r="AM135" i="88"/>
  <c r="AL135" i="88"/>
  <c r="AK135" i="88"/>
  <c r="AJ135" i="88"/>
  <c r="AI135" i="88"/>
  <c r="AH135" i="88"/>
  <c r="AG135" i="88"/>
  <c r="AF135" i="88"/>
  <c r="AE135" i="88"/>
  <c r="AD135" i="88"/>
  <c r="AC135" i="88"/>
  <c r="AB135" i="88"/>
  <c r="AA135" i="88"/>
  <c r="Z135" i="88"/>
  <c r="Y135" i="88"/>
  <c r="X135" i="88"/>
  <c r="W135" i="88"/>
  <c r="V135" i="88"/>
  <c r="U135" i="88"/>
  <c r="T135" i="88"/>
  <c r="S135" i="88"/>
  <c r="R135" i="88"/>
  <c r="Q135" i="88"/>
  <c r="P135" i="88"/>
  <c r="O135" i="88"/>
  <c r="N135" i="88"/>
  <c r="M135" i="88"/>
  <c r="L135" i="88"/>
  <c r="K135" i="88"/>
  <c r="J135" i="88"/>
  <c r="I135" i="88"/>
  <c r="H135" i="88"/>
  <c r="BY134" i="88"/>
  <c r="BX134" i="88"/>
  <c r="BW134" i="88"/>
  <c r="BV134" i="88"/>
  <c r="BU134" i="88"/>
  <c r="BT134" i="88"/>
  <c r="BS134" i="88"/>
  <c r="BR134" i="88"/>
  <c r="BQ134" i="88"/>
  <c r="BP134" i="88"/>
  <c r="BO134" i="88"/>
  <c r="BN134" i="88"/>
  <c r="BM134" i="88"/>
  <c r="BL134" i="88"/>
  <c r="BK134" i="88"/>
  <c r="BJ134" i="88"/>
  <c r="BI134" i="88"/>
  <c r="BH134" i="88"/>
  <c r="BG134" i="88"/>
  <c r="BF134" i="88"/>
  <c r="BE134" i="88"/>
  <c r="BD134" i="88"/>
  <c r="BC134" i="88"/>
  <c r="BB134" i="88"/>
  <c r="BA134" i="88"/>
  <c r="AZ134" i="88"/>
  <c r="AY134" i="88"/>
  <c r="AX134" i="88"/>
  <c r="AW134" i="88"/>
  <c r="AV134" i="88"/>
  <c r="AU134" i="88"/>
  <c r="AT134" i="88"/>
  <c r="AS134" i="88"/>
  <c r="AN134" i="88"/>
  <c r="AM134" i="88"/>
  <c r="AL134" i="88"/>
  <c r="AK134" i="88"/>
  <c r="AJ134" i="88"/>
  <c r="AI134" i="88"/>
  <c r="AH134" i="88"/>
  <c r="AG134" i="88"/>
  <c r="AF134" i="88"/>
  <c r="AE134" i="88"/>
  <c r="AD134" i="88"/>
  <c r="AC134" i="88"/>
  <c r="AB134" i="88"/>
  <c r="AA134" i="88"/>
  <c r="Z134" i="88"/>
  <c r="Y134" i="88"/>
  <c r="X134" i="88"/>
  <c r="W134" i="88"/>
  <c r="V134" i="88"/>
  <c r="U134" i="88"/>
  <c r="T134" i="88"/>
  <c r="S134" i="88"/>
  <c r="R134" i="88"/>
  <c r="Q134" i="88"/>
  <c r="P134" i="88"/>
  <c r="O134" i="88"/>
  <c r="N134" i="88"/>
  <c r="M134" i="88"/>
  <c r="L134" i="88"/>
  <c r="K134" i="88"/>
  <c r="J134" i="88"/>
  <c r="I134" i="88"/>
  <c r="H134" i="88"/>
  <c r="BY133" i="88"/>
  <c r="BX133" i="88"/>
  <c r="BW133" i="88"/>
  <c r="BV133" i="88"/>
  <c r="BU133" i="88"/>
  <c r="BT133" i="88"/>
  <c r="BS133" i="88"/>
  <c r="BR133" i="88"/>
  <c r="BQ133" i="88"/>
  <c r="BP133" i="88"/>
  <c r="BO133" i="88"/>
  <c r="BN133" i="88"/>
  <c r="BM133" i="88"/>
  <c r="BL133" i="88"/>
  <c r="BK133" i="88"/>
  <c r="BJ133" i="88"/>
  <c r="BI133" i="88"/>
  <c r="BH133" i="88"/>
  <c r="BG133" i="88"/>
  <c r="BF133" i="88"/>
  <c r="BE133" i="88"/>
  <c r="BD133" i="88"/>
  <c r="BC133" i="88"/>
  <c r="BB133" i="88"/>
  <c r="BA133" i="88"/>
  <c r="AZ133" i="88"/>
  <c r="AY133" i="88"/>
  <c r="AX133" i="88"/>
  <c r="AW133" i="88"/>
  <c r="AV133" i="88"/>
  <c r="AU133" i="88"/>
  <c r="AT133" i="88"/>
  <c r="AS133" i="88"/>
  <c r="AN133" i="88"/>
  <c r="AM133" i="88"/>
  <c r="AL133" i="88"/>
  <c r="AK133" i="88"/>
  <c r="AJ133" i="88"/>
  <c r="AI133" i="88"/>
  <c r="AH133" i="88"/>
  <c r="AG133" i="88"/>
  <c r="AF133" i="88"/>
  <c r="AE133" i="88"/>
  <c r="AD133" i="88"/>
  <c r="AC133" i="88"/>
  <c r="AB133" i="88"/>
  <c r="AA133" i="88"/>
  <c r="Z133" i="88"/>
  <c r="Y133" i="88"/>
  <c r="X133" i="88"/>
  <c r="W133" i="88"/>
  <c r="V133" i="88"/>
  <c r="U133" i="88"/>
  <c r="T133" i="88"/>
  <c r="S133" i="88"/>
  <c r="R133" i="88"/>
  <c r="Q133" i="88"/>
  <c r="P133" i="88"/>
  <c r="O133" i="88"/>
  <c r="N133" i="88"/>
  <c r="M133" i="88"/>
  <c r="L133" i="88"/>
  <c r="K133" i="88"/>
  <c r="J133" i="88"/>
  <c r="I133" i="88"/>
  <c r="H133" i="88"/>
  <c r="BY132" i="88"/>
  <c r="BX132" i="88"/>
  <c r="BW132" i="88"/>
  <c r="BV132" i="88"/>
  <c r="BU132" i="88"/>
  <c r="BT132" i="88"/>
  <c r="BS132" i="88"/>
  <c r="BR132" i="88"/>
  <c r="BQ132" i="88"/>
  <c r="BP132" i="88"/>
  <c r="BO132" i="88"/>
  <c r="BN132" i="88"/>
  <c r="BM132" i="88"/>
  <c r="BL132" i="88"/>
  <c r="BK132" i="88"/>
  <c r="BJ132" i="88"/>
  <c r="BI132" i="88"/>
  <c r="BH132" i="88"/>
  <c r="BG132" i="88"/>
  <c r="BF132" i="88"/>
  <c r="BE132" i="88"/>
  <c r="BD132" i="88"/>
  <c r="BC132" i="88"/>
  <c r="BB132" i="88"/>
  <c r="BA132" i="88"/>
  <c r="AZ132" i="88"/>
  <c r="AY132" i="88"/>
  <c r="AX132" i="88"/>
  <c r="AW132" i="88"/>
  <c r="AV132" i="88"/>
  <c r="AU132" i="88"/>
  <c r="AT132" i="88"/>
  <c r="AS132" i="88"/>
  <c r="AN132" i="88"/>
  <c r="AM132" i="88"/>
  <c r="AL132" i="88"/>
  <c r="AK132" i="88"/>
  <c r="AJ132" i="88"/>
  <c r="AI132" i="88"/>
  <c r="AH132" i="88"/>
  <c r="AG132" i="88"/>
  <c r="AF132" i="88"/>
  <c r="AE132" i="88"/>
  <c r="AD132" i="88"/>
  <c r="AC132" i="88"/>
  <c r="AB132" i="88"/>
  <c r="AA132" i="88"/>
  <c r="Z132" i="88"/>
  <c r="Y132" i="88"/>
  <c r="X132" i="88"/>
  <c r="W132" i="88"/>
  <c r="V132" i="88"/>
  <c r="U132" i="88"/>
  <c r="T132" i="88"/>
  <c r="S132" i="88"/>
  <c r="R132" i="88"/>
  <c r="Q132" i="88"/>
  <c r="P132" i="88"/>
  <c r="O132" i="88"/>
  <c r="N132" i="88"/>
  <c r="M132" i="88"/>
  <c r="L132" i="88"/>
  <c r="K132" i="88"/>
  <c r="J132" i="88"/>
  <c r="I132" i="88"/>
  <c r="H132" i="88"/>
  <c r="BY131" i="88"/>
  <c r="BX131" i="88"/>
  <c r="BW131" i="88"/>
  <c r="BV131" i="88"/>
  <c r="BU131" i="88"/>
  <c r="BT131" i="88"/>
  <c r="BS131" i="88"/>
  <c r="BR131" i="88"/>
  <c r="BQ131" i="88"/>
  <c r="BP131" i="88"/>
  <c r="BO131" i="88"/>
  <c r="BN131" i="88"/>
  <c r="BM131" i="88"/>
  <c r="BL131" i="88"/>
  <c r="BK131" i="88"/>
  <c r="BJ131" i="88"/>
  <c r="BI131" i="88"/>
  <c r="BH131" i="88"/>
  <c r="BG131" i="88"/>
  <c r="BF131" i="88"/>
  <c r="BE131" i="88"/>
  <c r="BD131" i="88"/>
  <c r="BC131" i="88"/>
  <c r="BB131" i="88"/>
  <c r="BA131" i="88"/>
  <c r="AZ131" i="88"/>
  <c r="AY131" i="88"/>
  <c r="AX131" i="88"/>
  <c r="AW131" i="88"/>
  <c r="AV131" i="88"/>
  <c r="AU131" i="88"/>
  <c r="AT131" i="88"/>
  <c r="AS131" i="88"/>
  <c r="AN131" i="88"/>
  <c r="AM131" i="88"/>
  <c r="AL131" i="88"/>
  <c r="AK131" i="88"/>
  <c r="AJ131" i="88"/>
  <c r="AI131" i="88"/>
  <c r="AH131" i="88"/>
  <c r="AG131" i="88"/>
  <c r="AF131" i="88"/>
  <c r="AE131" i="88"/>
  <c r="AD131" i="88"/>
  <c r="AC131" i="88"/>
  <c r="AB131" i="88"/>
  <c r="AA131" i="88"/>
  <c r="Z131" i="88"/>
  <c r="Y131" i="88"/>
  <c r="X131" i="88"/>
  <c r="W131" i="88"/>
  <c r="V131" i="88"/>
  <c r="U131" i="88"/>
  <c r="T131" i="88"/>
  <c r="S131" i="88"/>
  <c r="R131" i="88"/>
  <c r="Q131" i="88"/>
  <c r="P131" i="88"/>
  <c r="O131" i="88"/>
  <c r="N131" i="88"/>
  <c r="M131" i="88"/>
  <c r="L131" i="88"/>
  <c r="K131" i="88"/>
  <c r="J131" i="88"/>
  <c r="I131" i="88"/>
  <c r="H131" i="88"/>
  <c r="BY130" i="88"/>
  <c r="BX130" i="88"/>
  <c r="BW130" i="88"/>
  <c r="BV130" i="88"/>
  <c r="BU130" i="88"/>
  <c r="BT130" i="88"/>
  <c r="BS130" i="88"/>
  <c r="BR130" i="88"/>
  <c r="BQ130" i="88"/>
  <c r="BP130" i="88"/>
  <c r="BO130" i="88"/>
  <c r="BN130" i="88"/>
  <c r="BM130" i="88"/>
  <c r="BL130" i="88"/>
  <c r="BK130" i="88"/>
  <c r="BJ130" i="88"/>
  <c r="BI130" i="88"/>
  <c r="BH130" i="88"/>
  <c r="BG130" i="88"/>
  <c r="BF130" i="88"/>
  <c r="BE130" i="88"/>
  <c r="BD130" i="88"/>
  <c r="BC130" i="88"/>
  <c r="BB130" i="88"/>
  <c r="BA130" i="88"/>
  <c r="AZ130" i="88"/>
  <c r="AY130" i="88"/>
  <c r="AX130" i="88"/>
  <c r="AW130" i="88"/>
  <c r="AV130" i="88"/>
  <c r="AU130" i="88"/>
  <c r="AT130" i="88"/>
  <c r="AS130" i="88"/>
  <c r="AN130" i="88"/>
  <c r="AM130" i="88"/>
  <c r="AL130" i="88"/>
  <c r="AK130" i="88"/>
  <c r="AJ130" i="88"/>
  <c r="AI130" i="88"/>
  <c r="AH130" i="88"/>
  <c r="AG130" i="88"/>
  <c r="AF130" i="88"/>
  <c r="AE130" i="88"/>
  <c r="AD130" i="88"/>
  <c r="AC130" i="88"/>
  <c r="AB130" i="88"/>
  <c r="AA130" i="88"/>
  <c r="Z130" i="88"/>
  <c r="Y130" i="88"/>
  <c r="X130" i="88"/>
  <c r="W130" i="88"/>
  <c r="V130" i="88"/>
  <c r="U130" i="88"/>
  <c r="T130" i="88"/>
  <c r="S130" i="88"/>
  <c r="R130" i="88"/>
  <c r="Q130" i="88"/>
  <c r="P130" i="88"/>
  <c r="O130" i="88"/>
  <c r="N130" i="88"/>
  <c r="M130" i="88"/>
  <c r="L130" i="88"/>
  <c r="K130" i="88"/>
  <c r="J130" i="88"/>
  <c r="I130" i="88"/>
  <c r="H130" i="88"/>
  <c r="BY129" i="88"/>
  <c r="BX129" i="88"/>
  <c r="BW129" i="88"/>
  <c r="BV129" i="88"/>
  <c r="BU129" i="88"/>
  <c r="BT129" i="88"/>
  <c r="BS129" i="88"/>
  <c r="BR129" i="88"/>
  <c r="BQ129" i="88"/>
  <c r="BP129" i="88"/>
  <c r="BO129" i="88"/>
  <c r="BN129" i="88"/>
  <c r="BM129" i="88"/>
  <c r="BL129" i="88"/>
  <c r="BK129" i="88"/>
  <c r="BJ129" i="88"/>
  <c r="BI129" i="88"/>
  <c r="BH129" i="88"/>
  <c r="BG129" i="88"/>
  <c r="BF129" i="88"/>
  <c r="BE129" i="88"/>
  <c r="BD129" i="88"/>
  <c r="BC129" i="88"/>
  <c r="BB129" i="88"/>
  <c r="BA129" i="88"/>
  <c r="AZ129" i="88"/>
  <c r="AY129" i="88"/>
  <c r="AX129" i="88"/>
  <c r="AW129" i="88"/>
  <c r="AV129" i="88"/>
  <c r="AU129" i="88"/>
  <c r="AT129" i="88"/>
  <c r="AS129" i="88"/>
  <c r="AN129" i="88"/>
  <c r="AM129" i="88"/>
  <c r="AL129" i="88"/>
  <c r="AK129" i="88"/>
  <c r="AJ129" i="88"/>
  <c r="AI129" i="88"/>
  <c r="AH129" i="88"/>
  <c r="AG129" i="88"/>
  <c r="AF129" i="88"/>
  <c r="AE129" i="88"/>
  <c r="AD129" i="88"/>
  <c r="AC129" i="88"/>
  <c r="AB129" i="88"/>
  <c r="AA129" i="88"/>
  <c r="Z129" i="88"/>
  <c r="Y129" i="88"/>
  <c r="X129" i="88"/>
  <c r="W129" i="88"/>
  <c r="V129" i="88"/>
  <c r="U129" i="88"/>
  <c r="T129" i="88"/>
  <c r="S129" i="88"/>
  <c r="R129" i="88"/>
  <c r="Q129" i="88"/>
  <c r="P129" i="88"/>
  <c r="O129" i="88"/>
  <c r="N129" i="88"/>
  <c r="M129" i="88"/>
  <c r="L129" i="88"/>
  <c r="K129" i="88"/>
  <c r="J129" i="88"/>
  <c r="I129" i="88"/>
  <c r="H129" i="88"/>
  <c r="BY128" i="88"/>
  <c r="BX128" i="88"/>
  <c r="BW128" i="88"/>
  <c r="BV128" i="88"/>
  <c r="BU128" i="88"/>
  <c r="BT128" i="88"/>
  <c r="BS128" i="88"/>
  <c r="BR128" i="88"/>
  <c r="BQ128" i="88"/>
  <c r="BP128" i="88"/>
  <c r="BO128" i="88"/>
  <c r="BN128" i="88"/>
  <c r="BM128" i="88"/>
  <c r="BL128" i="88"/>
  <c r="BK128" i="88"/>
  <c r="BJ128" i="88"/>
  <c r="BI128" i="88"/>
  <c r="BH128" i="88"/>
  <c r="BG128" i="88"/>
  <c r="BF128" i="88"/>
  <c r="BE128" i="88"/>
  <c r="BD128" i="88"/>
  <c r="BC128" i="88"/>
  <c r="BB128" i="88"/>
  <c r="BA128" i="88"/>
  <c r="AZ128" i="88"/>
  <c r="AY128" i="88"/>
  <c r="AX128" i="88"/>
  <c r="AW128" i="88"/>
  <c r="AV128" i="88"/>
  <c r="AU128" i="88"/>
  <c r="AT128" i="88"/>
  <c r="AS128" i="88"/>
  <c r="AN128" i="88"/>
  <c r="AM128" i="88"/>
  <c r="AL128" i="88"/>
  <c r="AK128" i="88"/>
  <c r="AJ128" i="88"/>
  <c r="AI128" i="88"/>
  <c r="AH128" i="88"/>
  <c r="AG128" i="88"/>
  <c r="AF128" i="88"/>
  <c r="AE128" i="88"/>
  <c r="AD128" i="88"/>
  <c r="AC128" i="88"/>
  <c r="AB128" i="88"/>
  <c r="AA128" i="88"/>
  <c r="Z128" i="88"/>
  <c r="Y128" i="88"/>
  <c r="X128" i="88"/>
  <c r="W128" i="88"/>
  <c r="V128" i="88"/>
  <c r="U128" i="88"/>
  <c r="T128" i="88"/>
  <c r="S128" i="88"/>
  <c r="R128" i="88"/>
  <c r="Q128" i="88"/>
  <c r="P128" i="88"/>
  <c r="O128" i="88"/>
  <c r="N128" i="88"/>
  <c r="M128" i="88"/>
  <c r="L128" i="88"/>
  <c r="K128" i="88"/>
  <c r="J128" i="88"/>
  <c r="I128" i="88"/>
  <c r="H128" i="88"/>
  <c r="BY127" i="88"/>
  <c r="BX127" i="88"/>
  <c r="BW127" i="88"/>
  <c r="BV127" i="88"/>
  <c r="BU127" i="88"/>
  <c r="BT127" i="88"/>
  <c r="BS127" i="88"/>
  <c r="BR127" i="88"/>
  <c r="BQ127" i="88"/>
  <c r="BP127" i="88"/>
  <c r="BO127" i="88"/>
  <c r="BN127" i="88"/>
  <c r="BM127" i="88"/>
  <c r="BL127" i="88"/>
  <c r="BK127" i="88"/>
  <c r="BJ127" i="88"/>
  <c r="BI127" i="88"/>
  <c r="BH127" i="88"/>
  <c r="BG127" i="88"/>
  <c r="BF127" i="88"/>
  <c r="BE127" i="88"/>
  <c r="BD127" i="88"/>
  <c r="BC127" i="88"/>
  <c r="BB127" i="88"/>
  <c r="BA127" i="88"/>
  <c r="AZ127" i="88"/>
  <c r="AY127" i="88"/>
  <c r="AX127" i="88"/>
  <c r="AW127" i="88"/>
  <c r="AV127" i="88"/>
  <c r="AU127" i="88"/>
  <c r="AT127" i="88"/>
  <c r="AS127" i="88"/>
  <c r="AN127" i="88"/>
  <c r="AM127" i="88"/>
  <c r="AL127" i="88"/>
  <c r="AK127" i="88"/>
  <c r="AJ127" i="88"/>
  <c r="AI127" i="88"/>
  <c r="AH127" i="88"/>
  <c r="AG127" i="88"/>
  <c r="AF127" i="88"/>
  <c r="AE127" i="88"/>
  <c r="AD127" i="88"/>
  <c r="AC127" i="88"/>
  <c r="AB127" i="88"/>
  <c r="AA127" i="88"/>
  <c r="Z127" i="88"/>
  <c r="Y127" i="88"/>
  <c r="X127" i="88"/>
  <c r="W127" i="88"/>
  <c r="V127" i="88"/>
  <c r="U127" i="88"/>
  <c r="T127" i="88"/>
  <c r="S127" i="88"/>
  <c r="R127" i="88"/>
  <c r="Q127" i="88"/>
  <c r="P127" i="88"/>
  <c r="O127" i="88"/>
  <c r="N127" i="88"/>
  <c r="M127" i="88"/>
  <c r="L127" i="88"/>
  <c r="K127" i="88"/>
  <c r="J127" i="88"/>
  <c r="I127" i="88"/>
  <c r="H127" i="88"/>
  <c r="BY126" i="88"/>
  <c r="BX126" i="88"/>
  <c r="BW126" i="88"/>
  <c r="BV126" i="88"/>
  <c r="BU126" i="88"/>
  <c r="BT126" i="88"/>
  <c r="BS126" i="88"/>
  <c r="BR126" i="88"/>
  <c r="BQ126" i="88"/>
  <c r="BP126" i="88"/>
  <c r="BO126" i="88"/>
  <c r="BN126" i="88"/>
  <c r="BM126" i="88"/>
  <c r="BL126" i="88"/>
  <c r="BK126" i="88"/>
  <c r="BJ126" i="88"/>
  <c r="BI126" i="88"/>
  <c r="BH126" i="88"/>
  <c r="BG126" i="88"/>
  <c r="BF126" i="88"/>
  <c r="BE126" i="88"/>
  <c r="BD126" i="88"/>
  <c r="BC126" i="88"/>
  <c r="BB126" i="88"/>
  <c r="BA126" i="88"/>
  <c r="AZ126" i="88"/>
  <c r="AY126" i="88"/>
  <c r="AX126" i="88"/>
  <c r="AW126" i="88"/>
  <c r="AV126" i="88"/>
  <c r="AU126" i="88"/>
  <c r="AT126" i="88"/>
  <c r="AS126" i="88"/>
  <c r="AN126" i="88"/>
  <c r="AM126" i="88"/>
  <c r="AL126" i="88"/>
  <c r="AK126" i="88"/>
  <c r="AJ126" i="88"/>
  <c r="AI126" i="88"/>
  <c r="AH126" i="88"/>
  <c r="AG126" i="88"/>
  <c r="AF126" i="88"/>
  <c r="AE126" i="88"/>
  <c r="AD126" i="88"/>
  <c r="AC126" i="88"/>
  <c r="AB126" i="88"/>
  <c r="AA126" i="88"/>
  <c r="Z126" i="88"/>
  <c r="Y126" i="88"/>
  <c r="X126" i="88"/>
  <c r="W126" i="88"/>
  <c r="V126" i="88"/>
  <c r="U126" i="88"/>
  <c r="T126" i="88"/>
  <c r="S126" i="88"/>
  <c r="R126" i="88"/>
  <c r="Q126" i="88"/>
  <c r="P126" i="88"/>
  <c r="O126" i="88"/>
  <c r="N126" i="88"/>
  <c r="M126" i="88"/>
  <c r="L126" i="88"/>
  <c r="K126" i="88"/>
  <c r="J126" i="88"/>
  <c r="I126" i="88"/>
  <c r="H126" i="88"/>
  <c r="BY125" i="88"/>
  <c r="BX125" i="88"/>
  <c r="BW125" i="88"/>
  <c r="BV125" i="88"/>
  <c r="BU125" i="88"/>
  <c r="BT125" i="88"/>
  <c r="BS125" i="88"/>
  <c r="BR125" i="88"/>
  <c r="BQ125" i="88"/>
  <c r="BP125" i="88"/>
  <c r="BO125" i="88"/>
  <c r="BN125" i="88"/>
  <c r="BM125" i="88"/>
  <c r="BL125" i="88"/>
  <c r="BK125" i="88"/>
  <c r="BJ125" i="88"/>
  <c r="BI125" i="88"/>
  <c r="BH125" i="88"/>
  <c r="BG125" i="88"/>
  <c r="BF125" i="88"/>
  <c r="BE125" i="88"/>
  <c r="BD125" i="88"/>
  <c r="BC125" i="88"/>
  <c r="BB125" i="88"/>
  <c r="BA125" i="88"/>
  <c r="AZ125" i="88"/>
  <c r="AY125" i="88"/>
  <c r="AX125" i="88"/>
  <c r="AW125" i="88"/>
  <c r="AV125" i="88"/>
  <c r="AU125" i="88"/>
  <c r="AT125" i="88"/>
  <c r="AS125" i="88"/>
  <c r="AN125" i="88"/>
  <c r="AM125" i="88"/>
  <c r="AL125" i="88"/>
  <c r="AK125" i="88"/>
  <c r="AJ125" i="88"/>
  <c r="AI125" i="88"/>
  <c r="AH125" i="88"/>
  <c r="AG125" i="88"/>
  <c r="AF125" i="88"/>
  <c r="AE125" i="88"/>
  <c r="AD125" i="88"/>
  <c r="AC125" i="88"/>
  <c r="AB125" i="88"/>
  <c r="AA125" i="88"/>
  <c r="Z125" i="88"/>
  <c r="Y125" i="88"/>
  <c r="X125" i="88"/>
  <c r="W125" i="88"/>
  <c r="V125" i="88"/>
  <c r="U125" i="88"/>
  <c r="T125" i="88"/>
  <c r="S125" i="88"/>
  <c r="R125" i="88"/>
  <c r="Q125" i="88"/>
  <c r="P125" i="88"/>
  <c r="O125" i="88"/>
  <c r="N125" i="88"/>
  <c r="M125" i="88"/>
  <c r="L125" i="88"/>
  <c r="K125" i="88"/>
  <c r="J125" i="88"/>
  <c r="I125" i="88"/>
  <c r="H125" i="88"/>
  <c r="BY124" i="88"/>
  <c r="BX124" i="88"/>
  <c r="BW124" i="88"/>
  <c r="BV124" i="88"/>
  <c r="BU124" i="88"/>
  <c r="BT124" i="88"/>
  <c r="BS124" i="88"/>
  <c r="BR124" i="88"/>
  <c r="BQ124" i="88"/>
  <c r="BP124" i="88"/>
  <c r="BO124" i="88"/>
  <c r="BN124" i="88"/>
  <c r="BM124" i="88"/>
  <c r="BL124" i="88"/>
  <c r="BK124" i="88"/>
  <c r="BJ124" i="88"/>
  <c r="BI124" i="88"/>
  <c r="BH124" i="88"/>
  <c r="BG124" i="88"/>
  <c r="BF124" i="88"/>
  <c r="BE124" i="88"/>
  <c r="BD124" i="88"/>
  <c r="BC124" i="88"/>
  <c r="BB124" i="88"/>
  <c r="BA124" i="88"/>
  <c r="AZ124" i="88"/>
  <c r="AY124" i="88"/>
  <c r="AX124" i="88"/>
  <c r="AW124" i="88"/>
  <c r="AV124" i="88"/>
  <c r="AU124" i="88"/>
  <c r="AT124" i="88"/>
  <c r="AS124" i="88"/>
  <c r="AN124" i="88"/>
  <c r="AM124" i="88"/>
  <c r="AL124" i="88"/>
  <c r="AK124" i="88"/>
  <c r="AJ124" i="88"/>
  <c r="AI124" i="88"/>
  <c r="AH124" i="88"/>
  <c r="AG124" i="88"/>
  <c r="AF124" i="88"/>
  <c r="AE124" i="88"/>
  <c r="AD124" i="88"/>
  <c r="AC124" i="88"/>
  <c r="AB124" i="88"/>
  <c r="AA124" i="88"/>
  <c r="Z124" i="88"/>
  <c r="Y124" i="88"/>
  <c r="X124" i="88"/>
  <c r="W124" i="88"/>
  <c r="V124" i="88"/>
  <c r="U124" i="88"/>
  <c r="T124" i="88"/>
  <c r="S124" i="88"/>
  <c r="R124" i="88"/>
  <c r="Q124" i="88"/>
  <c r="P124" i="88"/>
  <c r="O124" i="88"/>
  <c r="N124" i="88"/>
  <c r="M124" i="88"/>
  <c r="L124" i="88"/>
  <c r="K124" i="88"/>
  <c r="J124" i="88"/>
  <c r="I124" i="88"/>
  <c r="H124" i="88"/>
  <c r="BY123" i="88"/>
  <c r="BX123" i="88"/>
  <c r="BW123" i="88"/>
  <c r="BV123" i="88"/>
  <c r="BU123" i="88"/>
  <c r="BT123" i="88"/>
  <c r="BS123" i="88"/>
  <c r="BR123" i="88"/>
  <c r="BQ123" i="88"/>
  <c r="BP123" i="88"/>
  <c r="BO123" i="88"/>
  <c r="BN123" i="88"/>
  <c r="BM123" i="88"/>
  <c r="BL123" i="88"/>
  <c r="BK123" i="88"/>
  <c r="BJ123" i="88"/>
  <c r="BI123" i="88"/>
  <c r="BH123" i="88"/>
  <c r="BG123" i="88"/>
  <c r="BF123" i="88"/>
  <c r="BE123" i="88"/>
  <c r="BD123" i="88"/>
  <c r="BC123" i="88"/>
  <c r="BB123" i="88"/>
  <c r="BA123" i="88"/>
  <c r="AZ123" i="88"/>
  <c r="AY123" i="88"/>
  <c r="AX123" i="88"/>
  <c r="AW123" i="88"/>
  <c r="AV123" i="88"/>
  <c r="AU123" i="88"/>
  <c r="AT123" i="88"/>
  <c r="AS123" i="88"/>
  <c r="AN123" i="88"/>
  <c r="AM123" i="88"/>
  <c r="AL123" i="88"/>
  <c r="AK123" i="88"/>
  <c r="AJ123" i="88"/>
  <c r="AI123" i="88"/>
  <c r="AH123" i="88"/>
  <c r="AG123" i="88"/>
  <c r="AF123" i="88"/>
  <c r="AE123" i="88"/>
  <c r="AD123" i="88"/>
  <c r="AC123" i="88"/>
  <c r="AB123" i="88"/>
  <c r="AA123" i="88"/>
  <c r="Z123" i="88"/>
  <c r="Y123" i="88"/>
  <c r="X123" i="88"/>
  <c r="W123" i="88"/>
  <c r="V123" i="88"/>
  <c r="U123" i="88"/>
  <c r="T123" i="88"/>
  <c r="S123" i="88"/>
  <c r="R123" i="88"/>
  <c r="Q123" i="88"/>
  <c r="P123" i="88"/>
  <c r="O123" i="88"/>
  <c r="N123" i="88"/>
  <c r="M123" i="88"/>
  <c r="L123" i="88"/>
  <c r="K123" i="88"/>
  <c r="J123" i="88"/>
  <c r="I123" i="88"/>
  <c r="H123" i="88"/>
  <c r="BY122" i="88"/>
  <c r="BX122" i="88"/>
  <c r="BW122" i="88"/>
  <c r="BV122" i="88"/>
  <c r="BU122" i="88"/>
  <c r="BT122" i="88"/>
  <c r="BS122" i="88"/>
  <c r="BR122" i="88"/>
  <c r="BQ122" i="88"/>
  <c r="BP122" i="88"/>
  <c r="BO122" i="88"/>
  <c r="BN122" i="88"/>
  <c r="BM122" i="88"/>
  <c r="BL122" i="88"/>
  <c r="BK122" i="88"/>
  <c r="BJ122" i="88"/>
  <c r="BI122" i="88"/>
  <c r="BH122" i="88"/>
  <c r="BG122" i="88"/>
  <c r="BF122" i="88"/>
  <c r="BE122" i="88"/>
  <c r="BD122" i="88"/>
  <c r="BC122" i="88"/>
  <c r="BB122" i="88"/>
  <c r="BA122" i="88"/>
  <c r="AZ122" i="88"/>
  <c r="AY122" i="88"/>
  <c r="AX122" i="88"/>
  <c r="AW122" i="88"/>
  <c r="AV122" i="88"/>
  <c r="AU122" i="88"/>
  <c r="AT122" i="88"/>
  <c r="AS122" i="88"/>
  <c r="AN122" i="88"/>
  <c r="AM122" i="88"/>
  <c r="AL122" i="88"/>
  <c r="AK122" i="88"/>
  <c r="AJ122" i="88"/>
  <c r="AI122" i="88"/>
  <c r="AH122" i="88"/>
  <c r="AG122" i="88"/>
  <c r="AF122" i="88"/>
  <c r="AE122" i="88"/>
  <c r="AD122" i="88"/>
  <c r="AC122" i="88"/>
  <c r="AB122" i="88"/>
  <c r="AA122" i="88"/>
  <c r="Z122" i="88"/>
  <c r="Y122" i="88"/>
  <c r="X122" i="88"/>
  <c r="W122" i="88"/>
  <c r="V122" i="88"/>
  <c r="U122" i="88"/>
  <c r="T122" i="88"/>
  <c r="S122" i="88"/>
  <c r="R122" i="88"/>
  <c r="Q122" i="88"/>
  <c r="P122" i="88"/>
  <c r="O122" i="88"/>
  <c r="N122" i="88"/>
  <c r="M122" i="88"/>
  <c r="L122" i="88"/>
  <c r="K122" i="88"/>
  <c r="J122" i="88"/>
  <c r="I122" i="88"/>
  <c r="H122" i="88"/>
  <c r="BY121" i="88"/>
  <c r="BX121" i="88"/>
  <c r="BW121" i="88"/>
  <c r="BV121" i="88"/>
  <c r="BU121" i="88"/>
  <c r="BT121" i="88"/>
  <c r="BS121" i="88"/>
  <c r="BR121" i="88"/>
  <c r="BQ121" i="88"/>
  <c r="BP121" i="88"/>
  <c r="BO121" i="88"/>
  <c r="BN121" i="88"/>
  <c r="BM121" i="88"/>
  <c r="BL121" i="88"/>
  <c r="BK121" i="88"/>
  <c r="BJ121" i="88"/>
  <c r="BI121" i="88"/>
  <c r="BH121" i="88"/>
  <c r="BG121" i="88"/>
  <c r="BF121" i="88"/>
  <c r="BE121" i="88"/>
  <c r="BD121" i="88"/>
  <c r="BC121" i="88"/>
  <c r="BB121" i="88"/>
  <c r="BA121" i="88"/>
  <c r="AZ121" i="88"/>
  <c r="AY121" i="88"/>
  <c r="AX121" i="88"/>
  <c r="AW121" i="88"/>
  <c r="AV121" i="88"/>
  <c r="AU121" i="88"/>
  <c r="AT121" i="88"/>
  <c r="AS121" i="88"/>
  <c r="AN121" i="88"/>
  <c r="AM121" i="88"/>
  <c r="AL121" i="88"/>
  <c r="AK121" i="88"/>
  <c r="AJ121" i="88"/>
  <c r="AI121" i="88"/>
  <c r="AH121" i="88"/>
  <c r="AG121" i="88"/>
  <c r="AF121" i="88"/>
  <c r="AE121" i="88"/>
  <c r="AD121" i="88"/>
  <c r="AC121" i="88"/>
  <c r="AB121" i="88"/>
  <c r="AA121" i="88"/>
  <c r="Z121" i="88"/>
  <c r="Y121" i="88"/>
  <c r="X121" i="88"/>
  <c r="W121" i="88"/>
  <c r="V121" i="88"/>
  <c r="U121" i="88"/>
  <c r="T121" i="88"/>
  <c r="S121" i="88"/>
  <c r="R121" i="88"/>
  <c r="Q121" i="88"/>
  <c r="P121" i="88"/>
  <c r="O121" i="88"/>
  <c r="N121" i="88"/>
  <c r="M121" i="88"/>
  <c r="L121" i="88"/>
  <c r="K121" i="88"/>
  <c r="J121" i="88"/>
  <c r="I121" i="88"/>
  <c r="H121" i="88"/>
  <c r="BY120" i="88"/>
  <c r="BX120" i="88"/>
  <c r="BW120" i="88"/>
  <c r="BV120" i="88"/>
  <c r="BU120" i="88"/>
  <c r="BT120" i="88"/>
  <c r="BS120" i="88"/>
  <c r="BR120" i="88"/>
  <c r="BQ120" i="88"/>
  <c r="BP120" i="88"/>
  <c r="BO120" i="88"/>
  <c r="BN120" i="88"/>
  <c r="BM120" i="88"/>
  <c r="BL120" i="88"/>
  <c r="BK120" i="88"/>
  <c r="BJ120" i="88"/>
  <c r="BI120" i="88"/>
  <c r="BH120" i="88"/>
  <c r="BG120" i="88"/>
  <c r="BF120" i="88"/>
  <c r="BE120" i="88"/>
  <c r="BD120" i="88"/>
  <c r="BC120" i="88"/>
  <c r="BB120" i="88"/>
  <c r="BA120" i="88"/>
  <c r="AZ120" i="88"/>
  <c r="AY120" i="88"/>
  <c r="AX120" i="88"/>
  <c r="AW120" i="88"/>
  <c r="AV120" i="88"/>
  <c r="AU120" i="88"/>
  <c r="AT120" i="88"/>
  <c r="AS120" i="88"/>
  <c r="AN120" i="88"/>
  <c r="AM120" i="88"/>
  <c r="AL120" i="88"/>
  <c r="AK120" i="88"/>
  <c r="AJ120" i="88"/>
  <c r="AI120" i="88"/>
  <c r="AH120" i="88"/>
  <c r="AG120" i="88"/>
  <c r="AF120" i="88"/>
  <c r="AE120" i="88"/>
  <c r="AD120" i="88"/>
  <c r="AC120" i="88"/>
  <c r="AB120" i="88"/>
  <c r="AA120" i="88"/>
  <c r="Z120" i="88"/>
  <c r="Y120" i="88"/>
  <c r="X120" i="88"/>
  <c r="W120" i="88"/>
  <c r="V120" i="88"/>
  <c r="U120" i="88"/>
  <c r="T120" i="88"/>
  <c r="S120" i="88"/>
  <c r="R120" i="88"/>
  <c r="Q120" i="88"/>
  <c r="P120" i="88"/>
  <c r="O120" i="88"/>
  <c r="N120" i="88"/>
  <c r="M120" i="88"/>
  <c r="L120" i="88"/>
  <c r="K120" i="88"/>
  <c r="J120" i="88"/>
  <c r="I120" i="88"/>
  <c r="H120" i="88"/>
  <c r="BY119" i="88"/>
  <c r="BX119" i="88"/>
  <c r="BW119" i="88"/>
  <c r="BV119" i="88"/>
  <c r="BU119" i="88"/>
  <c r="BT119" i="88"/>
  <c r="BS119" i="88"/>
  <c r="BR119" i="88"/>
  <c r="BQ119" i="88"/>
  <c r="BP119" i="88"/>
  <c r="BO119" i="88"/>
  <c r="BN119" i="88"/>
  <c r="BM119" i="88"/>
  <c r="BL119" i="88"/>
  <c r="BK119" i="88"/>
  <c r="BJ119" i="88"/>
  <c r="BI119" i="88"/>
  <c r="BH119" i="88"/>
  <c r="BG119" i="88"/>
  <c r="BF119" i="88"/>
  <c r="BE119" i="88"/>
  <c r="BD119" i="88"/>
  <c r="BC119" i="88"/>
  <c r="BB119" i="88"/>
  <c r="BA119" i="88"/>
  <c r="AZ119" i="88"/>
  <c r="AY119" i="88"/>
  <c r="AX119" i="88"/>
  <c r="AW119" i="88"/>
  <c r="AV119" i="88"/>
  <c r="AU119" i="88"/>
  <c r="AT119" i="88"/>
  <c r="AS119" i="88"/>
  <c r="AN119" i="88"/>
  <c r="AM119" i="88"/>
  <c r="AL119" i="88"/>
  <c r="AK119" i="88"/>
  <c r="AJ119" i="88"/>
  <c r="AI119" i="88"/>
  <c r="AH119" i="88"/>
  <c r="AG119" i="88"/>
  <c r="AF119" i="88"/>
  <c r="AE119" i="88"/>
  <c r="AD119" i="88"/>
  <c r="AC119" i="88"/>
  <c r="AB119" i="88"/>
  <c r="AA119" i="88"/>
  <c r="Z119" i="88"/>
  <c r="Y119" i="88"/>
  <c r="X119" i="88"/>
  <c r="W119" i="88"/>
  <c r="V119" i="88"/>
  <c r="U119" i="88"/>
  <c r="T119" i="88"/>
  <c r="S119" i="88"/>
  <c r="R119" i="88"/>
  <c r="Q119" i="88"/>
  <c r="P119" i="88"/>
  <c r="O119" i="88"/>
  <c r="N119" i="88"/>
  <c r="M119" i="88"/>
  <c r="L119" i="88"/>
  <c r="K119" i="88"/>
  <c r="J119" i="88"/>
  <c r="I119" i="88"/>
  <c r="H119" i="88"/>
  <c r="BY118" i="88"/>
  <c r="BX118" i="88"/>
  <c r="BW118" i="88"/>
  <c r="BV118" i="88"/>
  <c r="BU118" i="88"/>
  <c r="BT118" i="88"/>
  <c r="BS118" i="88"/>
  <c r="BR118" i="88"/>
  <c r="BQ118" i="88"/>
  <c r="BP118" i="88"/>
  <c r="BO118" i="88"/>
  <c r="BN118" i="88"/>
  <c r="BM118" i="88"/>
  <c r="BL118" i="88"/>
  <c r="BK118" i="88"/>
  <c r="BJ118" i="88"/>
  <c r="BI118" i="88"/>
  <c r="BH118" i="88"/>
  <c r="BG118" i="88"/>
  <c r="BF118" i="88"/>
  <c r="BE118" i="88"/>
  <c r="BD118" i="88"/>
  <c r="BC118" i="88"/>
  <c r="BB118" i="88"/>
  <c r="BA118" i="88"/>
  <c r="AZ118" i="88"/>
  <c r="AY118" i="88"/>
  <c r="AX118" i="88"/>
  <c r="AW118" i="88"/>
  <c r="AV118" i="88"/>
  <c r="AU118" i="88"/>
  <c r="AT118" i="88"/>
  <c r="AS118" i="88"/>
  <c r="AN118" i="88"/>
  <c r="AM118" i="88"/>
  <c r="AL118" i="88"/>
  <c r="AK118" i="88"/>
  <c r="AJ118" i="88"/>
  <c r="AI118" i="88"/>
  <c r="AH118" i="88"/>
  <c r="AG118" i="88"/>
  <c r="AF118" i="88"/>
  <c r="AE118" i="88"/>
  <c r="AD118" i="88"/>
  <c r="AC118" i="88"/>
  <c r="AB118" i="88"/>
  <c r="AA118" i="88"/>
  <c r="Z118" i="88"/>
  <c r="Y118" i="88"/>
  <c r="X118" i="88"/>
  <c r="W118" i="88"/>
  <c r="V118" i="88"/>
  <c r="U118" i="88"/>
  <c r="T118" i="88"/>
  <c r="S118" i="88"/>
  <c r="R118" i="88"/>
  <c r="Q118" i="88"/>
  <c r="P118" i="88"/>
  <c r="O118" i="88"/>
  <c r="N118" i="88"/>
  <c r="M118" i="88"/>
  <c r="L118" i="88"/>
  <c r="K118" i="88"/>
  <c r="J118" i="88"/>
  <c r="I118" i="88"/>
  <c r="H118" i="88"/>
  <c r="BY117" i="88"/>
  <c r="BX117" i="88"/>
  <c r="BW117" i="88"/>
  <c r="BV117" i="88"/>
  <c r="BU117" i="88"/>
  <c r="BT117" i="88"/>
  <c r="BS117" i="88"/>
  <c r="BR117" i="88"/>
  <c r="BQ117" i="88"/>
  <c r="BP117" i="88"/>
  <c r="BO117" i="88"/>
  <c r="BN117" i="88"/>
  <c r="BM117" i="88"/>
  <c r="BL117" i="88"/>
  <c r="BK117" i="88"/>
  <c r="BJ117" i="88"/>
  <c r="BI117" i="88"/>
  <c r="BH117" i="88"/>
  <c r="BG117" i="88"/>
  <c r="BF117" i="88"/>
  <c r="BE117" i="88"/>
  <c r="BD117" i="88"/>
  <c r="BC117" i="88"/>
  <c r="BB117" i="88"/>
  <c r="BA117" i="88"/>
  <c r="AZ117" i="88"/>
  <c r="AY117" i="88"/>
  <c r="AX117" i="88"/>
  <c r="AW117" i="88"/>
  <c r="AV117" i="88"/>
  <c r="AU117" i="88"/>
  <c r="AT117" i="88"/>
  <c r="AS117" i="88"/>
  <c r="AN117" i="88"/>
  <c r="AM117" i="88"/>
  <c r="AL117" i="88"/>
  <c r="AK117" i="88"/>
  <c r="AJ117" i="88"/>
  <c r="AI117" i="88"/>
  <c r="AH117" i="88"/>
  <c r="AG117" i="88"/>
  <c r="AF117" i="88"/>
  <c r="AE117" i="88"/>
  <c r="AD117" i="88"/>
  <c r="AC117" i="88"/>
  <c r="AB117" i="88"/>
  <c r="AA117" i="88"/>
  <c r="Z117" i="88"/>
  <c r="Y117" i="88"/>
  <c r="X117" i="88"/>
  <c r="W117" i="88"/>
  <c r="V117" i="88"/>
  <c r="U117" i="88"/>
  <c r="T117" i="88"/>
  <c r="S117" i="88"/>
  <c r="R117" i="88"/>
  <c r="Q117" i="88"/>
  <c r="P117" i="88"/>
  <c r="O117" i="88"/>
  <c r="N117" i="88"/>
  <c r="M117" i="88"/>
  <c r="L117" i="88"/>
  <c r="K117" i="88"/>
  <c r="J117" i="88"/>
  <c r="I117" i="88"/>
  <c r="H117" i="88"/>
  <c r="BY116" i="88"/>
  <c r="BX116" i="88"/>
  <c r="BW116" i="88"/>
  <c r="BV116" i="88"/>
  <c r="BU116" i="88"/>
  <c r="BT116" i="88"/>
  <c r="BS116" i="88"/>
  <c r="BR116" i="88"/>
  <c r="BQ116" i="88"/>
  <c r="BP116" i="88"/>
  <c r="BO116" i="88"/>
  <c r="BN116" i="88"/>
  <c r="BM116" i="88"/>
  <c r="BL116" i="88"/>
  <c r="BK116" i="88"/>
  <c r="BJ116" i="88"/>
  <c r="BI116" i="88"/>
  <c r="BH116" i="88"/>
  <c r="BG116" i="88"/>
  <c r="BF116" i="88"/>
  <c r="BE116" i="88"/>
  <c r="BD116" i="88"/>
  <c r="BC116" i="88"/>
  <c r="BB116" i="88"/>
  <c r="BA116" i="88"/>
  <c r="AZ116" i="88"/>
  <c r="AY116" i="88"/>
  <c r="AX116" i="88"/>
  <c r="AW116" i="88"/>
  <c r="AV116" i="88"/>
  <c r="AU116" i="88"/>
  <c r="AT116" i="88"/>
  <c r="AS116" i="88"/>
  <c r="AN116" i="88"/>
  <c r="AM116" i="88"/>
  <c r="AL116" i="88"/>
  <c r="AK116" i="88"/>
  <c r="AJ116" i="88"/>
  <c r="AI116" i="88"/>
  <c r="AH116" i="88"/>
  <c r="AG116" i="88"/>
  <c r="AF116" i="88"/>
  <c r="AE116" i="88"/>
  <c r="AD116" i="88"/>
  <c r="AC116" i="88"/>
  <c r="AB116" i="88"/>
  <c r="AA116" i="88"/>
  <c r="Z116" i="88"/>
  <c r="Y116" i="88"/>
  <c r="X116" i="88"/>
  <c r="W116" i="88"/>
  <c r="V116" i="88"/>
  <c r="U116" i="88"/>
  <c r="T116" i="88"/>
  <c r="S116" i="88"/>
  <c r="R116" i="88"/>
  <c r="Q116" i="88"/>
  <c r="P116" i="88"/>
  <c r="O116" i="88"/>
  <c r="N116" i="88"/>
  <c r="M116" i="88"/>
  <c r="L116" i="88"/>
  <c r="K116" i="88"/>
  <c r="J116" i="88"/>
  <c r="I116" i="88"/>
  <c r="H116" i="88"/>
  <c r="BY115" i="88"/>
  <c r="BX115" i="88"/>
  <c r="BW115" i="88"/>
  <c r="BV115" i="88"/>
  <c r="BU115" i="88"/>
  <c r="BT115" i="88"/>
  <c r="BS115" i="88"/>
  <c r="BR115" i="88"/>
  <c r="BQ115" i="88"/>
  <c r="BP115" i="88"/>
  <c r="BO115" i="88"/>
  <c r="BN115" i="88"/>
  <c r="BM115" i="88"/>
  <c r="BL115" i="88"/>
  <c r="BK115" i="88"/>
  <c r="BJ115" i="88"/>
  <c r="BI115" i="88"/>
  <c r="BH115" i="88"/>
  <c r="BG115" i="88"/>
  <c r="BF115" i="88"/>
  <c r="BE115" i="88"/>
  <c r="BD115" i="88"/>
  <c r="BC115" i="88"/>
  <c r="BB115" i="88"/>
  <c r="BA115" i="88"/>
  <c r="AZ115" i="88"/>
  <c r="AY115" i="88"/>
  <c r="AX115" i="88"/>
  <c r="AW115" i="88"/>
  <c r="AV115" i="88"/>
  <c r="AU115" i="88"/>
  <c r="AT115" i="88"/>
  <c r="AS115" i="88"/>
  <c r="AN115" i="88"/>
  <c r="AM115" i="88"/>
  <c r="AL115" i="88"/>
  <c r="AK115" i="88"/>
  <c r="AJ115" i="88"/>
  <c r="AI115" i="88"/>
  <c r="AH115" i="88"/>
  <c r="AG115" i="88"/>
  <c r="AF115" i="88"/>
  <c r="AE115" i="88"/>
  <c r="AD115" i="88"/>
  <c r="AC115" i="88"/>
  <c r="AB115" i="88"/>
  <c r="AA115" i="88"/>
  <c r="Z115" i="88"/>
  <c r="Y115" i="88"/>
  <c r="X115" i="88"/>
  <c r="W115" i="88"/>
  <c r="V115" i="88"/>
  <c r="U115" i="88"/>
  <c r="T115" i="88"/>
  <c r="S115" i="88"/>
  <c r="R115" i="88"/>
  <c r="Q115" i="88"/>
  <c r="P115" i="88"/>
  <c r="O115" i="88"/>
  <c r="N115" i="88"/>
  <c r="M115" i="88"/>
  <c r="L115" i="88"/>
  <c r="K115" i="88"/>
  <c r="J115" i="88"/>
  <c r="I115" i="88"/>
  <c r="H115" i="88"/>
  <c r="BY114" i="88"/>
  <c r="BX114" i="88"/>
  <c r="BW114" i="88"/>
  <c r="BV114" i="88"/>
  <c r="BU114" i="88"/>
  <c r="BT114" i="88"/>
  <c r="BS114" i="88"/>
  <c r="BR114" i="88"/>
  <c r="BQ114" i="88"/>
  <c r="BP114" i="88"/>
  <c r="BO114" i="88"/>
  <c r="BN114" i="88"/>
  <c r="BM114" i="88"/>
  <c r="BL114" i="88"/>
  <c r="BK114" i="88"/>
  <c r="BJ114" i="88"/>
  <c r="BI114" i="88"/>
  <c r="BH114" i="88"/>
  <c r="BG114" i="88"/>
  <c r="BF114" i="88"/>
  <c r="BE114" i="88"/>
  <c r="BD114" i="88"/>
  <c r="BC114" i="88"/>
  <c r="BB114" i="88"/>
  <c r="BA114" i="88"/>
  <c r="AZ114" i="88"/>
  <c r="AY114" i="88"/>
  <c r="AX114" i="88"/>
  <c r="AW114" i="88"/>
  <c r="AV114" i="88"/>
  <c r="AU114" i="88"/>
  <c r="AT114" i="88"/>
  <c r="AS114" i="88"/>
  <c r="AN114" i="88"/>
  <c r="AM114" i="88"/>
  <c r="AL114" i="88"/>
  <c r="AK114" i="88"/>
  <c r="AJ114" i="88"/>
  <c r="AI114" i="88"/>
  <c r="AH114" i="88"/>
  <c r="AG114" i="88"/>
  <c r="AF114" i="88"/>
  <c r="AE114" i="88"/>
  <c r="AD114" i="88"/>
  <c r="AC114" i="88"/>
  <c r="AB114" i="88"/>
  <c r="AA114" i="88"/>
  <c r="Z114" i="88"/>
  <c r="Y114" i="88"/>
  <c r="X114" i="88"/>
  <c r="W114" i="88"/>
  <c r="V114" i="88"/>
  <c r="U114" i="88"/>
  <c r="T114" i="88"/>
  <c r="S114" i="88"/>
  <c r="R114" i="88"/>
  <c r="Q114" i="88"/>
  <c r="P114" i="88"/>
  <c r="O114" i="88"/>
  <c r="N114" i="88"/>
  <c r="M114" i="88"/>
  <c r="L114" i="88"/>
  <c r="K114" i="88"/>
  <c r="J114" i="88"/>
  <c r="I114" i="88"/>
  <c r="H114" i="88"/>
  <c r="BY113" i="88"/>
  <c r="BX113" i="88"/>
  <c r="BW113" i="88"/>
  <c r="BV113" i="88"/>
  <c r="BU113" i="88"/>
  <c r="BT113" i="88"/>
  <c r="BS113" i="88"/>
  <c r="BR113" i="88"/>
  <c r="BQ113" i="88"/>
  <c r="BP113" i="88"/>
  <c r="BO113" i="88"/>
  <c r="BN113" i="88"/>
  <c r="BM113" i="88"/>
  <c r="BL113" i="88"/>
  <c r="BK113" i="88"/>
  <c r="BJ113" i="88"/>
  <c r="BI113" i="88"/>
  <c r="BH113" i="88"/>
  <c r="BG113" i="88"/>
  <c r="BF113" i="88"/>
  <c r="BE113" i="88"/>
  <c r="BD113" i="88"/>
  <c r="BC113" i="88"/>
  <c r="BB113" i="88"/>
  <c r="BA113" i="88"/>
  <c r="AZ113" i="88"/>
  <c r="AY113" i="88"/>
  <c r="AX113" i="88"/>
  <c r="AW113" i="88"/>
  <c r="AV113" i="88"/>
  <c r="AU113" i="88"/>
  <c r="AT113" i="88"/>
  <c r="AS113" i="88"/>
  <c r="AN113" i="88"/>
  <c r="AM113" i="88"/>
  <c r="AL113" i="88"/>
  <c r="AK113" i="88"/>
  <c r="AJ113" i="88"/>
  <c r="AI113" i="88"/>
  <c r="AH113" i="88"/>
  <c r="AG113" i="88"/>
  <c r="AF113" i="88"/>
  <c r="AE113" i="88"/>
  <c r="AD113" i="88"/>
  <c r="AC113" i="88"/>
  <c r="AB113" i="88"/>
  <c r="AA113" i="88"/>
  <c r="Z113" i="88"/>
  <c r="Y113" i="88"/>
  <c r="X113" i="88"/>
  <c r="W113" i="88"/>
  <c r="V113" i="88"/>
  <c r="U113" i="88"/>
  <c r="T113" i="88"/>
  <c r="S113" i="88"/>
  <c r="R113" i="88"/>
  <c r="Q113" i="88"/>
  <c r="P113" i="88"/>
  <c r="O113" i="88"/>
  <c r="N113" i="88"/>
  <c r="M113" i="88"/>
  <c r="L113" i="88"/>
  <c r="K113" i="88"/>
  <c r="J113" i="88"/>
  <c r="I113" i="88"/>
  <c r="H113" i="88"/>
  <c r="BY112" i="88"/>
  <c r="BX112" i="88"/>
  <c r="BW112" i="88"/>
  <c r="BV112" i="88"/>
  <c r="BU112" i="88"/>
  <c r="BT112" i="88"/>
  <c r="BS112" i="88"/>
  <c r="BR112" i="88"/>
  <c r="BQ112" i="88"/>
  <c r="BP112" i="88"/>
  <c r="BO112" i="88"/>
  <c r="BN112" i="88"/>
  <c r="BM112" i="88"/>
  <c r="BL112" i="88"/>
  <c r="BK112" i="88"/>
  <c r="BJ112" i="88"/>
  <c r="BI112" i="88"/>
  <c r="BH112" i="88"/>
  <c r="BG112" i="88"/>
  <c r="BF112" i="88"/>
  <c r="BE112" i="88"/>
  <c r="BD112" i="88"/>
  <c r="BC112" i="88"/>
  <c r="BB112" i="88"/>
  <c r="BA112" i="88"/>
  <c r="AZ112" i="88"/>
  <c r="AY112" i="88"/>
  <c r="AX112" i="88"/>
  <c r="AW112" i="88"/>
  <c r="AV112" i="88"/>
  <c r="AU112" i="88"/>
  <c r="AT112" i="88"/>
  <c r="AS112" i="88"/>
  <c r="AN112" i="88"/>
  <c r="AM112" i="88"/>
  <c r="AL112" i="88"/>
  <c r="AK112" i="88"/>
  <c r="AJ112" i="88"/>
  <c r="AI112" i="88"/>
  <c r="AH112" i="88"/>
  <c r="AG112" i="88"/>
  <c r="AF112" i="88"/>
  <c r="AE112" i="88"/>
  <c r="AD112" i="88"/>
  <c r="AC112" i="88"/>
  <c r="AB112" i="88"/>
  <c r="AA112" i="88"/>
  <c r="Z112" i="88"/>
  <c r="Y112" i="88"/>
  <c r="X112" i="88"/>
  <c r="W112" i="88"/>
  <c r="V112" i="88"/>
  <c r="U112" i="88"/>
  <c r="T112" i="88"/>
  <c r="S112" i="88"/>
  <c r="R112" i="88"/>
  <c r="Q112" i="88"/>
  <c r="P112" i="88"/>
  <c r="O112" i="88"/>
  <c r="N112" i="88"/>
  <c r="M112" i="88"/>
  <c r="L112" i="88"/>
  <c r="K112" i="88"/>
  <c r="J112" i="88"/>
  <c r="I112" i="88"/>
  <c r="H112" i="88"/>
  <c r="BY111" i="88"/>
  <c r="BX111" i="88"/>
  <c r="BW111" i="88"/>
  <c r="BV111" i="88"/>
  <c r="BU111" i="88"/>
  <c r="BT111" i="88"/>
  <c r="BS111" i="88"/>
  <c r="BR111" i="88"/>
  <c r="BQ111" i="88"/>
  <c r="BP111" i="88"/>
  <c r="BO111" i="88"/>
  <c r="BN111" i="88"/>
  <c r="BM111" i="88"/>
  <c r="BL111" i="88"/>
  <c r="BK111" i="88"/>
  <c r="BJ111" i="88"/>
  <c r="BI111" i="88"/>
  <c r="BH111" i="88"/>
  <c r="BG111" i="88"/>
  <c r="BF111" i="88"/>
  <c r="BE111" i="88"/>
  <c r="BD111" i="88"/>
  <c r="BC111" i="88"/>
  <c r="BB111" i="88"/>
  <c r="BA111" i="88"/>
  <c r="AZ111" i="88"/>
  <c r="AY111" i="88"/>
  <c r="AX111" i="88"/>
  <c r="AW111" i="88"/>
  <c r="AV111" i="88"/>
  <c r="AU111" i="88"/>
  <c r="AT111" i="88"/>
  <c r="AS111" i="88"/>
  <c r="AN111" i="88"/>
  <c r="AM111" i="88"/>
  <c r="AL111" i="88"/>
  <c r="AK111" i="88"/>
  <c r="AJ111" i="88"/>
  <c r="AI111" i="88"/>
  <c r="AH111" i="88"/>
  <c r="AG111" i="88"/>
  <c r="AF111" i="88"/>
  <c r="AE111" i="88"/>
  <c r="AD111" i="88"/>
  <c r="AC111" i="88"/>
  <c r="AB111" i="88"/>
  <c r="AA111" i="88"/>
  <c r="Z111" i="88"/>
  <c r="Y111" i="88"/>
  <c r="X111" i="88"/>
  <c r="W111" i="88"/>
  <c r="V111" i="88"/>
  <c r="U111" i="88"/>
  <c r="T111" i="88"/>
  <c r="S111" i="88"/>
  <c r="R111" i="88"/>
  <c r="Q111" i="88"/>
  <c r="P111" i="88"/>
  <c r="O111" i="88"/>
  <c r="N111" i="88"/>
  <c r="M111" i="88"/>
  <c r="L111" i="88"/>
  <c r="K111" i="88"/>
  <c r="J111" i="88"/>
  <c r="I111" i="88"/>
  <c r="H111" i="88"/>
  <c r="BY110" i="88"/>
  <c r="BX110" i="88"/>
  <c r="BW110" i="88"/>
  <c r="BV110" i="88"/>
  <c r="BU110" i="88"/>
  <c r="BT110" i="88"/>
  <c r="AN110" i="88"/>
  <c r="AM110" i="88"/>
  <c r="AL110" i="88"/>
  <c r="AK110" i="88"/>
  <c r="AJ110" i="88"/>
  <c r="AI110" i="88"/>
  <c r="BY109" i="88"/>
  <c r="BX109" i="88"/>
  <c r="BW109" i="88"/>
  <c r="BV109" i="88"/>
  <c r="BU109" i="88"/>
  <c r="BT109" i="88"/>
  <c r="BS109" i="88"/>
  <c r="BR109" i="88"/>
  <c r="BQ109" i="88"/>
  <c r="BP109" i="88"/>
  <c r="BO109" i="88"/>
  <c r="BN109" i="88"/>
  <c r="BM109" i="88"/>
  <c r="BL109" i="88"/>
  <c r="BK109" i="88"/>
  <c r="BJ109" i="88"/>
  <c r="BI109" i="88"/>
  <c r="BH109" i="88"/>
  <c r="BG109" i="88"/>
  <c r="BF109" i="88"/>
  <c r="BE109" i="88"/>
  <c r="BD109" i="88"/>
  <c r="BC109" i="88"/>
  <c r="BB109" i="88"/>
  <c r="BA109" i="88"/>
  <c r="AZ109" i="88"/>
  <c r="AY109" i="88"/>
  <c r="AX109" i="88"/>
  <c r="AW109" i="88"/>
  <c r="AV109" i="88"/>
  <c r="AU109" i="88"/>
  <c r="AT109" i="88"/>
  <c r="AS109" i="88"/>
  <c r="AN109" i="88"/>
  <c r="AM109" i="88"/>
  <c r="AL109" i="88"/>
  <c r="AK109" i="88"/>
  <c r="AJ109" i="88"/>
  <c r="AI109" i="88"/>
  <c r="AH109" i="88"/>
  <c r="AG109" i="88"/>
  <c r="AF109" i="88"/>
  <c r="AE109" i="88"/>
  <c r="AD109" i="88"/>
  <c r="AC109" i="88"/>
  <c r="AB109" i="88"/>
  <c r="AA109" i="88"/>
  <c r="Z109" i="88"/>
  <c r="Y109" i="88"/>
  <c r="X109" i="88"/>
  <c r="W109" i="88"/>
  <c r="V109" i="88"/>
  <c r="U109" i="88"/>
  <c r="T109" i="88"/>
  <c r="S109" i="88"/>
  <c r="R109" i="88"/>
  <c r="Q109" i="88"/>
  <c r="P109" i="88"/>
  <c r="O109" i="88"/>
  <c r="N109" i="88"/>
  <c r="M109" i="88"/>
  <c r="L109" i="88"/>
  <c r="K109" i="88"/>
  <c r="J109" i="88"/>
  <c r="I109" i="88"/>
  <c r="H109" i="88"/>
  <c r="BY108" i="88"/>
  <c r="BX108" i="88"/>
  <c r="BW108" i="88"/>
  <c r="BV108" i="88"/>
  <c r="BU108" i="88"/>
  <c r="BT108" i="88"/>
  <c r="BS108" i="88"/>
  <c r="BR108" i="88"/>
  <c r="BQ108" i="88"/>
  <c r="BP108" i="88"/>
  <c r="BO108" i="88"/>
  <c r="BN108" i="88"/>
  <c r="BM108" i="88"/>
  <c r="BL108" i="88"/>
  <c r="BK108" i="88"/>
  <c r="BJ108" i="88"/>
  <c r="BI108" i="88"/>
  <c r="BH108" i="88"/>
  <c r="BG108" i="88"/>
  <c r="BF108" i="88"/>
  <c r="BE108" i="88"/>
  <c r="BD108" i="88"/>
  <c r="BC108" i="88"/>
  <c r="BB108" i="88"/>
  <c r="BA108" i="88"/>
  <c r="AZ108" i="88"/>
  <c r="AY108" i="88"/>
  <c r="AX108" i="88"/>
  <c r="AW108" i="88"/>
  <c r="AV108" i="88"/>
  <c r="AU108" i="88"/>
  <c r="AT108" i="88"/>
  <c r="AS108" i="88"/>
  <c r="AN108" i="88"/>
  <c r="AM108" i="88"/>
  <c r="AL108" i="88"/>
  <c r="AK108" i="88"/>
  <c r="AJ108" i="88"/>
  <c r="AI108" i="88"/>
  <c r="AH108" i="88"/>
  <c r="AG108" i="88"/>
  <c r="AF108" i="88"/>
  <c r="AE108" i="88"/>
  <c r="AD108" i="88"/>
  <c r="AC108" i="88"/>
  <c r="AB108" i="88"/>
  <c r="AA108" i="88"/>
  <c r="Z108" i="88"/>
  <c r="Y108" i="88"/>
  <c r="X108" i="88"/>
  <c r="W108" i="88"/>
  <c r="V108" i="88"/>
  <c r="U108" i="88"/>
  <c r="T108" i="88"/>
  <c r="S108" i="88"/>
  <c r="R108" i="88"/>
  <c r="Q108" i="88"/>
  <c r="P108" i="88"/>
  <c r="O108" i="88"/>
  <c r="N108" i="88"/>
  <c r="M108" i="88"/>
  <c r="L108" i="88"/>
  <c r="K108" i="88"/>
  <c r="J108" i="88"/>
  <c r="I108" i="88"/>
  <c r="H108" i="88"/>
  <c r="BY107" i="88"/>
  <c r="BX107" i="88"/>
  <c r="BW107" i="88"/>
  <c r="BV107" i="88"/>
  <c r="BU107" i="88"/>
  <c r="BT107" i="88"/>
  <c r="BS107" i="88"/>
  <c r="BR107" i="88"/>
  <c r="BQ107" i="88"/>
  <c r="BP107" i="88"/>
  <c r="BO107" i="88"/>
  <c r="BN107" i="88"/>
  <c r="BM107" i="88"/>
  <c r="BL107" i="88"/>
  <c r="BK107" i="88"/>
  <c r="BJ107" i="88"/>
  <c r="BI107" i="88"/>
  <c r="BH107" i="88"/>
  <c r="BG107" i="88"/>
  <c r="BF107" i="88"/>
  <c r="BE107" i="88"/>
  <c r="BD107" i="88"/>
  <c r="BC107" i="88"/>
  <c r="BB107" i="88"/>
  <c r="BA107" i="88"/>
  <c r="AZ107" i="88"/>
  <c r="AY107" i="88"/>
  <c r="AX107" i="88"/>
  <c r="AW107" i="88"/>
  <c r="AV107" i="88"/>
  <c r="AU107" i="88"/>
  <c r="AT107" i="88"/>
  <c r="AS107" i="88"/>
  <c r="AN107" i="88"/>
  <c r="AM107" i="88"/>
  <c r="AL107" i="88"/>
  <c r="AK107" i="88"/>
  <c r="AJ107" i="88"/>
  <c r="AI107" i="88"/>
  <c r="AH107" i="88"/>
  <c r="AG107" i="88"/>
  <c r="AF107" i="88"/>
  <c r="AE107" i="88"/>
  <c r="AD107" i="88"/>
  <c r="AC107" i="88"/>
  <c r="AB107" i="88"/>
  <c r="AA107" i="88"/>
  <c r="Z107" i="88"/>
  <c r="Y107" i="88"/>
  <c r="X107" i="88"/>
  <c r="W107" i="88"/>
  <c r="V107" i="88"/>
  <c r="U107" i="88"/>
  <c r="T107" i="88"/>
  <c r="S107" i="88"/>
  <c r="R107" i="88"/>
  <c r="Q107" i="88"/>
  <c r="P107" i="88"/>
  <c r="O107" i="88"/>
  <c r="N107" i="88"/>
  <c r="M107" i="88"/>
  <c r="L107" i="88"/>
  <c r="K107" i="88"/>
  <c r="J107" i="88"/>
  <c r="I107" i="88"/>
  <c r="H107" i="88"/>
  <c r="BY106" i="88"/>
  <c r="BX106" i="88"/>
  <c r="BW106" i="88"/>
  <c r="BV106" i="88"/>
  <c r="BU106" i="88"/>
  <c r="BT106" i="88"/>
  <c r="BS106" i="88"/>
  <c r="BR106" i="88"/>
  <c r="BQ106" i="88"/>
  <c r="BP106" i="88"/>
  <c r="BO106" i="88"/>
  <c r="BN106" i="88"/>
  <c r="BM106" i="88"/>
  <c r="BL106" i="88"/>
  <c r="BK106" i="88"/>
  <c r="BJ106" i="88"/>
  <c r="BI106" i="88"/>
  <c r="BH106" i="88"/>
  <c r="BG106" i="88"/>
  <c r="BF106" i="88"/>
  <c r="BE106" i="88"/>
  <c r="BD106" i="88"/>
  <c r="BC106" i="88"/>
  <c r="BB106" i="88"/>
  <c r="BA106" i="88"/>
  <c r="AZ106" i="88"/>
  <c r="AY106" i="88"/>
  <c r="AX106" i="88"/>
  <c r="AW106" i="88"/>
  <c r="AV106" i="88"/>
  <c r="AU106" i="88"/>
  <c r="AT106" i="88"/>
  <c r="AS106" i="88"/>
  <c r="AN106" i="88"/>
  <c r="AM106" i="88"/>
  <c r="AL106" i="88"/>
  <c r="AK106" i="88"/>
  <c r="AJ106" i="88"/>
  <c r="AI106" i="88"/>
  <c r="AH106" i="88"/>
  <c r="AG106" i="88"/>
  <c r="AF106" i="88"/>
  <c r="AE106" i="88"/>
  <c r="AD106" i="88"/>
  <c r="AC106" i="88"/>
  <c r="AB106" i="88"/>
  <c r="AA106" i="88"/>
  <c r="Z106" i="88"/>
  <c r="Y106" i="88"/>
  <c r="X106" i="88"/>
  <c r="W106" i="88"/>
  <c r="V106" i="88"/>
  <c r="U106" i="88"/>
  <c r="T106" i="88"/>
  <c r="S106" i="88"/>
  <c r="R106" i="88"/>
  <c r="Q106" i="88"/>
  <c r="P106" i="88"/>
  <c r="O106" i="88"/>
  <c r="N106" i="88"/>
  <c r="M106" i="88"/>
  <c r="L106" i="88"/>
  <c r="K106" i="88"/>
  <c r="J106" i="88"/>
  <c r="I106" i="88"/>
  <c r="H106" i="88"/>
  <c r="BY105" i="88"/>
  <c r="BX105" i="88"/>
  <c r="BW105" i="88"/>
  <c r="BV105" i="88"/>
  <c r="BU105" i="88"/>
  <c r="BT105" i="88"/>
  <c r="BS105" i="88"/>
  <c r="BR105" i="88"/>
  <c r="BQ105" i="88"/>
  <c r="BP105" i="88"/>
  <c r="BO105" i="88"/>
  <c r="BN105" i="88"/>
  <c r="BM105" i="88"/>
  <c r="BL105" i="88"/>
  <c r="BK105" i="88"/>
  <c r="BJ105" i="88"/>
  <c r="BI105" i="88"/>
  <c r="BH105" i="88"/>
  <c r="BG105" i="88"/>
  <c r="BF105" i="88"/>
  <c r="BE105" i="88"/>
  <c r="BD105" i="88"/>
  <c r="BC105" i="88"/>
  <c r="BB105" i="88"/>
  <c r="BA105" i="88"/>
  <c r="AZ105" i="88"/>
  <c r="AY105" i="88"/>
  <c r="AX105" i="88"/>
  <c r="AW105" i="88"/>
  <c r="AV105" i="88"/>
  <c r="AU105" i="88"/>
  <c r="AT105" i="88"/>
  <c r="AS105" i="88"/>
  <c r="AN105" i="88"/>
  <c r="AM105" i="88"/>
  <c r="AL105" i="88"/>
  <c r="AK105" i="88"/>
  <c r="AJ105" i="88"/>
  <c r="AI105" i="88"/>
  <c r="AH105" i="88"/>
  <c r="AG105" i="88"/>
  <c r="AF105" i="88"/>
  <c r="AE105" i="88"/>
  <c r="AD105" i="88"/>
  <c r="AC105" i="88"/>
  <c r="AB105" i="88"/>
  <c r="AA105" i="88"/>
  <c r="Z105" i="88"/>
  <c r="Y105" i="88"/>
  <c r="X105" i="88"/>
  <c r="W105" i="88"/>
  <c r="V105" i="88"/>
  <c r="U105" i="88"/>
  <c r="T105" i="88"/>
  <c r="S105" i="88"/>
  <c r="R105" i="88"/>
  <c r="Q105" i="88"/>
  <c r="P105" i="88"/>
  <c r="O105" i="88"/>
  <c r="N105" i="88"/>
  <c r="M105" i="88"/>
  <c r="L105" i="88"/>
  <c r="K105" i="88"/>
  <c r="J105" i="88"/>
  <c r="I105" i="88"/>
  <c r="H105" i="88"/>
  <c r="BY104" i="88"/>
  <c r="BX104" i="88"/>
  <c r="BW104" i="88"/>
  <c r="BV104" i="88"/>
  <c r="BU104" i="88"/>
  <c r="BT104" i="88"/>
  <c r="BS104" i="88"/>
  <c r="BR104" i="88"/>
  <c r="BQ104" i="88"/>
  <c r="BP104" i="88"/>
  <c r="BO104" i="88"/>
  <c r="BN104" i="88"/>
  <c r="BM104" i="88"/>
  <c r="BL104" i="88"/>
  <c r="BK104" i="88"/>
  <c r="BJ104" i="88"/>
  <c r="BI104" i="88"/>
  <c r="BH104" i="88"/>
  <c r="BG104" i="88"/>
  <c r="BF104" i="88"/>
  <c r="BE104" i="88"/>
  <c r="BD104" i="88"/>
  <c r="BC104" i="88"/>
  <c r="BB104" i="88"/>
  <c r="BA104" i="88"/>
  <c r="AZ104" i="88"/>
  <c r="AY104" i="88"/>
  <c r="AX104" i="88"/>
  <c r="AW104" i="88"/>
  <c r="AV104" i="88"/>
  <c r="AU104" i="88"/>
  <c r="AN104" i="88"/>
  <c r="AM104" i="88"/>
  <c r="AL104" i="88"/>
  <c r="AK104" i="88"/>
  <c r="AJ104" i="88"/>
  <c r="AI104" i="88"/>
  <c r="AH104" i="88"/>
  <c r="AG104" i="88"/>
  <c r="AF104" i="88"/>
  <c r="AE104" i="88"/>
  <c r="AD104" i="88"/>
  <c r="AC104" i="88"/>
  <c r="AB104" i="88"/>
  <c r="AA104" i="88"/>
  <c r="Z104" i="88"/>
  <c r="Y104" i="88"/>
  <c r="X104" i="88"/>
  <c r="W104" i="88"/>
  <c r="V104" i="88"/>
  <c r="U104" i="88"/>
  <c r="T104" i="88"/>
  <c r="S104" i="88"/>
  <c r="R104" i="88"/>
  <c r="Q104" i="88"/>
  <c r="P104" i="88"/>
  <c r="O104" i="88"/>
  <c r="N104" i="88"/>
  <c r="M104" i="88"/>
  <c r="L104" i="88"/>
  <c r="K104" i="88"/>
  <c r="J104" i="88"/>
  <c r="I104" i="88"/>
  <c r="H104" i="88"/>
  <c r="BY103" i="88"/>
  <c r="BX103" i="88"/>
  <c r="BW103" i="88"/>
  <c r="BV103" i="88"/>
  <c r="BU103" i="88"/>
  <c r="BT103" i="88"/>
  <c r="BS103" i="88"/>
  <c r="BR103" i="88"/>
  <c r="BQ103" i="88"/>
  <c r="BP103" i="88"/>
  <c r="BO103" i="88"/>
  <c r="BN103" i="88"/>
  <c r="BM103" i="88"/>
  <c r="BL103" i="88"/>
  <c r="BK103" i="88"/>
  <c r="BJ103" i="88"/>
  <c r="BI103" i="88"/>
  <c r="BH103" i="88"/>
  <c r="BG103" i="88"/>
  <c r="BF103" i="88"/>
  <c r="BE103" i="88"/>
  <c r="BD103" i="88"/>
  <c r="BC103" i="88"/>
  <c r="BB103" i="88"/>
  <c r="BA103" i="88"/>
  <c r="AZ103" i="88"/>
  <c r="AY103" i="88"/>
  <c r="AX103" i="88"/>
  <c r="AW103" i="88"/>
  <c r="AV103" i="88"/>
  <c r="AU103" i="88"/>
  <c r="AT103" i="88"/>
  <c r="AS103" i="88"/>
  <c r="AN103" i="88"/>
  <c r="AM103" i="88"/>
  <c r="AL103" i="88"/>
  <c r="AK103" i="88"/>
  <c r="AJ103" i="88"/>
  <c r="AI103" i="88"/>
  <c r="AH103" i="88"/>
  <c r="AG103" i="88"/>
  <c r="AF103" i="88"/>
  <c r="AE103" i="88"/>
  <c r="AD103" i="88"/>
  <c r="AC103" i="88"/>
  <c r="AB103" i="88"/>
  <c r="AA103" i="88"/>
  <c r="Z103" i="88"/>
  <c r="Y103" i="88"/>
  <c r="X103" i="88"/>
  <c r="W103" i="88"/>
  <c r="V103" i="88"/>
  <c r="U103" i="88"/>
  <c r="T103" i="88"/>
  <c r="S103" i="88"/>
  <c r="R103" i="88"/>
  <c r="Q103" i="88"/>
  <c r="P103" i="88"/>
  <c r="O103" i="88"/>
  <c r="N103" i="88"/>
  <c r="M103" i="88"/>
  <c r="L103" i="88"/>
  <c r="K103" i="88"/>
  <c r="J103" i="88"/>
  <c r="I103" i="88"/>
  <c r="H103" i="88"/>
  <c r="BY102" i="88"/>
  <c r="BX102" i="88"/>
  <c r="BW102" i="88"/>
  <c r="BV102" i="88"/>
  <c r="BU102" i="88"/>
  <c r="BT102" i="88"/>
  <c r="BS102" i="88"/>
  <c r="BR102" i="88"/>
  <c r="BQ102" i="88"/>
  <c r="BP102" i="88"/>
  <c r="BO102" i="88"/>
  <c r="BN102" i="88"/>
  <c r="BM102" i="88"/>
  <c r="BL102" i="88"/>
  <c r="BK102" i="88"/>
  <c r="BJ102" i="88"/>
  <c r="BI102" i="88"/>
  <c r="BH102" i="88"/>
  <c r="BG102" i="88"/>
  <c r="BF102" i="88"/>
  <c r="BE102" i="88"/>
  <c r="BD102" i="88"/>
  <c r="BC102" i="88"/>
  <c r="BB102" i="88"/>
  <c r="BA102" i="88"/>
  <c r="AZ102" i="88"/>
  <c r="AY102" i="88"/>
  <c r="AX102" i="88"/>
  <c r="AW102" i="88"/>
  <c r="AV102" i="88"/>
  <c r="AU102" i="88"/>
  <c r="AT102" i="88"/>
  <c r="AS102" i="88"/>
  <c r="AN102" i="88"/>
  <c r="AM102" i="88"/>
  <c r="AL102" i="88"/>
  <c r="AK102" i="88"/>
  <c r="AJ102" i="88"/>
  <c r="AI102" i="88"/>
  <c r="AH102" i="88"/>
  <c r="AG102" i="88"/>
  <c r="AF102" i="88"/>
  <c r="AE102" i="88"/>
  <c r="AD102" i="88"/>
  <c r="AC102" i="88"/>
  <c r="AB102" i="88"/>
  <c r="AA102" i="88"/>
  <c r="Z102" i="88"/>
  <c r="Y102" i="88"/>
  <c r="X102" i="88"/>
  <c r="W102" i="88"/>
  <c r="V102" i="88"/>
  <c r="U102" i="88"/>
  <c r="T102" i="88"/>
  <c r="S102" i="88"/>
  <c r="R102" i="88"/>
  <c r="Q102" i="88"/>
  <c r="P102" i="88"/>
  <c r="O102" i="88"/>
  <c r="N102" i="88"/>
  <c r="M102" i="88"/>
  <c r="L102" i="88"/>
  <c r="K102" i="88"/>
  <c r="J102" i="88"/>
  <c r="I102" i="88"/>
  <c r="H102" i="88"/>
  <c r="BY101" i="88"/>
  <c r="BX101" i="88"/>
  <c r="BW101" i="88"/>
  <c r="BV101" i="88"/>
  <c r="BU101" i="88"/>
  <c r="BT101" i="88"/>
  <c r="BS101" i="88"/>
  <c r="BR101" i="88"/>
  <c r="BQ101" i="88"/>
  <c r="BP101" i="88"/>
  <c r="BO101" i="88"/>
  <c r="BN101" i="88"/>
  <c r="BM101" i="88"/>
  <c r="BL101" i="88"/>
  <c r="BK101" i="88"/>
  <c r="BJ101" i="88"/>
  <c r="BI101" i="88"/>
  <c r="BH101" i="88"/>
  <c r="BG101" i="88"/>
  <c r="BF101" i="88"/>
  <c r="BE101" i="88"/>
  <c r="BD101" i="88"/>
  <c r="BC101" i="88"/>
  <c r="BB101" i="88"/>
  <c r="BA101" i="88"/>
  <c r="AZ101" i="88"/>
  <c r="AY101" i="88"/>
  <c r="AX101" i="88"/>
  <c r="AW101" i="88"/>
  <c r="AV101" i="88"/>
  <c r="AU101" i="88"/>
  <c r="AT101" i="88"/>
  <c r="AS101" i="88"/>
  <c r="AN101" i="88"/>
  <c r="AM101" i="88"/>
  <c r="AL101" i="88"/>
  <c r="AK101" i="88"/>
  <c r="AJ101" i="88"/>
  <c r="AI101" i="88"/>
  <c r="AH101" i="88"/>
  <c r="AG101" i="88"/>
  <c r="AF101" i="88"/>
  <c r="AE101" i="88"/>
  <c r="AD101" i="88"/>
  <c r="AC101" i="88"/>
  <c r="AB101" i="88"/>
  <c r="AA101" i="88"/>
  <c r="Z101" i="88"/>
  <c r="Y101" i="88"/>
  <c r="X101" i="88"/>
  <c r="W101" i="88"/>
  <c r="V101" i="88"/>
  <c r="U101" i="88"/>
  <c r="T101" i="88"/>
  <c r="S101" i="88"/>
  <c r="R101" i="88"/>
  <c r="Q101" i="88"/>
  <c r="P101" i="88"/>
  <c r="O101" i="88"/>
  <c r="N101" i="88"/>
  <c r="M101" i="88"/>
  <c r="L101" i="88"/>
  <c r="K101" i="88"/>
  <c r="J101" i="88"/>
  <c r="I101" i="88"/>
  <c r="H101" i="88"/>
  <c r="BY100" i="88"/>
  <c r="BX100" i="88"/>
  <c r="BW100" i="88"/>
  <c r="BV100" i="88"/>
  <c r="BU100" i="88"/>
  <c r="BT100" i="88"/>
  <c r="BS100" i="88"/>
  <c r="BR100" i="88"/>
  <c r="BQ100" i="88"/>
  <c r="BP100" i="88"/>
  <c r="BO100" i="88"/>
  <c r="BN100" i="88"/>
  <c r="BM100" i="88"/>
  <c r="BL100" i="88"/>
  <c r="BK100" i="88"/>
  <c r="BJ100" i="88"/>
  <c r="BI100" i="88"/>
  <c r="BH100" i="88"/>
  <c r="BG100" i="88"/>
  <c r="BF100" i="88"/>
  <c r="BE100" i="88"/>
  <c r="BD100" i="88"/>
  <c r="BC100" i="88"/>
  <c r="BB100" i="88"/>
  <c r="BA100" i="88"/>
  <c r="AZ100" i="88"/>
  <c r="AY100" i="88"/>
  <c r="AX100" i="88"/>
  <c r="AW100" i="88"/>
  <c r="AN100" i="88"/>
  <c r="AM100" i="88"/>
  <c r="AL100" i="88"/>
  <c r="AK100" i="88"/>
  <c r="AJ100" i="88"/>
  <c r="AI100" i="88"/>
  <c r="AH100" i="88"/>
  <c r="AG100" i="88"/>
  <c r="AF100" i="88"/>
  <c r="AE100" i="88"/>
  <c r="AD100" i="88"/>
  <c r="AC100" i="88"/>
  <c r="AB100" i="88"/>
  <c r="AA100" i="88"/>
  <c r="Z100" i="88"/>
  <c r="Y100" i="88"/>
  <c r="X100" i="88"/>
  <c r="W100" i="88"/>
  <c r="V100" i="88"/>
  <c r="U100" i="88"/>
  <c r="T100" i="88"/>
  <c r="S100" i="88"/>
  <c r="R100" i="88"/>
  <c r="Q100" i="88"/>
  <c r="P100" i="88"/>
  <c r="O100" i="88"/>
  <c r="N100" i="88"/>
  <c r="M100" i="88"/>
  <c r="L100" i="88"/>
  <c r="K100" i="88"/>
  <c r="J100" i="88"/>
  <c r="I100" i="88"/>
  <c r="H100" i="88"/>
  <c r="BY99" i="88"/>
  <c r="BX99" i="88"/>
  <c r="BW99" i="88"/>
  <c r="BV99" i="88"/>
  <c r="BU99" i="88"/>
  <c r="BT99" i="88"/>
  <c r="BS99" i="88"/>
  <c r="BR99" i="88"/>
  <c r="BQ99" i="88"/>
  <c r="BP99" i="88"/>
  <c r="BO99" i="88"/>
  <c r="BN99" i="88"/>
  <c r="BM99" i="88"/>
  <c r="BL99" i="88"/>
  <c r="BK99" i="88"/>
  <c r="BJ99" i="88"/>
  <c r="BI99" i="88"/>
  <c r="BH99" i="88"/>
  <c r="BG99" i="88"/>
  <c r="BF99" i="88"/>
  <c r="BE99" i="88"/>
  <c r="BD99" i="88"/>
  <c r="BC99" i="88"/>
  <c r="BB99" i="88"/>
  <c r="BA99" i="88"/>
  <c r="AZ99" i="88"/>
  <c r="AY99" i="88"/>
  <c r="AX99" i="88"/>
  <c r="AW99" i="88"/>
  <c r="AV99" i="88"/>
  <c r="AU99" i="88"/>
  <c r="AT99" i="88"/>
  <c r="AS99" i="88"/>
  <c r="AN99" i="88"/>
  <c r="AM99" i="88"/>
  <c r="AL99" i="88"/>
  <c r="AK99" i="88"/>
  <c r="AJ99" i="88"/>
  <c r="AI99" i="88"/>
  <c r="AH99" i="88"/>
  <c r="AG99" i="88"/>
  <c r="AF99" i="88"/>
  <c r="AE99" i="88"/>
  <c r="AD99" i="88"/>
  <c r="AC99" i="88"/>
  <c r="AB99" i="88"/>
  <c r="AA99" i="88"/>
  <c r="Z99" i="88"/>
  <c r="Y99" i="88"/>
  <c r="X99" i="88"/>
  <c r="W99" i="88"/>
  <c r="V99" i="88"/>
  <c r="U99" i="88"/>
  <c r="T99" i="88"/>
  <c r="S99" i="88"/>
  <c r="R99" i="88"/>
  <c r="Q99" i="88"/>
  <c r="P99" i="88"/>
  <c r="O99" i="88"/>
  <c r="N99" i="88"/>
  <c r="M99" i="88"/>
  <c r="L99" i="88"/>
  <c r="K99" i="88"/>
  <c r="J99" i="88"/>
  <c r="I99" i="88"/>
  <c r="H99" i="88"/>
  <c r="BY98" i="88"/>
  <c r="BX98" i="88"/>
  <c r="BW98" i="88"/>
  <c r="BV98" i="88"/>
  <c r="BU98" i="88"/>
  <c r="BT98" i="88"/>
  <c r="BS98" i="88"/>
  <c r="BR98" i="88"/>
  <c r="BQ98" i="88"/>
  <c r="BP98" i="88"/>
  <c r="BO98" i="88"/>
  <c r="BN98" i="88"/>
  <c r="BM98" i="88"/>
  <c r="BL98" i="88"/>
  <c r="BK98" i="88"/>
  <c r="BJ98" i="88"/>
  <c r="BI98" i="88"/>
  <c r="BH98" i="88"/>
  <c r="BG98" i="88"/>
  <c r="BF98" i="88"/>
  <c r="BE98" i="88"/>
  <c r="BD98" i="88"/>
  <c r="BC98" i="88"/>
  <c r="BB98" i="88"/>
  <c r="BA98" i="88"/>
  <c r="AZ98" i="88"/>
  <c r="AY98" i="88"/>
  <c r="AX98" i="88"/>
  <c r="AW98" i="88"/>
  <c r="AV98" i="88"/>
  <c r="AU98" i="88"/>
  <c r="AT98" i="88"/>
  <c r="AS98" i="88"/>
  <c r="AN98" i="88"/>
  <c r="AM98" i="88"/>
  <c r="AL98" i="88"/>
  <c r="AK98" i="88"/>
  <c r="AJ98" i="88"/>
  <c r="AI98" i="88"/>
  <c r="AH98" i="88"/>
  <c r="AG98" i="88"/>
  <c r="AF98" i="88"/>
  <c r="AE98" i="88"/>
  <c r="AD98" i="88"/>
  <c r="AC98" i="88"/>
  <c r="AB98" i="88"/>
  <c r="AA98" i="88"/>
  <c r="Z98" i="88"/>
  <c r="Y98" i="88"/>
  <c r="X98" i="88"/>
  <c r="W98" i="88"/>
  <c r="V98" i="88"/>
  <c r="U98" i="88"/>
  <c r="T98" i="88"/>
  <c r="S98" i="88"/>
  <c r="R98" i="88"/>
  <c r="Q98" i="88"/>
  <c r="P98" i="88"/>
  <c r="O98" i="88"/>
  <c r="N98" i="88"/>
  <c r="M98" i="88"/>
  <c r="L98" i="88"/>
  <c r="K98" i="88"/>
  <c r="J98" i="88"/>
  <c r="I98" i="88"/>
  <c r="H98" i="88"/>
  <c r="BY97" i="88"/>
  <c r="BX97" i="88"/>
  <c r="BW97" i="88"/>
  <c r="BV97" i="88"/>
  <c r="BU97" i="88"/>
  <c r="BT97" i="88"/>
  <c r="BS97" i="88"/>
  <c r="BR97" i="88"/>
  <c r="BQ97" i="88"/>
  <c r="BP97" i="88"/>
  <c r="BO97" i="88"/>
  <c r="BN97" i="88"/>
  <c r="BM97" i="88"/>
  <c r="BL97" i="88"/>
  <c r="BK97" i="88"/>
  <c r="BJ97" i="88"/>
  <c r="BI97" i="88"/>
  <c r="BH97" i="88"/>
  <c r="BG97" i="88"/>
  <c r="BF97" i="88"/>
  <c r="BE97" i="88"/>
  <c r="BD97" i="88"/>
  <c r="BC97" i="88"/>
  <c r="BB97" i="88"/>
  <c r="BA97" i="88"/>
  <c r="AZ97" i="88"/>
  <c r="AY97" i="88"/>
  <c r="AX97" i="88"/>
  <c r="AW97" i="88"/>
  <c r="AV97" i="88"/>
  <c r="AU97" i="88"/>
  <c r="AT97" i="88"/>
  <c r="AS97" i="88"/>
  <c r="AN97" i="88"/>
  <c r="AM97" i="88"/>
  <c r="AL97" i="88"/>
  <c r="AK97" i="88"/>
  <c r="AJ97" i="88"/>
  <c r="AI97" i="88"/>
  <c r="AH97" i="88"/>
  <c r="AG97" i="88"/>
  <c r="AF97" i="88"/>
  <c r="AE97" i="88"/>
  <c r="AD97" i="88"/>
  <c r="AC97" i="88"/>
  <c r="AB97" i="88"/>
  <c r="AA97" i="88"/>
  <c r="Z97" i="88"/>
  <c r="Y97" i="88"/>
  <c r="X97" i="88"/>
  <c r="W97" i="88"/>
  <c r="V97" i="88"/>
  <c r="U97" i="88"/>
  <c r="T97" i="88"/>
  <c r="S97" i="88"/>
  <c r="R97" i="88"/>
  <c r="Q97" i="88"/>
  <c r="P97" i="88"/>
  <c r="O97" i="88"/>
  <c r="N97" i="88"/>
  <c r="M97" i="88"/>
  <c r="L97" i="88"/>
  <c r="K97" i="88"/>
  <c r="J97" i="88"/>
  <c r="I97" i="88"/>
  <c r="H97" i="88"/>
  <c r="BY96" i="88"/>
  <c r="BX96" i="88"/>
  <c r="BW96" i="88"/>
  <c r="BV96" i="88"/>
  <c r="BU96" i="88"/>
  <c r="BT96" i="88"/>
  <c r="BS96" i="88"/>
  <c r="BR96" i="88"/>
  <c r="BQ96" i="88"/>
  <c r="BP96" i="88"/>
  <c r="BO96" i="88"/>
  <c r="BN96" i="88"/>
  <c r="BM96" i="88"/>
  <c r="BL96" i="88"/>
  <c r="BK96" i="88"/>
  <c r="BJ96" i="88"/>
  <c r="BI96" i="88"/>
  <c r="BH96" i="88"/>
  <c r="BG96" i="88"/>
  <c r="BF96" i="88"/>
  <c r="BE96" i="88"/>
  <c r="BD96" i="88"/>
  <c r="BC96" i="88"/>
  <c r="BB96" i="88"/>
  <c r="BA96" i="88"/>
  <c r="AZ96" i="88"/>
  <c r="AY96" i="88"/>
  <c r="AX96" i="88"/>
  <c r="AW96" i="88"/>
  <c r="AV96" i="88"/>
  <c r="AU96" i="88"/>
  <c r="AT96" i="88"/>
  <c r="AS96" i="88"/>
  <c r="AN96" i="88"/>
  <c r="AM96" i="88"/>
  <c r="AL96" i="88"/>
  <c r="AK96" i="88"/>
  <c r="AJ96" i="88"/>
  <c r="AI96" i="88"/>
  <c r="AH96" i="88"/>
  <c r="AG96" i="88"/>
  <c r="AF96" i="88"/>
  <c r="AE96" i="88"/>
  <c r="AD96" i="88"/>
  <c r="AC96" i="88"/>
  <c r="AB96" i="88"/>
  <c r="AA96" i="88"/>
  <c r="Z96" i="88"/>
  <c r="Y96" i="88"/>
  <c r="X96" i="88"/>
  <c r="W96" i="88"/>
  <c r="V96" i="88"/>
  <c r="U96" i="88"/>
  <c r="T96" i="88"/>
  <c r="S96" i="88"/>
  <c r="R96" i="88"/>
  <c r="Q96" i="88"/>
  <c r="P96" i="88"/>
  <c r="O96" i="88"/>
  <c r="N96" i="88"/>
  <c r="M96" i="88"/>
  <c r="L96" i="88"/>
  <c r="K96" i="88"/>
  <c r="J96" i="88"/>
  <c r="I96" i="88"/>
  <c r="H96" i="88"/>
  <c r="BY95" i="88"/>
  <c r="BX95" i="88"/>
  <c r="BW95" i="88"/>
  <c r="BV95" i="88"/>
  <c r="BU95" i="88"/>
  <c r="BT95" i="88"/>
  <c r="BS95" i="88"/>
  <c r="BR95" i="88"/>
  <c r="BQ95" i="88"/>
  <c r="BP95" i="88"/>
  <c r="BO95" i="88"/>
  <c r="BN95" i="88"/>
  <c r="BM95" i="88"/>
  <c r="BL95" i="88"/>
  <c r="BK95" i="88"/>
  <c r="BJ95" i="88"/>
  <c r="BI95" i="88"/>
  <c r="BH95" i="88"/>
  <c r="BG95" i="88"/>
  <c r="BF95" i="88"/>
  <c r="BE95" i="88"/>
  <c r="BD95" i="88"/>
  <c r="BC95" i="88"/>
  <c r="BB95" i="88"/>
  <c r="BA95" i="88"/>
  <c r="AZ95" i="88"/>
  <c r="AY95" i="88"/>
  <c r="AX95" i="88"/>
  <c r="AW95" i="88"/>
  <c r="AV95" i="88"/>
  <c r="AU95" i="88"/>
  <c r="AT95" i="88"/>
  <c r="AS95" i="88"/>
  <c r="AN95" i="88"/>
  <c r="AM95" i="88"/>
  <c r="AL95" i="88"/>
  <c r="AK95" i="88"/>
  <c r="AJ95" i="88"/>
  <c r="AI95" i="88"/>
  <c r="AH95" i="88"/>
  <c r="AG95" i="88"/>
  <c r="AF95" i="88"/>
  <c r="AE95" i="88"/>
  <c r="AD95" i="88"/>
  <c r="AC95" i="88"/>
  <c r="AB95" i="88"/>
  <c r="AA95" i="88"/>
  <c r="Z95" i="88"/>
  <c r="Y95" i="88"/>
  <c r="X95" i="88"/>
  <c r="W95" i="88"/>
  <c r="V95" i="88"/>
  <c r="U95" i="88"/>
  <c r="T95" i="88"/>
  <c r="S95" i="88"/>
  <c r="R95" i="88"/>
  <c r="Q95" i="88"/>
  <c r="P95" i="88"/>
  <c r="O95" i="88"/>
  <c r="N95" i="88"/>
  <c r="M95" i="88"/>
  <c r="L95" i="88"/>
  <c r="K95" i="88"/>
  <c r="J95" i="88"/>
  <c r="I95" i="88"/>
  <c r="H95" i="88"/>
  <c r="BY94" i="88"/>
  <c r="BX94" i="88"/>
  <c r="BW94" i="88"/>
  <c r="BV94" i="88"/>
  <c r="BU94" i="88"/>
  <c r="BT94" i="88"/>
  <c r="BS94" i="88"/>
  <c r="BR94" i="88"/>
  <c r="BQ94" i="88"/>
  <c r="BP94" i="88"/>
  <c r="BO94" i="88"/>
  <c r="BN94" i="88"/>
  <c r="BM94" i="88"/>
  <c r="BL94" i="88"/>
  <c r="BK94" i="88"/>
  <c r="BJ94" i="88"/>
  <c r="BI94" i="88"/>
  <c r="BH94" i="88"/>
  <c r="BG94" i="88"/>
  <c r="BF94" i="88"/>
  <c r="BE94" i="88"/>
  <c r="BD94" i="88"/>
  <c r="BC94" i="88"/>
  <c r="BB94" i="88"/>
  <c r="BA94" i="88"/>
  <c r="AZ94" i="88"/>
  <c r="AY94" i="88"/>
  <c r="AX94" i="88"/>
  <c r="AW94" i="88"/>
  <c r="AV94" i="88"/>
  <c r="AU94" i="88"/>
  <c r="AT94" i="88"/>
  <c r="AS94" i="88"/>
  <c r="AN94" i="88"/>
  <c r="AM94" i="88"/>
  <c r="AL94" i="88"/>
  <c r="AK94" i="88"/>
  <c r="AJ94" i="88"/>
  <c r="AI94" i="88"/>
  <c r="AH94" i="88"/>
  <c r="AG94" i="88"/>
  <c r="AF94" i="88"/>
  <c r="AE94" i="88"/>
  <c r="AD94" i="88"/>
  <c r="AC94" i="88"/>
  <c r="AB94" i="88"/>
  <c r="AA94" i="88"/>
  <c r="Z94" i="88"/>
  <c r="Y94" i="88"/>
  <c r="X94" i="88"/>
  <c r="W94" i="88"/>
  <c r="V94" i="88"/>
  <c r="U94" i="88"/>
  <c r="T94" i="88"/>
  <c r="S94" i="88"/>
  <c r="R94" i="88"/>
  <c r="Q94" i="88"/>
  <c r="P94" i="88"/>
  <c r="O94" i="88"/>
  <c r="N94" i="88"/>
  <c r="N177" i="88" s="1"/>
  <c r="M94" i="88"/>
  <c r="M177" i="88" s="1"/>
  <c r="L94" i="88"/>
  <c r="L177" i="88" s="1"/>
  <c r="K94" i="88"/>
  <c r="K177" i="88" s="1"/>
  <c r="J94" i="88"/>
  <c r="J177" i="88" s="1"/>
  <c r="I94" i="88"/>
  <c r="I177" i="88" s="1"/>
  <c r="H94" i="88"/>
  <c r="H177" i="88" s="1"/>
  <c r="T705" i="79" l="1"/>
  <c r="U705" i="79"/>
  <c r="V705" i="79"/>
  <c r="W705" i="79"/>
  <c r="X705" i="79"/>
  <c r="Y705" i="79"/>
  <c r="Z705" i="79"/>
  <c r="AA705" i="79"/>
  <c r="AB705" i="79"/>
  <c r="AC705" i="79"/>
  <c r="AD705" i="79"/>
  <c r="S705" i="79"/>
  <c r="F705" i="79"/>
  <c r="G705" i="79"/>
  <c r="H705" i="79"/>
  <c r="I704" i="79"/>
  <c r="J705" i="79"/>
  <c r="K705" i="79"/>
  <c r="L705" i="79"/>
  <c r="M705" i="79"/>
  <c r="N705" i="79"/>
  <c r="O705" i="79"/>
  <c r="P705" i="79"/>
  <c r="E705" i="79"/>
  <c r="T701" i="79"/>
  <c r="U701" i="79"/>
  <c r="V701" i="79"/>
  <c r="W701" i="79"/>
  <c r="X701" i="79"/>
  <c r="Y701" i="79"/>
  <c r="Z701" i="79"/>
  <c r="AA700" i="79"/>
  <c r="AB701" i="79"/>
  <c r="AC701" i="79"/>
  <c r="AD701" i="79"/>
  <c r="S701" i="79"/>
  <c r="F700" i="79"/>
  <c r="G701" i="79"/>
  <c r="H701" i="79"/>
  <c r="I701" i="79"/>
  <c r="J700" i="79"/>
  <c r="K701" i="79"/>
  <c r="L701" i="79"/>
  <c r="M701" i="79"/>
  <c r="N700" i="79"/>
  <c r="O701" i="79"/>
  <c r="P701" i="79"/>
  <c r="E700" i="79"/>
  <c r="F697" i="79"/>
  <c r="G697" i="79"/>
  <c r="H697" i="79"/>
  <c r="I697" i="79"/>
  <c r="J697" i="79"/>
  <c r="K697" i="79"/>
  <c r="L697" i="79"/>
  <c r="M697" i="79"/>
  <c r="N697" i="79"/>
  <c r="O697" i="79"/>
  <c r="P697" i="79"/>
  <c r="E697" i="79"/>
  <c r="T697" i="79"/>
  <c r="U697" i="79"/>
  <c r="V697" i="79"/>
  <c r="W697" i="79"/>
  <c r="X697" i="79"/>
  <c r="Y697" i="79"/>
  <c r="Z697" i="79"/>
  <c r="AA697" i="79"/>
  <c r="AB697" i="79"/>
  <c r="AC697" i="79"/>
  <c r="AD697" i="79"/>
  <c r="S697" i="79"/>
  <c r="T694" i="79"/>
  <c r="U694" i="79"/>
  <c r="V694" i="79"/>
  <c r="W694" i="79"/>
  <c r="X694" i="79"/>
  <c r="Y694" i="79"/>
  <c r="Z694" i="79"/>
  <c r="AA694" i="79"/>
  <c r="AB694" i="79"/>
  <c r="AC694" i="79"/>
  <c r="AD694" i="79"/>
  <c r="S693" i="79"/>
  <c r="F694" i="79"/>
  <c r="G694" i="79"/>
  <c r="H694" i="79"/>
  <c r="I694" i="79"/>
  <c r="J694" i="79"/>
  <c r="K694" i="79"/>
  <c r="L694" i="79"/>
  <c r="M694" i="79"/>
  <c r="N694" i="79"/>
  <c r="O694" i="79"/>
  <c r="P694" i="79"/>
  <c r="E694" i="79"/>
  <c r="T690" i="79"/>
  <c r="U690" i="79"/>
  <c r="V689" i="79"/>
  <c r="W690" i="79"/>
  <c r="X690" i="79"/>
  <c r="Y690" i="79"/>
  <c r="Z690" i="79"/>
  <c r="AA690" i="79"/>
  <c r="AB690" i="79"/>
  <c r="AC690" i="79"/>
  <c r="AD690" i="79"/>
  <c r="S689" i="79"/>
  <c r="F690" i="79"/>
  <c r="G690" i="79"/>
  <c r="H690" i="79"/>
  <c r="I690" i="79"/>
  <c r="J690" i="79"/>
  <c r="K690" i="79"/>
  <c r="L690" i="79"/>
  <c r="M690" i="79"/>
  <c r="N690" i="79"/>
  <c r="O690" i="79"/>
  <c r="P690" i="79"/>
  <c r="E690" i="79"/>
  <c r="T679" i="79"/>
  <c r="U679" i="79"/>
  <c r="V679" i="79"/>
  <c r="W679" i="79"/>
  <c r="X679" i="79"/>
  <c r="Y679" i="79"/>
  <c r="Z679" i="79"/>
  <c r="AA679" i="79"/>
  <c r="AB679" i="79"/>
  <c r="AC679" i="79"/>
  <c r="AD679" i="79"/>
  <c r="S679" i="79"/>
  <c r="F679" i="79"/>
  <c r="G679" i="79"/>
  <c r="H679" i="79"/>
  <c r="I679" i="79"/>
  <c r="J679" i="79"/>
  <c r="K679" i="79"/>
  <c r="L679" i="79"/>
  <c r="M679" i="79"/>
  <c r="N679" i="79"/>
  <c r="O679" i="79"/>
  <c r="P679" i="79"/>
  <c r="E679" i="79"/>
  <c r="N701" i="79" l="1"/>
  <c r="J701" i="79"/>
  <c r="F701" i="79"/>
  <c r="M700" i="79"/>
  <c r="I700" i="79"/>
  <c r="S700" i="79"/>
  <c r="W700" i="79"/>
  <c r="AA701" i="79"/>
  <c r="E701" i="79"/>
  <c r="P700" i="79"/>
  <c r="L700" i="79"/>
  <c r="H700" i="79"/>
  <c r="AD700" i="79"/>
  <c r="Z700" i="79"/>
  <c r="V700" i="79"/>
  <c r="O700" i="79"/>
  <c r="K700" i="79"/>
  <c r="G700" i="79"/>
  <c r="AC700" i="79"/>
  <c r="Y700" i="79"/>
  <c r="U700" i="79"/>
  <c r="AB700" i="79"/>
  <c r="X700" i="79"/>
  <c r="T700" i="79"/>
  <c r="E704" i="79"/>
  <c r="I705" i="79"/>
  <c r="AA704" i="79"/>
  <c r="W704" i="79"/>
  <c r="P704" i="79"/>
  <c r="L704" i="79"/>
  <c r="H704" i="79"/>
  <c r="AD704" i="79"/>
  <c r="Z704" i="79"/>
  <c r="V704" i="79"/>
  <c r="M704" i="79"/>
  <c r="S704" i="79"/>
  <c r="O704" i="79"/>
  <c r="K704" i="79"/>
  <c r="G704" i="79"/>
  <c r="AC704" i="79"/>
  <c r="Y704" i="79"/>
  <c r="U704" i="79"/>
  <c r="N704" i="79"/>
  <c r="J704" i="79"/>
  <c r="F704" i="79"/>
  <c r="AB704" i="79"/>
  <c r="X704" i="79"/>
  <c r="T704" i="79"/>
  <c r="S694" i="79"/>
  <c r="E693" i="79"/>
  <c r="I693" i="79"/>
  <c r="AD693" i="79"/>
  <c r="Z693" i="79"/>
  <c r="V693" i="79"/>
  <c r="P693" i="79"/>
  <c r="L693" i="79"/>
  <c r="H693" i="79"/>
  <c r="W693" i="79"/>
  <c r="AC693" i="79"/>
  <c r="Y693" i="79"/>
  <c r="U693" i="79"/>
  <c r="O693" i="79"/>
  <c r="K693" i="79"/>
  <c r="G693" i="79"/>
  <c r="AA693" i="79"/>
  <c r="M693" i="79"/>
  <c r="AB693" i="79"/>
  <c r="X693" i="79"/>
  <c r="T693" i="79"/>
  <c r="N693" i="79"/>
  <c r="J693" i="79"/>
  <c r="F693" i="79"/>
  <c r="M689" i="79"/>
  <c r="I689" i="79"/>
  <c r="AA689" i="79"/>
  <c r="W689" i="79"/>
  <c r="S690" i="79"/>
  <c r="L689" i="79"/>
  <c r="H689" i="79"/>
  <c r="V690" i="79"/>
  <c r="O689" i="79"/>
  <c r="K689" i="79"/>
  <c r="G689" i="79"/>
  <c r="AC689" i="79"/>
  <c r="Y689" i="79"/>
  <c r="U689" i="79"/>
  <c r="E689" i="79"/>
  <c r="P689" i="79"/>
  <c r="P769" i="79" s="1"/>
  <c r="AD689" i="79"/>
  <c r="Z689" i="79"/>
  <c r="N689" i="79"/>
  <c r="J689" i="79"/>
  <c r="F689" i="79"/>
  <c r="AB689" i="79"/>
  <c r="X689" i="79"/>
  <c r="T689" i="79"/>
  <c r="O769" i="79" l="1"/>
  <c r="T508" i="79" l="1"/>
  <c r="U508" i="79"/>
  <c r="V508" i="79"/>
  <c r="W508" i="79"/>
  <c r="X508" i="79"/>
  <c r="Y508" i="79"/>
  <c r="Z508" i="79"/>
  <c r="AA508" i="79"/>
  <c r="AB508" i="79"/>
  <c r="AC508" i="79"/>
  <c r="AD508" i="79"/>
  <c r="S508" i="79"/>
  <c r="F508" i="79"/>
  <c r="G508" i="79"/>
  <c r="H508" i="79"/>
  <c r="I508" i="79"/>
  <c r="J508" i="79"/>
  <c r="K508" i="79"/>
  <c r="L508" i="79"/>
  <c r="M508" i="79"/>
  <c r="N508" i="79"/>
  <c r="O508" i="79"/>
  <c r="P508" i="79"/>
  <c r="E508" i="79"/>
  <c r="G505" i="79"/>
  <c r="H505" i="79"/>
  <c r="I505" i="79"/>
  <c r="J505" i="79"/>
  <c r="K505" i="79"/>
  <c r="L505" i="79"/>
  <c r="M505" i="79"/>
  <c r="N505" i="79"/>
  <c r="O505" i="79"/>
  <c r="P505" i="79"/>
  <c r="F505" i="79"/>
  <c r="E505" i="79"/>
  <c r="T502" i="79"/>
  <c r="U502" i="79"/>
  <c r="V502" i="79"/>
  <c r="W502" i="79"/>
  <c r="X502" i="79"/>
  <c r="Y502" i="79"/>
  <c r="Z502" i="79"/>
  <c r="AA502" i="79"/>
  <c r="AB502" i="79"/>
  <c r="AC502" i="79"/>
  <c r="AD502" i="79"/>
  <c r="S502" i="79"/>
  <c r="F502" i="79"/>
  <c r="G502" i="79"/>
  <c r="H502" i="79"/>
  <c r="I502" i="79"/>
  <c r="J502" i="79"/>
  <c r="K502" i="79"/>
  <c r="L502" i="79"/>
  <c r="M502" i="79"/>
  <c r="N502" i="79"/>
  <c r="O502" i="79"/>
  <c r="P502" i="79"/>
  <c r="E502" i="79"/>
  <c r="T499" i="79"/>
  <c r="U499" i="79"/>
  <c r="V499" i="79"/>
  <c r="W499" i="79"/>
  <c r="X499" i="79"/>
  <c r="Y499" i="79"/>
  <c r="Z499" i="79"/>
  <c r="AA499" i="79"/>
  <c r="AB499" i="79"/>
  <c r="AC499" i="79"/>
  <c r="AD499" i="79"/>
  <c r="S499" i="79"/>
  <c r="F499" i="79"/>
  <c r="G499" i="79"/>
  <c r="H499" i="79"/>
  <c r="I499" i="79"/>
  <c r="J499" i="79"/>
  <c r="K499" i="79"/>
  <c r="L499" i="79"/>
  <c r="M499" i="79"/>
  <c r="N499" i="79"/>
  <c r="O499" i="79"/>
  <c r="P499" i="79"/>
  <c r="E499" i="79"/>
  <c r="T492" i="79"/>
  <c r="U492" i="79"/>
  <c r="V492" i="79"/>
  <c r="W492" i="79"/>
  <c r="X492" i="79"/>
  <c r="Y492" i="79"/>
  <c r="Z492" i="79"/>
  <c r="AA492" i="79"/>
  <c r="AB492" i="79"/>
  <c r="AC492" i="79"/>
  <c r="AD492" i="79"/>
  <c r="S492" i="79"/>
  <c r="F492" i="79"/>
  <c r="G492" i="79"/>
  <c r="H492" i="79"/>
  <c r="I492" i="79"/>
  <c r="J492" i="79"/>
  <c r="K492" i="79"/>
  <c r="L492" i="79"/>
  <c r="M492" i="79"/>
  <c r="N492" i="79"/>
  <c r="O492" i="79"/>
  <c r="P492" i="79"/>
  <c r="E492" i="79"/>
  <c r="T489" i="79"/>
  <c r="U489" i="79"/>
  <c r="V489" i="79"/>
  <c r="W489" i="79"/>
  <c r="X489" i="79"/>
  <c r="Y489" i="79"/>
  <c r="Z489" i="79"/>
  <c r="AA489" i="79"/>
  <c r="AB489" i="79"/>
  <c r="AC489" i="79"/>
  <c r="AD489" i="79"/>
  <c r="S489" i="79"/>
  <c r="F489" i="79"/>
  <c r="G489" i="79"/>
  <c r="H489" i="79"/>
  <c r="I489" i="79"/>
  <c r="J489" i="79"/>
  <c r="K489" i="79"/>
  <c r="L489" i="79"/>
  <c r="M489" i="79"/>
  <c r="N489" i="79"/>
  <c r="O489" i="79"/>
  <c r="P489" i="79"/>
  <c r="E489" i="79"/>
  <c r="T486" i="79"/>
  <c r="U486" i="79"/>
  <c r="V486" i="79"/>
  <c r="W486" i="79"/>
  <c r="X486" i="79"/>
  <c r="Y486" i="79"/>
  <c r="Z486" i="79"/>
  <c r="AA486" i="79"/>
  <c r="AB486" i="79"/>
  <c r="S486" i="79"/>
  <c r="F486" i="79"/>
  <c r="G486" i="79"/>
  <c r="H486" i="79"/>
  <c r="I486" i="79"/>
  <c r="J486" i="79"/>
  <c r="K486" i="79"/>
  <c r="L486" i="79"/>
  <c r="M486" i="79"/>
  <c r="N486" i="79"/>
  <c r="O486" i="79"/>
  <c r="E486" i="79"/>
  <c r="P486" i="79" l="1"/>
  <c r="P575" i="79" s="1"/>
  <c r="AD486" i="79"/>
  <c r="AD575" i="79" s="1"/>
  <c r="AC486" i="79"/>
  <c r="AC575" i="79" s="1"/>
  <c r="S382" i="79" l="1"/>
  <c r="T382" i="79"/>
  <c r="U382" i="79"/>
  <c r="V382" i="79"/>
  <c r="W382" i="79"/>
  <c r="X382" i="79"/>
  <c r="Y382" i="79"/>
  <c r="Z382" i="79"/>
  <c r="AA382" i="79"/>
  <c r="AB382" i="79"/>
  <c r="AC382" i="79"/>
  <c r="AD382" i="79"/>
  <c r="R382" i="79"/>
  <c r="E382" i="79"/>
  <c r="F382" i="79"/>
  <c r="G382" i="79"/>
  <c r="H382" i="79"/>
  <c r="I382" i="79"/>
  <c r="J382" i="79"/>
  <c r="K382" i="79"/>
  <c r="L382" i="79"/>
  <c r="M382" i="79"/>
  <c r="N382" i="79"/>
  <c r="O382" i="79"/>
  <c r="P382" i="79"/>
  <c r="D382" i="79"/>
  <c r="S379" i="79"/>
  <c r="T379" i="79"/>
  <c r="U379" i="79"/>
  <c r="V379" i="79"/>
  <c r="W379" i="79"/>
  <c r="X379" i="79"/>
  <c r="Y379" i="79"/>
  <c r="Z379" i="79"/>
  <c r="AA379" i="79"/>
  <c r="AB379" i="79"/>
  <c r="AC379" i="79"/>
  <c r="AD379" i="79"/>
  <c r="R379" i="79"/>
  <c r="E379" i="79"/>
  <c r="F379" i="79"/>
  <c r="G379" i="79"/>
  <c r="H379" i="79"/>
  <c r="I379" i="79"/>
  <c r="J379" i="79"/>
  <c r="K379" i="79"/>
  <c r="L379" i="79"/>
  <c r="M379" i="79"/>
  <c r="N379" i="79"/>
  <c r="O379" i="79"/>
  <c r="P379" i="79"/>
  <c r="D379" i="79"/>
  <c r="S314" i="79"/>
  <c r="S315" i="79" s="1"/>
  <c r="T314" i="79"/>
  <c r="U314" i="79"/>
  <c r="U315" i="79" s="1"/>
  <c r="V314" i="79"/>
  <c r="W314" i="79"/>
  <c r="W315" i="79" s="1"/>
  <c r="X314" i="79"/>
  <c r="Y314" i="79"/>
  <c r="Y315" i="79" s="1"/>
  <c r="Z314" i="79"/>
  <c r="AA314" i="79"/>
  <c r="AA315" i="79" s="1"/>
  <c r="AB314" i="79"/>
  <c r="AC314" i="79"/>
  <c r="AC315" i="79" s="1"/>
  <c r="AD314" i="79"/>
  <c r="R314" i="79"/>
  <c r="E314" i="79"/>
  <c r="F314" i="79"/>
  <c r="F315" i="79" s="1"/>
  <c r="G314" i="79"/>
  <c r="H314" i="79"/>
  <c r="H315" i="79" s="1"/>
  <c r="I314" i="79"/>
  <c r="I315" i="79" s="1"/>
  <c r="J314" i="79"/>
  <c r="J315" i="79" s="1"/>
  <c r="K314" i="79"/>
  <c r="L314" i="79"/>
  <c r="L315" i="79" s="1"/>
  <c r="M314" i="79"/>
  <c r="M315" i="79" s="1"/>
  <c r="N314" i="79"/>
  <c r="N315" i="79" s="1"/>
  <c r="O314" i="79"/>
  <c r="P314" i="79"/>
  <c r="P315" i="79" s="1"/>
  <c r="D314" i="79"/>
  <c r="T311" i="79"/>
  <c r="U311" i="79"/>
  <c r="V311" i="79"/>
  <c r="W311" i="79"/>
  <c r="X311" i="79"/>
  <c r="Y311" i="79"/>
  <c r="Z311" i="79"/>
  <c r="AA311" i="79"/>
  <c r="AB311" i="79"/>
  <c r="AC311" i="79"/>
  <c r="AD311" i="79"/>
  <c r="S311" i="79"/>
  <c r="R311" i="79"/>
  <c r="E311" i="79"/>
  <c r="F311" i="79"/>
  <c r="G311" i="79"/>
  <c r="H311" i="79"/>
  <c r="I311" i="79"/>
  <c r="J311" i="79"/>
  <c r="K311" i="79"/>
  <c r="L311" i="79"/>
  <c r="M311" i="79"/>
  <c r="N311" i="79"/>
  <c r="O311" i="79"/>
  <c r="P311" i="79"/>
  <c r="D311" i="79"/>
  <c r="S301" i="79"/>
  <c r="T301" i="79"/>
  <c r="U301" i="79"/>
  <c r="V301" i="79"/>
  <c r="W301" i="79"/>
  <c r="X301" i="79"/>
  <c r="Y301" i="79"/>
  <c r="Z301" i="79"/>
  <c r="AA301" i="79"/>
  <c r="AB301" i="79"/>
  <c r="AC301" i="79"/>
  <c r="AD301" i="79"/>
  <c r="R301" i="79"/>
  <c r="E301" i="79"/>
  <c r="F301" i="79"/>
  <c r="G301" i="79"/>
  <c r="H301" i="79"/>
  <c r="I301" i="79"/>
  <c r="J301" i="79"/>
  <c r="K301" i="79"/>
  <c r="L301" i="79"/>
  <c r="M301" i="79"/>
  <c r="N301" i="79"/>
  <c r="O301" i="79"/>
  <c r="P301" i="79"/>
  <c r="D301" i="79"/>
  <c r="S317" i="79"/>
  <c r="T317" i="79"/>
  <c r="U317" i="79"/>
  <c r="V317" i="79"/>
  <c r="W317" i="79"/>
  <c r="X317" i="79"/>
  <c r="Y317" i="79"/>
  <c r="Z317" i="79"/>
  <c r="AA317" i="79"/>
  <c r="AB317" i="79"/>
  <c r="AC317" i="79"/>
  <c r="AD317" i="79"/>
  <c r="R317" i="79"/>
  <c r="E317" i="79"/>
  <c r="F317" i="79"/>
  <c r="G317" i="79"/>
  <c r="H317" i="79"/>
  <c r="I317" i="79"/>
  <c r="J317" i="79"/>
  <c r="K317" i="79"/>
  <c r="L317" i="79"/>
  <c r="M317" i="79"/>
  <c r="N317" i="79"/>
  <c r="O317" i="79"/>
  <c r="P317" i="79"/>
  <c r="D317" i="79"/>
  <c r="S298" i="79"/>
  <c r="T298" i="79"/>
  <c r="U298" i="79"/>
  <c r="V298" i="79"/>
  <c r="W298" i="79"/>
  <c r="X298" i="79"/>
  <c r="Y298" i="79"/>
  <c r="Z298" i="79"/>
  <c r="AA298" i="79"/>
  <c r="AB298" i="79"/>
  <c r="AC298" i="79"/>
  <c r="AD298" i="79"/>
  <c r="R298" i="79"/>
  <c r="E298" i="79"/>
  <c r="F298" i="79"/>
  <c r="G298" i="79"/>
  <c r="H298" i="79"/>
  <c r="I298" i="79"/>
  <c r="J298" i="79"/>
  <c r="K298" i="79"/>
  <c r="L298" i="79"/>
  <c r="M298" i="79"/>
  <c r="N298" i="79"/>
  <c r="O298" i="79"/>
  <c r="P298" i="79"/>
  <c r="D298" i="79"/>
  <c r="S308" i="79"/>
  <c r="T308" i="79"/>
  <c r="U308" i="79"/>
  <c r="V308" i="79"/>
  <c r="W308" i="79"/>
  <c r="X308" i="79"/>
  <c r="Y308" i="79"/>
  <c r="Z308" i="79"/>
  <c r="AA308" i="79"/>
  <c r="AB308" i="79"/>
  <c r="AC308" i="79"/>
  <c r="AD308" i="79"/>
  <c r="R308" i="79"/>
  <c r="E308" i="79"/>
  <c r="F308" i="79"/>
  <c r="G308" i="79"/>
  <c r="H308" i="79"/>
  <c r="I308" i="79"/>
  <c r="J308" i="79"/>
  <c r="K308" i="79"/>
  <c r="L308" i="79"/>
  <c r="M308" i="79"/>
  <c r="N308" i="79"/>
  <c r="O308" i="79"/>
  <c r="P308" i="79"/>
  <c r="D308" i="79"/>
  <c r="O315" i="79" l="1"/>
  <c r="K315" i="79"/>
  <c r="G315" i="79"/>
  <c r="E315" i="79"/>
  <c r="AB315" i="79"/>
  <c r="X315" i="79"/>
  <c r="T315" i="79"/>
  <c r="AD315" i="79"/>
  <c r="Z315" i="79"/>
  <c r="V315" i="79"/>
  <c r="S281" i="79"/>
  <c r="T281" i="79"/>
  <c r="U281" i="79"/>
  <c r="V281" i="79"/>
  <c r="W281" i="79"/>
  <c r="X281" i="79"/>
  <c r="Y281" i="79"/>
  <c r="Z281" i="79"/>
  <c r="AA281" i="79"/>
  <c r="AB281" i="79"/>
  <c r="AB385" i="79" s="1"/>
  <c r="AC281" i="79"/>
  <c r="AC385" i="79" s="1"/>
  <c r="AD281" i="79"/>
  <c r="R281" i="79"/>
  <c r="E281" i="79"/>
  <c r="F281" i="79"/>
  <c r="G281" i="79"/>
  <c r="H281" i="79"/>
  <c r="I281" i="79"/>
  <c r="J281" i="79"/>
  <c r="K281" i="79"/>
  <c r="L281" i="79"/>
  <c r="M281" i="79"/>
  <c r="N281" i="79"/>
  <c r="N385" i="79" s="1"/>
  <c r="O281" i="79"/>
  <c r="O385" i="79" s="1"/>
  <c r="P281" i="79"/>
  <c r="P385" i="79" s="1"/>
  <c r="D281" i="79"/>
  <c r="AD385" i="79" l="1"/>
  <c r="T127" i="79"/>
  <c r="U127" i="79"/>
  <c r="V127" i="79"/>
  <c r="W127" i="79"/>
  <c r="X127" i="79"/>
  <c r="Y127" i="79"/>
  <c r="Z127" i="79"/>
  <c r="AA127" i="79"/>
  <c r="AB127" i="79"/>
  <c r="AC127" i="79"/>
  <c r="AD127" i="79"/>
  <c r="S127" i="79"/>
  <c r="F127" i="79"/>
  <c r="G127" i="79"/>
  <c r="H127" i="79"/>
  <c r="I127" i="79"/>
  <c r="J127" i="79"/>
  <c r="K127" i="79"/>
  <c r="L127" i="79"/>
  <c r="M127" i="79"/>
  <c r="N127" i="79"/>
  <c r="O127" i="79"/>
  <c r="P127" i="79"/>
  <c r="E127" i="79"/>
  <c r="T121" i="79" l="1"/>
  <c r="U121" i="79"/>
  <c r="V121" i="79"/>
  <c r="W121" i="79"/>
  <c r="X121" i="79"/>
  <c r="Y121" i="79"/>
  <c r="Z121" i="79"/>
  <c r="AA121" i="79"/>
  <c r="AB121" i="79"/>
  <c r="AC121" i="79"/>
  <c r="AD121" i="79"/>
  <c r="S121" i="79"/>
  <c r="R121" i="79"/>
  <c r="F121" i="79"/>
  <c r="G121" i="79"/>
  <c r="H121" i="79"/>
  <c r="I121" i="79"/>
  <c r="J121" i="79"/>
  <c r="K121" i="79"/>
  <c r="L121" i="79"/>
  <c r="M121" i="79"/>
  <c r="N121" i="79"/>
  <c r="O121" i="79"/>
  <c r="P121" i="79"/>
  <c r="E121" i="79"/>
  <c r="D121" i="79"/>
  <c r="T118" i="79"/>
  <c r="U118" i="79"/>
  <c r="V118" i="79"/>
  <c r="W118" i="79"/>
  <c r="X118" i="79"/>
  <c r="Y118" i="79"/>
  <c r="Z118" i="79"/>
  <c r="AA118" i="79"/>
  <c r="AB118" i="79"/>
  <c r="AC118" i="79"/>
  <c r="AD118" i="79"/>
  <c r="S118" i="79"/>
  <c r="R118" i="79"/>
  <c r="F118" i="79"/>
  <c r="G118" i="79"/>
  <c r="H118" i="79"/>
  <c r="I118" i="79"/>
  <c r="J118" i="79"/>
  <c r="K118" i="79"/>
  <c r="L118" i="79"/>
  <c r="M118" i="79"/>
  <c r="N118" i="79"/>
  <c r="O118" i="79"/>
  <c r="P118" i="79"/>
  <c r="E118" i="79"/>
  <c r="D118" i="79"/>
  <c r="S97" i="79"/>
  <c r="T97" i="79"/>
  <c r="U97" i="79"/>
  <c r="V97" i="79"/>
  <c r="W97" i="79"/>
  <c r="X97" i="79"/>
  <c r="Y97" i="79"/>
  <c r="Z97" i="79"/>
  <c r="AA97" i="79"/>
  <c r="AB97" i="79"/>
  <c r="AC97" i="79"/>
  <c r="AD97" i="79"/>
  <c r="R97" i="79"/>
  <c r="E97" i="79"/>
  <c r="F97" i="79"/>
  <c r="G97" i="79"/>
  <c r="H97" i="79"/>
  <c r="I97" i="79"/>
  <c r="J97" i="79"/>
  <c r="K97" i="79"/>
  <c r="L97" i="79"/>
  <c r="M97" i="79"/>
  <c r="N97" i="79"/>
  <c r="O97" i="79"/>
  <c r="P97" i="79"/>
  <c r="D97" i="79"/>
  <c r="S80" i="79"/>
  <c r="T80" i="79"/>
  <c r="U80" i="79"/>
  <c r="V80" i="79"/>
  <c r="W80" i="79"/>
  <c r="X80" i="79"/>
  <c r="Y80" i="79"/>
  <c r="Z80" i="79"/>
  <c r="AA80" i="79"/>
  <c r="AB80" i="79"/>
  <c r="AC80" i="79"/>
  <c r="AD80" i="79"/>
  <c r="R80" i="79"/>
  <c r="E80" i="79"/>
  <c r="F80" i="79"/>
  <c r="G80" i="79"/>
  <c r="H80" i="79"/>
  <c r="I80" i="79"/>
  <c r="J80" i="79"/>
  <c r="K80" i="79"/>
  <c r="L80" i="79"/>
  <c r="M80" i="79"/>
  <c r="N80" i="79"/>
  <c r="O80" i="79"/>
  <c r="P80" i="79"/>
  <c r="D80" i="79"/>
  <c r="S76" i="79"/>
  <c r="T76" i="79"/>
  <c r="U76" i="79"/>
  <c r="V76" i="79"/>
  <c r="W76" i="79"/>
  <c r="X76" i="79"/>
  <c r="Y76" i="79"/>
  <c r="Z76" i="79"/>
  <c r="AA76" i="79"/>
  <c r="AB76" i="79"/>
  <c r="AC76" i="79"/>
  <c r="AD76" i="79"/>
  <c r="R76" i="79"/>
  <c r="E76" i="79"/>
  <c r="F76" i="79"/>
  <c r="G76" i="79"/>
  <c r="H76" i="79"/>
  <c r="I76" i="79"/>
  <c r="J76" i="79"/>
  <c r="K76" i="79"/>
  <c r="L76" i="79"/>
  <c r="M76" i="79"/>
  <c r="N76" i="79"/>
  <c r="O76" i="79"/>
  <c r="P76" i="79"/>
  <c r="D76" i="79"/>
  <c r="T63" i="79"/>
  <c r="U63" i="79"/>
  <c r="V63" i="79"/>
  <c r="W63" i="79"/>
  <c r="X63" i="79"/>
  <c r="Y63" i="79"/>
  <c r="Z63" i="79"/>
  <c r="AA63" i="79"/>
  <c r="AB63" i="79"/>
  <c r="AC63" i="79"/>
  <c r="AD63" i="79"/>
  <c r="S63" i="79"/>
  <c r="R63" i="79"/>
  <c r="F63" i="79"/>
  <c r="G63" i="79"/>
  <c r="H63" i="79"/>
  <c r="I63" i="79"/>
  <c r="J63" i="79"/>
  <c r="K63" i="79"/>
  <c r="L63" i="79"/>
  <c r="M63" i="79"/>
  <c r="N63" i="79"/>
  <c r="O63" i="79"/>
  <c r="P63" i="79"/>
  <c r="E63" i="79"/>
  <c r="D63" i="79"/>
  <c r="S60" i="79"/>
  <c r="T60" i="79"/>
  <c r="U60" i="79"/>
  <c r="V60" i="79"/>
  <c r="W60" i="79"/>
  <c r="X60" i="79"/>
  <c r="Y60" i="79"/>
  <c r="Z60" i="79"/>
  <c r="AA60" i="79"/>
  <c r="AB60" i="79"/>
  <c r="AC60" i="79"/>
  <c r="AD60" i="79"/>
  <c r="R60" i="79"/>
  <c r="G60" i="79"/>
  <c r="H60" i="79"/>
  <c r="I60" i="79"/>
  <c r="J60" i="79"/>
  <c r="K60" i="79"/>
  <c r="L60" i="79"/>
  <c r="M60" i="79"/>
  <c r="N60" i="79"/>
  <c r="O60" i="79"/>
  <c r="P60" i="79"/>
  <c r="E60" i="79"/>
  <c r="F60" i="79"/>
  <c r="D60" i="79"/>
  <c r="T57" i="79"/>
  <c r="U57" i="79"/>
  <c r="V57" i="79"/>
  <c r="W57" i="79"/>
  <c r="X57" i="79"/>
  <c r="Y57" i="79"/>
  <c r="Z57" i="79"/>
  <c r="AA57" i="79"/>
  <c r="AB57" i="79"/>
  <c r="AC57" i="79"/>
  <c r="AD57" i="79"/>
  <c r="S57" i="79"/>
  <c r="R57" i="79"/>
  <c r="F57" i="79"/>
  <c r="G57" i="79"/>
  <c r="H57" i="79"/>
  <c r="I57" i="79"/>
  <c r="J57" i="79"/>
  <c r="K57" i="79"/>
  <c r="L57" i="79"/>
  <c r="M57" i="79"/>
  <c r="N57" i="79"/>
  <c r="O57" i="79"/>
  <c r="P57" i="79"/>
  <c r="E57" i="79"/>
  <c r="D57" i="79"/>
  <c r="T54" i="79"/>
  <c r="U54" i="79"/>
  <c r="V54" i="79"/>
  <c r="W54" i="79"/>
  <c r="X54" i="79"/>
  <c r="Y54" i="79"/>
  <c r="Z54" i="79"/>
  <c r="AA54" i="79"/>
  <c r="AB54" i="79"/>
  <c r="AC54" i="79"/>
  <c r="AD54" i="79"/>
  <c r="S54" i="79"/>
  <c r="R54" i="79"/>
  <c r="F54" i="79"/>
  <c r="G54" i="79"/>
  <c r="H54" i="79"/>
  <c r="I54" i="79"/>
  <c r="J54" i="79"/>
  <c r="K54" i="79"/>
  <c r="L54" i="79"/>
  <c r="M54" i="79"/>
  <c r="N54" i="79"/>
  <c r="O54" i="79"/>
  <c r="P54" i="79"/>
  <c r="E54" i="79"/>
  <c r="D54" i="79"/>
  <c r="T50" i="79"/>
  <c r="U50" i="79"/>
  <c r="V50" i="79"/>
  <c r="W50" i="79"/>
  <c r="X50" i="79"/>
  <c r="Y50" i="79"/>
  <c r="Z50" i="79"/>
  <c r="AA50" i="79"/>
  <c r="AB50" i="79"/>
  <c r="AC50" i="79"/>
  <c r="AD50" i="79"/>
  <c r="S50" i="79"/>
  <c r="R50" i="79"/>
  <c r="F50" i="79"/>
  <c r="G50" i="79"/>
  <c r="H50" i="79"/>
  <c r="I50" i="79"/>
  <c r="J50" i="79"/>
  <c r="K50" i="79"/>
  <c r="L50" i="79"/>
  <c r="M50" i="79"/>
  <c r="N50" i="79"/>
  <c r="O50" i="79"/>
  <c r="P50" i="79"/>
  <c r="E50" i="79"/>
  <c r="D50" i="79"/>
  <c r="T47" i="79"/>
  <c r="U47" i="79"/>
  <c r="V47" i="79"/>
  <c r="W47" i="79"/>
  <c r="X47" i="79"/>
  <c r="Y47" i="79"/>
  <c r="Z47" i="79"/>
  <c r="AA47" i="79"/>
  <c r="AB47" i="79"/>
  <c r="AC47" i="79"/>
  <c r="AD47" i="79"/>
  <c r="S47" i="79"/>
  <c r="F47" i="79"/>
  <c r="G47" i="79"/>
  <c r="H47" i="79"/>
  <c r="I47" i="79"/>
  <c r="J47" i="79"/>
  <c r="K47" i="79"/>
  <c r="L47" i="79"/>
  <c r="M47" i="79"/>
  <c r="N47" i="79"/>
  <c r="O47" i="79"/>
  <c r="P47" i="79"/>
  <c r="E47" i="79"/>
  <c r="S44" i="79"/>
  <c r="T44" i="79"/>
  <c r="U44" i="79"/>
  <c r="V44" i="79"/>
  <c r="W44" i="79"/>
  <c r="X44" i="79"/>
  <c r="Y44" i="79"/>
  <c r="Z44" i="79"/>
  <c r="AA44" i="79"/>
  <c r="AB44" i="79"/>
  <c r="AC44" i="79"/>
  <c r="AD44" i="79"/>
  <c r="R44" i="79"/>
  <c r="E44" i="79"/>
  <c r="F44" i="79"/>
  <c r="G44" i="79"/>
  <c r="H44" i="79"/>
  <c r="I44" i="79"/>
  <c r="J44" i="79"/>
  <c r="K44" i="79"/>
  <c r="L44" i="79"/>
  <c r="M44" i="79"/>
  <c r="N44" i="79"/>
  <c r="O44" i="79"/>
  <c r="P44" i="79"/>
  <c r="D44" i="79"/>
  <c r="T41" i="79" l="1"/>
  <c r="U41" i="79"/>
  <c r="V41" i="79"/>
  <c r="W41" i="79"/>
  <c r="X41" i="79"/>
  <c r="Y41" i="79"/>
  <c r="Z41" i="79"/>
  <c r="AA41" i="79"/>
  <c r="AB41" i="79"/>
  <c r="AC41" i="79"/>
  <c r="AD41" i="79"/>
  <c r="S41" i="79"/>
  <c r="R41" i="79"/>
  <c r="F41" i="79"/>
  <c r="G41" i="79"/>
  <c r="H41" i="79"/>
  <c r="I41" i="79"/>
  <c r="J41" i="79"/>
  <c r="K41" i="79"/>
  <c r="L41" i="79"/>
  <c r="M41" i="79"/>
  <c r="N41" i="79"/>
  <c r="O41" i="79"/>
  <c r="P41" i="79"/>
  <c r="E41" i="79"/>
  <c r="D41" i="79"/>
  <c r="T195" i="79"/>
  <c r="X195" i="79"/>
  <c r="AB195" i="79"/>
  <c r="R38" i="79"/>
  <c r="F38" i="79"/>
  <c r="F195" i="79" s="1"/>
  <c r="G38" i="79"/>
  <c r="H38" i="79"/>
  <c r="I38" i="79"/>
  <c r="J38" i="79"/>
  <c r="K38" i="79"/>
  <c r="L38" i="79"/>
  <c r="M38" i="79"/>
  <c r="N38" i="79"/>
  <c r="O38" i="79"/>
  <c r="P38" i="79"/>
  <c r="E38" i="79"/>
  <c r="E195" i="79" s="1"/>
  <c r="D38" i="79"/>
  <c r="AD195" i="79" l="1"/>
  <c r="Z195" i="79"/>
  <c r="V195" i="79"/>
  <c r="AC195" i="79"/>
  <c r="Y195" i="79"/>
  <c r="U195" i="79"/>
  <c r="I195" i="79"/>
  <c r="AA195" i="79"/>
  <c r="W195" i="79"/>
  <c r="S195" i="79"/>
  <c r="O195" i="79"/>
  <c r="P195" i="79"/>
  <c r="H195" i="79"/>
  <c r="J195" i="79"/>
  <c r="K195" i="79"/>
  <c r="L195" i="79"/>
  <c r="M195" i="79"/>
  <c r="N195" i="79"/>
  <c r="G195" i="79"/>
  <c r="P60" i="45" l="1"/>
  <c r="P53" i="45"/>
  <c r="P46" i="45"/>
  <c r="P39" i="45"/>
  <c r="P32" i="45"/>
  <c r="P25" i="45"/>
  <c r="O350" i="85" l="1"/>
  <c r="P350" i="85" s="1"/>
  <c r="K350" i="85"/>
  <c r="O349" i="85"/>
  <c r="P349" i="85" s="1"/>
  <c r="K349" i="85"/>
  <c r="O348" i="85"/>
  <c r="P348" i="85" s="1"/>
  <c r="K348" i="85"/>
  <c r="P338" i="85"/>
  <c r="K338" i="85"/>
  <c r="P337" i="85"/>
  <c r="K337" i="85"/>
  <c r="P336" i="85"/>
  <c r="K336" i="85"/>
  <c r="P335" i="85"/>
  <c r="K335" i="85"/>
  <c r="P334" i="85"/>
  <c r="K334" i="85"/>
  <c r="P333" i="85"/>
  <c r="K333" i="85"/>
  <c r="P332" i="85"/>
  <c r="K332" i="85"/>
  <c r="P331" i="85"/>
  <c r="K331" i="85"/>
  <c r="P330" i="85"/>
  <c r="K330" i="85"/>
  <c r="P329" i="85"/>
  <c r="K329" i="85"/>
  <c r="P328" i="85"/>
  <c r="K328" i="85"/>
  <c r="P327" i="85"/>
  <c r="K327" i="85"/>
  <c r="P326" i="85"/>
  <c r="K326" i="85"/>
  <c r="P325" i="85"/>
  <c r="K325" i="85"/>
  <c r="P324" i="85"/>
  <c r="K324" i="85"/>
  <c r="P323" i="85"/>
  <c r="K323" i="85"/>
  <c r="P322" i="85"/>
  <c r="K322" i="85"/>
  <c r="P321" i="85"/>
  <c r="K321" i="85"/>
  <c r="P320" i="85"/>
  <c r="K320" i="85"/>
  <c r="P319" i="85"/>
  <c r="K319" i="85"/>
  <c r="P318" i="85"/>
  <c r="K318" i="85"/>
  <c r="P317" i="85"/>
  <c r="K317" i="85"/>
  <c r="P316" i="85"/>
  <c r="K316" i="85"/>
  <c r="P315" i="85"/>
  <c r="K315" i="85"/>
  <c r="P314" i="85"/>
  <c r="K314" i="85"/>
  <c r="P313" i="85"/>
  <c r="K313" i="85"/>
  <c r="P312" i="85"/>
  <c r="K312" i="85"/>
  <c r="P311" i="85"/>
  <c r="K311" i="85"/>
  <c r="P310" i="85"/>
  <c r="K310" i="85"/>
  <c r="P309" i="85"/>
  <c r="K309" i="85"/>
  <c r="P308" i="85"/>
  <c r="K308" i="85"/>
  <c r="P307" i="85"/>
  <c r="K307" i="85"/>
  <c r="P306" i="85"/>
  <c r="K306" i="85"/>
  <c r="P305" i="85"/>
  <c r="K305" i="85"/>
  <c r="P304" i="85"/>
  <c r="K304" i="85"/>
  <c r="P303" i="85"/>
  <c r="K303" i="85"/>
  <c r="P302" i="85"/>
  <c r="K302" i="85"/>
  <c r="P301" i="85"/>
  <c r="K301" i="85"/>
  <c r="P300" i="85"/>
  <c r="K300" i="85"/>
  <c r="P299" i="85"/>
  <c r="K299" i="85"/>
  <c r="P298" i="85"/>
  <c r="K298" i="85"/>
  <c r="P297" i="85"/>
  <c r="K297" i="85"/>
  <c r="P296" i="85"/>
  <c r="K296" i="85"/>
  <c r="P295" i="85"/>
  <c r="K295" i="85"/>
  <c r="P294" i="85"/>
  <c r="K294" i="85"/>
  <c r="P293" i="85"/>
  <c r="K293" i="85"/>
  <c r="P292" i="85"/>
  <c r="K292" i="85"/>
  <c r="P291" i="85"/>
  <c r="K291" i="85"/>
  <c r="P290" i="85"/>
  <c r="K290" i="85"/>
  <c r="P289" i="85"/>
  <c r="K289" i="85"/>
  <c r="P288" i="85"/>
  <c r="K288" i="85"/>
  <c r="P287" i="85"/>
  <c r="K287" i="85"/>
  <c r="P286" i="85"/>
  <c r="K286" i="85"/>
  <c r="P285" i="85"/>
  <c r="K285" i="85"/>
  <c r="P284" i="85"/>
  <c r="K284" i="85"/>
  <c r="P283" i="85"/>
  <c r="K283" i="85"/>
  <c r="P282" i="85"/>
  <c r="K282" i="85"/>
  <c r="P281" i="85"/>
  <c r="K281" i="85"/>
  <c r="P280" i="85"/>
  <c r="K280" i="85"/>
  <c r="P279" i="85"/>
  <c r="K279" i="85"/>
  <c r="P278" i="85"/>
  <c r="K278" i="85"/>
  <c r="P277" i="85"/>
  <c r="K277" i="85"/>
  <c r="P276" i="85"/>
  <c r="K276" i="85"/>
  <c r="P275" i="85"/>
  <c r="K275" i="85"/>
  <c r="P274" i="85"/>
  <c r="K274" i="85"/>
  <c r="P273" i="85"/>
  <c r="K273" i="85"/>
  <c r="P272" i="85"/>
  <c r="K272" i="85"/>
  <c r="P271" i="85"/>
  <c r="K271" i="85"/>
  <c r="P270" i="85"/>
  <c r="K270" i="85"/>
  <c r="P269" i="85"/>
  <c r="K269" i="85"/>
  <c r="P268" i="85"/>
  <c r="K268" i="85"/>
  <c r="P267" i="85"/>
  <c r="K267" i="85"/>
  <c r="P266" i="85"/>
  <c r="K266" i="85"/>
  <c r="P265" i="85"/>
  <c r="K265" i="85"/>
  <c r="P264" i="85"/>
  <c r="K264" i="85"/>
  <c r="P263" i="85"/>
  <c r="K263" i="85"/>
  <c r="P262" i="85"/>
  <c r="K262" i="85"/>
  <c r="P261" i="85"/>
  <c r="K261" i="85"/>
  <c r="P260" i="85"/>
  <c r="K260" i="85"/>
  <c r="P259" i="85"/>
  <c r="K259" i="85"/>
  <c r="O249" i="85"/>
  <c r="J249" i="85"/>
  <c r="P247" i="85"/>
  <c r="K247" i="85"/>
  <c r="P246" i="85"/>
  <c r="K246" i="85"/>
  <c r="P245" i="85"/>
  <c r="K245" i="85"/>
  <c r="P244" i="85"/>
  <c r="K244" i="85"/>
  <c r="P243" i="85"/>
  <c r="K243" i="85"/>
  <c r="P242" i="85"/>
  <c r="K242" i="85"/>
  <c r="P241" i="85"/>
  <c r="K241" i="85"/>
  <c r="P240" i="85"/>
  <c r="K240" i="85"/>
  <c r="P239" i="85"/>
  <c r="K239" i="85"/>
  <c r="P238" i="85"/>
  <c r="K238" i="85"/>
  <c r="P237" i="85"/>
  <c r="K237" i="85"/>
  <c r="P236" i="85"/>
  <c r="K236" i="85"/>
  <c r="P235" i="85"/>
  <c r="K235" i="85"/>
  <c r="P234" i="85"/>
  <c r="K234" i="85"/>
  <c r="P233" i="85"/>
  <c r="K233" i="85"/>
  <c r="P232" i="85"/>
  <c r="K232" i="85"/>
  <c r="P231" i="85"/>
  <c r="K231" i="85"/>
  <c r="P230" i="85"/>
  <c r="K230" i="85"/>
  <c r="P229" i="85"/>
  <c r="K229" i="85"/>
  <c r="P228" i="85"/>
  <c r="K228" i="85"/>
  <c r="P227" i="85"/>
  <c r="K227" i="85"/>
  <c r="P226" i="85"/>
  <c r="K226" i="85"/>
  <c r="P225" i="85"/>
  <c r="K225" i="85"/>
  <c r="P224" i="85"/>
  <c r="K224" i="85"/>
  <c r="P223" i="85"/>
  <c r="K223" i="85"/>
  <c r="P222" i="85"/>
  <c r="K222" i="85"/>
  <c r="P221" i="85"/>
  <c r="K221" i="85"/>
  <c r="P220" i="85"/>
  <c r="K220" i="85"/>
  <c r="P219" i="85"/>
  <c r="K219" i="85"/>
  <c r="P218" i="85"/>
  <c r="K218" i="85"/>
  <c r="P217" i="85"/>
  <c r="K217" i="85"/>
  <c r="P216" i="85"/>
  <c r="K216" i="85"/>
  <c r="P215" i="85"/>
  <c r="K215" i="85"/>
  <c r="P214" i="85"/>
  <c r="K214" i="85"/>
  <c r="P213" i="85"/>
  <c r="K213" i="85"/>
  <c r="P212" i="85"/>
  <c r="K212" i="85"/>
  <c r="P211" i="85"/>
  <c r="K211" i="85"/>
  <c r="P210" i="85"/>
  <c r="K210" i="85"/>
  <c r="P209" i="85"/>
  <c r="K209" i="85"/>
  <c r="P208" i="85"/>
  <c r="K208" i="85"/>
  <c r="P207" i="85"/>
  <c r="K207" i="85"/>
  <c r="P206" i="85"/>
  <c r="K206" i="85"/>
  <c r="P205" i="85"/>
  <c r="K205" i="85"/>
  <c r="P204" i="85"/>
  <c r="K204" i="85"/>
  <c r="P203" i="85"/>
  <c r="K203" i="85"/>
  <c r="P202" i="85"/>
  <c r="K202" i="85"/>
  <c r="P201" i="85"/>
  <c r="K201" i="85"/>
  <c r="P200" i="85"/>
  <c r="K200" i="85"/>
  <c r="P199" i="85"/>
  <c r="K199" i="85"/>
  <c r="P198" i="85"/>
  <c r="K198" i="85"/>
  <c r="P197" i="85"/>
  <c r="K197" i="85"/>
  <c r="P196" i="85"/>
  <c r="K196" i="85"/>
  <c r="P195" i="85"/>
  <c r="K195" i="85"/>
  <c r="P194" i="85"/>
  <c r="K194" i="85"/>
  <c r="P193" i="85"/>
  <c r="K193" i="85"/>
  <c r="P192" i="85"/>
  <c r="K192" i="85"/>
  <c r="P191" i="85"/>
  <c r="K191" i="85"/>
  <c r="P190" i="85"/>
  <c r="K190" i="85"/>
  <c r="P189" i="85"/>
  <c r="K189" i="85"/>
  <c r="P188" i="85"/>
  <c r="K188" i="85"/>
  <c r="P187" i="85"/>
  <c r="K187" i="85"/>
  <c r="P186" i="85"/>
  <c r="K186" i="85"/>
  <c r="P185" i="85"/>
  <c r="K185" i="85"/>
  <c r="P184" i="85"/>
  <c r="K184" i="85"/>
  <c r="P183" i="85"/>
  <c r="K183" i="85"/>
  <c r="O175" i="85"/>
  <c r="J175" i="85"/>
  <c r="P174" i="85"/>
  <c r="P173" i="85"/>
  <c r="K173" i="85"/>
  <c r="P172" i="85"/>
  <c r="K172" i="85"/>
  <c r="P171" i="85"/>
  <c r="K171" i="85"/>
  <c r="P170" i="85"/>
  <c r="K170" i="85"/>
  <c r="P169" i="85"/>
  <c r="K169" i="85"/>
  <c r="P168" i="85"/>
  <c r="K168" i="85"/>
  <c r="P167" i="85"/>
  <c r="K167" i="85"/>
  <c r="P166" i="85"/>
  <c r="K166" i="85"/>
  <c r="P165" i="85"/>
  <c r="K165" i="85"/>
  <c r="P164" i="85"/>
  <c r="K164" i="85"/>
  <c r="P163" i="85"/>
  <c r="K163" i="85"/>
  <c r="P162" i="85"/>
  <c r="K162" i="85"/>
  <c r="P161" i="85"/>
  <c r="K161" i="85"/>
  <c r="P160" i="85"/>
  <c r="K160" i="85"/>
  <c r="P159" i="85"/>
  <c r="K159" i="85"/>
  <c r="P158" i="85"/>
  <c r="K158" i="85"/>
  <c r="P157" i="85"/>
  <c r="K157" i="85"/>
  <c r="P156" i="85"/>
  <c r="K156" i="85"/>
  <c r="P155" i="85"/>
  <c r="K155" i="85"/>
  <c r="P154" i="85"/>
  <c r="K154" i="85"/>
  <c r="P153" i="85"/>
  <c r="K153" i="85"/>
  <c r="P152" i="85"/>
  <c r="K152" i="85"/>
  <c r="P151" i="85"/>
  <c r="K151" i="85"/>
  <c r="P150" i="85"/>
  <c r="K150" i="85"/>
  <c r="P149" i="85"/>
  <c r="K149" i="85"/>
  <c r="P148" i="85"/>
  <c r="K148" i="85"/>
  <c r="P147" i="85"/>
  <c r="K147" i="85"/>
  <c r="P146" i="85"/>
  <c r="K146" i="85"/>
  <c r="P145" i="85"/>
  <c r="K145" i="85"/>
  <c r="P144" i="85"/>
  <c r="K144" i="85"/>
  <c r="P143" i="85"/>
  <c r="K143" i="85"/>
  <c r="P142" i="85"/>
  <c r="K142" i="85"/>
  <c r="P141" i="85"/>
  <c r="K141" i="85"/>
  <c r="P140" i="85"/>
  <c r="K140" i="85"/>
  <c r="P139" i="85"/>
  <c r="K139" i="85"/>
  <c r="P138" i="85"/>
  <c r="K138" i="85"/>
  <c r="P137" i="85"/>
  <c r="K137" i="85"/>
  <c r="P136" i="85"/>
  <c r="K136" i="85"/>
  <c r="P135" i="85"/>
  <c r="K135" i="85"/>
  <c r="P134" i="85"/>
  <c r="K134" i="85"/>
  <c r="P133" i="85"/>
  <c r="K133" i="85"/>
  <c r="P132" i="85"/>
  <c r="K132" i="85"/>
  <c r="P131" i="85"/>
  <c r="K131" i="85"/>
  <c r="P130" i="85"/>
  <c r="K130" i="85"/>
  <c r="P129" i="85"/>
  <c r="K129" i="85"/>
  <c r="P128" i="85"/>
  <c r="K128" i="85"/>
  <c r="P127" i="85"/>
  <c r="K127" i="85"/>
  <c r="P126" i="85"/>
  <c r="K126" i="85"/>
  <c r="P125" i="85"/>
  <c r="K125" i="85"/>
  <c r="P124" i="85"/>
  <c r="K124" i="85"/>
  <c r="P123" i="85"/>
  <c r="K123" i="85"/>
  <c r="P122" i="85"/>
  <c r="K122" i="85"/>
  <c r="P121" i="85"/>
  <c r="K121" i="85"/>
  <c r="P120" i="85"/>
  <c r="K120" i="85"/>
  <c r="P119" i="85"/>
  <c r="K119" i="85"/>
  <c r="P118" i="85"/>
  <c r="K118" i="85"/>
  <c r="P117" i="85"/>
  <c r="K117" i="85"/>
  <c r="P116" i="85"/>
  <c r="K116" i="85"/>
  <c r="P115" i="85"/>
  <c r="K115" i="85"/>
  <c r="P114" i="85"/>
  <c r="K114" i="85"/>
  <c r="P113" i="85"/>
  <c r="K113" i="85"/>
  <c r="P112" i="85"/>
  <c r="K112" i="85"/>
  <c r="P111" i="85"/>
  <c r="K111" i="85"/>
  <c r="P110" i="85"/>
  <c r="K110" i="85"/>
  <c r="P109" i="85"/>
  <c r="K109" i="85"/>
  <c r="P108" i="85"/>
  <c r="K108" i="85"/>
  <c r="P107" i="85"/>
  <c r="K107" i="85"/>
  <c r="P106" i="85"/>
  <c r="K106" i="85"/>
  <c r="P97" i="85"/>
  <c r="C37" i="85" s="1"/>
  <c r="K95" i="85"/>
  <c r="K94" i="85"/>
  <c r="K93" i="85"/>
  <c r="K92" i="85"/>
  <c r="K91" i="85"/>
  <c r="K90" i="85"/>
  <c r="K89" i="85"/>
  <c r="K88" i="85"/>
  <c r="K87" i="85"/>
  <c r="K86" i="85"/>
  <c r="K85" i="85"/>
  <c r="K84" i="85"/>
  <c r="K83" i="85"/>
  <c r="K82" i="85"/>
  <c r="K81" i="85"/>
  <c r="K80" i="85"/>
  <c r="K79" i="85"/>
  <c r="K78" i="85"/>
  <c r="K77" i="85"/>
  <c r="K76" i="85"/>
  <c r="K75" i="85"/>
  <c r="K74" i="85"/>
  <c r="K73" i="85"/>
  <c r="K72" i="85"/>
  <c r="K71" i="85"/>
  <c r="K70" i="85"/>
  <c r="K69" i="85"/>
  <c r="K68" i="85"/>
  <c r="K67" i="85"/>
  <c r="K66" i="85"/>
  <c r="K65" i="85"/>
  <c r="K64" i="85"/>
  <c r="K63" i="85"/>
  <c r="K62" i="85"/>
  <c r="K61" i="85"/>
  <c r="K60" i="85"/>
  <c r="K59" i="85"/>
  <c r="K58" i="85"/>
  <c r="K57" i="85"/>
  <c r="K56" i="85"/>
  <c r="K55" i="85"/>
  <c r="K54" i="85"/>
  <c r="K53" i="85"/>
  <c r="K52" i="85"/>
  <c r="K51" i="85"/>
  <c r="K50" i="85"/>
  <c r="K49" i="85"/>
  <c r="K48" i="85"/>
  <c r="K47" i="85"/>
  <c r="K46" i="85"/>
  <c r="K45" i="85"/>
  <c r="K44" i="85"/>
  <c r="K43" i="85"/>
  <c r="K42" i="85"/>
  <c r="K41" i="85"/>
  <c r="K40" i="85"/>
  <c r="K39" i="85"/>
  <c r="K38" i="85"/>
  <c r="K37" i="85"/>
  <c r="K36" i="85"/>
  <c r="K35" i="85"/>
  <c r="K34" i="85"/>
  <c r="K33" i="85"/>
  <c r="K32" i="85"/>
  <c r="K31" i="85"/>
  <c r="K30" i="85"/>
  <c r="K29" i="85"/>
  <c r="K28" i="85"/>
  <c r="K27" i="85"/>
  <c r="E1354" i="79"/>
  <c r="F1354" i="79"/>
  <c r="G1354" i="79"/>
  <c r="H1354" i="79"/>
  <c r="I1354" i="79"/>
  <c r="J1354" i="79"/>
  <c r="K1354" i="79"/>
  <c r="L1354" i="79"/>
  <c r="S1354" i="79"/>
  <c r="T1354" i="79"/>
  <c r="U1354" i="79"/>
  <c r="V1354" i="79"/>
  <c r="W1354" i="79"/>
  <c r="X1354" i="79"/>
  <c r="Y1354" i="79"/>
  <c r="Z1354" i="79"/>
  <c r="E964" i="79"/>
  <c r="F964" i="79"/>
  <c r="G964" i="79"/>
  <c r="H964" i="79"/>
  <c r="I964" i="79"/>
  <c r="J964" i="79"/>
  <c r="K964" i="79"/>
  <c r="E769" i="79"/>
  <c r="F769" i="79"/>
  <c r="G769" i="79"/>
  <c r="H769" i="79"/>
  <c r="I769" i="79"/>
  <c r="J769" i="79"/>
  <c r="K769" i="79"/>
  <c r="L769" i="79"/>
  <c r="M769" i="79"/>
  <c r="N769" i="79"/>
  <c r="AR704" i="79"/>
  <c r="AQ704" i="79"/>
  <c r="AP704" i="79"/>
  <c r="AO704" i="79"/>
  <c r="AN704" i="79"/>
  <c r="AR700" i="79"/>
  <c r="AQ700" i="79"/>
  <c r="AP700" i="79"/>
  <c r="AO700" i="79"/>
  <c r="AN700" i="79"/>
  <c r="AR693" i="79"/>
  <c r="AQ693" i="79"/>
  <c r="AP693" i="79"/>
  <c r="AO693" i="79"/>
  <c r="AN693" i="79"/>
  <c r="AR689" i="79"/>
  <c r="AQ689" i="79"/>
  <c r="AP689" i="79"/>
  <c r="AO689" i="79"/>
  <c r="AN689" i="79"/>
  <c r="Y575" i="79"/>
  <c r="S575" i="79"/>
  <c r="T575" i="79"/>
  <c r="U575" i="79"/>
  <c r="V575" i="79"/>
  <c r="W575" i="79"/>
  <c r="X575" i="79"/>
  <c r="Z575" i="79"/>
  <c r="AA575" i="79"/>
  <c r="AB575" i="79"/>
  <c r="E575" i="79"/>
  <c r="F575" i="79"/>
  <c r="G575" i="79"/>
  <c r="H575" i="79"/>
  <c r="I575" i="79"/>
  <c r="J575" i="79"/>
  <c r="K575" i="79"/>
  <c r="L575" i="79"/>
  <c r="M575" i="79"/>
  <c r="N575" i="79"/>
  <c r="O575" i="79"/>
  <c r="AJ598" i="79"/>
  <c r="E385" i="79"/>
  <c r="F385" i="79"/>
  <c r="G385" i="79"/>
  <c r="H385" i="79"/>
  <c r="I385" i="79"/>
  <c r="J385" i="79"/>
  <c r="K385" i="79"/>
  <c r="L385" i="79"/>
  <c r="M385" i="79"/>
  <c r="S385" i="79"/>
  <c r="T385" i="79"/>
  <c r="U385" i="79"/>
  <c r="V385" i="79"/>
  <c r="W385" i="79"/>
  <c r="X385" i="79"/>
  <c r="Y385" i="79"/>
  <c r="Z385" i="79"/>
  <c r="AA385" i="79"/>
  <c r="AK383" i="79"/>
  <c r="AJ383" i="79"/>
  <c r="AI383" i="79"/>
  <c r="AH383" i="79"/>
  <c r="AG383" i="79"/>
  <c r="AF383" i="79"/>
  <c r="AE383" i="79"/>
  <c r="AK380" i="79"/>
  <c r="AJ380" i="79"/>
  <c r="AI380" i="79"/>
  <c r="AH380" i="79"/>
  <c r="AG380" i="79"/>
  <c r="AF380" i="79"/>
  <c r="AE380" i="79"/>
  <c r="AK377" i="79"/>
  <c r="AJ377" i="79"/>
  <c r="AI377" i="79"/>
  <c r="AH377" i="79"/>
  <c r="AG377" i="79"/>
  <c r="AF377" i="79"/>
  <c r="AE377" i="79"/>
  <c r="AK374" i="79"/>
  <c r="AJ374" i="79"/>
  <c r="AI374" i="79"/>
  <c r="AH374" i="79"/>
  <c r="AG374" i="79"/>
  <c r="AF374" i="79"/>
  <c r="AE374" i="79"/>
  <c r="AK371" i="79"/>
  <c r="AJ371" i="79"/>
  <c r="AI371" i="79"/>
  <c r="AH371" i="79"/>
  <c r="AG371" i="79"/>
  <c r="AF371" i="79"/>
  <c r="AE371" i="79"/>
  <c r="AK368" i="79"/>
  <c r="AJ368" i="79"/>
  <c r="AI368" i="79"/>
  <c r="AH368" i="79"/>
  <c r="AG368" i="79"/>
  <c r="AF368" i="79"/>
  <c r="AE368" i="79"/>
  <c r="AK365" i="79"/>
  <c r="AJ365" i="79"/>
  <c r="AI365" i="79"/>
  <c r="AH365" i="79"/>
  <c r="AG365" i="79"/>
  <c r="AF365" i="79"/>
  <c r="AE365" i="79"/>
  <c r="AK362" i="79"/>
  <c r="AJ362" i="79"/>
  <c r="AI362" i="79"/>
  <c r="AH362" i="79"/>
  <c r="AG362" i="79"/>
  <c r="AF362" i="79"/>
  <c r="AE362" i="79"/>
  <c r="AK359" i="79"/>
  <c r="AJ359" i="79"/>
  <c r="AI359" i="79"/>
  <c r="AH359" i="79"/>
  <c r="AG359" i="79"/>
  <c r="AF359" i="79"/>
  <c r="AE359" i="79"/>
  <c r="AK356" i="79"/>
  <c r="AJ356" i="79"/>
  <c r="AI356" i="79"/>
  <c r="AH356" i="79"/>
  <c r="AG356" i="79"/>
  <c r="AF356" i="79"/>
  <c r="AE356" i="79"/>
  <c r="AK353" i="79"/>
  <c r="AJ353" i="79"/>
  <c r="AI353" i="79"/>
  <c r="AH353" i="79"/>
  <c r="AG353" i="79"/>
  <c r="AF353" i="79"/>
  <c r="AE353" i="79"/>
  <c r="AK350" i="79"/>
  <c r="AJ350" i="79"/>
  <c r="AI350" i="79"/>
  <c r="AH350" i="79"/>
  <c r="AG350" i="79"/>
  <c r="AF350" i="79"/>
  <c r="AE350" i="79"/>
  <c r="AK347" i="79"/>
  <c r="AJ347" i="79"/>
  <c r="AI347" i="79"/>
  <c r="AH347" i="79"/>
  <c r="AG347" i="79"/>
  <c r="AF347" i="79"/>
  <c r="AE347" i="79"/>
  <c r="AK344" i="79"/>
  <c r="AJ344" i="79"/>
  <c r="AI344" i="79"/>
  <c r="AH344" i="79"/>
  <c r="AG344" i="79"/>
  <c r="AF344" i="79"/>
  <c r="AE344" i="79"/>
  <c r="AK340" i="79"/>
  <c r="AJ340" i="79"/>
  <c r="AI340" i="79"/>
  <c r="AH340" i="79"/>
  <c r="AG340" i="79"/>
  <c r="AF340" i="79"/>
  <c r="AE340" i="79"/>
  <c r="AK337" i="79"/>
  <c r="AJ337" i="79"/>
  <c r="AI337" i="79"/>
  <c r="AH337" i="79"/>
  <c r="AG337" i="79"/>
  <c r="AF337" i="79"/>
  <c r="AE337" i="79"/>
  <c r="AK334" i="79"/>
  <c r="AJ334" i="79"/>
  <c r="AI334" i="79"/>
  <c r="AH334" i="79"/>
  <c r="AG334" i="79"/>
  <c r="AF334" i="79"/>
  <c r="AE334" i="79"/>
  <c r="AK327" i="79"/>
  <c r="AJ327" i="79"/>
  <c r="AI327" i="79"/>
  <c r="AH327" i="79"/>
  <c r="AG327" i="79"/>
  <c r="AF327" i="79"/>
  <c r="AE327" i="79"/>
  <c r="AK324" i="79"/>
  <c r="AJ324" i="79"/>
  <c r="AI324" i="79"/>
  <c r="AH324" i="79"/>
  <c r="AG324" i="79"/>
  <c r="AF324" i="79"/>
  <c r="AE324" i="79"/>
  <c r="AK321" i="79"/>
  <c r="AJ321" i="79"/>
  <c r="AI321" i="79"/>
  <c r="AH321" i="79"/>
  <c r="AG321" i="79"/>
  <c r="AF321" i="79"/>
  <c r="AE321" i="79"/>
  <c r="AK318" i="79"/>
  <c r="AJ318" i="79"/>
  <c r="AI318" i="79"/>
  <c r="AH318" i="79"/>
  <c r="AG318" i="79"/>
  <c r="AF318" i="79"/>
  <c r="AE318" i="79"/>
  <c r="AK315" i="79"/>
  <c r="AJ315" i="79"/>
  <c r="AI315" i="79"/>
  <c r="AH315" i="79"/>
  <c r="AG315" i="79"/>
  <c r="AF315" i="79"/>
  <c r="AE315" i="79"/>
  <c r="AK312" i="79"/>
  <c r="AJ312" i="79"/>
  <c r="AI312" i="79"/>
  <c r="AH312" i="79"/>
  <c r="AG312" i="79"/>
  <c r="AF312" i="79"/>
  <c r="AE312" i="79"/>
  <c r="AK309" i="79"/>
  <c r="AJ309" i="79"/>
  <c r="AI309" i="79"/>
  <c r="AH309" i="79"/>
  <c r="AG309" i="79"/>
  <c r="AF309" i="79"/>
  <c r="AE309" i="79"/>
  <c r="AK305" i="79"/>
  <c r="AJ305" i="79"/>
  <c r="AI305" i="79"/>
  <c r="AH305" i="79"/>
  <c r="AG305" i="79"/>
  <c r="AF305" i="79"/>
  <c r="AE305" i="79"/>
  <c r="AK302" i="79"/>
  <c r="AJ302" i="79"/>
  <c r="AI302" i="79"/>
  <c r="AH302" i="79"/>
  <c r="AG302" i="79"/>
  <c r="AF302" i="79"/>
  <c r="AE302" i="79"/>
  <c r="AK299" i="79"/>
  <c r="AJ299" i="79"/>
  <c r="AI299" i="79"/>
  <c r="AH299" i="79"/>
  <c r="AG299" i="79"/>
  <c r="AF299" i="79"/>
  <c r="AE299" i="79"/>
  <c r="AK296" i="79"/>
  <c r="AJ296" i="79"/>
  <c r="AI296" i="79"/>
  <c r="AH296" i="79"/>
  <c r="AG296" i="79"/>
  <c r="AF296" i="79"/>
  <c r="AE296" i="79"/>
  <c r="AK291" i="79"/>
  <c r="AJ291" i="79"/>
  <c r="AI291" i="79"/>
  <c r="AH291" i="79"/>
  <c r="AG291" i="79"/>
  <c r="AF291" i="79"/>
  <c r="AE291" i="79"/>
  <c r="AK288" i="79"/>
  <c r="AJ288" i="79"/>
  <c r="AI288" i="79"/>
  <c r="AH288" i="79"/>
  <c r="AG288" i="79"/>
  <c r="AF288" i="79"/>
  <c r="AE288" i="79"/>
  <c r="AK285" i="79"/>
  <c r="AJ285" i="79"/>
  <c r="AI285" i="79"/>
  <c r="AH285" i="79"/>
  <c r="AG285" i="79"/>
  <c r="AF285" i="79"/>
  <c r="AE285" i="79"/>
  <c r="AK282" i="79"/>
  <c r="AJ282" i="79"/>
  <c r="AI282" i="79"/>
  <c r="AH282" i="79"/>
  <c r="AG282" i="79"/>
  <c r="AF282" i="79"/>
  <c r="AE282" i="79"/>
  <c r="AK278" i="79"/>
  <c r="AJ278" i="79"/>
  <c r="AI278" i="79"/>
  <c r="AH278" i="79"/>
  <c r="AG278" i="79"/>
  <c r="AF278" i="79"/>
  <c r="AE278" i="79"/>
  <c r="AK275" i="79"/>
  <c r="AJ275" i="79"/>
  <c r="AI275" i="79"/>
  <c r="AH275" i="79"/>
  <c r="AG275" i="79"/>
  <c r="AF275" i="79"/>
  <c r="AE275" i="79"/>
  <c r="AK271" i="79"/>
  <c r="AJ271" i="79"/>
  <c r="AI271" i="79"/>
  <c r="AH271" i="79"/>
  <c r="AG271" i="79"/>
  <c r="AF271" i="79"/>
  <c r="AE271" i="79"/>
  <c r="AK267" i="79"/>
  <c r="AJ267" i="79"/>
  <c r="AI267" i="79"/>
  <c r="AH267" i="79"/>
  <c r="AG267" i="79"/>
  <c r="AF267" i="79"/>
  <c r="AE267" i="79"/>
  <c r="AK264" i="79"/>
  <c r="AJ264" i="79"/>
  <c r="AI264" i="79"/>
  <c r="AH264" i="79"/>
  <c r="AG264" i="79"/>
  <c r="AF264" i="79"/>
  <c r="AE264" i="79"/>
  <c r="AK261" i="79"/>
  <c r="AJ261" i="79"/>
  <c r="AI261" i="79"/>
  <c r="AH261" i="79"/>
  <c r="AG261" i="79"/>
  <c r="AF261" i="79"/>
  <c r="AE261" i="79"/>
  <c r="AK257" i="79"/>
  <c r="AJ257" i="79"/>
  <c r="AI257" i="79"/>
  <c r="AH257" i="79"/>
  <c r="AG257" i="79"/>
  <c r="AF257" i="79"/>
  <c r="AE257" i="79"/>
  <c r="AK254" i="79"/>
  <c r="AJ254" i="79"/>
  <c r="AI254" i="79"/>
  <c r="AH254" i="79"/>
  <c r="AG254" i="79"/>
  <c r="AF254" i="79"/>
  <c r="AE254" i="79"/>
  <c r="AK251" i="79"/>
  <c r="AJ251" i="79"/>
  <c r="AI251" i="79"/>
  <c r="AH251" i="79"/>
  <c r="AG251" i="79"/>
  <c r="AF251" i="79"/>
  <c r="AE251" i="79"/>
  <c r="AK248" i="79"/>
  <c r="AJ248" i="79"/>
  <c r="AI248" i="79"/>
  <c r="AH248" i="79"/>
  <c r="AG248" i="79"/>
  <c r="AF248" i="79"/>
  <c r="AE248" i="79"/>
  <c r="AK245" i="79"/>
  <c r="AJ245" i="79"/>
  <c r="AI245" i="79"/>
  <c r="AH245" i="79"/>
  <c r="AG245" i="79"/>
  <c r="AF245" i="79"/>
  <c r="AE245" i="79"/>
  <c r="AK241" i="79"/>
  <c r="AJ241" i="79"/>
  <c r="AI241" i="79"/>
  <c r="AH241" i="79"/>
  <c r="AG241" i="79"/>
  <c r="AF241" i="79"/>
  <c r="AE241" i="79"/>
  <c r="AK238" i="79"/>
  <c r="AJ238" i="79"/>
  <c r="AI238" i="79"/>
  <c r="AH238" i="79"/>
  <c r="AG238" i="79"/>
  <c r="AF238" i="79"/>
  <c r="AE238" i="79"/>
  <c r="AK235" i="79"/>
  <c r="AJ235" i="79"/>
  <c r="AI235" i="79"/>
  <c r="AH235" i="79"/>
  <c r="AG235" i="79"/>
  <c r="AF235" i="79"/>
  <c r="AE235" i="79"/>
  <c r="AK232" i="79"/>
  <c r="AJ232" i="79"/>
  <c r="AI232" i="79"/>
  <c r="AH232" i="79"/>
  <c r="AG232" i="79"/>
  <c r="AF232" i="79"/>
  <c r="AE232" i="79"/>
  <c r="AK229" i="79"/>
  <c r="AJ229" i="79"/>
  <c r="AI229" i="79"/>
  <c r="AH229" i="79"/>
  <c r="AG229" i="79"/>
  <c r="AF229" i="79"/>
  <c r="AE229" i="79"/>
  <c r="K379" i="85" l="1"/>
  <c r="C348" i="85" s="1"/>
  <c r="P379" i="85"/>
  <c r="C349" i="85" s="1"/>
  <c r="K339" i="85"/>
  <c r="C259" i="85" s="1"/>
  <c r="K97" i="85"/>
  <c r="C27" i="85" s="1"/>
  <c r="D37" i="85" s="1"/>
  <c r="F37" i="85" s="1"/>
  <c r="K175" i="85"/>
  <c r="C106" i="85" s="1"/>
  <c r="P175" i="85"/>
  <c r="C107" i="85" s="1"/>
  <c r="P249" i="85"/>
  <c r="C184" i="85" s="1"/>
  <c r="P339" i="85"/>
  <c r="C260" i="85" s="1"/>
  <c r="C28" i="85"/>
  <c r="C30" i="85"/>
  <c r="D30" i="85" s="1"/>
  <c r="F30" i="85" s="1"/>
  <c r="C32" i="85"/>
  <c r="C34" i="85"/>
  <c r="D34" i="85" s="1"/>
  <c r="F34" i="85" s="1"/>
  <c r="C36" i="85"/>
  <c r="C38" i="85"/>
  <c r="D38" i="85" s="1"/>
  <c r="F38" i="85" s="1"/>
  <c r="D349" i="85"/>
  <c r="F349" i="85" s="1"/>
  <c r="C350" i="85"/>
  <c r="C29" i="85"/>
  <c r="D29" i="85" s="1"/>
  <c r="F29" i="85" s="1"/>
  <c r="C31" i="85"/>
  <c r="D31" i="85" s="1"/>
  <c r="F31" i="85" s="1"/>
  <c r="C33" i="85"/>
  <c r="C35" i="85"/>
  <c r="D35" i="85" s="1"/>
  <c r="F35" i="85" s="1"/>
  <c r="K249" i="85"/>
  <c r="C183" i="85" s="1"/>
  <c r="D33" i="85" l="1"/>
  <c r="F33" i="85" s="1"/>
  <c r="D32" i="85"/>
  <c r="F32" i="85" s="1"/>
  <c r="D36" i="85"/>
  <c r="F36" i="85" s="1"/>
  <c r="D28" i="85"/>
  <c r="F28" i="85" s="1"/>
  <c r="F39" i="85" s="1"/>
  <c r="F40" i="85" s="1"/>
  <c r="D350" i="85"/>
  <c r="F350" i="85" s="1"/>
  <c r="C351" i="85"/>
  <c r="C185" i="85"/>
  <c r="D184" i="85"/>
  <c r="F184" i="85" s="1"/>
  <c r="D260" i="85"/>
  <c r="F260" i="85" s="1"/>
  <c r="C261" i="85"/>
  <c r="C108" i="85"/>
  <c r="D107" i="85"/>
  <c r="F107" i="85" s="1"/>
  <c r="C109" i="85" l="1"/>
  <c r="D108" i="85"/>
  <c r="F108" i="85" s="1"/>
  <c r="C186" i="85"/>
  <c r="D185" i="85"/>
  <c r="F185" i="85" s="1"/>
  <c r="C262" i="85"/>
  <c r="D261" i="85"/>
  <c r="F261" i="85" s="1"/>
  <c r="D351" i="85"/>
  <c r="F351" i="85" s="1"/>
  <c r="C352" i="85"/>
  <c r="F44" i="85" l="1"/>
  <c r="F48" i="85"/>
  <c r="F49" i="85"/>
  <c r="F45" i="85"/>
  <c r="F50" i="85"/>
  <c r="F46" i="85"/>
  <c r="F51" i="85"/>
  <c r="F47" i="85"/>
  <c r="F42" i="85"/>
  <c r="F41" i="85"/>
  <c r="F43" i="85"/>
  <c r="C187" i="85"/>
  <c r="D186" i="85"/>
  <c r="F186" i="85" s="1"/>
  <c r="C263" i="85"/>
  <c r="D262" i="85"/>
  <c r="F262" i="85" s="1"/>
  <c r="C353" i="85"/>
  <c r="D352" i="85"/>
  <c r="F352" i="85" s="1"/>
  <c r="C110" i="85"/>
  <c r="D109" i="85"/>
  <c r="F109" i="85" s="1"/>
  <c r="C111" i="85" l="1"/>
  <c r="D110" i="85"/>
  <c r="F110" i="85" s="1"/>
  <c r="D187" i="85"/>
  <c r="F187" i="85" s="1"/>
  <c r="C188" i="85"/>
  <c r="C264" i="85"/>
  <c r="D263" i="85"/>
  <c r="F263" i="85" s="1"/>
  <c r="C354" i="85"/>
  <c r="D353" i="85"/>
  <c r="F353" i="85" s="1"/>
  <c r="C355" i="85" l="1"/>
  <c r="D354" i="85"/>
  <c r="F354" i="85" s="1"/>
  <c r="C189" i="85"/>
  <c r="D188" i="85"/>
  <c r="F188" i="85" s="1"/>
  <c r="C265" i="85"/>
  <c r="D264" i="85"/>
  <c r="F264" i="85" s="1"/>
  <c r="C112" i="85"/>
  <c r="D111" i="85"/>
  <c r="F111" i="85" s="1"/>
  <c r="C190" i="85" l="1"/>
  <c r="D189" i="85"/>
  <c r="F189" i="85" s="1"/>
  <c r="C113" i="85"/>
  <c r="D112" i="85"/>
  <c r="F112" i="85" s="1"/>
  <c r="D265" i="85"/>
  <c r="F265" i="85" s="1"/>
  <c r="C266" i="85"/>
  <c r="D355" i="85"/>
  <c r="F355" i="85" s="1"/>
  <c r="C356" i="85"/>
  <c r="D356" i="85" l="1"/>
  <c r="F356" i="85" s="1"/>
  <c r="C357" i="85"/>
  <c r="D190" i="85"/>
  <c r="F190" i="85" s="1"/>
  <c r="C191" i="85"/>
  <c r="C267" i="85"/>
  <c r="D266" i="85"/>
  <c r="F266" i="85" s="1"/>
  <c r="C114" i="85"/>
  <c r="D113" i="85"/>
  <c r="F113" i="85" s="1"/>
  <c r="D114" i="85" l="1"/>
  <c r="F114" i="85" s="1"/>
  <c r="C115" i="85"/>
  <c r="D191" i="85"/>
  <c r="F191" i="85" s="1"/>
  <c r="C192" i="85"/>
  <c r="C358" i="85"/>
  <c r="D357" i="85"/>
  <c r="F357" i="85" s="1"/>
  <c r="C268" i="85"/>
  <c r="D267" i="85"/>
  <c r="F267" i="85" s="1"/>
  <c r="C193" i="85" l="1"/>
  <c r="D192" i="85"/>
  <c r="F192" i="85" s="1"/>
  <c r="D268" i="85"/>
  <c r="F268" i="85" s="1"/>
  <c r="C269" i="85"/>
  <c r="C116" i="85"/>
  <c r="D115" i="85"/>
  <c r="F115" i="85" s="1"/>
  <c r="D358" i="85"/>
  <c r="F358" i="85" s="1"/>
  <c r="C359" i="85"/>
  <c r="D359" i="85" s="1"/>
  <c r="F359" i="85" s="1"/>
  <c r="F360" i="85" l="1"/>
  <c r="C270" i="85"/>
  <c r="D270" i="85" s="1"/>
  <c r="F270" i="85" s="1"/>
  <c r="F271" i="85" s="1"/>
  <c r="D269" i="85"/>
  <c r="F269" i="85" s="1"/>
  <c r="C117" i="85"/>
  <c r="D117" i="85" s="1"/>
  <c r="F117" i="85" s="1"/>
  <c r="D116" i="85"/>
  <c r="F116" i="85" s="1"/>
  <c r="C194" i="85"/>
  <c r="D194" i="85" s="1"/>
  <c r="F194" i="85" s="1"/>
  <c r="D193" i="85"/>
  <c r="F193" i="85" s="1"/>
  <c r="F273" i="85" l="1"/>
  <c r="F277" i="85"/>
  <c r="F281" i="85"/>
  <c r="F274" i="85"/>
  <c r="F278" i="85"/>
  <c r="F282" i="85"/>
  <c r="F276" i="85"/>
  <c r="F280" i="85"/>
  <c r="F272" i="85"/>
  <c r="F275" i="85"/>
  <c r="F279" i="85"/>
  <c r="F283" i="85"/>
  <c r="F365" i="85"/>
  <c r="F369" i="85"/>
  <c r="F368" i="85"/>
  <c r="F362" i="85"/>
  <c r="F366" i="85"/>
  <c r="F370" i="85"/>
  <c r="F364" i="85"/>
  <c r="F363" i="85"/>
  <c r="F367" i="85"/>
  <c r="F361" i="85"/>
  <c r="S1077" i="79" s="1"/>
  <c r="R1077" i="79"/>
  <c r="F118" i="85"/>
  <c r="F195" i="85"/>
  <c r="F196" i="85" s="1"/>
  <c r="X1077" i="79" l="1"/>
  <c r="X1159" i="79" s="1"/>
  <c r="Z1077" i="79"/>
  <c r="Z1159" i="79" s="1"/>
  <c r="U1077" i="79"/>
  <c r="U1159" i="79" s="1"/>
  <c r="S1159" i="79"/>
  <c r="Y1077" i="79"/>
  <c r="Y1159" i="79" s="1"/>
  <c r="V1077" i="79"/>
  <c r="V1159" i="79" s="1"/>
  <c r="AB1077" i="79"/>
  <c r="AB1159" i="79" s="1"/>
  <c r="AA1077" i="79"/>
  <c r="AA1159" i="79" s="1"/>
  <c r="T1077" i="79"/>
  <c r="T1159" i="79" s="1"/>
  <c r="AC1077" i="79"/>
  <c r="AC1159" i="79" s="1"/>
  <c r="W1077" i="79"/>
  <c r="W1159" i="79" s="1"/>
  <c r="AD1077" i="79"/>
  <c r="AD1159" i="79" s="1"/>
  <c r="F202" i="85"/>
  <c r="F206" i="85"/>
  <c r="F201" i="85"/>
  <c r="F203" i="85"/>
  <c r="F207" i="85"/>
  <c r="F205" i="85"/>
  <c r="F200" i="85"/>
  <c r="F204" i="85"/>
  <c r="R900" i="79"/>
  <c r="F199" i="85"/>
  <c r="F198" i="85"/>
  <c r="F197" i="85"/>
  <c r="F119" i="85"/>
  <c r="R711" i="79"/>
  <c r="H191" i="47"/>
  <c r="H190" i="47"/>
  <c r="H189" i="47"/>
  <c r="H188" i="47"/>
  <c r="H187" i="47"/>
  <c r="H186" i="47"/>
  <c r="F126" i="85" l="1"/>
  <c r="F130" i="85"/>
  <c r="F125" i="85"/>
  <c r="F129" i="85"/>
  <c r="F127" i="85"/>
  <c r="F123" i="85"/>
  <c r="F124" i="85"/>
  <c r="F128" i="85"/>
  <c r="S711" i="79"/>
  <c r="F120" i="85"/>
  <c r="F122" i="85"/>
  <c r="F121" i="85"/>
  <c r="S900" i="79"/>
  <c r="H184" i="47"/>
  <c r="H185" i="47"/>
  <c r="H183" i="47"/>
  <c r="H181" i="47"/>
  <c r="H182" i="47"/>
  <c r="H180" i="47"/>
  <c r="H175" i="47"/>
  <c r="H176" i="47"/>
  <c r="H174" i="47"/>
  <c r="H172" i="47"/>
  <c r="H173" i="47"/>
  <c r="H171" i="47"/>
  <c r="H169" i="47"/>
  <c r="H170" i="47"/>
  <c r="H168" i="47"/>
  <c r="H166" i="47"/>
  <c r="H167" i="47"/>
  <c r="H165" i="47"/>
  <c r="H161" i="47"/>
  <c r="H160" i="47"/>
  <c r="H159" i="47"/>
  <c r="H157" i="47"/>
  <c r="H158" i="47"/>
  <c r="H156" i="47"/>
  <c r="Y900" i="79" l="1"/>
  <c r="Y964" i="79" s="1"/>
  <c r="AC900" i="79"/>
  <c r="AC964" i="79" s="1"/>
  <c r="AD900" i="79"/>
  <c r="AD964" i="79" s="1"/>
  <c r="AA900" i="79"/>
  <c r="AA964" i="79" s="1"/>
  <c r="AB900" i="79"/>
  <c r="AB964" i="79" s="1"/>
  <c r="Z900" i="79"/>
  <c r="Z964" i="79" s="1"/>
  <c r="W900" i="79"/>
  <c r="W964" i="79" s="1"/>
  <c r="X900" i="79"/>
  <c r="X964" i="79" s="1"/>
  <c r="V900" i="79"/>
  <c r="V964" i="79" s="1"/>
  <c r="U900" i="79"/>
  <c r="U964" i="79" s="1"/>
  <c r="T900" i="79"/>
  <c r="T964" i="79" s="1"/>
  <c r="S964" i="79"/>
  <c r="AD711" i="79"/>
  <c r="AD769" i="79" s="1"/>
  <c r="AC711" i="79"/>
  <c r="AC769" i="79" s="1"/>
  <c r="AB711" i="79"/>
  <c r="AB769" i="79" s="1"/>
  <c r="X711" i="79"/>
  <c r="X769" i="79" s="1"/>
  <c r="T711" i="79"/>
  <c r="T769" i="79" s="1"/>
  <c r="W711" i="79"/>
  <c r="W769" i="79" s="1"/>
  <c r="U711" i="79"/>
  <c r="U769" i="79" s="1"/>
  <c r="Y711" i="79"/>
  <c r="Y769" i="79" s="1"/>
  <c r="AA711" i="79"/>
  <c r="AA769" i="79" s="1"/>
  <c r="V711" i="79"/>
  <c r="V769" i="79" s="1"/>
  <c r="Z711" i="79"/>
  <c r="Z769" i="79" s="1"/>
  <c r="S769" i="79"/>
  <c r="Q1415" i="79"/>
  <c r="Q1412" i="79"/>
  <c r="Q1409" i="79"/>
  <c r="Q1406" i="79"/>
  <c r="Q1403" i="79"/>
  <c r="Q1221" i="79"/>
  <c r="Q1218" i="79"/>
  <c r="Q1215" i="79"/>
  <c r="Q1212" i="79"/>
  <c r="Q1209" i="79"/>
  <c r="Q1026" i="79"/>
  <c r="Q1023" i="79"/>
  <c r="Q1020" i="79"/>
  <c r="Q1017" i="79"/>
  <c r="Q1014" i="79"/>
  <c r="U337" i="46"/>
  <c r="U334" i="46"/>
  <c r="U331" i="46"/>
  <c r="U328" i="46"/>
  <c r="U325" i="46"/>
  <c r="U201" i="46"/>
  <c r="U198" i="46"/>
  <c r="U195" i="46"/>
  <c r="U192" i="46"/>
  <c r="U189" i="46"/>
  <c r="AS1606" i="79" l="1"/>
  <c r="AS1383" i="79"/>
  <c r="AS1189" i="79"/>
  <c r="AS994" i="79"/>
  <c r="AS799" i="79"/>
  <c r="AS605" i="79"/>
  <c r="AS415" i="79"/>
  <c r="AS225" i="79"/>
  <c r="AS35" i="79"/>
  <c r="Q100" i="43"/>
  <c r="P100" i="43"/>
  <c r="O100" i="43"/>
  <c r="N100" i="43"/>
  <c r="M100" i="43"/>
  <c r="L100" i="43"/>
  <c r="K100" i="43"/>
  <c r="J100" i="43"/>
  <c r="I100" i="43"/>
  <c r="H100" i="43"/>
  <c r="G100" i="43"/>
  <c r="F100" i="43"/>
  <c r="E100" i="43"/>
  <c r="D100" i="43"/>
  <c r="Q53" i="43"/>
  <c r="P53" i="43"/>
  <c r="O53" i="43"/>
  <c r="AP605" i="79" s="1"/>
  <c r="N53" i="43"/>
  <c r="AO1659" i="79" s="1"/>
  <c r="M53" i="43"/>
  <c r="AN225" i="79" s="1"/>
  <c r="L53" i="43"/>
  <c r="K53" i="43"/>
  <c r="AL1383" i="79" s="1"/>
  <c r="J53" i="43"/>
  <c r="AK1659" i="79" s="1"/>
  <c r="I53" i="43"/>
  <c r="H53" i="43"/>
  <c r="G53" i="43"/>
  <c r="AH1632" i="79" s="1"/>
  <c r="F53" i="43"/>
  <c r="AG1659" i="79" s="1"/>
  <c r="E53" i="43"/>
  <c r="AF1632" i="79" s="1"/>
  <c r="D53" i="43"/>
  <c r="AE799" i="79" s="1"/>
  <c r="AS1686" i="79"/>
  <c r="AS1659" i="79"/>
  <c r="AS1632" i="79"/>
  <c r="AS1580" i="79"/>
  <c r="E29" i="45"/>
  <c r="F29" i="45"/>
  <c r="G29" i="45"/>
  <c r="H29" i="45"/>
  <c r="I29" i="45"/>
  <c r="J29" i="45"/>
  <c r="K29" i="45"/>
  <c r="L29" i="45"/>
  <c r="M29" i="45"/>
  <c r="N29" i="45"/>
  <c r="O29" i="45"/>
  <c r="P29" i="45"/>
  <c r="D29" i="45"/>
  <c r="E22" i="45"/>
  <c r="F22" i="45"/>
  <c r="G22" i="45"/>
  <c r="H22" i="45"/>
  <c r="I22" i="45"/>
  <c r="J22" i="45"/>
  <c r="K22" i="45"/>
  <c r="L22" i="45"/>
  <c r="M22" i="45"/>
  <c r="N22" i="45"/>
  <c r="O22" i="45"/>
  <c r="P22" i="45"/>
  <c r="D22" i="45"/>
  <c r="I60" i="44"/>
  <c r="H59" i="44"/>
  <c r="AM72" i="46"/>
  <c r="AM23" i="46"/>
  <c r="H54" i="44"/>
  <c r="I54" i="44"/>
  <c r="J54" i="44"/>
  <c r="K54" i="44"/>
  <c r="L54" i="44"/>
  <c r="M54" i="44"/>
  <c r="N54" i="44"/>
  <c r="O54" i="44"/>
  <c r="P54" i="44"/>
  <c r="Q54" i="44"/>
  <c r="H57" i="44"/>
  <c r="I57" i="44"/>
  <c r="J57" i="44"/>
  <c r="K57" i="44"/>
  <c r="L57" i="44"/>
  <c r="M57" i="44"/>
  <c r="N57" i="44"/>
  <c r="O57" i="44"/>
  <c r="P57" i="44"/>
  <c r="Q57" i="44"/>
  <c r="H58" i="44"/>
  <c r="I58" i="44"/>
  <c r="J58" i="44"/>
  <c r="K58" i="44"/>
  <c r="L58" i="44"/>
  <c r="M58" i="44"/>
  <c r="N58" i="44"/>
  <c r="O58" i="44"/>
  <c r="P58" i="44"/>
  <c r="Q58" i="44"/>
  <c r="I59" i="44"/>
  <c r="J59" i="44"/>
  <c r="K59" i="44"/>
  <c r="L59" i="44"/>
  <c r="M59" i="44"/>
  <c r="N59" i="44"/>
  <c r="O59" i="44"/>
  <c r="P59" i="44"/>
  <c r="Q59" i="44"/>
  <c r="H60" i="44"/>
  <c r="J60" i="44"/>
  <c r="K60" i="44"/>
  <c r="L60" i="44"/>
  <c r="M60" i="44"/>
  <c r="N60" i="44"/>
  <c r="O60" i="44"/>
  <c r="P60" i="44"/>
  <c r="Q60" i="44"/>
  <c r="AR1687" i="79"/>
  <c r="AQ1687" i="79"/>
  <c r="AP1687" i="79"/>
  <c r="AO1687" i="79"/>
  <c r="AN1687" i="79"/>
  <c r="AM1687" i="79"/>
  <c r="AL1687" i="79"/>
  <c r="AK1687" i="79"/>
  <c r="AJ1687" i="79"/>
  <c r="AI1687" i="79"/>
  <c r="AH1687" i="79"/>
  <c r="AG1687" i="79"/>
  <c r="AF1687" i="79"/>
  <c r="AE1687" i="79"/>
  <c r="AR1660" i="79"/>
  <c r="AQ1660" i="79"/>
  <c r="AP1660" i="79"/>
  <c r="AO1660" i="79"/>
  <c r="AN1660" i="79"/>
  <c r="AM1660" i="79"/>
  <c r="AL1660" i="79"/>
  <c r="AK1660" i="79"/>
  <c r="AJ1660" i="79"/>
  <c r="AI1660" i="79"/>
  <c r="AH1660" i="79"/>
  <c r="AG1660" i="79"/>
  <c r="AF1660" i="79"/>
  <c r="AE1660" i="79"/>
  <c r="AR1633" i="79"/>
  <c r="AQ1633" i="79"/>
  <c r="AP1633" i="79"/>
  <c r="AO1633" i="79"/>
  <c r="AN1633" i="79"/>
  <c r="AM1633" i="79"/>
  <c r="AL1633" i="79"/>
  <c r="AK1633" i="79"/>
  <c r="AJ1633" i="79"/>
  <c r="AI1633" i="79"/>
  <c r="AH1633" i="79"/>
  <c r="AG1633" i="79"/>
  <c r="AF1633" i="79"/>
  <c r="AE1633" i="79"/>
  <c r="AK1632" i="79" l="1"/>
  <c r="AL799" i="79"/>
  <c r="AK605" i="79"/>
  <c r="AP1383" i="79"/>
  <c r="AL1659" i="79"/>
  <c r="AL605" i="79"/>
  <c r="AO994" i="79"/>
  <c r="AP1659" i="79"/>
  <c r="AK415" i="79"/>
  <c r="AO415" i="79"/>
  <c r="AO605" i="79"/>
  <c r="AK1189" i="79"/>
  <c r="AP1606" i="79"/>
  <c r="AK225" i="79"/>
  <c r="AK1383" i="79"/>
  <c r="AP35" i="79"/>
  <c r="AO225" i="79"/>
  <c r="AK994" i="79"/>
  <c r="AO1189" i="79"/>
  <c r="AO1383" i="79"/>
  <c r="AI1189" i="79"/>
  <c r="AI415" i="79"/>
  <c r="AI1383" i="79"/>
  <c r="AI605" i="79"/>
  <c r="AM1632" i="79"/>
  <c r="AM1189" i="79"/>
  <c r="AM415" i="79"/>
  <c r="AM1383" i="79"/>
  <c r="AM605" i="79"/>
  <c r="AQ1632" i="79"/>
  <c r="AQ1189" i="79"/>
  <c r="AQ415" i="79"/>
  <c r="AQ1580" i="79"/>
  <c r="AQ1383" i="79"/>
  <c r="AQ605" i="79"/>
  <c r="AM35" i="79"/>
  <c r="AI225" i="79"/>
  <c r="AI799" i="79"/>
  <c r="AQ799" i="79"/>
  <c r="AQ994" i="79"/>
  <c r="AM1606" i="79"/>
  <c r="AI1632" i="79"/>
  <c r="AJ1659" i="79"/>
  <c r="AJ1383" i="79"/>
  <c r="AJ605" i="79"/>
  <c r="AJ1606" i="79"/>
  <c r="AJ799" i="79"/>
  <c r="AJ35" i="79"/>
  <c r="AN1383" i="79"/>
  <c r="AN605" i="79"/>
  <c r="AN1606" i="79"/>
  <c r="AN799" i="79"/>
  <c r="AN35" i="79"/>
  <c r="AR1580" i="79"/>
  <c r="AR1383" i="79"/>
  <c r="AR605" i="79"/>
  <c r="AR1632" i="79"/>
  <c r="AR1606" i="79"/>
  <c r="AR799" i="79"/>
  <c r="AR35" i="79"/>
  <c r="AJ225" i="79"/>
  <c r="AJ415" i="79"/>
  <c r="AR415" i="79"/>
  <c r="AM994" i="79"/>
  <c r="AR994" i="79"/>
  <c r="AN1189" i="79"/>
  <c r="AI1580" i="79"/>
  <c r="AI35" i="79"/>
  <c r="AQ35" i="79"/>
  <c r="AQ225" i="79"/>
  <c r="AM799" i="79"/>
  <c r="AI994" i="79"/>
  <c r="AN994" i="79"/>
  <c r="AI1606" i="79"/>
  <c r="AQ1606" i="79"/>
  <c r="AN1580" i="79"/>
  <c r="AL1580" i="79"/>
  <c r="AL994" i="79"/>
  <c r="AL225" i="79"/>
  <c r="AL1189" i="79"/>
  <c r="AL415" i="79"/>
  <c r="AP994" i="79"/>
  <c r="AP225" i="79"/>
  <c r="AP1189" i="79"/>
  <c r="AP415" i="79"/>
  <c r="AL35" i="79"/>
  <c r="AM225" i="79"/>
  <c r="AR225" i="79"/>
  <c r="AN415" i="79"/>
  <c r="AP799" i="79"/>
  <c r="AJ994" i="79"/>
  <c r="AJ1189" i="79"/>
  <c r="AR1189" i="79"/>
  <c r="AL1606" i="79"/>
  <c r="AK35" i="79"/>
  <c r="AO35" i="79"/>
  <c r="AK799" i="79"/>
  <c r="AO799" i="79"/>
  <c r="AK1606" i="79"/>
  <c r="AO1606" i="79"/>
  <c r="P23" i="45"/>
  <c r="C135" i="45" s="1"/>
  <c r="AF1580" i="79"/>
  <c r="AF799" i="79"/>
  <c r="AF994" i="79"/>
  <c r="AF415" i="79"/>
  <c r="AF35" i="79"/>
  <c r="AE1632" i="79"/>
  <c r="AE35" i="79"/>
  <c r="AE605" i="79"/>
  <c r="AE994" i="79"/>
  <c r="AE1606" i="79"/>
  <c r="AE1659" i="79"/>
  <c r="AE1686" i="79"/>
  <c r="AE1580" i="79"/>
  <c r="AE1189" i="79"/>
  <c r="AG1383" i="79"/>
  <c r="AH415" i="79"/>
  <c r="AH35" i="79"/>
  <c r="AE225" i="79"/>
  <c r="AF605" i="79"/>
  <c r="AF1189" i="79"/>
  <c r="AE1383" i="79"/>
  <c r="AF1606" i="79"/>
  <c r="AH1383" i="79"/>
  <c r="AF225" i="79"/>
  <c r="AE415" i="79"/>
  <c r="AG605" i="79"/>
  <c r="AF1383" i="79"/>
  <c r="AH799" i="79"/>
  <c r="AH1189" i="79"/>
  <c r="AH1659" i="79"/>
  <c r="AH225" i="79"/>
  <c r="AH1606" i="79"/>
  <c r="AH605" i="79"/>
  <c r="AH994" i="79"/>
  <c r="AG415" i="79"/>
  <c r="AG1189" i="79"/>
  <c r="AG225" i="79"/>
  <c r="AG994" i="79"/>
  <c r="AG35" i="79"/>
  <c r="AG799" i="79"/>
  <c r="AG1606" i="79"/>
  <c r="AR1686" i="79"/>
  <c r="AR1659" i="79"/>
  <c r="AQ1659" i="79"/>
  <c r="AQ1686" i="79"/>
  <c r="AP1632" i="79"/>
  <c r="AP1686" i="79"/>
  <c r="AP1580" i="79"/>
  <c r="AO1686" i="79"/>
  <c r="AO1580" i="79"/>
  <c r="AO1632" i="79"/>
  <c r="AN1632" i="79"/>
  <c r="AN1686" i="79"/>
  <c r="AN1659" i="79"/>
  <c r="AM1580" i="79"/>
  <c r="AM1659" i="79"/>
  <c r="AM1686" i="79"/>
  <c r="AL1686" i="79"/>
  <c r="AL1632" i="79"/>
  <c r="AK1580" i="79"/>
  <c r="AK1686" i="79"/>
  <c r="AJ1686" i="79"/>
  <c r="AJ1580" i="79"/>
  <c r="AJ1632" i="79"/>
  <c r="AI1659" i="79"/>
  <c r="AI1686" i="79"/>
  <c r="AH1686" i="79"/>
  <c r="AH1580" i="79"/>
  <c r="AG1632" i="79"/>
  <c r="AG1686" i="79"/>
  <c r="AG1580" i="79"/>
  <c r="AF1686" i="79"/>
  <c r="AF1659" i="79"/>
  <c r="AR1546" i="79"/>
  <c r="AQ1546" i="79"/>
  <c r="AP1546" i="79"/>
  <c r="AO1546" i="79"/>
  <c r="AN1546" i="79"/>
  <c r="AM1546" i="79"/>
  <c r="AL1546" i="79"/>
  <c r="AK1546" i="79"/>
  <c r="AJ1546" i="79"/>
  <c r="AI1546" i="79"/>
  <c r="AH1546" i="79"/>
  <c r="AG1546" i="79"/>
  <c r="AF1546" i="79"/>
  <c r="AE1546" i="79"/>
  <c r="Q1546" i="79"/>
  <c r="AS1545" i="79"/>
  <c r="AR1352" i="79"/>
  <c r="AQ1352" i="79"/>
  <c r="AP1352" i="79"/>
  <c r="AO1352" i="79"/>
  <c r="AN1352" i="79"/>
  <c r="AM1352" i="79"/>
  <c r="AL1352" i="79"/>
  <c r="AK1352" i="79"/>
  <c r="AJ1352" i="79"/>
  <c r="AI1352" i="79"/>
  <c r="AH1352" i="79"/>
  <c r="AG1352" i="79"/>
  <c r="AF1352" i="79"/>
  <c r="AE1352" i="79"/>
  <c r="Q1352" i="79"/>
  <c r="AS1351" i="79"/>
  <c r="AR1157" i="79"/>
  <c r="AQ1157" i="79"/>
  <c r="AP1157" i="79"/>
  <c r="AO1157" i="79"/>
  <c r="AN1157" i="79"/>
  <c r="AM1157" i="79"/>
  <c r="AL1157" i="79"/>
  <c r="AK1157" i="79"/>
  <c r="AJ1157" i="79"/>
  <c r="AI1157" i="79"/>
  <c r="AH1157" i="79"/>
  <c r="AG1157" i="79"/>
  <c r="AF1157" i="79"/>
  <c r="AE1157" i="79"/>
  <c r="Q1157" i="79"/>
  <c r="AS1156" i="79"/>
  <c r="AR962" i="79"/>
  <c r="AQ962" i="79"/>
  <c r="AP962" i="79"/>
  <c r="AO962" i="79"/>
  <c r="AN962" i="79"/>
  <c r="AM962" i="79"/>
  <c r="AL962" i="79"/>
  <c r="AS961" i="79"/>
  <c r="AS418" i="79"/>
  <c r="AN419" i="79"/>
  <c r="AO419" i="79"/>
  <c r="AP419" i="79"/>
  <c r="AQ419" i="79"/>
  <c r="AR419" i="79"/>
  <c r="AS421" i="79"/>
  <c r="AN422" i="79"/>
  <c r="AO422" i="79"/>
  <c r="AP422" i="79"/>
  <c r="AQ422" i="79"/>
  <c r="AR422" i="79"/>
  <c r="R1548" i="79"/>
  <c r="D1548" i="79"/>
  <c r="AR1541" i="79"/>
  <c r="AQ1541" i="79"/>
  <c r="AP1541" i="79"/>
  <c r="AO1541" i="79"/>
  <c r="AN1541" i="79"/>
  <c r="AM1541" i="79"/>
  <c r="AL1541" i="79"/>
  <c r="AK1541" i="79"/>
  <c r="AJ1541" i="79"/>
  <c r="AI1541" i="79"/>
  <c r="AH1541" i="79"/>
  <c r="AG1541" i="79"/>
  <c r="AF1541" i="79"/>
  <c r="AE1541" i="79"/>
  <c r="Q1541" i="79"/>
  <c r="AS1540" i="79"/>
  <c r="AR1538" i="79"/>
  <c r="AQ1538" i="79"/>
  <c r="AP1538" i="79"/>
  <c r="AO1538" i="79"/>
  <c r="AN1538" i="79"/>
  <c r="AM1538" i="79"/>
  <c r="AL1538" i="79"/>
  <c r="AK1538" i="79"/>
  <c r="AJ1538" i="79"/>
  <c r="AI1538" i="79"/>
  <c r="AH1538" i="79"/>
  <c r="AG1538" i="79"/>
  <c r="AF1538" i="79"/>
  <c r="AE1538" i="79"/>
  <c r="Q1538" i="79"/>
  <c r="AS1537" i="79"/>
  <c r="AR1535" i="79"/>
  <c r="AQ1535" i="79"/>
  <c r="AP1535" i="79"/>
  <c r="AO1535" i="79"/>
  <c r="AN1535" i="79"/>
  <c r="AM1535" i="79"/>
  <c r="AL1535" i="79"/>
  <c r="AK1535" i="79"/>
  <c r="AJ1535" i="79"/>
  <c r="AI1535" i="79"/>
  <c r="AH1535" i="79"/>
  <c r="AG1535" i="79"/>
  <c r="AF1535" i="79"/>
  <c r="AE1535" i="79"/>
  <c r="Q1535" i="79"/>
  <c r="AS1534" i="79"/>
  <c r="AR1532" i="79"/>
  <c r="AQ1532" i="79"/>
  <c r="AP1532" i="79"/>
  <c r="AO1532" i="79"/>
  <c r="AN1532" i="79"/>
  <c r="AM1532" i="79"/>
  <c r="AL1532" i="79"/>
  <c r="AK1532" i="79"/>
  <c r="AJ1532" i="79"/>
  <c r="AI1532" i="79"/>
  <c r="AH1532" i="79"/>
  <c r="AG1532" i="79"/>
  <c r="AF1532" i="79"/>
  <c r="AE1532" i="79"/>
  <c r="Q1532" i="79"/>
  <c r="AS1531" i="79"/>
  <c r="AR1529" i="79"/>
  <c r="AQ1529" i="79"/>
  <c r="AP1529" i="79"/>
  <c r="AO1529" i="79"/>
  <c r="AN1529" i="79"/>
  <c r="AM1529" i="79"/>
  <c r="AL1529" i="79"/>
  <c r="AK1529" i="79"/>
  <c r="AJ1529" i="79"/>
  <c r="AI1529" i="79"/>
  <c r="AH1529" i="79"/>
  <c r="AG1529" i="79"/>
  <c r="AF1529" i="79"/>
  <c r="AE1529" i="79"/>
  <c r="Q1529" i="79"/>
  <c r="AS1528" i="79"/>
  <c r="AR1526" i="79"/>
  <c r="AQ1526" i="79"/>
  <c r="AP1526" i="79"/>
  <c r="AO1526" i="79"/>
  <c r="AN1526" i="79"/>
  <c r="AM1526" i="79"/>
  <c r="AL1526" i="79"/>
  <c r="AK1526" i="79"/>
  <c r="AJ1526" i="79"/>
  <c r="AI1526" i="79"/>
  <c r="AH1526" i="79"/>
  <c r="AG1526" i="79"/>
  <c r="AF1526" i="79"/>
  <c r="AE1526" i="79"/>
  <c r="Q1526" i="79"/>
  <c r="AS1525" i="79"/>
  <c r="AR1523" i="79"/>
  <c r="AQ1523" i="79"/>
  <c r="AP1523" i="79"/>
  <c r="AO1523" i="79"/>
  <c r="AN1523" i="79"/>
  <c r="AM1523" i="79"/>
  <c r="AL1523" i="79"/>
  <c r="AK1523" i="79"/>
  <c r="AJ1523" i="79"/>
  <c r="AI1523" i="79"/>
  <c r="AH1523" i="79"/>
  <c r="AG1523" i="79"/>
  <c r="AF1523" i="79"/>
  <c r="AE1523" i="79"/>
  <c r="Q1523" i="79"/>
  <c r="AS1522" i="79"/>
  <c r="AR1520" i="79"/>
  <c r="AQ1520" i="79"/>
  <c r="AP1520" i="79"/>
  <c r="AO1520" i="79"/>
  <c r="AN1520" i="79"/>
  <c r="AM1520" i="79"/>
  <c r="AL1520" i="79"/>
  <c r="AK1520" i="79"/>
  <c r="AJ1520" i="79"/>
  <c r="AI1520" i="79"/>
  <c r="AH1520" i="79"/>
  <c r="AG1520" i="79"/>
  <c r="AF1520" i="79"/>
  <c r="AE1520" i="79"/>
  <c r="AS1519" i="79"/>
  <c r="AR1517" i="79"/>
  <c r="AQ1517" i="79"/>
  <c r="AP1517" i="79"/>
  <c r="AO1517" i="79"/>
  <c r="AN1517" i="79"/>
  <c r="AM1517" i="79"/>
  <c r="AL1517" i="79"/>
  <c r="AK1517" i="79"/>
  <c r="AJ1517" i="79"/>
  <c r="AI1517" i="79"/>
  <c r="AH1517" i="79"/>
  <c r="AG1517" i="79"/>
  <c r="AF1517" i="79"/>
  <c r="AE1517" i="79"/>
  <c r="Q1517" i="79"/>
  <c r="AS1516" i="79"/>
  <c r="AR1514" i="79"/>
  <c r="AQ1514" i="79"/>
  <c r="AP1514" i="79"/>
  <c r="AO1514" i="79"/>
  <c r="AN1514" i="79"/>
  <c r="AM1514" i="79"/>
  <c r="AL1514" i="79"/>
  <c r="AK1514" i="79"/>
  <c r="AJ1514" i="79"/>
  <c r="AI1514" i="79"/>
  <c r="AH1514" i="79"/>
  <c r="AG1514" i="79"/>
  <c r="AF1514" i="79"/>
  <c r="AE1514" i="79"/>
  <c r="Q1514" i="79"/>
  <c r="AS1513" i="79"/>
  <c r="AR1511" i="79"/>
  <c r="AQ1511" i="79"/>
  <c r="AP1511" i="79"/>
  <c r="AO1511" i="79"/>
  <c r="AN1511" i="79"/>
  <c r="AM1511" i="79"/>
  <c r="AL1511" i="79"/>
  <c r="AK1511" i="79"/>
  <c r="AJ1511" i="79"/>
  <c r="AI1511" i="79"/>
  <c r="AH1511" i="79"/>
  <c r="AG1511" i="79"/>
  <c r="AF1511" i="79"/>
  <c r="AE1511" i="79"/>
  <c r="Q1511" i="79"/>
  <c r="AS1510" i="79"/>
  <c r="AR1508" i="79"/>
  <c r="AQ1508" i="79"/>
  <c r="AP1508" i="79"/>
  <c r="AO1508" i="79"/>
  <c r="AN1508" i="79"/>
  <c r="AM1508" i="79"/>
  <c r="AL1508" i="79"/>
  <c r="AK1508" i="79"/>
  <c r="AJ1508" i="79"/>
  <c r="AI1508" i="79"/>
  <c r="AH1508" i="79"/>
  <c r="AG1508" i="79"/>
  <c r="AF1508" i="79"/>
  <c r="AE1508" i="79"/>
  <c r="Q1508" i="79"/>
  <c r="AS1507" i="79"/>
  <c r="AR1505" i="79"/>
  <c r="AQ1505" i="79"/>
  <c r="AP1505" i="79"/>
  <c r="AO1505" i="79"/>
  <c r="AN1505" i="79"/>
  <c r="AM1505" i="79"/>
  <c r="AL1505" i="79"/>
  <c r="AK1505" i="79"/>
  <c r="AJ1505" i="79"/>
  <c r="AI1505" i="79"/>
  <c r="AH1505" i="79"/>
  <c r="AG1505" i="79"/>
  <c r="AF1505" i="79"/>
  <c r="AE1505" i="79"/>
  <c r="Q1505" i="79"/>
  <c r="AS1504" i="79"/>
  <c r="AR1502" i="79"/>
  <c r="AQ1502" i="79"/>
  <c r="AP1502" i="79"/>
  <c r="AO1502" i="79"/>
  <c r="AN1502" i="79"/>
  <c r="AM1502" i="79"/>
  <c r="AL1502" i="79"/>
  <c r="AK1502" i="79"/>
  <c r="AJ1502" i="79"/>
  <c r="AI1502" i="79"/>
  <c r="AH1502" i="79"/>
  <c r="AG1502" i="79"/>
  <c r="AF1502" i="79"/>
  <c r="AE1502" i="79"/>
  <c r="Q1502" i="79"/>
  <c r="AS1501" i="79"/>
  <c r="AR1498" i="79"/>
  <c r="AQ1498" i="79"/>
  <c r="AP1498" i="79"/>
  <c r="AO1498" i="79"/>
  <c r="AN1498" i="79"/>
  <c r="AM1498" i="79"/>
  <c r="AL1498" i="79"/>
  <c r="AK1498" i="79"/>
  <c r="AJ1498" i="79"/>
  <c r="AI1498" i="79"/>
  <c r="AH1498" i="79"/>
  <c r="AG1498" i="79"/>
  <c r="AF1498" i="79"/>
  <c r="AE1498" i="79"/>
  <c r="Q1498" i="79"/>
  <c r="AS1497" i="79"/>
  <c r="AR1495" i="79"/>
  <c r="AQ1495" i="79"/>
  <c r="AP1495" i="79"/>
  <c r="AO1495" i="79"/>
  <c r="AN1495" i="79"/>
  <c r="AM1495" i="79"/>
  <c r="AL1495" i="79"/>
  <c r="AK1495" i="79"/>
  <c r="AJ1495" i="79"/>
  <c r="AI1495" i="79"/>
  <c r="AH1495" i="79"/>
  <c r="AG1495" i="79"/>
  <c r="AF1495" i="79"/>
  <c r="AE1495" i="79"/>
  <c r="Q1495" i="79"/>
  <c r="AS1494" i="79"/>
  <c r="AR1492" i="79"/>
  <c r="AQ1492" i="79"/>
  <c r="AP1492" i="79"/>
  <c r="AO1492" i="79"/>
  <c r="AN1492" i="79"/>
  <c r="AM1492" i="79"/>
  <c r="AL1492" i="79"/>
  <c r="AK1492" i="79"/>
  <c r="AJ1492" i="79"/>
  <c r="AI1492" i="79"/>
  <c r="AH1492" i="79"/>
  <c r="AG1492" i="79"/>
  <c r="AF1492" i="79"/>
  <c r="AE1492" i="79"/>
  <c r="Q1492" i="79"/>
  <c r="AS1491" i="79"/>
  <c r="AR1488" i="79"/>
  <c r="AQ1488" i="79"/>
  <c r="AP1488" i="79"/>
  <c r="AO1488" i="79"/>
  <c r="AN1488" i="79"/>
  <c r="AM1488" i="79"/>
  <c r="AL1488" i="79"/>
  <c r="AK1488" i="79"/>
  <c r="AJ1488" i="79"/>
  <c r="AI1488" i="79"/>
  <c r="AH1488" i="79"/>
  <c r="AG1488" i="79"/>
  <c r="AF1488" i="79"/>
  <c r="AE1488" i="79"/>
  <c r="Q1488" i="79"/>
  <c r="AS1487" i="79"/>
  <c r="AR1485" i="79"/>
  <c r="AQ1485" i="79"/>
  <c r="AP1485" i="79"/>
  <c r="AO1485" i="79"/>
  <c r="AN1485" i="79"/>
  <c r="AM1485" i="79"/>
  <c r="AL1485" i="79"/>
  <c r="AK1485" i="79"/>
  <c r="AJ1485" i="79"/>
  <c r="AI1485" i="79"/>
  <c r="AH1485" i="79"/>
  <c r="AG1485" i="79"/>
  <c r="AF1485" i="79"/>
  <c r="AE1485" i="79"/>
  <c r="Q1485" i="79"/>
  <c r="AS1484" i="79"/>
  <c r="AR1482" i="79"/>
  <c r="AQ1482" i="79"/>
  <c r="AP1482" i="79"/>
  <c r="AO1482" i="79"/>
  <c r="AN1482" i="79"/>
  <c r="AM1482" i="79"/>
  <c r="AL1482" i="79"/>
  <c r="AK1482" i="79"/>
  <c r="AJ1482" i="79"/>
  <c r="AI1482" i="79"/>
  <c r="AH1482" i="79"/>
  <c r="AG1482" i="79"/>
  <c r="AF1482" i="79"/>
  <c r="AE1482" i="79"/>
  <c r="Q1482" i="79"/>
  <c r="AS1481" i="79"/>
  <c r="AR1479" i="79"/>
  <c r="AQ1479" i="79"/>
  <c r="AP1479" i="79"/>
  <c r="AO1479" i="79"/>
  <c r="AN1479" i="79"/>
  <c r="AM1479" i="79"/>
  <c r="AL1479" i="79"/>
  <c r="AK1479" i="79"/>
  <c r="AJ1479" i="79"/>
  <c r="AI1479" i="79"/>
  <c r="AH1479" i="79"/>
  <c r="AG1479" i="79"/>
  <c r="AF1479" i="79"/>
  <c r="AE1479" i="79"/>
  <c r="Q1479" i="79"/>
  <c r="AS1478" i="79"/>
  <c r="AR1476" i="79"/>
  <c r="AQ1476" i="79"/>
  <c r="AP1476" i="79"/>
  <c r="AO1476" i="79"/>
  <c r="AN1476" i="79"/>
  <c r="AM1476" i="79"/>
  <c r="AL1476" i="79"/>
  <c r="AK1476" i="79"/>
  <c r="AJ1476" i="79"/>
  <c r="AI1476" i="79"/>
  <c r="AH1476" i="79"/>
  <c r="AG1476" i="79"/>
  <c r="AF1476" i="79"/>
  <c r="AE1476" i="79"/>
  <c r="Q1476" i="79"/>
  <c r="AS1475" i="79"/>
  <c r="AR1473" i="79"/>
  <c r="AQ1473" i="79"/>
  <c r="AP1473" i="79"/>
  <c r="AO1473" i="79"/>
  <c r="AN1473" i="79"/>
  <c r="AM1473" i="79"/>
  <c r="AL1473" i="79"/>
  <c r="AK1473" i="79"/>
  <c r="AJ1473" i="79"/>
  <c r="AI1473" i="79"/>
  <c r="AH1473" i="79"/>
  <c r="AG1473" i="79"/>
  <c r="AF1473" i="79"/>
  <c r="AE1473" i="79"/>
  <c r="Q1473" i="79"/>
  <c r="AS1472" i="79"/>
  <c r="AR1470" i="79"/>
  <c r="AQ1470" i="79"/>
  <c r="AP1470" i="79"/>
  <c r="AO1470" i="79"/>
  <c r="AN1470" i="79"/>
  <c r="AM1470" i="79"/>
  <c r="AL1470" i="79"/>
  <c r="AK1470" i="79"/>
  <c r="AJ1470" i="79"/>
  <c r="AI1470" i="79"/>
  <c r="AH1470" i="79"/>
  <c r="AG1470" i="79"/>
  <c r="AF1470" i="79"/>
  <c r="AE1470" i="79"/>
  <c r="Q1470" i="79"/>
  <c r="AS1469" i="79"/>
  <c r="AR1467" i="79"/>
  <c r="AQ1467" i="79"/>
  <c r="AP1467" i="79"/>
  <c r="AO1467" i="79"/>
  <c r="AN1467" i="79"/>
  <c r="AM1467" i="79"/>
  <c r="AL1467" i="79"/>
  <c r="AK1467" i="79"/>
  <c r="AJ1467" i="79"/>
  <c r="AI1467" i="79"/>
  <c r="AH1467" i="79"/>
  <c r="AG1467" i="79"/>
  <c r="AF1467" i="79"/>
  <c r="AE1467" i="79"/>
  <c r="Q1467" i="79"/>
  <c r="AS1466" i="79"/>
  <c r="AR1463" i="79"/>
  <c r="AQ1463" i="79"/>
  <c r="AP1463" i="79"/>
  <c r="AO1463" i="79"/>
  <c r="AN1463" i="79"/>
  <c r="AM1463" i="79"/>
  <c r="AL1463" i="79"/>
  <c r="AK1463" i="79"/>
  <c r="AJ1463" i="79"/>
  <c r="AI1463" i="79"/>
  <c r="AH1463" i="79"/>
  <c r="AG1463" i="79"/>
  <c r="AF1463" i="79"/>
  <c r="AE1463" i="79"/>
  <c r="AS1462" i="79"/>
  <c r="AR1460" i="79"/>
  <c r="AQ1460" i="79"/>
  <c r="AP1460" i="79"/>
  <c r="AO1460" i="79"/>
  <c r="AN1460" i="79"/>
  <c r="AM1460" i="79"/>
  <c r="AL1460" i="79"/>
  <c r="AK1460" i="79"/>
  <c r="AJ1460" i="79"/>
  <c r="AI1460" i="79"/>
  <c r="AH1460" i="79"/>
  <c r="AG1460" i="79"/>
  <c r="AF1460" i="79"/>
  <c r="AE1460" i="79"/>
  <c r="AS1459" i="79"/>
  <c r="AR1457" i="79"/>
  <c r="AQ1457" i="79"/>
  <c r="AP1457" i="79"/>
  <c r="AO1457" i="79"/>
  <c r="AN1457" i="79"/>
  <c r="AM1457" i="79"/>
  <c r="AL1457" i="79"/>
  <c r="AK1457" i="79"/>
  <c r="AJ1457" i="79"/>
  <c r="AI1457" i="79"/>
  <c r="AH1457" i="79"/>
  <c r="AG1457" i="79"/>
  <c r="AF1457" i="79"/>
  <c r="AE1457" i="79"/>
  <c r="AS1456" i="79"/>
  <c r="AR1454" i="79"/>
  <c r="AQ1454" i="79"/>
  <c r="AP1454" i="79"/>
  <c r="AO1454" i="79"/>
  <c r="AN1454" i="79"/>
  <c r="AM1454" i="79"/>
  <c r="AL1454" i="79"/>
  <c r="AK1454" i="79"/>
  <c r="AJ1454" i="79"/>
  <c r="AI1454" i="79"/>
  <c r="AH1454" i="79"/>
  <c r="AG1454" i="79"/>
  <c r="AF1454" i="79"/>
  <c r="AE1454" i="79"/>
  <c r="AS1453" i="79"/>
  <c r="AR1449" i="79"/>
  <c r="AQ1449" i="79"/>
  <c r="AP1449" i="79"/>
  <c r="AO1449" i="79"/>
  <c r="AN1449" i="79"/>
  <c r="AM1449" i="79"/>
  <c r="AL1449" i="79"/>
  <c r="AK1449" i="79"/>
  <c r="AJ1449" i="79"/>
  <c r="AI1449" i="79"/>
  <c r="AH1449" i="79"/>
  <c r="AG1449" i="79"/>
  <c r="AF1449" i="79"/>
  <c r="AE1449" i="79"/>
  <c r="Q1449" i="79"/>
  <c r="AS1448" i="79"/>
  <c r="AR1446" i="79"/>
  <c r="AQ1446" i="79"/>
  <c r="AP1446" i="79"/>
  <c r="AO1446" i="79"/>
  <c r="AN1446" i="79"/>
  <c r="AM1446" i="79"/>
  <c r="AL1446" i="79"/>
  <c r="AK1446" i="79"/>
  <c r="AJ1446" i="79"/>
  <c r="AI1446" i="79"/>
  <c r="AH1446" i="79"/>
  <c r="AG1446" i="79"/>
  <c r="AF1446" i="79"/>
  <c r="AE1446" i="79"/>
  <c r="Q1446" i="79"/>
  <c r="AS1445" i="79"/>
  <c r="AR1443" i="79"/>
  <c r="AQ1443" i="79"/>
  <c r="AP1443" i="79"/>
  <c r="AO1443" i="79"/>
  <c r="AN1443" i="79"/>
  <c r="AM1443" i="79"/>
  <c r="AL1443" i="79"/>
  <c r="AK1443" i="79"/>
  <c r="AJ1443" i="79"/>
  <c r="AI1443" i="79"/>
  <c r="AH1443" i="79"/>
  <c r="AG1443" i="79"/>
  <c r="AF1443" i="79"/>
  <c r="AE1443" i="79"/>
  <c r="Q1443" i="79"/>
  <c r="AS1442" i="79"/>
  <c r="AR1440" i="79"/>
  <c r="AQ1440" i="79"/>
  <c r="AP1440" i="79"/>
  <c r="AO1440" i="79"/>
  <c r="AN1440" i="79"/>
  <c r="AM1440" i="79"/>
  <c r="AL1440" i="79"/>
  <c r="AK1440" i="79"/>
  <c r="AJ1440" i="79"/>
  <c r="AI1440" i="79"/>
  <c r="AH1440" i="79"/>
  <c r="AG1440" i="79"/>
  <c r="AF1440" i="79"/>
  <c r="AE1440" i="79"/>
  <c r="Q1440" i="79"/>
  <c r="AS1439" i="79"/>
  <c r="AR1436" i="79"/>
  <c r="AQ1436" i="79"/>
  <c r="AP1436" i="79"/>
  <c r="AO1436" i="79"/>
  <c r="AN1436" i="79"/>
  <c r="AM1436" i="79"/>
  <c r="AL1436" i="79"/>
  <c r="AK1436" i="79"/>
  <c r="AJ1436" i="79"/>
  <c r="AI1436" i="79"/>
  <c r="AH1436" i="79"/>
  <c r="AG1436" i="79"/>
  <c r="AF1436" i="79"/>
  <c r="AE1436" i="79"/>
  <c r="Q1436" i="79"/>
  <c r="AS1435" i="79"/>
  <c r="AR1433" i="79"/>
  <c r="AQ1433" i="79"/>
  <c r="AP1433" i="79"/>
  <c r="AO1433" i="79"/>
  <c r="AN1433" i="79"/>
  <c r="AM1433" i="79"/>
  <c r="AL1433" i="79"/>
  <c r="AK1433" i="79"/>
  <c r="AJ1433" i="79"/>
  <c r="AI1433" i="79"/>
  <c r="AH1433" i="79"/>
  <c r="AG1433" i="79"/>
  <c r="AF1433" i="79"/>
  <c r="AE1433" i="79"/>
  <c r="Q1433" i="79"/>
  <c r="AS1432" i="79"/>
  <c r="AR1429" i="79"/>
  <c r="AQ1429" i="79"/>
  <c r="AP1429" i="79"/>
  <c r="AO1429" i="79"/>
  <c r="AN1429" i="79"/>
  <c r="AM1429" i="79"/>
  <c r="AL1429" i="79"/>
  <c r="AK1429" i="79"/>
  <c r="AJ1429" i="79"/>
  <c r="AI1429" i="79"/>
  <c r="AH1429" i="79"/>
  <c r="AG1429" i="79"/>
  <c r="AF1429" i="79"/>
  <c r="AE1429" i="79"/>
  <c r="Q1429" i="79"/>
  <c r="AS1428" i="79"/>
  <c r="AR1425" i="79"/>
  <c r="AQ1425" i="79"/>
  <c r="AP1425" i="79"/>
  <c r="AO1425" i="79"/>
  <c r="AN1425" i="79"/>
  <c r="AM1425" i="79"/>
  <c r="AL1425" i="79"/>
  <c r="AK1425" i="79"/>
  <c r="AJ1425" i="79"/>
  <c r="AI1425" i="79"/>
  <c r="AH1425" i="79"/>
  <c r="AG1425" i="79"/>
  <c r="AF1425" i="79"/>
  <c r="AE1425" i="79"/>
  <c r="Q1425" i="79"/>
  <c r="AS1424" i="79"/>
  <c r="AR1422" i="79"/>
  <c r="AQ1422" i="79"/>
  <c r="AP1422" i="79"/>
  <c r="AO1422" i="79"/>
  <c r="AN1422" i="79"/>
  <c r="AM1422" i="79"/>
  <c r="AL1422" i="79"/>
  <c r="AK1422" i="79"/>
  <c r="AJ1422" i="79"/>
  <c r="AI1422" i="79"/>
  <c r="AH1422" i="79"/>
  <c r="AG1422" i="79"/>
  <c r="AF1422" i="79"/>
  <c r="AE1422" i="79"/>
  <c r="Q1422" i="79"/>
  <c r="AS1421" i="79"/>
  <c r="AR1419" i="79"/>
  <c r="AQ1419" i="79"/>
  <c r="AP1419" i="79"/>
  <c r="AO1419" i="79"/>
  <c r="AN1419" i="79"/>
  <c r="AM1419" i="79"/>
  <c r="AL1419" i="79"/>
  <c r="AK1419" i="79"/>
  <c r="AJ1419" i="79"/>
  <c r="AI1419" i="79"/>
  <c r="AH1419" i="79"/>
  <c r="AG1419" i="79"/>
  <c r="AF1419" i="79"/>
  <c r="AE1419" i="79"/>
  <c r="Q1419" i="79"/>
  <c r="AS1418" i="79"/>
  <c r="AR1415" i="79"/>
  <c r="AQ1415" i="79"/>
  <c r="AP1415" i="79"/>
  <c r="AO1415" i="79"/>
  <c r="AN1415" i="79"/>
  <c r="AM1415" i="79"/>
  <c r="AL1415" i="79"/>
  <c r="AK1415" i="79"/>
  <c r="AJ1415" i="79"/>
  <c r="AI1415" i="79"/>
  <c r="AH1415" i="79"/>
  <c r="AG1415" i="79"/>
  <c r="AF1415" i="79"/>
  <c r="AE1415" i="79"/>
  <c r="AS1414" i="79"/>
  <c r="AR1412" i="79"/>
  <c r="AQ1412" i="79"/>
  <c r="AP1412" i="79"/>
  <c r="AO1412" i="79"/>
  <c r="AN1412" i="79"/>
  <c r="AM1412" i="79"/>
  <c r="AL1412" i="79"/>
  <c r="AK1412" i="79"/>
  <c r="AJ1412" i="79"/>
  <c r="AI1412" i="79"/>
  <c r="AH1412" i="79"/>
  <c r="AG1412" i="79"/>
  <c r="AF1412" i="79"/>
  <c r="AE1412" i="79"/>
  <c r="AS1411" i="79"/>
  <c r="AR1409" i="79"/>
  <c r="AQ1409" i="79"/>
  <c r="AP1409" i="79"/>
  <c r="AO1409" i="79"/>
  <c r="AN1409" i="79"/>
  <c r="AM1409" i="79"/>
  <c r="AL1409" i="79"/>
  <c r="AK1409" i="79"/>
  <c r="AJ1409" i="79"/>
  <c r="AI1409" i="79"/>
  <c r="AH1409" i="79"/>
  <c r="AG1409" i="79"/>
  <c r="AF1409" i="79"/>
  <c r="AE1409" i="79"/>
  <c r="AS1408" i="79"/>
  <c r="AR1406" i="79"/>
  <c r="AQ1406" i="79"/>
  <c r="AP1406" i="79"/>
  <c r="AO1406" i="79"/>
  <c r="AN1406" i="79"/>
  <c r="AM1406" i="79"/>
  <c r="AL1406" i="79"/>
  <c r="AK1406" i="79"/>
  <c r="AJ1406" i="79"/>
  <c r="AI1406" i="79"/>
  <c r="AH1406" i="79"/>
  <c r="AG1406" i="79"/>
  <c r="AF1406" i="79"/>
  <c r="AE1406" i="79"/>
  <c r="AS1405" i="79"/>
  <c r="AR1403" i="79"/>
  <c r="AQ1403" i="79"/>
  <c r="AP1403" i="79"/>
  <c r="AO1403" i="79"/>
  <c r="AN1403" i="79"/>
  <c r="AM1403" i="79"/>
  <c r="AL1403" i="79"/>
  <c r="AK1403" i="79"/>
  <c r="AJ1403" i="79"/>
  <c r="AI1403" i="79"/>
  <c r="AH1403" i="79"/>
  <c r="AG1403" i="79"/>
  <c r="AF1403" i="79"/>
  <c r="AE1403" i="79"/>
  <c r="AS1402" i="79"/>
  <c r="AR1399" i="79"/>
  <c r="AQ1399" i="79"/>
  <c r="AP1399" i="79"/>
  <c r="AO1399" i="79"/>
  <c r="AN1399" i="79"/>
  <c r="AM1399" i="79"/>
  <c r="AL1399" i="79"/>
  <c r="AK1399" i="79"/>
  <c r="AJ1399" i="79"/>
  <c r="AI1399" i="79"/>
  <c r="AH1399" i="79"/>
  <c r="AG1399" i="79"/>
  <c r="AF1399" i="79"/>
  <c r="AE1399" i="79"/>
  <c r="AS1398" i="79"/>
  <c r="AR1396" i="79"/>
  <c r="AQ1396" i="79"/>
  <c r="AP1396" i="79"/>
  <c r="AO1396" i="79"/>
  <c r="AN1396" i="79"/>
  <c r="AM1396" i="79"/>
  <c r="AL1396" i="79"/>
  <c r="AK1396" i="79"/>
  <c r="AJ1396" i="79"/>
  <c r="AI1396" i="79"/>
  <c r="AH1396" i="79"/>
  <c r="AG1396" i="79"/>
  <c r="AF1396" i="79"/>
  <c r="AE1396" i="79"/>
  <c r="AS1395" i="79"/>
  <c r="AR1393" i="79"/>
  <c r="AQ1393" i="79"/>
  <c r="AP1393" i="79"/>
  <c r="AO1393" i="79"/>
  <c r="AN1393" i="79"/>
  <c r="AM1393" i="79"/>
  <c r="AL1393" i="79"/>
  <c r="AK1393" i="79"/>
  <c r="AJ1393" i="79"/>
  <c r="AI1393" i="79"/>
  <c r="AH1393" i="79"/>
  <c r="AG1393" i="79"/>
  <c r="AF1393" i="79"/>
  <c r="AE1393" i="79"/>
  <c r="AS1392" i="79"/>
  <c r="AR1390" i="79"/>
  <c r="AQ1390" i="79"/>
  <c r="AP1390" i="79"/>
  <c r="AO1390" i="79"/>
  <c r="AN1390" i="79"/>
  <c r="AM1390" i="79"/>
  <c r="AL1390" i="79"/>
  <c r="AK1390" i="79"/>
  <c r="AJ1390" i="79"/>
  <c r="AI1390" i="79"/>
  <c r="AH1390" i="79"/>
  <c r="AG1390" i="79"/>
  <c r="AF1390" i="79"/>
  <c r="AE1390" i="79"/>
  <c r="AS1389" i="79"/>
  <c r="AR1387" i="79"/>
  <c r="AQ1387" i="79"/>
  <c r="AP1387" i="79"/>
  <c r="AO1387" i="79"/>
  <c r="AN1387" i="79"/>
  <c r="AM1387" i="79"/>
  <c r="AL1387" i="79"/>
  <c r="AK1387" i="79"/>
  <c r="AJ1387" i="79"/>
  <c r="AI1387" i="79"/>
  <c r="AH1387" i="79"/>
  <c r="AG1387" i="79"/>
  <c r="AF1387" i="79"/>
  <c r="AE1387" i="79"/>
  <c r="AS1386" i="79"/>
  <c r="R1354" i="79"/>
  <c r="D1354" i="79"/>
  <c r="AR1347" i="79"/>
  <c r="AQ1347" i="79"/>
  <c r="AP1347" i="79"/>
  <c r="AO1347" i="79"/>
  <c r="AN1347" i="79"/>
  <c r="AM1347" i="79"/>
  <c r="AL1347" i="79"/>
  <c r="AK1347" i="79"/>
  <c r="AJ1347" i="79"/>
  <c r="AI1347" i="79"/>
  <c r="AH1347" i="79"/>
  <c r="AG1347" i="79"/>
  <c r="AF1347" i="79"/>
  <c r="AE1347" i="79"/>
  <c r="Q1347" i="79"/>
  <c r="AS1346" i="79"/>
  <c r="AR1344" i="79"/>
  <c r="AQ1344" i="79"/>
  <c r="AP1344" i="79"/>
  <c r="AO1344" i="79"/>
  <c r="AN1344" i="79"/>
  <c r="AM1344" i="79"/>
  <c r="AL1344" i="79"/>
  <c r="AK1344" i="79"/>
  <c r="AJ1344" i="79"/>
  <c r="AI1344" i="79"/>
  <c r="AH1344" i="79"/>
  <c r="AG1344" i="79"/>
  <c r="AF1344" i="79"/>
  <c r="AE1344" i="79"/>
  <c r="Q1344" i="79"/>
  <c r="AS1343" i="79"/>
  <c r="AR1341" i="79"/>
  <c r="AQ1341" i="79"/>
  <c r="AP1341" i="79"/>
  <c r="AO1341" i="79"/>
  <c r="AN1341" i="79"/>
  <c r="AM1341" i="79"/>
  <c r="AL1341" i="79"/>
  <c r="AK1341" i="79"/>
  <c r="AJ1341" i="79"/>
  <c r="AI1341" i="79"/>
  <c r="AH1341" i="79"/>
  <c r="AG1341" i="79"/>
  <c r="AF1341" i="79"/>
  <c r="AE1341" i="79"/>
  <c r="Q1341" i="79"/>
  <c r="AS1340" i="79"/>
  <c r="AR1338" i="79"/>
  <c r="AQ1338" i="79"/>
  <c r="AP1338" i="79"/>
  <c r="AO1338" i="79"/>
  <c r="AN1338" i="79"/>
  <c r="AM1338" i="79"/>
  <c r="AL1338" i="79"/>
  <c r="AK1338" i="79"/>
  <c r="AJ1338" i="79"/>
  <c r="AI1338" i="79"/>
  <c r="AH1338" i="79"/>
  <c r="AG1338" i="79"/>
  <c r="AF1338" i="79"/>
  <c r="AE1338" i="79"/>
  <c r="Q1338" i="79"/>
  <c r="AS1337" i="79"/>
  <c r="AR1335" i="79"/>
  <c r="AQ1335" i="79"/>
  <c r="AP1335" i="79"/>
  <c r="AO1335" i="79"/>
  <c r="AN1335" i="79"/>
  <c r="AM1335" i="79"/>
  <c r="AL1335" i="79"/>
  <c r="AK1335" i="79"/>
  <c r="AJ1335" i="79"/>
  <c r="AI1335" i="79"/>
  <c r="AH1335" i="79"/>
  <c r="AG1335" i="79"/>
  <c r="AF1335" i="79"/>
  <c r="AE1335" i="79"/>
  <c r="Q1335" i="79"/>
  <c r="AS1334" i="79"/>
  <c r="AR1332" i="79"/>
  <c r="AQ1332" i="79"/>
  <c r="AP1332" i="79"/>
  <c r="AO1332" i="79"/>
  <c r="AN1332" i="79"/>
  <c r="AM1332" i="79"/>
  <c r="AL1332" i="79"/>
  <c r="AK1332" i="79"/>
  <c r="AJ1332" i="79"/>
  <c r="AI1332" i="79"/>
  <c r="AH1332" i="79"/>
  <c r="AG1332" i="79"/>
  <c r="AF1332" i="79"/>
  <c r="AE1332" i="79"/>
  <c r="Q1332" i="79"/>
  <c r="AS1331" i="79"/>
  <c r="AR1329" i="79"/>
  <c r="AQ1329" i="79"/>
  <c r="AP1329" i="79"/>
  <c r="AO1329" i="79"/>
  <c r="AN1329" i="79"/>
  <c r="AM1329" i="79"/>
  <c r="AL1329" i="79"/>
  <c r="AK1329" i="79"/>
  <c r="AJ1329" i="79"/>
  <c r="AI1329" i="79"/>
  <c r="AH1329" i="79"/>
  <c r="AG1329" i="79"/>
  <c r="AF1329" i="79"/>
  <c r="AE1329" i="79"/>
  <c r="Q1329" i="79"/>
  <c r="AS1328" i="79"/>
  <c r="AR1326" i="79"/>
  <c r="AQ1326" i="79"/>
  <c r="AP1326" i="79"/>
  <c r="AO1326" i="79"/>
  <c r="AN1326" i="79"/>
  <c r="AM1326" i="79"/>
  <c r="AL1326" i="79"/>
  <c r="AK1326" i="79"/>
  <c r="AJ1326" i="79"/>
  <c r="AI1326" i="79"/>
  <c r="AH1326" i="79"/>
  <c r="AG1326" i="79"/>
  <c r="AF1326" i="79"/>
  <c r="AE1326" i="79"/>
  <c r="AS1325" i="79"/>
  <c r="AR1323" i="79"/>
  <c r="AQ1323" i="79"/>
  <c r="AP1323" i="79"/>
  <c r="AO1323" i="79"/>
  <c r="AN1323" i="79"/>
  <c r="AM1323" i="79"/>
  <c r="AL1323" i="79"/>
  <c r="AK1323" i="79"/>
  <c r="AJ1323" i="79"/>
  <c r="AI1323" i="79"/>
  <c r="AH1323" i="79"/>
  <c r="AG1323" i="79"/>
  <c r="AF1323" i="79"/>
  <c r="AE1323" i="79"/>
  <c r="Q1323" i="79"/>
  <c r="AS1322" i="79"/>
  <c r="AR1320" i="79"/>
  <c r="AQ1320" i="79"/>
  <c r="AP1320" i="79"/>
  <c r="AO1320" i="79"/>
  <c r="AN1320" i="79"/>
  <c r="AM1320" i="79"/>
  <c r="AL1320" i="79"/>
  <c r="AK1320" i="79"/>
  <c r="AJ1320" i="79"/>
  <c r="AI1320" i="79"/>
  <c r="AH1320" i="79"/>
  <c r="AG1320" i="79"/>
  <c r="AF1320" i="79"/>
  <c r="AE1320" i="79"/>
  <c r="Q1320" i="79"/>
  <c r="AS1319" i="79"/>
  <c r="AR1317" i="79"/>
  <c r="AQ1317" i="79"/>
  <c r="AP1317" i="79"/>
  <c r="AO1317" i="79"/>
  <c r="AN1317" i="79"/>
  <c r="AM1317" i="79"/>
  <c r="AL1317" i="79"/>
  <c r="AK1317" i="79"/>
  <c r="AJ1317" i="79"/>
  <c r="AI1317" i="79"/>
  <c r="AH1317" i="79"/>
  <c r="AG1317" i="79"/>
  <c r="AF1317" i="79"/>
  <c r="AE1317" i="79"/>
  <c r="Q1317" i="79"/>
  <c r="AS1316" i="79"/>
  <c r="AR1314" i="79"/>
  <c r="AQ1314" i="79"/>
  <c r="AP1314" i="79"/>
  <c r="AO1314" i="79"/>
  <c r="AN1314" i="79"/>
  <c r="AM1314" i="79"/>
  <c r="AL1314" i="79"/>
  <c r="AK1314" i="79"/>
  <c r="AJ1314" i="79"/>
  <c r="AI1314" i="79"/>
  <c r="AH1314" i="79"/>
  <c r="AG1314" i="79"/>
  <c r="AF1314" i="79"/>
  <c r="AE1314" i="79"/>
  <c r="Q1314" i="79"/>
  <c r="AS1313" i="79"/>
  <c r="AR1311" i="79"/>
  <c r="AQ1311" i="79"/>
  <c r="AP1311" i="79"/>
  <c r="AO1311" i="79"/>
  <c r="AN1311" i="79"/>
  <c r="AM1311" i="79"/>
  <c r="AL1311" i="79"/>
  <c r="AK1311" i="79"/>
  <c r="AJ1311" i="79"/>
  <c r="AI1311" i="79"/>
  <c r="AH1311" i="79"/>
  <c r="AG1311" i="79"/>
  <c r="AF1311" i="79"/>
  <c r="AE1311" i="79"/>
  <c r="Q1311" i="79"/>
  <c r="AS1310" i="79"/>
  <c r="AR1308" i="79"/>
  <c r="AQ1308" i="79"/>
  <c r="AP1308" i="79"/>
  <c r="AO1308" i="79"/>
  <c r="AN1308" i="79"/>
  <c r="AM1308" i="79"/>
  <c r="AL1308" i="79"/>
  <c r="AK1308" i="79"/>
  <c r="AJ1308" i="79"/>
  <c r="AI1308" i="79"/>
  <c r="AH1308" i="79"/>
  <c r="AG1308" i="79"/>
  <c r="AF1308" i="79"/>
  <c r="AE1308" i="79"/>
  <c r="Q1308" i="79"/>
  <c r="AS1307" i="79"/>
  <c r="AR1304" i="79"/>
  <c r="AQ1304" i="79"/>
  <c r="AP1304" i="79"/>
  <c r="AO1304" i="79"/>
  <c r="AN1304" i="79"/>
  <c r="AM1304" i="79"/>
  <c r="AL1304" i="79"/>
  <c r="AK1304" i="79"/>
  <c r="AJ1304" i="79"/>
  <c r="AI1304" i="79"/>
  <c r="AH1304" i="79"/>
  <c r="AG1304" i="79"/>
  <c r="AF1304" i="79"/>
  <c r="AE1304" i="79"/>
  <c r="Q1304" i="79"/>
  <c r="AS1303" i="79"/>
  <c r="AR1301" i="79"/>
  <c r="AQ1301" i="79"/>
  <c r="AP1301" i="79"/>
  <c r="AO1301" i="79"/>
  <c r="AN1301" i="79"/>
  <c r="AM1301" i="79"/>
  <c r="AL1301" i="79"/>
  <c r="AK1301" i="79"/>
  <c r="AJ1301" i="79"/>
  <c r="AI1301" i="79"/>
  <c r="AH1301" i="79"/>
  <c r="AG1301" i="79"/>
  <c r="AF1301" i="79"/>
  <c r="AE1301" i="79"/>
  <c r="Q1301" i="79"/>
  <c r="AS1300" i="79"/>
  <c r="AR1298" i="79"/>
  <c r="AQ1298" i="79"/>
  <c r="AP1298" i="79"/>
  <c r="AO1298" i="79"/>
  <c r="AN1298" i="79"/>
  <c r="AM1298" i="79"/>
  <c r="AL1298" i="79"/>
  <c r="AK1298" i="79"/>
  <c r="AJ1298" i="79"/>
  <c r="AI1298" i="79"/>
  <c r="AH1298" i="79"/>
  <c r="AG1298" i="79"/>
  <c r="AF1298" i="79"/>
  <c r="AE1298" i="79"/>
  <c r="Q1298" i="79"/>
  <c r="AS1297" i="79"/>
  <c r="AR1294" i="79"/>
  <c r="AQ1294" i="79"/>
  <c r="AP1294" i="79"/>
  <c r="AO1294" i="79"/>
  <c r="AN1294" i="79"/>
  <c r="AM1294" i="79"/>
  <c r="AL1294" i="79"/>
  <c r="AK1294" i="79"/>
  <c r="AJ1294" i="79"/>
  <c r="AI1294" i="79"/>
  <c r="AH1294" i="79"/>
  <c r="AG1294" i="79"/>
  <c r="AF1294" i="79"/>
  <c r="AE1294" i="79"/>
  <c r="Q1294" i="79"/>
  <c r="AS1293" i="79"/>
  <c r="AR1291" i="79"/>
  <c r="AQ1291" i="79"/>
  <c r="AP1291" i="79"/>
  <c r="AO1291" i="79"/>
  <c r="AN1291" i="79"/>
  <c r="AM1291" i="79"/>
  <c r="AL1291" i="79"/>
  <c r="AK1291" i="79"/>
  <c r="AJ1291" i="79"/>
  <c r="AI1291" i="79"/>
  <c r="AH1291" i="79"/>
  <c r="AG1291" i="79"/>
  <c r="AF1291" i="79"/>
  <c r="AE1291" i="79"/>
  <c r="Q1291" i="79"/>
  <c r="AS1290" i="79"/>
  <c r="AR1288" i="79"/>
  <c r="AQ1288" i="79"/>
  <c r="AP1288" i="79"/>
  <c r="AO1288" i="79"/>
  <c r="AN1288" i="79"/>
  <c r="AM1288" i="79"/>
  <c r="AL1288" i="79"/>
  <c r="AK1288" i="79"/>
  <c r="AJ1288" i="79"/>
  <c r="AI1288" i="79"/>
  <c r="AH1288" i="79"/>
  <c r="AG1288" i="79"/>
  <c r="AF1288" i="79"/>
  <c r="AE1288" i="79"/>
  <c r="Q1288" i="79"/>
  <c r="AS1287" i="79"/>
  <c r="AR1285" i="79"/>
  <c r="AQ1285" i="79"/>
  <c r="AP1285" i="79"/>
  <c r="AO1285" i="79"/>
  <c r="AN1285" i="79"/>
  <c r="AM1285" i="79"/>
  <c r="AL1285" i="79"/>
  <c r="AK1285" i="79"/>
  <c r="AJ1285" i="79"/>
  <c r="AI1285" i="79"/>
  <c r="AH1285" i="79"/>
  <c r="AG1285" i="79"/>
  <c r="AF1285" i="79"/>
  <c r="AE1285" i="79"/>
  <c r="Q1285" i="79"/>
  <c r="AS1284" i="79"/>
  <c r="AR1282" i="79"/>
  <c r="AQ1282" i="79"/>
  <c r="AP1282" i="79"/>
  <c r="AO1282" i="79"/>
  <c r="AN1282" i="79"/>
  <c r="AM1282" i="79"/>
  <c r="AL1282" i="79"/>
  <c r="AK1282" i="79"/>
  <c r="AJ1282" i="79"/>
  <c r="AI1282" i="79"/>
  <c r="AH1282" i="79"/>
  <c r="AG1282" i="79"/>
  <c r="AF1282" i="79"/>
  <c r="AE1282" i="79"/>
  <c r="Q1282" i="79"/>
  <c r="AS1281" i="79"/>
  <c r="AR1279" i="79"/>
  <c r="AQ1279" i="79"/>
  <c r="AP1279" i="79"/>
  <c r="AO1279" i="79"/>
  <c r="AN1279" i="79"/>
  <c r="AM1279" i="79"/>
  <c r="AL1279" i="79"/>
  <c r="AK1279" i="79"/>
  <c r="AJ1279" i="79"/>
  <c r="AI1279" i="79"/>
  <c r="AH1279" i="79"/>
  <c r="AG1279" i="79"/>
  <c r="AF1279" i="79"/>
  <c r="AE1279" i="79"/>
  <c r="Q1279" i="79"/>
  <c r="AS1278" i="79"/>
  <c r="AR1276" i="79"/>
  <c r="AQ1276" i="79"/>
  <c r="AP1276" i="79"/>
  <c r="AO1276" i="79"/>
  <c r="AN1276" i="79"/>
  <c r="AM1276" i="79"/>
  <c r="AL1276" i="79"/>
  <c r="AK1276" i="79"/>
  <c r="AJ1276" i="79"/>
  <c r="AI1276" i="79"/>
  <c r="AH1276" i="79"/>
  <c r="AG1276" i="79"/>
  <c r="AF1276" i="79"/>
  <c r="AE1276" i="79"/>
  <c r="Q1276" i="79"/>
  <c r="AS1275" i="79"/>
  <c r="AR1273" i="79"/>
  <c r="AQ1273" i="79"/>
  <c r="AP1273" i="79"/>
  <c r="AO1273" i="79"/>
  <c r="AN1273" i="79"/>
  <c r="AM1273" i="79"/>
  <c r="AL1273" i="79"/>
  <c r="AK1273" i="79"/>
  <c r="AJ1273" i="79"/>
  <c r="AI1273" i="79"/>
  <c r="AH1273" i="79"/>
  <c r="AG1273" i="79"/>
  <c r="AF1273" i="79"/>
  <c r="AE1273" i="79"/>
  <c r="Q1273" i="79"/>
  <c r="AS1272" i="79"/>
  <c r="AR1269" i="79"/>
  <c r="AQ1269" i="79"/>
  <c r="AP1269" i="79"/>
  <c r="AO1269" i="79"/>
  <c r="AN1269" i="79"/>
  <c r="AM1269" i="79"/>
  <c r="AL1269" i="79"/>
  <c r="AK1269" i="79"/>
  <c r="AJ1269" i="79"/>
  <c r="AI1269" i="79"/>
  <c r="AH1269" i="79"/>
  <c r="AG1269" i="79"/>
  <c r="AF1269" i="79"/>
  <c r="AE1269" i="79"/>
  <c r="AS1268" i="79"/>
  <c r="AR1266" i="79"/>
  <c r="AQ1266" i="79"/>
  <c r="AP1266" i="79"/>
  <c r="AO1266" i="79"/>
  <c r="AN1266" i="79"/>
  <c r="AM1266" i="79"/>
  <c r="AL1266" i="79"/>
  <c r="AK1266" i="79"/>
  <c r="AJ1266" i="79"/>
  <c r="AI1266" i="79"/>
  <c r="AH1266" i="79"/>
  <c r="AG1266" i="79"/>
  <c r="AF1266" i="79"/>
  <c r="AE1266" i="79"/>
  <c r="AS1265" i="79"/>
  <c r="AR1263" i="79"/>
  <c r="AQ1263" i="79"/>
  <c r="AP1263" i="79"/>
  <c r="AO1263" i="79"/>
  <c r="AN1263" i="79"/>
  <c r="AM1263" i="79"/>
  <c r="AL1263" i="79"/>
  <c r="AK1263" i="79"/>
  <c r="AJ1263" i="79"/>
  <c r="AI1263" i="79"/>
  <c r="AH1263" i="79"/>
  <c r="AG1263" i="79"/>
  <c r="AF1263" i="79"/>
  <c r="AE1263" i="79"/>
  <c r="AS1262" i="79"/>
  <c r="AR1260" i="79"/>
  <c r="AQ1260" i="79"/>
  <c r="AP1260" i="79"/>
  <c r="AO1260" i="79"/>
  <c r="AN1260" i="79"/>
  <c r="AM1260" i="79"/>
  <c r="AL1260" i="79"/>
  <c r="AK1260" i="79"/>
  <c r="AJ1260" i="79"/>
  <c r="AI1260" i="79"/>
  <c r="AH1260" i="79"/>
  <c r="AG1260" i="79"/>
  <c r="AF1260" i="79"/>
  <c r="AE1260" i="79"/>
  <c r="AS1259" i="79"/>
  <c r="AR1255" i="79"/>
  <c r="AQ1255" i="79"/>
  <c r="AP1255" i="79"/>
  <c r="AO1255" i="79"/>
  <c r="AN1255" i="79"/>
  <c r="AM1255" i="79"/>
  <c r="AL1255" i="79"/>
  <c r="AK1255" i="79"/>
  <c r="AJ1255" i="79"/>
  <c r="AI1255" i="79"/>
  <c r="AH1255" i="79"/>
  <c r="AG1255" i="79"/>
  <c r="AF1255" i="79"/>
  <c r="AE1255" i="79"/>
  <c r="Q1255" i="79"/>
  <c r="AS1254" i="79"/>
  <c r="AR1252" i="79"/>
  <c r="AQ1252" i="79"/>
  <c r="AP1252" i="79"/>
  <c r="AO1252" i="79"/>
  <c r="AN1252" i="79"/>
  <c r="AM1252" i="79"/>
  <c r="AL1252" i="79"/>
  <c r="AK1252" i="79"/>
  <c r="AJ1252" i="79"/>
  <c r="AI1252" i="79"/>
  <c r="AH1252" i="79"/>
  <c r="AG1252" i="79"/>
  <c r="AF1252" i="79"/>
  <c r="AE1252" i="79"/>
  <c r="Q1252" i="79"/>
  <c r="AS1251" i="79"/>
  <c r="AR1249" i="79"/>
  <c r="AQ1249" i="79"/>
  <c r="AP1249" i="79"/>
  <c r="AO1249" i="79"/>
  <c r="AN1249" i="79"/>
  <c r="AM1249" i="79"/>
  <c r="AL1249" i="79"/>
  <c r="AK1249" i="79"/>
  <c r="AJ1249" i="79"/>
  <c r="AI1249" i="79"/>
  <c r="AH1249" i="79"/>
  <c r="AG1249" i="79"/>
  <c r="AF1249" i="79"/>
  <c r="AE1249" i="79"/>
  <c r="Q1249" i="79"/>
  <c r="AS1248" i="79"/>
  <c r="AR1246" i="79"/>
  <c r="AQ1246" i="79"/>
  <c r="AP1246" i="79"/>
  <c r="AO1246" i="79"/>
  <c r="AN1246" i="79"/>
  <c r="AM1246" i="79"/>
  <c r="AL1246" i="79"/>
  <c r="AK1246" i="79"/>
  <c r="AJ1246" i="79"/>
  <c r="AI1246" i="79"/>
  <c r="AH1246" i="79"/>
  <c r="AG1246" i="79"/>
  <c r="AF1246" i="79"/>
  <c r="AE1246" i="79"/>
  <c r="Q1246" i="79"/>
  <c r="AS1245" i="79"/>
  <c r="AR1242" i="79"/>
  <c r="AQ1242" i="79"/>
  <c r="AP1242" i="79"/>
  <c r="AO1242" i="79"/>
  <c r="AN1242" i="79"/>
  <c r="AM1242" i="79"/>
  <c r="AL1242" i="79"/>
  <c r="AK1242" i="79"/>
  <c r="AJ1242" i="79"/>
  <c r="AI1242" i="79"/>
  <c r="AH1242" i="79"/>
  <c r="AG1242" i="79"/>
  <c r="AF1242" i="79"/>
  <c r="AE1242" i="79"/>
  <c r="Q1242" i="79"/>
  <c r="AS1241" i="79"/>
  <c r="AR1239" i="79"/>
  <c r="AQ1239" i="79"/>
  <c r="AP1239" i="79"/>
  <c r="AO1239" i="79"/>
  <c r="AN1239" i="79"/>
  <c r="AM1239" i="79"/>
  <c r="AL1239" i="79"/>
  <c r="AK1239" i="79"/>
  <c r="AJ1239" i="79"/>
  <c r="AI1239" i="79"/>
  <c r="AH1239" i="79"/>
  <c r="AG1239" i="79"/>
  <c r="AF1239" i="79"/>
  <c r="AE1239" i="79"/>
  <c r="Q1239" i="79"/>
  <c r="AS1238" i="79"/>
  <c r="AR1235" i="79"/>
  <c r="AQ1235" i="79"/>
  <c r="AP1235" i="79"/>
  <c r="AO1235" i="79"/>
  <c r="AN1235" i="79"/>
  <c r="AM1235" i="79"/>
  <c r="AL1235" i="79"/>
  <c r="AK1235" i="79"/>
  <c r="AJ1235" i="79"/>
  <c r="AI1235" i="79"/>
  <c r="AH1235" i="79"/>
  <c r="AG1235" i="79"/>
  <c r="AF1235" i="79"/>
  <c r="AE1235" i="79"/>
  <c r="Q1235" i="79"/>
  <c r="AS1234" i="79"/>
  <c r="AR1231" i="79"/>
  <c r="AQ1231" i="79"/>
  <c r="AP1231" i="79"/>
  <c r="AO1231" i="79"/>
  <c r="AN1231" i="79"/>
  <c r="AM1231" i="79"/>
  <c r="AL1231" i="79"/>
  <c r="AK1231" i="79"/>
  <c r="AJ1231" i="79"/>
  <c r="AI1231" i="79"/>
  <c r="AH1231" i="79"/>
  <c r="AG1231" i="79"/>
  <c r="AF1231" i="79"/>
  <c r="AE1231" i="79"/>
  <c r="Q1231" i="79"/>
  <c r="AS1230" i="79"/>
  <c r="AR1228" i="79"/>
  <c r="AQ1228" i="79"/>
  <c r="AP1228" i="79"/>
  <c r="AO1228" i="79"/>
  <c r="AN1228" i="79"/>
  <c r="AM1228" i="79"/>
  <c r="AL1228" i="79"/>
  <c r="AK1228" i="79"/>
  <c r="AJ1228" i="79"/>
  <c r="AI1228" i="79"/>
  <c r="AH1228" i="79"/>
  <c r="AG1228" i="79"/>
  <c r="AF1228" i="79"/>
  <c r="AE1228" i="79"/>
  <c r="Q1228" i="79"/>
  <c r="AS1227" i="79"/>
  <c r="AR1225" i="79"/>
  <c r="AQ1225" i="79"/>
  <c r="AP1225" i="79"/>
  <c r="AO1225" i="79"/>
  <c r="AN1225" i="79"/>
  <c r="AM1225" i="79"/>
  <c r="AL1225" i="79"/>
  <c r="AK1225" i="79"/>
  <c r="AJ1225" i="79"/>
  <c r="AI1225" i="79"/>
  <c r="AH1225" i="79"/>
  <c r="AG1225" i="79"/>
  <c r="AF1225" i="79"/>
  <c r="AE1225" i="79"/>
  <c r="Q1225" i="79"/>
  <c r="AS1224" i="79"/>
  <c r="AR1221" i="79"/>
  <c r="AQ1221" i="79"/>
  <c r="AP1221" i="79"/>
  <c r="AO1221" i="79"/>
  <c r="AN1221" i="79"/>
  <c r="AM1221" i="79"/>
  <c r="AL1221" i="79"/>
  <c r="AK1221" i="79"/>
  <c r="AJ1221" i="79"/>
  <c r="AI1221" i="79"/>
  <c r="AH1221" i="79"/>
  <c r="AG1221" i="79"/>
  <c r="AF1221" i="79"/>
  <c r="AE1221" i="79"/>
  <c r="AS1220" i="79"/>
  <c r="AR1218" i="79"/>
  <c r="AQ1218" i="79"/>
  <c r="AP1218" i="79"/>
  <c r="AO1218" i="79"/>
  <c r="AN1218" i="79"/>
  <c r="AM1218" i="79"/>
  <c r="AL1218" i="79"/>
  <c r="AK1218" i="79"/>
  <c r="AJ1218" i="79"/>
  <c r="AI1218" i="79"/>
  <c r="AH1218" i="79"/>
  <c r="AG1218" i="79"/>
  <c r="AF1218" i="79"/>
  <c r="AE1218" i="79"/>
  <c r="AS1217" i="79"/>
  <c r="AR1215" i="79"/>
  <c r="AQ1215" i="79"/>
  <c r="AP1215" i="79"/>
  <c r="AO1215" i="79"/>
  <c r="AN1215" i="79"/>
  <c r="AM1215" i="79"/>
  <c r="AL1215" i="79"/>
  <c r="AK1215" i="79"/>
  <c r="AJ1215" i="79"/>
  <c r="AI1215" i="79"/>
  <c r="AH1215" i="79"/>
  <c r="AG1215" i="79"/>
  <c r="AF1215" i="79"/>
  <c r="AE1215" i="79"/>
  <c r="AS1214" i="79"/>
  <c r="AR1212" i="79"/>
  <c r="AQ1212" i="79"/>
  <c r="AP1212" i="79"/>
  <c r="AO1212" i="79"/>
  <c r="AN1212" i="79"/>
  <c r="AM1212" i="79"/>
  <c r="AL1212" i="79"/>
  <c r="AK1212" i="79"/>
  <c r="AJ1212" i="79"/>
  <c r="AI1212" i="79"/>
  <c r="AH1212" i="79"/>
  <c r="AG1212" i="79"/>
  <c r="AF1212" i="79"/>
  <c r="AE1212" i="79"/>
  <c r="AS1211" i="79"/>
  <c r="AR1209" i="79"/>
  <c r="AQ1209" i="79"/>
  <c r="AP1209" i="79"/>
  <c r="AO1209" i="79"/>
  <c r="AN1209" i="79"/>
  <c r="AM1209" i="79"/>
  <c r="AL1209" i="79"/>
  <c r="AK1209" i="79"/>
  <c r="AJ1209" i="79"/>
  <c r="AI1209" i="79"/>
  <c r="AH1209" i="79"/>
  <c r="AG1209" i="79"/>
  <c r="AF1209" i="79"/>
  <c r="AE1209" i="79"/>
  <c r="AS1208" i="79"/>
  <c r="AR1205" i="79"/>
  <c r="AQ1205" i="79"/>
  <c r="AP1205" i="79"/>
  <c r="AO1205" i="79"/>
  <c r="AN1205" i="79"/>
  <c r="AM1205" i="79"/>
  <c r="AL1205" i="79"/>
  <c r="AK1205" i="79"/>
  <c r="AJ1205" i="79"/>
  <c r="AI1205" i="79"/>
  <c r="AH1205" i="79"/>
  <c r="AG1205" i="79"/>
  <c r="AF1205" i="79"/>
  <c r="AE1205" i="79"/>
  <c r="AS1204" i="79"/>
  <c r="AR1202" i="79"/>
  <c r="AQ1202" i="79"/>
  <c r="AP1202" i="79"/>
  <c r="AO1202" i="79"/>
  <c r="AN1202" i="79"/>
  <c r="AM1202" i="79"/>
  <c r="AL1202" i="79"/>
  <c r="AK1202" i="79"/>
  <c r="AJ1202" i="79"/>
  <c r="AI1202" i="79"/>
  <c r="AH1202" i="79"/>
  <c r="AG1202" i="79"/>
  <c r="AF1202" i="79"/>
  <c r="AE1202" i="79"/>
  <c r="AS1201" i="79"/>
  <c r="AR1199" i="79"/>
  <c r="AQ1199" i="79"/>
  <c r="AP1199" i="79"/>
  <c r="AO1199" i="79"/>
  <c r="AN1199" i="79"/>
  <c r="AM1199" i="79"/>
  <c r="AL1199" i="79"/>
  <c r="AK1199" i="79"/>
  <c r="AJ1199" i="79"/>
  <c r="AI1199" i="79"/>
  <c r="AH1199" i="79"/>
  <c r="AG1199" i="79"/>
  <c r="AF1199" i="79"/>
  <c r="AE1199" i="79"/>
  <c r="AS1198" i="79"/>
  <c r="AR1196" i="79"/>
  <c r="AQ1196" i="79"/>
  <c r="AP1196" i="79"/>
  <c r="AO1196" i="79"/>
  <c r="AN1196" i="79"/>
  <c r="AM1196" i="79"/>
  <c r="AL1196" i="79"/>
  <c r="AK1196" i="79"/>
  <c r="AJ1196" i="79"/>
  <c r="AI1196" i="79"/>
  <c r="AH1196" i="79"/>
  <c r="AG1196" i="79"/>
  <c r="AF1196" i="79"/>
  <c r="AE1196" i="79"/>
  <c r="AS1195" i="79"/>
  <c r="AR1193" i="79"/>
  <c r="AQ1193" i="79"/>
  <c r="AP1193" i="79"/>
  <c r="AO1193" i="79"/>
  <c r="AN1193" i="79"/>
  <c r="AM1193" i="79"/>
  <c r="AL1193" i="79"/>
  <c r="AK1193" i="79"/>
  <c r="AJ1193" i="79"/>
  <c r="AI1193" i="79"/>
  <c r="AH1193" i="79"/>
  <c r="AG1193" i="79"/>
  <c r="AF1193" i="79"/>
  <c r="AE1193" i="79"/>
  <c r="AS1192" i="79"/>
  <c r="O36" i="45"/>
  <c r="P36" i="45"/>
  <c r="O43" i="45"/>
  <c r="P43" i="45"/>
  <c r="O50" i="45"/>
  <c r="P50" i="45"/>
  <c r="O57" i="45"/>
  <c r="P57" i="45"/>
  <c r="O64" i="45"/>
  <c r="P64" i="45"/>
  <c r="O71" i="45"/>
  <c r="P71" i="45"/>
  <c r="O78" i="45"/>
  <c r="P78" i="45"/>
  <c r="O85" i="45"/>
  <c r="P86" i="45" s="1"/>
  <c r="L135" i="45" s="1"/>
  <c r="P85" i="45"/>
  <c r="O92" i="45"/>
  <c r="P92" i="45"/>
  <c r="O99" i="45"/>
  <c r="P99" i="45"/>
  <c r="O106" i="45"/>
  <c r="P106" i="45"/>
  <c r="O113" i="45"/>
  <c r="P114" i="45" s="1"/>
  <c r="P135" i="45" s="1"/>
  <c r="P113" i="45"/>
  <c r="P17" i="45"/>
  <c r="P30" i="45" s="1"/>
  <c r="D135" i="45" s="1"/>
  <c r="P93" i="45" l="1"/>
  <c r="M135" i="45" s="1"/>
  <c r="P65" i="45"/>
  <c r="I135" i="45" s="1"/>
  <c r="AE1377" i="79"/>
  <c r="AE1374" i="79"/>
  <c r="AE1376" i="79"/>
  <c r="AE1375" i="79"/>
  <c r="AE1378" i="79"/>
  <c r="AF1376" i="79"/>
  <c r="AF1373" i="79"/>
  <c r="AF1377" i="79"/>
  <c r="AF1375" i="79"/>
  <c r="AF1374" i="79"/>
  <c r="AF1378" i="79"/>
  <c r="AE1373" i="79"/>
  <c r="AF1568" i="79"/>
  <c r="AF1572" i="79"/>
  <c r="AF1569" i="79"/>
  <c r="AF1570" i="79"/>
  <c r="AF1571" i="79"/>
  <c r="AE1569" i="79"/>
  <c r="AE1572" i="79"/>
  <c r="AE1568" i="79"/>
  <c r="AE1571" i="79"/>
  <c r="AE1570" i="79"/>
  <c r="P107" i="45"/>
  <c r="O135" i="45" s="1"/>
  <c r="P79" i="45"/>
  <c r="K135" i="45" s="1"/>
  <c r="P100" i="45"/>
  <c r="N135" i="45" s="1"/>
  <c r="P72" i="45"/>
  <c r="J135" i="45" s="1"/>
  <c r="P51" i="45"/>
  <c r="G135" i="45" s="1"/>
  <c r="P44" i="45"/>
  <c r="F135" i="45" s="1"/>
  <c r="P58" i="45"/>
  <c r="H135" i="45" s="1"/>
  <c r="P37" i="45"/>
  <c r="E135" i="45" s="1"/>
  <c r="AS997" i="79" l="1"/>
  <c r="AS1000" i="79"/>
  <c r="AS1003" i="79"/>
  <c r="AS1006" i="79"/>
  <c r="AS1009" i="79"/>
  <c r="AS1013" i="79"/>
  <c r="AS1016" i="79"/>
  <c r="AS1019" i="79"/>
  <c r="AS1022" i="79"/>
  <c r="AS1025" i="79"/>
  <c r="AS1029" i="79"/>
  <c r="AS1032" i="79"/>
  <c r="AS1035" i="79"/>
  <c r="AS1039" i="79"/>
  <c r="AS1043" i="79"/>
  <c r="AS1046" i="79"/>
  <c r="AS1050" i="79"/>
  <c r="AS1053" i="79"/>
  <c r="AS1056" i="79"/>
  <c r="AS1059" i="79"/>
  <c r="AS1064" i="79"/>
  <c r="AS1067" i="79"/>
  <c r="AS1070" i="79"/>
  <c r="AS1073" i="79"/>
  <c r="AS1077" i="79"/>
  <c r="AS1080" i="79"/>
  <c r="AS1083" i="79"/>
  <c r="AS1086" i="79"/>
  <c r="AS1089" i="79"/>
  <c r="AS1092" i="79"/>
  <c r="AS1095" i="79"/>
  <c r="AS1098" i="79"/>
  <c r="AS1102" i="79"/>
  <c r="AS1105" i="79"/>
  <c r="AS1108" i="79"/>
  <c r="AS1112" i="79"/>
  <c r="AS1115" i="79"/>
  <c r="AS1118" i="79"/>
  <c r="AS1121" i="79"/>
  <c r="AS1124" i="79"/>
  <c r="AS1127" i="79"/>
  <c r="AS1130" i="79"/>
  <c r="AS1133" i="79"/>
  <c r="AS1136" i="79"/>
  <c r="AS1139" i="79"/>
  <c r="AS1142" i="79"/>
  <c r="AS1145" i="79"/>
  <c r="AS1148" i="79"/>
  <c r="AS1151" i="79"/>
  <c r="H155" i="47" l="1"/>
  <c r="H154" i="47"/>
  <c r="H153" i="47"/>
  <c r="I50" i="44" l="1"/>
  <c r="H50" i="44"/>
  <c r="R964" i="79" l="1"/>
  <c r="E44" i="44" l="1"/>
  <c r="AS139" i="79" l="1"/>
  <c r="Q46" i="44"/>
  <c r="P46" i="44"/>
  <c r="O46" i="44"/>
  <c r="N46" i="44"/>
  <c r="M46" i="44"/>
  <c r="L46" i="44"/>
  <c r="K46" i="44"/>
  <c r="J46" i="44"/>
  <c r="I46" i="44"/>
  <c r="H46" i="44"/>
  <c r="R1159" i="79" l="1"/>
  <c r="R769" i="79"/>
  <c r="R575" i="79"/>
  <c r="R385" i="79"/>
  <c r="R195" i="79"/>
  <c r="V537" i="46"/>
  <c r="V127" i="46"/>
  <c r="D195" i="79"/>
  <c r="U399" i="46" l="1"/>
  <c r="U396" i="46"/>
  <c r="U393" i="46"/>
  <c r="U389" i="46"/>
  <c r="U386" i="46"/>
  <c r="U383" i="46"/>
  <c r="U380" i="46"/>
  <c r="U377" i="46"/>
  <c r="U373" i="46"/>
  <c r="U359" i="46"/>
  <c r="U356" i="46"/>
  <c r="U353" i="46"/>
  <c r="U350" i="46"/>
  <c r="U263" i="46"/>
  <c r="U260" i="46"/>
  <c r="U257" i="46"/>
  <c r="U253" i="46"/>
  <c r="U250" i="46"/>
  <c r="U247" i="46"/>
  <c r="U244" i="46"/>
  <c r="U241" i="46"/>
  <c r="U237" i="46"/>
  <c r="U223" i="46"/>
  <c r="U220" i="46"/>
  <c r="U217" i="46"/>
  <c r="U214" i="46"/>
  <c r="U125" i="46"/>
  <c r="U122" i="46"/>
  <c r="U119" i="46"/>
  <c r="U115" i="46"/>
  <c r="U112" i="46"/>
  <c r="U106" i="46"/>
  <c r="U85" i="46"/>
  <c r="U63" i="46"/>
  <c r="U54" i="46"/>
  <c r="Q1152" i="79"/>
  <c r="Q1149" i="79"/>
  <c r="Q1146" i="79"/>
  <c r="Q1143" i="79"/>
  <c r="Q1140" i="79"/>
  <c r="Q1137" i="79"/>
  <c r="Q1134" i="79"/>
  <c r="Q1128" i="79"/>
  <c r="Q1125" i="79"/>
  <c r="Q1122" i="79"/>
  <c r="Q1119" i="79"/>
  <c r="Q1116" i="79"/>
  <c r="Q1113" i="79"/>
  <c r="Q1109" i="79"/>
  <c r="Q1106" i="79"/>
  <c r="Q1103" i="79"/>
  <c r="Q1099" i="79"/>
  <c r="Q1096" i="79"/>
  <c r="Q1093" i="79"/>
  <c r="Q1090" i="79"/>
  <c r="Q1087" i="79"/>
  <c r="Q1084" i="79"/>
  <c r="Q1081" i="79"/>
  <c r="Q1060" i="79"/>
  <c r="Q1057" i="79"/>
  <c r="Q1054" i="79"/>
  <c r="Q1051" i="79"/>
  <c r="Q1047" i="79"/>
  <c r="Q1044" i="79"/>
  <c r="Q1040" i="79"/>
  <c r="Q1036" i="79"/>
  <c r="Q1033" i="79"/>
  <c r="Q1030" i="79"/>
  <c r="AK1087" i="79" l="1"/>
  <c r="AF1087" i="79"/>
  <c r="AE1074" i="79"/>
  <c r="AE1071" i="79"/>
  <c r="AJ1044" i="79"/>
  <c r="AF1044" i="79"/>
  <c r="AE1044" i="79"/>
  <c r="AE1051" i="79"/>
  <c r="AR1047" i="79"/>
  <c r="AQ1047" i="79"/>
  <c r="AP1047" i="79"/>
  <c r="AO1047" i="79"/>
  <c r="AN1047" i="79"/>
  <c r="AM1047" i="79"/>
  <c r="AL1047" i="79"/>
  <c r="AK1047" i="79"/>
  <c r="AJ1047" i="79"/>
  <c r="AI1047" i="79"/>
  <c r="AH1047" i="79"/>
  <c r="AG1047" i="79"/>
  <c r="AF1047" i="79"/>
  <c r="AE1047" i="79"/>
  <c r="AR1044" i="79"/>
  <c r="AQ1044" i="79"/>
  <c r="AP1044" i="79"/>
  <c r="AO1044" i="79"/>
  <c r="AN1044" i="79"/>
  <c r="AM1044" i="79"/>
  <c r="AL1044" i="79"/>
  <c r="AK1044" i="79"/>
  <c r="AI1044" i="79"/>
  <c r="AH1044" i="79"/>
  <c r="AG1044" i="79"/>
  <c r="AE1040" i="79"/>
  <c r="AE1033" i="79"/>
  <c r="AE1030" i="79"/>
  <c r="AE1026" i="79"/>
  <c r="AE1017" i="79"/>
  <c r="AE1014" i="79"/>
  <c r="AE1010" i="79"/>
  <c r="AR904" i="79"/>
  <c r="AR852" i="79"/>
  <c r="AQ852" i="79"/>
  <c r="AP852" i="79"/>
  <c r="AO852" i="79"/>
  <c r="AN852" i="79"/>
  <c r="AM852" i="79"/>
  <c r="AL852" i="79"/>
  <c r="AS851" i="79"/>
  <c r="AR849" i="79"/>
  <c r="AQ849" i="79"/>
  <c r="AP849" i="79"/>
  <c r="AO849" i="79"/>
  <c r="AN849" i="79"/>
  <c r="AM849" i="79"/>
  <c r="AL849" i="79"/>
  <c r="AS848" i="79"/>
  <c r="AS681" i="79"/>
  <c r="AS678" i="79"/>
  <c r="AS675" i="79"/>
  <c r="AR658" i="79"/>
  <c r="AQ658" i="79"/>
  <c r="AP658" i="79"/>
  <c r="AO658" i="79"/>
  <c r="AN658" i="79"/>
  <c r="AS657" i="79"/>
  <c r="AR655" i="79"/>
  <c r="AQ655" i="79"/>
  <c r="AP655" i="79"/>
  <c r="AO655" i="79"/>
  <c r="AN655" i="79"/>
  <c r="AS654" i="79"/>
  <c r="AS533" i="79"/>
  <c r="AS529" i="79"/>
  <c r="AR468" i="79"/>
  <c r="AQ468" i="79"/>
  <c r="AP468" i="79"/>
  <c r="AO468" i="79"/>
  <c r="AN468" i="79"/>
  <c r="AS467" i="79"/>
  <c r="AR465" i="79"/>
  <c r="AQ465" i="79"/>
  <c r="AP465" i="79"/>
  <c r="AO465" i="79"/>
  <c r="AN465" i="79"/>
  <c r="AS464" i="79"/>
  <c r="AR278" i="79"/>
  <c r="AQ278" i="79"/>
  <c r="AP278" i="79"/>
  <c r="AO278" i="79"/>
  <c r="AN278" i="79"/>
  <c r="AS277" i="79"/>
  <c r="AR275" i="79"/>
  <c r="AQ275" i="79"/>
  <c r="AP275" i="79"/>
  <c r="AO275" i="79"/>
  <c r="AN275" i="79"/>
  <c r="AS274" i="79"/>
  <c r="AS87" i="79"/>
  <c r="AR88" i="79"/>
  <c r="AQ88" i="79"/>
  <c r="AP88" i="79"/>
  <c r="AO88" i="79"/>
  <c r="AN88" i="79"/>
  <c r="AS80" i="79"/>
  <c r="AR85" i="79"/>
  <c r="AQ85" i="79"/>
  <c r="AP85" i="79"/>
  <c r="AO85" i="79"/>
  <c r="AN85" i="79"/>
  <c r="AS84" i="79"/>
  <c r="AS956" i="79"/>
  <c r="AS953" i="79"/>
  <c r="AS950" i="79"/>
  <c r="AS947" i="79"/>
  <c r="AS944" i="79"/>
  <c r="AS941" i="79"/>
  <c r="AS938" i="79"/>
  <c r="AS935" i="79"/>
  <c r="AS932" i="79"/>
  <c r="AS929" i="79"/>
  <c r="AS926" i="79"/>
  <c r="AS923" i="79"/>
  <c r="AS920" i="79"/>
  <c r="AS917" i="79"/>
  <c r="AS913" i="79"/>
  <c r="AS910" i="79"/>
  <c r="AS907" i="79"/>
  <c r="AS903" i="79"/>
  <c r="AS900" i="79"/>
  <c r="AS897" i="79"/>
  <c r="AS894" i="79"/>
  <c r="AS891" i="79"/>
  <c r="AS888" i="79"/>
  <c r="AS885" i="79"/>
  <c r="AS882" i="79"/>
  <c r="AS878" i="79"/>
  <c r="AS875" i="79"/>
  <c r="AS872" i="79"/>
  <c r="AS869" i="79"/>
  <c r="AS864" i="79"/>
  <c r="AS861" i="79"/>
  <c r="AS858" i="79"/>
  <c r="AS855" i="79"/>
  <c r="AS844" i="79"/>
  <c r="AS840" i="79"/>
  <c r="AS837" i="79"/>
  <c r="AS834" i="79"/>
  <c r="AS830" i="79"/>
  <c r="AS827" i="79"/>
  <c r="AS824" i="79"/>
  <c r="AS821" i="79"/>
  <c r="AS818" i="79"/>
  <c r="AS814" i="79"/>
  <c r="AS811" i="79"/>
  <c r="AS808" i="79"/>
  <c r="AS805" i="79"/>
  <c r="AS802" i="79"/>
  <c r="AS766" i="79"/>
  <c r="AS763" i="79"/>
  <c r="AS760" i="79"/>
  <c r="AS757" i="79"/>
  <c r="AS754" i="79"/>
  <c r="AS751" i="79"/>
  <c r="AS748" i="79"/>
  <c r="AS745" i="79"/>
  <c r="AS742" i="79"/>
  <c r="AS739" i="79"/>
  <c r="AS736" i="79"/>
  <c r="AS733" i="79"/>
  <c r="AS730" i="79"/>
  <c r="AS727" i="79"/>
  <c r="AS723" i="79"/>
  <c r="AS720" i="79"/>
  <c r="AS717" i="79"/>
  <c r="AS713" i="79"/>
  <c r="AS710" i="79"/>
  <c r="AS707" i="79"/>
  <c r="AS703" i="79"/>
  <c r="AS699" i="79"/>
  <c r="AS696" i="79"/>
  <c r="AS692" i="79"/>
  <c r="AS688" i="79"/>
  <c r="AS684" i="79"/>
  <c r="AS670" i="79"/>
  <c r="AS667" i="79"/>
  <c r="AS664" i="79"/>
  <c r="AS661" i="79"/>
  <c r="AS650" i="79"/>
  <c r="AS646" i="79"/>
  <c r="AS643" i="79"/>
  <c r="AS640" i="79"/>
  <c r="AS636" i="79"/>
  <c r="AS633" i="79"/>
  <c r="AS630" i="79"/>
  <c r="AS627" i="79"/>
  <c r="AS624" i="79"/>
  <c r="AS620" i="79"/>
  <c r="AS617" i="79"/>
  <c r="AS614" i="79"/>
  <c r="AS611" i="79"/>
  <c r="AS608" i="79"/>
  <c r="AS572" i="79"/>
  <c r="AS569" i="79"/>
  <c r="AS566" i="79"/>
  <c r="AS563" i="79"/>
  <c r="AS560" i="79"/>
  <c r="AS557" i="79"/>
  <c r="AS554" i="79"/>
  <c r="AS551" i="79"/>
  <c r="AS548" i="79"/>
  <c r="AS545" i="79"/>
  <c r="AS542" i="79"/>
  <c r="AS539" i="79"/>
  <c r="AS536" i="79"/>
  <c r="AS526" i="79"/>
  <c r="AS523" i="79"/>
  <c r="AS519" i="79"/>
  <c r="AS516" i="79"/>
  <c r="AS513" i="79"/>
  <c r="AS510" i="79"/>
  <c r="AS507" i="79"/>
  <c r="AS504" i="79"/>
  <c r="AS501" i="79"/>
  <c r="AS498" i="79"/>
  <c r="AS494" i="79"/>
  <c r="AS491" i="79"/>
  <c r="AS488" i="79"/>
  <c r="AS485" i="79"/>
  <c r="AS480" i="79"/>
  <c r="AS477" i="79"/>
  <c r="AS474" i="79"/>
  <c r="AS471" i="79"/>
  <c r="AS460" i="79"/>
  <c r="AS456" i="79"/>
  <c r="AS453" i="79"/>
  <c r="AS450" i="79"/>
  <c r="AS446" i="79"/>
  <c r="AS443" i="79"/>
  <c r="AS440" i="79"/>
  <c r="AS437" i="79"/>
  <c r="AS434" i="79"/>
  <c r="AS430" i="79"/>
  <c r="AS427" i="79"/>
  <c r="AS424" i="79"/>
  <c r="AS382" i="79"/>
  <c r="AS376" i="79"/>
  <c r="AS379" i="79"/>
  <c r="AS373" i="79"/>
  <c r="AS370" i="79"/>
  <c r="AS367" i="79"/>
  <c r="AS364" i="79"/>
  <c r="AS361" i="79"/>
  <c r="AS358" i="79"/>
  <c r="AS355" i="79"/>
  <c r="AS352" i="79"/>
  <c r="AS349" i="79"/>
  <c r="AS346" i="79"/>
  <c r="AS343" i="79"/>
  <c r="AS339" i="79"/>
  <c r="AS336" i="79"/>
  <c r="AS333" i="79"/>
  <c r="AS329" i="79"/>
  <c r="AS326" i="79"/>
  <c r="AS323" i="79"/>
  <c r="AS320" i="79"/>
  <c r="AS317" i="79"/>
  <c r="AS314" i="79"/>
  <c r="AS311" i="79"/>
  <c r="AS308" i="79"/>
  <c r="AS304" i="79"/>
  <c r="AS301" i="79"/>
  <c r="AS298" i="79"/>
  <c r="AS295" i="79"/>
  <c r="AS290" i="79"/>
  <c r="AS287" i="79"/>
  <c r="AS284" i="79"/>
  <c r="AS281" i="79"/>
  <c r="AS270" i="79"/>
  <c r="AS266" i="79"/>
  <c r="AS263" i="79"/>
  <c r="AS260" i="79"/>
  <c r="AS256" i="79"/>
  <c r="AS253" i="79"/>
  <c r="AS250" i="79"/>
  <c r="AS247" i="79"/>
  <c r="AS244" i="79"/>
  <c r="AS240" i="79"/>
  <c r="AS237" i="79"/>
  <c r="AS234" i="79"/>
  <c r="AS231" i="79"/>
  <c r="AS228" i="79"/>
  <c r="AS192" i="79"/>
  <c r="AS186" i="79"/>
  <c r="AS189" i="79"/>
  <c r="AS183" i="79"/>
  <c r="AS180" i="79"/>
  <c r="AS177" i="79"/>
  <c r="AS174" i="79"/>
  <c r="AS171" i="79"/>
  <c r="AS168" i="79"/>
  <c r="AS165" i="79"/>
  <c r="AS162" i="79"/>
  <c r="AS159" i="79"/>
  <c r="AS156" i="79"/>
  <c r="AS153" i="79"/>
  <c r="AS149" i="79"/>
  <c r="AS146" i="79"/>
  <c r="AS143" i="79"/>
  <c r="AS136" i="79"/>
  <c r="AS133" i="79"/>
  <c r="AS130" i="79"/>
  <c r="AS127" i="79"/>
  <c r="AS124" i="79"/>
  <c r="AS121" i="79"/>
  <c r="AS118" i="79"/>
  <c r="AS114" i="79"/>
  <c r="AS111" i="79"/>
  <c r="AS108" i="79"/>
  <c r="AS105" i="79"/>
  <c r="AS100" i="79"/>
  <c r="AS76" i="79"/>
  <c r="AS94" i="79"/>
  <c r="AS97" i="79"/>
  <c r="AS91" i="79"/>
  <c r="AS73" i="79"/>
  <c r="AS70" i="79"/>
  <c r="AS66" i="79"/>
  <c r="AS63" i="79"/>
  <c r="AS60" i="79"/>
  <c r="AS57" i="79"/>
  <c r="AS54" i="79"/>
  <c r="AS50" i="79"/>
  <c r="AS47" i="79"/>
  <c r="AS44" i="79"/>
  <c r="AS41" i="79"/>
  <c r="AS38" i="79"/>
  <c r="AR1060" i="79"/>
  <c r="AQ1060" i="79"/>
  <c r="AP1060" i="79"/>
  <c r="AO1060" i="79"/>
  <c r="AN1060" i="79"/>
  <c r="AM1060" i="79"/>
  <c r="AL1060" i="79"/>
  <c r="AK1060" i="79"/>
  <c r="AJ1060" i="79"/>
  <c r="AI1060" i="79"/>
  <c r="AH1060" i="79"/>
  <c r="AG1060" i="79"/>
  <c r="AF1060" i="79"/>
  <c r="AE1060" i="79"/>
  <c r="AR1057" i="79"/>
  <c r="AQ1057" i="79"/>
  <c r="AP1057" i="79"/>
  <c r="AO1057" i="79"/>
  <c r="AN1057" i="79"/>
  <c r="AM1057" i="79"/>
  <c r="AL1057" i="79"/>
  <c r="AK1057" i="79"/>
  <c r="AJ1057" i="79"/>
  <c r="AI1057" i="79"/>
  <c r="AH1057" i="79"/>
  <c r="AG1057" i="79"/>
  <c r="AF1057" i="79"/>
  <c r="AE1057" i="79"/>
  <c r="AR1054" i="79"/>
  <c r="AQ1054" i="79"/>
  <c r="AP1054" i="79"/>
  <c r="AO1054" i="79"/>
  <c r="AN1054" i="79"/>
  <c r="AM1054" i="79"/>
  <c r="AL1054" i="79"/>
  <c r="AK1054" i="79"/>
  <c r="AJ1054" i="79"/>
  <c r="AI1054" i="79"/>
  <c r="AH1054" i="79"/>
  <c r="AG1054" i="79"/>
  <c r="AF1054" i="79"/>
  <c r="AE1054" i="79"/>
  <c r="AR1051" i="79"/>
  <c r="AQ1051" i="79"/>
  <c r="AP1051" i="79"/>
  <c r="AO1051" i="79"/>
  <c r="AN1051" i="79"/>
  <c r="AM1051" i="79"/>
  <c r="AL1051" i="79"/>
  <c r="AK1051" i="79"/>
  <c r="AJ1051" i="79"/>
  <c r="AI1051" i="79"/>
  <c r="AH1051" i="79"/>
  <c r="AG1051" i="79"/>
  <c r="AF1051" i="79"/>
  <c r="AR865" i="79"/>
  <c r="AQ865" i="79"/>
  <c r="AP865" i="79"/>
  <c r="AO865" i="79"/>
  <c r="AN865" i="79"/>
  <c r="AM865" i="79"/>
  <c r="AL865" i="79"/>
  <c r="AR862" i="79"/>
  <c r="AQ862" i="79"/>
  <c r="AP862" i="79"/>
  <c r="AO862" i="79"/>
  <c r="AN862" i="79"/>
  <c r="AM862" i="79"/>
  <c r="AL862" i="79"/>
  <c r="AR859" i="79"/>
  <c r="AQ859" i="79"/>
  <c r="AP859" i="79"/>
  <c r="AO859" i="79"/>
  <c r="AN859" i="79"/>
  <c r="AM859" i="79"/>
  <c r="AL859" i="79"/>
  <c r="AR856" i="79"/>
  <c r="AQ856" i="79"/>
  <c r="AP856" i="79"/>
  <c r="AO856" i="79"/>
  <c r="AN856" i="79"/>
  <c r="AM856" i="79"/>
  <c r="AL856" i="79"/>
  <c r="U109" i="46" l="1"/>
  <c r="U103" i="46"/>
  <c r="U99" i="46"/>
  <c r="U82" i="46"/>
  <c r="U79" i="46"/>
  <c r="U76" i="46"/>
  <c r="AR671" i="79"/>
  <c r="AQ671" i="79"/>
  <c r="AP671" i="79"/>
  <c r="AO671" i="79"/>
  <c r="AN671" i="79"/>
  <c r="AR668" i="79"/>
  <c r="AQ668" i="79"/>
  <c r="AP668" i="79"/>
  <c r="AO668" i="79"/>
  <c r="AN668" i="79"/>
  <c r="AR665" i="79"/>
  <c r="AQ665" i="79"/>
  <c r="AP665" i="79"/>
  <c r="AO665" i="79"/>
  <c r="AN665" i="79"/>
  <c r="AR662" i="79"/>
  <c r="AQ662" i="79"/>
  <c r="AP662" i="79"/>
  <c r="AO662" i="79"/>
  <c r="AN662" i="79"/>
  <c r="AR481" i="79"/>
  <c r="AQ481" i="79"/>
  <c r="AP481" i="79"/>
  <c r="AO481" i="79"/>
  <c r="AN481" i="79"/>
  <c r="AR478" i="79"/>
  <c r="AQ478" i="79"/>
  <c r="AP478" i="79"/>
  <c r="AO478" i="79"/>
  <c r="AN478" i="79"/>
  <c r="AR475" i="79"/>
  <c r="AQ475" i="79"/>
  <c r="AP475" i="79"/>
  <c r="AO475" i="79"/>
  <c r="AN475" i="79"/>
  <c r="AR472" i="79"/>
  <c r="AQ472" i="79"/>
  <c r="AP472" i="79"/>
  <c r="AO472" i="79"/>
  <c r="AN472" i="79"/>
  <c r="AR291" i="79"/>
  <c r="AQ291" i="79"/>
  <c r="AP291" i="79"/>
  <c r="AO291" i="79"/>
  <c r="AN291" i="79"/>
  <c r="AR288" i="79"/>
  <c r="AQ288" i="79"/>
  <c r="AP288" i="79"/>
  <c r="AO288" i="79"/>
  <c r="AN288" i="79"/>
  <c r="AR285" i="79"/>
  <c r="AQ285" i="79"/>
  <c r="AP285" i="79"/>
  <c r="AO285" i="79"/>
  <c r="AN285" i="79"/>
  <c r="AR282" i="79"/>
  <c r="AQ282" i="79"/>
  <c r="AP282" i="79"/>
  <c r="AO282" i="79"/>
  <c r="AN282" i="79"/>
  <c r="BA534" i="46" l="1"/>
  <c r="AZ535" i="46"/>
  <c r="BA531" i="46"/>
  <c r="BA528" i="46"/>
  <c r="BA524" i="46"/>
  <c r="BA521" i="46"/>
  <c r="BA518" i="46"/>
  <c r="BA515" i="46"/>
  <c r="BA512" i="46"/>
  <c r="BA508" i="46"/>
  <c r="BA505" i="46"/>
  <c r="BA501" i="46"/>
  <c r="BA497" i="46"/>
  <c r="BA494" i="46"/>
  <c r="BA491" i="46"/>
  <c r="BA488" i="46"/>
  <c r="BA485" i="46"/>
  <c r="BA481" i="46"/>
  <c r="BA478" i="46"/>
  <c r="BA475" i="46"/>
  <c r="BA472" i="46"/>
  <c r="BA469" i="46"/>
  <c r="BA466" i="46"/>
  <c r="BA463" i="46"/>
  <c r="BA460" i="46"/>
  <c r="BA456" i="46"/>
  <c r="BA453" i="46"/>
  <c r="BA450" i="46"/>
  <c r="BA447" i="46"/>
  <c r="BA444" i="46"/>
  <c r="BA441" i="46"/>
  <c r="BA438" i="46"/>
  <c r="BA435" i="46"/>
  <c r="BA432" i="46"/>
  <c r="BA398" i="46"/>
  <c r="AS522" i="46"/>
  <c r="AT522" i="46"/>
  <c r="AU522" i="46"/>
  <c r="AV522" i="46"/>
  <c r="AW522" i="46"/>
  <c r="AX522" i="46"/>
  <c r="AY522" i="46"/>
  <c r="AZ522" i="46"/>
  <c r="AS525" i="46"/>
  <c r="AT525" i="46"/>
  <c r="AU525" i="46"/>
  <c r="AV525" i="46"/>
  <c r="AW525" i="46"/>
  <c r="AX525" i="46"/>
  <c r="AY525" i="46"/>
  <c r="AZ525" i="46"/>
  <c r="AS529" i="46"/>
  <c r="AT529" i="46"/>
  <c r="AU529" i="46"/>
  <c r="AV529" i="46"/>
  <c r="AW529" i="46"/>
  <c r="AX529" i="46"/>
  <c r="AY529" i="46"/>
  <c r="AZ529" i="46"/>
  <c r="AS532" i="46"/>
  <c r="AT532" i="46"/>
  <c r="AU532" i="46"/>
  <c r="AV532" i="46"/>
  <c r="AW532" i="46"/>
  <c r="AX532" i="46"/>
  <c r="AY532" i="46"/>
  <c r="AZ532" i="46"/>
  <c r="AS535" i="46"/>
  <c r="AT535" i="46"/>
  <c r="AU535" i="46"/>
  <c r="AV535" i="46"/>
  <c r="AW535" i="46"/>
  <c r="AX535" i="46"/>
  <c r="AY535" i="46"/>
  <c r="AZ399" i="46"/>
  <c r="BA395" i="46"/>
  <c r="BA392" i="46"/>
  <c r="BA388" i="46"/>
  <c r="BA385" i="46"/>
  <c r="BA382" i="46"/>
  <c r="BA379" i="46"/>
  <c r="BA376" i="46"/>
  <c r="BA372" i="46"/>
  <c r="BA369" i="46"/>
  <c r="BA365" i="46"/>
  <c r="BA361" i="46"/>
  <c r="BA358" i="46"/>
  <c r="BA355" i="46"/>
  <c r="BA352" i="46"/>
  <c r="BA349" i="46"/>
  <c r="BA345" i="46"/>
  <c r="BA342" i="46"/>
  <c r="BA339" i="46"/>
  <c r="BA336" i="46"/>
  <c r="BA333" i="46"/>
  <c r="BA330" i="46"/>
  <c r="BA327" i="46"/>
  <c r="BA324" i="46"/>
  <c r="BA320" i="46"/>
  <c r="BA317" i="46"/>
  <c r="BA314" i="46"/>
  <c r="BA311" i="46"/>
  <c r="BA308" i="46"/>
  <c r="BA305" i="46"/>
  <c r="BA302" i="46"/>
  <c r="BA299" i="46"/>
  <c r="BA296" i="46"/>
  <c r="BA262" i="46"/>
  <c r="AR386" i="46"/>
  <c r="AS386" i="46"/>
  <c r="AT386" i="46"/>
  <c r="AU386" i="46"/>
  <c r="AV386" i="46"/>
  <c r="AW386" i="46"/>
  <c r="AX386" i="46"/>
  <c r="AY386" i="46"/>
  <c r="AZ386" i="46"/>
  <c r="AR389" i="46"/>
  <c r="AS389" i="46"/>
  <c r="AT389" i="46"/>
  <c r="AU389" i="46"/>
  <c r="AV389" i="46"/>
  <c r="AW389" i="46"/>
  <c r="AX389" i="46"/>
  <c r="AY389" i="46"/>
  <c r="AZ389" i="46"/>
  <c r="AR393" i="46"/>
  <c r="AS393" i="46"/>
  <c r="AT393" i="46"/>
  <c r="AU393" i="46"/>
  <c r="AV393" i="46"/>
  <c r="AW393" i="46"/>
  <c r="AX393" i="46"/>
  <c r="AY393" i="46"/>
  <c r="AZ393" i="46"/>
  <c r="AR396" i="46"/>
  <c r="AS396" i="46"/>
  <c r="AT396" i="46"/>
  <c r="AU396" i="46"/>
  <c r="AV396" i="46"/>
  <c r="AW396" i="46"/>
  <c r="AX396" i="46"/>
  <c r="AY396" i="46"/>
  <c r="AZ396" i="46"/>
  <c r="AR399" i="46"/>
  <c r="AS399" i="46"/>
  <c r="AT399" i="46"/>
  <c r="AU399" i="46"/>
  <c r="AV399" i="46"/>
  <c r="AW399" i="46"/>
  <c r="AX399" i="46"/>
  <c r="AY399" i="46"/>
  <c r="BA259" i="46"/>
  <c r="BA256" i="46"/>
  <c r="BA252" i="46"/>
  <c r="AN250" i="46"/>
  <c r="AO250" i="46"/>
  <c r="AP250" i="46"/>
  <c r="AQ250" i="46"/>
  <c r="AR250" i="46"/>
  <c r="AS250" i="46"/>
  <c r="AT250" i="46"/>
  <c r="AU250" i="46"/>
  <c r="AV250" i="46"/>
  <c r="AW250" i="46"/>
  <c r="AX250" i="46"/>
  <c r="AY250" i="46"/>
  <c r="AZ250" i="46"/>
  <c r="AN253" i="46"/>
  <c r="AO253" i="46"/>
  <c r="AP253" i="46"/>
  <c r="AQ253" i="46"/>
  <c r="AR253" i="46"/>
  <c r="AS253" i="46"/>
  <c r="AT253" i="46"/>
  <c r="AU253" i="46"/>
  <c r="AV253" i="46"/>
  <c r="AW253" i="46"/>
  <c r="AX253" i="46"/>
  <c r="AY253" i="46"/>
  <c r="AZ253" i="46"/>
  <c r="AN257" i="46"/>
  <c r="AO257" i="46"/>
  <c r="AP257" i="46"/>
  <c r="AQ257" i="46"/>
  <c r="AR257" i="46"/>
  <c r="AS257" i="46"/>
  <c r="AT257" i="46"/>
  <c r="AU257" i="46"/>
  <c r="AV257" i="46"/>
  <c r="AW257" i="46"/>
  <c r="AX257" i="46"/>
  <c r="AY257" i="46"/>
  <c r="AZ257" i="46"/>
  <c r="AN260" i="46"/>
  <c r="AO260" i="46"/>
  <c r="AP260" i="46"/>
  <c r="AQ260" i="46"/>
  <c r="AR260" i="46"/>
  <c r="AS260" i="46"/>
  <c r="AT260" i="46"/>
  <c r="AU260" i="46"/>
  <c r="AV260" i="46"/>
  <c r="AW260" i="46"/>
  <c r="AX260" i="46"/>
  <c r="AY260" i="46"/>
  <c r="AZ260" i="46"/>
  <c r="AN263" i="46"/>
  <c r="AO263" i="46"/>
  <c r="AP263" i="46"/>
  <c r="AQ263" i="46"/>
  <c r="AR263" i="46"/>
  <c r="AS263" i="46"/>
  <c r="AT263" i="46"/>
  <c r="AU263" i="46"/>
  <c r="AV263" i="46"/>
  <c r="AW263" i="46"/>
  <c r="AX263" i="46"/>
  <c r="AY263" i="46"/>
  <c r="AZ263" i="46"/>
  <c r="AM263" i="46"/>
  <c r="AM260" i="46"/>
  <c r="AM257" i="46"/>
  <c r="AM253" i="46"/>
  <c r="AM250" i="46"/>
  <c r="AM247" i="46"/>
  <c r="BA181" i="46"/>
  <c r="BA178" i="46"/>
  <c r="BA124" i="46"/>
  <c r="BA249" i="46" l="1"/>
  <c r="BA246" i="46"/>
  <c r="BA243" i="46"/>
  <c r="BA240" i="46"/>
  <c r="BA236" i="46"/>
  <c r="BA233" i="46"/>
  <c r="BA229" i="46"/>
  <c r="BA225" i="46"/>
  <c r="BA222" i="46"/>
  <c r="BA219" i="46"/>
  <c r="BA216" i="46"/>
  <c r="BA213" i="46"/>
  <c r="BA209" i="46"/>
  <c r="BA206" i="46"/>
  <c r="BA203" i="46"/>
  <c r="BA200" i="46"/>
  <c r="BA197" i="46"/>
  <c r="BA194" i="46"/>
  <c r="BA191" i="46"/>
  <c r="BA188" i="46"/>
  <c r="BA184" i="46"/>
  <c r="BA175" i="46"/>
  <c r="BA172" i="46"/>
  <c r="BA169" i="46"/>
  <c r="BA166" i="46"/>
  <c r="BA163" i="46"/>
  <c r="BA160" i="46"/>
  <c r="AN125" i="46"/>
  <c r="AO125" i="46"/>
  <c r="AP125" i="46"/>
  <c r="AQ125" i="46"/>
  <c r="AR125" i="46"/>
  <c r="AS125" i="46"/>
  <c r="AT125" i="46"/>
  <c r="AU125" i="46"/>
  <c r="AV125" i="46"/>
  <c r="AW125" i="46"/>
  <c r="AX125" i="46"/>
  <c r="AY125" i="46"/>
  <c r="AZ125" i="46"/>
  <c r="AM125" i="46"/>
  <c r="BA121" i="46"/>
  <c r="AN122" i="46"/>
  <c r="AO122" i="46"/>
  <c r="AP122" i="46"/>
  <c r="AQ122" i="46"/>
  <c r="AR122" i="46"/>
  <c r="AS122" i="46"/>
  <c r="AT122" i="46"/>
  <c r="AU122" i="46"/>
  <c r="AV122" i="46"/>
  <c r="AW122" i="46"/>
  <c r="AX122" i="46"/>
  <c r="AY122" i="46"/>
  <c r="AZ122" i="46"/>
  <c r="AM122" i="46"/>
  <c r="AM119" i="46"/>
  <c r="BA118" i="46"/>
  <c r="AN119" i="46"/>
  <c r="AO119" i="46"/>
  <c r="AP119" i="46"/>
  <c r="AQ119" i="46"/>
  <c r="AR119" i="46"/>
  <c r="AS119" i="46"/>
  <c r="AT119" i="46"/>
  <c r="AU119" i="46"/>
  <c r="AV119" i="46"/>
  <c r="AW119" i="46"/>
  <c r="AX119" i="46"/>
  <c r="AY119" i="46"/>
  <c r="AZ119" i="46"/>
  <c r="AM115" i="46"/>
  <c r="BA108" i="46"/>
  <c r="BA111" i="46"/>
  <c r="BA114" i="46"/>
  <c r="BA105" i="46"/>
  <c r="BA102" i="46"/>
  <c r="BA98" i="46"/>
  <c r="BA95" i="46"/>
  <c r="BA91" i="46"/>
  <c r="BA87" i="46"/>
  <c r="BA84" i="46"/>
  <c r="BA81" i="46"/>
  <c r="BA78" i="46"/>
  <c r="BA75" i="46"/>
  <c r="BA71" i="46"/>
  <c r="BA68" i="46"/>
  <c r="BA65" i="46"/>
  <c r="BA62" i="46"/>
  <c r="BA59" i="46"/>
  <c r="BA56" i="46"/>
  <c r="BA53" i="46"/>
  <c r="BA50" i="46"/>
  <c r="BA46" i="46"/>
  <c r="BA43" i="46"/>
  <c r="BA40" i="46"/>
  <c r="BA37" i="46"/>
  <c r="BA34" i="46"/>
  <c r="BA31" i="46"/>
  <c r="BA28" i="46"/>
  <c r="BA25" i="46"/>
  <c r="BA22" i="46"/>
  <c r="AN115" i="46" l="1"/>
  <c r="AO115" i="46"/>
  <c r="AP115" i="46"/>
  <c r="AQ115" i="46"/>
  <c r="AR115" i="46"/>
  <c r="AS115" i="46"/>
  <c r="AT115" i="46"/>
  <c r="AU115" i="46"/>
  <c r="AV115" i="46"/>
  <c r="AW115" i="46"/>
  <c r="AX115" i="46"/>
  <c r="AY115" i="46"/>
  <c r="AZ115" i="46"/>
  <c r="AM112" i="46"/>
  <c r="AZ109" i="46"/>
  <c r="AZ112" i="46"/>
  <c r="AN112" i="46"/>
  <c r="AO112" i="46"/>
  <c r="AP112" i="46"/>
  <c r="AQ112" i="46"/>
  <c r="AR112" i="46"/>
  <c r="AS112" i="46"/>
  <c r="AT112" i="46"/>
  <c r="AU112" i="46"/>
  <c r="AV112" i="46"/>
  <c r="AW112" i="46"/>
  <c r="AX112" i="46"/>
  <c r="AY112" i="46"/>
  <c r="AM109" i="46"/>
  <c r="AM106" i="46"/>
  <c r="AR77" i="79" l="1"/>
  <c r="AQ77" i="79"/>
  <c r="AP77" i="79"/>
  <c r="AO77" i="79"/>
  <c r="AN77" i="79"/>
  <c r="AR98" i="79"/>
  <c r="AQ98" i="79"/>
  <c r="AP98" i="79"/>
  <c r="AO98" i="79"/>
  <c r="AN98" i="79"/>
  <c r="AR92" i="79"/>
  <c r="AQ92" i="79"/>
  <c r="AP92" i="79"/>
  <c r="AO92" i="79"/>
  <c r="AN92" i="79"/>
  <c r="AZ509" i="46"/>
  <c r="AY509" i="46"/>
  <c r="AX509" i="46"/>
  <c r="AW509" i="46"/>
  <c r="AV509" i="46"/>
  <c r="AU509" i="46"/>
  <c r="AT509" i="46"/>
  <c r="AS509" i="46"/>
  <c r="AZ506" i="46"/>
  <c r="AY506" i="46"/>
  <c r="AX506" i="46"/>
  <c r="AW506" i="46"/>
  <c r="AV506" i="46"/>
  <c r="AU506" i="46"/>
  <c r="AT506" i="46"/>
  <c r="AS506" i="46"/>
  <c r="AZ479" i="46"/>
  <c r="AY479" i="46"/>
  <c r="AX479" i="46"/>
  <c r="AW479" i="46"/>
  <c r="AV479" i="46"/>
  <c r="AU479" i="46"/>
  <c r="AT479" i="46"/>
  <c r="AS479" i="46"/>
  <c r="AZ476" i="46"/>
  <c r="AY476" i="46"/>
  <c r="AX476" i="46"/>
  <c r="AW476" i="46"/>
  <c r="AV476" i="46"/>
  <c r="AU476" i="46"/>
  <c r="AT476" i="46"/>
  <c r="AS476" i="46"/>
  <c r="AZ454" i="46"/>
  <c r="AY454" i="46"/>
  <c r="AX454" i="46"/>
  <c r="AW454" i="46"/>
  <c r="AV454" i="46"/>
  <c r="AU454" i="46"/>
  <c r="AT454" i="46"/>
  <c r="AS454" i="46"/>
  <c r="AZ373" i="46"/>
  <c r="AY373" i="46"/>
  <c r="AX373" i="46"/>
  <c r="AW373" i="46"/>
  <c r="AV373" i="46"/>
  <c r="AU373" i="46"/>
  <c r="AT373" i="46"/>
  <c r="AS373" i="46"/>
  <c r="AR373" i="46"/>
  <c r="AZ370" i="46"/>
  <c r="AY370" i="46"/>
  <c r="AX370" i="46"/>
  <c r="AW370" i="46"/>
  <c r="AV370" i="46"/>
  <c r="AU370" i="46"/>
  <c r="AT370" i="46"/>
  <c r="AS370" i="46"/>
  <c r="AR370" i="46"/>
  <c r="AZ343" i="46"/>
  <c r="AY343" i="46"/>
  <c r="AX343" i="46"/>
  <c r="AW343" i="46"/>
  <c r="AV343" i="46"/>
  <c r="AU343" i="46"/>
  <c r="AT343" i="46"/>
  <c r="AS343" i="46"/>
  <c r="AR343" i="46"/>
  <c r="AZ340" i="46"/>
  <c r="AY340" i="46"/>
  <c r="AX340" i="46"/>
  <c r="AW340" i="46"/>
  <c r="AV340" i="46"/>
  <c r="AU340" i="46"/>
  <c r="AT340" i="46"/>
  <c r="AS340" i="46"/>
  <c r="AR340" i="46"/>
  <c r="AZ318" i="46"/>
  <c r="AY318" i="46"/>
  <c r="AX318" i="46"/>
  <c r="AW318" i="46"/>
  <c r="AV318" i="46"/>
  <c r="AU318" i="46"/>
  <c r="AT318" i="46"/>
  <c r="AS318" i="46"/>
  <c r="AR318" i="46"/>
  <c r="AQ318" i="46"/>
  <c r="AP318" i="46"/>
  <c r="AO318" i="46"/>
  <c r="AN318" i="46"/>
  <c r="AM318" i="46"/>
  <c r="C31" i="44"/>
  <c r="C30" i="44"/>
  <c r="C16" i="44"/>
  <c r="C15" i="44"/>
  <c r="AZ237" i="46"/>
  <c r="AY237" i="46"/>
  <c r="AX237" i="46"/>
  <c r="AW237" i="46"/>
  <c r="AV237" i="46"/>
  <c r="AU237" i="46"/>
  <c r="AT237" i="46"/>
  <c r="AS237" i="46"/>
  <c r="AR237" i="46"/>
  <c r="AQ237" i="46"/>
  <c r="AP237" i="46"/>
  <c r="AO237" i="46"/>
  <c r="AN237" i="46"/>
  <c r="AM237" i="46"/>
  <c r="AZ234" i="46"/>
  <c r="AY234" i="46"/>
  <c r="AX234" i="46"/>
  <c r="AW234" i="46"/>
  <c r="AV234" i="46"/>
  <c r="AU234" i="46"/>
  <c r="AT234" i="46"/>
  <c r="AS234" i="46"/>
  <c r="AR234" i="46"/>
  <c r="AQ234" i="46"/>
  <c r="AP234" i="46"/>
  <c r="AO234" i="46"/>
  <c r="AN234" i="46"/>
  <c r="AM234" i="46"/>
  <c r="AZ207" i="46"/>
  <c r="AY207" i="46"/>
  <c r="AX207" i="46"/>
  <c r="AW207" i="46"/>
  <c r="AV207" i="46"/>
  <c r="AU207" i="46"/>
  <c r="AT207" i="46"/>
  <c r="AS207" i="46"/>
  <c r="AR207" i="46"/>
  <c r="AQ207" i="46"/>
  <c r="AP207" i="46"/>
  <c r="AO207" i="46"/>
  <c r="AN207" i="46"/>
  <c r="AM207" i="46"/>
  <c r="AZ204" i="46"/>
  <c r="AY204" i="46"/>
  <c r="AX204" i="46"/>
  <c r="AW204" i="46"/>
  <c r="AV204" i="46"/>
  <c r="AU204" i="46"/>
  <c r="AT204" i="46"/>
  <c r="AS204" i="46"/>
  <c r="AR204" i="46"/>
  <c r="AQ204" i="46"/>
  <c r="AP204" i="46"/>
  <c r="AO204" i="46"/>
  <c r="AN204" i="46"/>
  <c r="AM204" i="46"/>
  <c r="AZ182" i="46"/>
  <c r="AY182" i="46"/>
  <c r="AX182" i="46"/>
  <c r="AW182" i="46"/>
  <c r="AV182" i="46"/>
  <c r="AU182" i="46"/>
  <c r="AT182" i="46"/>
  <c r="AS182" i="46"/>
  <c r="AR182" i="46"/>
  <c r="AQ182" i="46"/>
  <c r="AP182" i="46"/>
  <c r="AO182" i="46"/>
  <c r="AN182" i="46"/>
  <c r="AM182" i="46"/>
  <c r="AZ99" i="46"/>
  <c r="AY99" i="46"/>
  <c r="AX99" i="46"/>
  <c r="AW99" i="46"/>
  <c r="AV99" i="46"/>
  <c r="AU99" i="46"/>
  <c r="AT99" i="46"/>
  <c r="AS99" i="46"/>
  <c r="AR99" i="46"/>
  <c r="AQ99" i="46"/>
  <c r="AP99" i="46"/>
  <c r="AO99" i="46"/>
  <c r="AN99" i="46"/>
  <c r="AM99" i="46"/>
  <c r="AZ96" i="46"/>
  <c r="AY96" i="46"/>
  <c r="AX96" i="46"/>
  <c r="AW96" i="46"/>
  <c r="AV96" i="46"/>
  <c r="AU96" i="46"/>
  <c r="AT96" i="46"/>
  <c r="AS96" i="46"/>
  <c r="AR96" i="46"/>
  <c r="AQ96" i="46"/>
  <c r="AP96" i="46"/>
  <c r="AO96" i="46"/>
  <c r="AN96" i="46"/>
  <c r="AM96" i="46"/>
  <c r="AZ69" i="46"/>
  <c r="AY69" i="46"/>
  <c r="AX69" i="46"/>
  <c r="AW69" i="46"/>
  <c r="AV69" i="46"/>
  <c r="AU69" i="46"/>
  <c r="AT69" i="46"/>
  <c r="AS69" i="46"/>
  <c r="AR69" i="46"/>
  <c r="AQ69" i="46"/>
  <c r="AP69" i="46"/>
  <c r="AO69" i="46"/>
  <c r="AN69" i="46"/>
  <c r="AM69" i="46"/>
  <c r="AZ44" i="46"/>
  <c r="AY44" i="46"/>
  <c r="AX44" i="46"/>
  <c r="AW44" i="46"/>
  <c r="AV44" i="46"/>
  <c r="AU44" i="46"/>
  <c r="AT44" i="46"/>
  <c r="AS44" i="46"/>
  <c r="AR44" i="46"/>
  <c r="AQ44" i="46"/>
  <c r="AP44" i="46"/>
  <c r="AO44" i="46"/>
  <c r="AN44" i="46"/>
  <c r="AM44" i="46"/>
  <c r="AP106" i="46" l="1"/>
  <c r="AO106" i="46"/>
  <c r="AR1152" i="79" l="1"/>
  <c r="AQ1152" i="79"/>
  <c r="AP1152" i="79"/>
  <c r="AO1152" i="79"/>
  <c r="AN1152" i="79"/>
  <c r="AM1152" i="79"/>
  <c r="AL1152" i="79"/>
  <c r="AK1152" i="79"/>
  <c r="AJ1152" i="79"/>
  <c r="AI1152" i="79"/>
  <c r="AH1152" i="79"/>
  <c r="AG1152" i="79"/>
  <c r="AF1152" i="79"/>
  <c r="AE1152" i="79"/>
  <c r="AR1149" i="79"/>
  <c r="AQ1149" i="79"/>
  <c r="AP1149" i="79"/>
  <c r="AO1149" i="79"/>
  <c r="AN1149" i="79"/>
  <c r="AM1149" i="79"/>
  <c r="AL1149" i="79"/>
  <c r="AK1149" i="79"/>
  <c r="AJ1149" i="79"/>
  <c r="AI1149" i="79"/>
  <c r="AH1149" i="79"/>
  <c r="AG1149" i="79"/>
  <c r="AF1149" i="79"/>
  <c r="AE1149" i="79"/>
  <c r="AR1146" i="79"/>
  <c r="AQ1146" i="79"/>
  <c r="AP1146" i="79"/>
  <c r="AO1146" i="79"/>
  <c r="AN1146" i="79"/>
  <c r="AM1146" i="79"/>
  <c r="AL1146" i="79"/>
  <c r="AK1146" i="79"/>
  <c r="AJ1146" i="79"/>
  <c r="AI1146" i="79"/>
  <c r="AH1146" i="79"/>
  <c r="AG1146" i="79"/>
  <c r="AF1146" i="79"/>
  <c r="AE1146" i="79"/>
  <c r="AR1143" i="79"/>
  <c r="AQ1143" i="79"/>
  <c r="AP1143" i="79"/>
  <c r="AO1143" i="79"/>
  <c r="AN1143" i="79"/>
  <c r="AM1143" i="79"/>
  <c r="AL1143" i="79"/>
  <c r="AK1143" i="79"/>
  <c r="AJ1143" i="79"/>
  <c r="AI1143" i="79"/>
  <c r="AH1143" i="79"/>
  <c r="AG1143" i="79"/>
  <c r="AF1143" i="79"/>
  <c r="AE1143" i="79"/>
  <c r="AR1140" i="79"/>
  <c r="AQ1140" i="79"/>
  <c r="AP1140" i="79"/>
  <c r="AO1140" i="79"/>
  <c r="AN1140" i="79"/>
  <c r="AM1140" i="79"/>
  <c r="AL1140" i="79"/>
  <c r="AK1140" i="79"/>
  <c r="AJ1140" i="79"/>
  <c r="AI1140" i="79"/>
  <c r="AH1140" i="79"/>
  <c r="AG1140" i="79"/>
  <c r="AF1140" i="79"/>
  <c r="AE1140" i="79"/>
  <c r="AR1137" i="79"/>
  <c r="AQ1137" i="79"/>
  <c r="AP1137" i="79"/>
  <c r="AO1137" i="79"/>
  <c r="AN1137" i="79"/>
  <c r="AM1137" i="79"/>
  <c r="AL1137" i="79"/>
  <c r="AK1137" i="79"/>
  <c r="AJ1137" i="79"/>
  <c r="AI1137" i="79"/>
  <c r="AH1137" i="79"/>
  <c r="AG1137" i="79"/>
  <c r="AF1137" i="79"/>
  <c r="AE1137" i="79"/>
  <c r="AR1134" i="79"/>
  <c r="AQ1134" i="79"/>
  <c r="AP1134" i="79"/>
  <c r="AO1134" i="79"/>
  <c r="AN1134" i="79"/>
  <c r="AM1134" i="79"/>
  <c r="AL1134" i="79"/>
  <c r="AK1134" i="79"/>
  <c r="AJ1134" i="79"/>
  <c r="AI1134" i="79"/>
  <c r="AH1134" i="79"/>
  <c r="AG1134" i="79"/>
  <c r="AF1134" i="79"/>
  <c r="AE1134" i="79"/>
  <c r="AR1131" i="79"/>
  <c r="AQ1131" i="79"/>
  <c r="AP1131" i="79"/>
  <c r="AO1131" i="79"/>
  <c r="AN1131" i="79"/>
  <c r="AM1131" i="79"/>
  <c r="AL1131" i="79"/>
  <c r="AK1131" i="79"/>
  <c r="AJ1131" i="79"/>
  <c r="AI1131" i="79"/>
  <c r="AH1131" i="79"/>
  <c r="AG1131" i="79"/>
  <c r="AF1131" i="79"/>
  <c r="AE1131" i="79"/>
  <c r="AR1128" i="79"/>
  <c r="AQ1128" i="79"/>
  <c r="AP1128" i="79"/>
  <c r="AO1128" i="79"/>
  <c r="AN1128" i="79"/>
  <c r="AM1128" i="79"/>
  <c r="AL1128" i="79"/>
  <c r="AK1128" i="79"/>
  <c r="AJ1128" i="79"/>
  <c r="AI1128" i="79"/>
  <c r="AH1128" i="79"/>
  <c r="AG1128" i="79"/>
  <c r="AF1128" i="79"/>
  <c r="AE1128" i="79"/>
  <c r="AR1125" i="79"/>
  <c r="AQ1125" i="79"/>
  <c r="AP1125" i="79"/>
  <c r="AO1125" i="79"/>
  <c r="AN1125" i="79"/>
  <c r="AM1125" i="79"/>
  <c r="AL1125" i="79"/>
  <c r="AK1125" i="79"/>
  <c r="AJ1125" i="79"/>
  <c r="AI1125" i="79"/>
  <c r="AH1125" i="79"/>
  <c r="AG1125" i="79"/>
  <c r="AF1125" i="79"/>
  <c r="AE1125" i="79"/>
  <c r="AR1122" i="79"/>
  <c r="AQ1122" i="79"/>
  <c r="AP1122" i="79"/>
  <c r="AO1122" i="79"/>
  <c r="AN1122" i="79"/>
  <c r="AM1122" i="79"/>
  <c r="AL1122" i="79"/>
  <c r="AK1122" i="79"/>
  <c r="AJ1122" i="79"/>
  <c r="AI1122" i="79"/>
  <c r="AH1122" i="79"/>
  <c r="AG1122" i="79"/>
  <c r="AF1122" i="79"/>
  <c r="AE1122" i="79"/>
  <c r="AR1119" i="79"/>
  <c r="AQ1119" i="79"/>
  <c r="AP1119" i="79"/>
  <c r="AO1119" i="79"/>
  <c r="AN1119" i="79"/>
  <c r="AM1119" i="79"/>
  <c r="AL1119" i="79"/>
  <c r="AK1119" i="79"/>
  <c r="AJ1119" i="79"/>
  <c r="AI1119" i="79"/>
  <c r="AH1119" i="79"/>
  <c r="AG1119" i="79"/>
  <c r="AF1119" i="79"/>
  <c r="AE1119" i="79"/>
  <c r="AR1116" i="79"/>
  <c r="AQ1116" i="79"/>
  <c r="AP1116" i="79"/>
  <c r="AO1116" i="79"/>
  <c r="AN1116" i="79"/>
  <c r="AM1116" i="79"/>
  <c r="AL1116" i="79"/>
  <c r="AK1116" i="79"/>
  <c r="AJ1116" i="79"/>
  <c r="AI1116" i="79"/>
  <c r="AH1116" i="79"/>
  <c r="AG1116" i="79"/>
  <c r="AF1116" i="79"/>
  <c r="AE1116" i="79"/>
  <c r="AR1113" i="79"/>
  <c r="AQ1113" i="79"/>
  <c r="AP1113" i="79"/>
  <c r="AO1113" i="79"/>
  <c r="AN1113" i="79"/>
  <c r="AM1113" i="79"/>
  <c r="AL1113" i="79"/>
  <c r="AK1113" i="79"/>
  <c r="AJ1113" i="79"/>
  <c r="AI1113" i="79"/>
  <c r="AH1113" i="79"/>
  <c r="AG1113" i="79"/>
  <c r="AF1113" i="79"/>
  <c r="AE1113" i="79"/>
  <c r="AR1109" i="79"/>
  <c r="AQ1109" i="79"/>
  <c r="AP1109" i="79"/>
  <c r="AO1109" i="79"/>
  <c r="AN1109" i="79"/>
  <c r="AM1109" i="79"/>
  <c r="AL1109" i="79"/>
  <c r="AK1109" i="79"/>
  <c r="AJ1109" i="79"/>
  <c r="AI1109" i="79"/>
  <c r="AH1109" i="79"/>
  <c r="AG1109" i="79"/>
  <c r="AF1109" i="79"/>
  <c r="AE1109" i="79"/>
  <c r="AR1106" i="79"/>
  <c r="AQ1106" i="79"/>
  <c r="AP1106" i="79"/>
  <c r="AO1106" i="79"/>
  <c r="AN1106" i="79"/>
  <c r="AM1106" i="79"/>
  <c r="AL1106" i="79"/>
  <c r="AK1106" i="79"/>
  <c r="AJ1106" i="79"/>
  <c r="AI1106" i="79"/>
  <c r="AH1106" i="79"/>
  <c r="AG1106" i="79"/>
  <c r="AF1106" i="79"/>
  <c r="AE1106" i="79"/>
  <c r="AR1103" i="79"/>
  <c r="AQ1103" i="79"/>
  <c r="AP1103" i="79"/>
  <c r="AO1103" i="79"/>
  <c r="AN1103" i="79"/>
  <c r="AM1103" i="79"/>
  <c r="AL1103" i="79"/>
  <c r="AK1103" i="79"/>
  <c r="AJ1103" i="79"/>
  <c r="AI1103" i="79"/>
  <c r="AH1103" i="79"/>
  <c r="AG1103" i="79"/>
  <c r="AF1103" i="79"/>
  <c r="AE1103" i="79"/>
  <c r="AR1099" i="79"/>
  <c r="AQ1099" i="79"/>
  <c r="AP1099" i="79"/>
  <c r="AO1099" i="79"/>
  <c r="AN1099" i="79"/>
  <c r="AM1099" i="79"/>
  <c r="AL1099" i="79"/>
  <c r="AK1099" i="79"/>
  <c r="AJ1099" i="79"/>
  <c r="AI1099" i="79"/>
  <c r="AH1099" i="79"/>
  <c r="AG1099" i="79"/>
  <c r="AF1099" i="79"/>
  <c r="AE1099" i="79"/>
  <c r="AR1096" i="79"/>
  <c r="AQ1096" i="79"/>
  <c r="AP1096" i="79"/>
  <c r="AO1096" i="79"/>
  <c r="AN1096" i="79"/>
  <c r="AM1096" i="79"/>
  <c r="AL1096" i="79"/>
  <c r="AK1096" i="79"/>
  <c r="AJ1096" i="79"/>
  <c r="AI1096" i="79"/>
  <c r="AH1096" i="79"/>
  <c r="AG1096" i="79"/>
  <c r="AF1096" i="79"/>
  <c r="AE1096" i="79"/>
  <c r="AR1093" i="79"/>
  <c r="AQ1093" i="79"/>
  <c r="AP1093" i="79"/>
  <c r="AO1093" i="79"/>
  <c r="AN1093" i="79"/>
  <c r="AM1093" i="79"/>
  <c r="AL1093" i="79"/>
  <c r="AK1093" i="79"/>
  <c r="AJ1093" i="79"/>
  <c r="AI1093" i="79"/>
  <c r="AH1093" i="79"/>
  <c r="AG1093" i="79"/>
  <c r="AF1093" i="79"/>
  <c r="AE1093" i="79"/>
  <c r="AR1090" i="79"/>
  <c r="AQ1090" i="79"/>
  <c r="AP1090" i="79"/>
  <c r="AO1090" i="79"/>
  <c r="AN1090" i="79"/>
  <c r="AM1090" i="79"/>
  <c r="AL1090" i="79"/>
  <c r="AK1090" i="79"/>
  <c r="AJ1090" i="79"/>
  <c r="AI1090" i="79"/>
  <c r="AH1090" i="79"/>
  <c r="AG1090" i="79"/>
  <c r="AF1090" i="79"/>
  <c r="AE1090" i="79"/>
  <c r="AR1087" i="79"/>
  <c r="AQ1087" i="79"/>
  <c r="AP1087" i="79"/>
  <c r="AO1087" i="79"/>
  <c r="AN1087" i="79"/>
  <c r="AM1087" i="79"/>
  <c r="AL1087" i="79"/>
  <c r="AJ1087" i="79"/>
  <c r="AI1087" i="79"/>
  <c r="AH1087" i="79"/>
  <c r="AG1087" i="79"/>
  <c r="AE1087" i="79"/>
  <c r="AR1084" i="79"/>
  <c r="AQ1084" i="79"/>
  <c r="AP1084" i="79"/>
  <c r="AO1084" i="79"/>
  <c r="AN1084" i="79"/>
  <c r="AM1084" i="79"/>
  <c r="AL1084" i="79"/>
  <c r="AK1084" i="79"/>
  <c r="AJ1084" i="79"/>
  <c r="AI1084" i="79"/>
  <c r="AH1084" i="79"/>
  <c r="AG1084" i="79"/>
  <c r="AF1084" i="79"/>
  <c r="AE1084" i="79"/>
  <c r="AR1081" i="79"/>
  <c r="AQ1081" i="79"/>
  <c r="AP1081" i="79"/>
  <c r="AO1081" i="79"/>
  <c r="AN1081" i="79"/>
  <c r="AM1081" i="79"/>
  <c r="AL1081" i="79"/>
  <c r="AR1078" i="79"/>
  <c r="AQ1078" i="79"/>
  <c r="AP1078" i="79"/>
  <c r="AO1078" i="79"/>
  <c r="AN1078" i="79"/>
  <c r="AM1078" i="79"/>
  <c r="AL1078" i="79"/>
  <c r="AR1074" i="79"/>
  <c r="AQ1074" i="79"/>
  <c r="AP1074" i="79"/>
  <c r="AO1074" i="79"/>
  <c r="AN1074" i="79"/>
  <c r="AM1074" i="79"/>
  <c r="AL1074" i="79"/>
  <c r="AK1074" i="79"/>
  <c r="AJ1074" i="79"/>
  <c r="AI1074" i="79"/>
  <c r="AH1074" i="79"/>
  <c r="AG1074" i="79"/>
  <c r="AF1074" i="79"/>
  <c r="AR1071" i="79"/>
  <c r="AQ1071" i="79"/>
  <c r="AP1071" i="79"/>
  <c r="AO1071" i="79"/>
  <c r="AN1071" i="79"/>
  <c r="AM1071" i="79"/>
  <c r="AL1071" i="79"/>
  <c r="AK1071" i="79"/>
  <c r="AJ1071" i="79"/>
  <c r="AI1071" i="79"/>
  <c r="AH1071" i="79"/>
  <c r="AG1071" i="79"/>
  <c r="AF1071" i="79"/>
  <c r="AR1068" i="79"/>
  <c r="AQ1068" i="79"/>
  <c r="AP1068" i="79"/>
  <c r="AO1068" i="79"/>
  <c r="AN1068" i="79"/>
  <c r="AM1068" i="79"/>
  <c r="AL1068" i="79"/>
  <c r="AK1068" i="79"/>
  <c r="AJ1068" i="79"/>
  <c r="AI1068" i="79"/>
  <c r="AH1068" i="79"/>
  <c r="AG1068" i="79"/>
  <c r="AF1068" i="79"/>
  <c r="AE1068" i="79"/>
  <c r="AR1065" i="79"/>
  <c r="AQ1065" i="79"/>
  <c r="AP1065" i="79"/>
  <c r="AO1065" i="79"/>
  <c r="AN1065" i="79"/>
  <c r="AM1065" i="79"/>
  <c r="AL1065" i="79"/>
  <c r="AK1065" i="79"/>
  <c r="AJ1065" i="79"/>
  <c r="AI1065" i="79"/>
  <c r="AH1065" i="79"/>
  <c r="AG1065" i="79"/>
  <c r="AF1065" i="79"/>
  <c r="AE1065" i="79"/>
  <c r="AR1040" i="79"/>
  <c r="AQ1040" i="79"/>
  <c r="AP1040" i="79"/>
  <c r="AO1040" i="79"/>
  <c r="AN1040" i="79"/>
  <c r="AM1040" i="79"/>
  <c r="AL1040" i="79"/>
  <c r="AK1040" i="79"/>
  <c r="AJ1040" i="79"/>
  <c r="AI1040" i="79"/>
  <c r="AH1040" i="79"/>
  <c r="AG1040" i="79"/>
  <c r="AF1040" i="79"/>
  <c r="AR1036" i="79"/>
  <c r="AQ1036" i="79"/>
  <c r="AP1036" i="79"/>
  <c r="AO1036" i="79"/>
  <c r="AN1036" i="79"/>
  <c r="AM1036" i="79"/>
  <c r="AL1036" i="79"/>
  <c r="AK1036" i="79"/>
  <c r="AJ1036" i="79"/>
  <c r="AI1036" i="79"/>
  <c r="AH1036" i="79"/>
  <c r="AG1036" i="79"/>
  <c r="AF1036" i="79"/>
  <c r="AE1036" i="79"/>
  <c r="AR1033" i="79"/>
  <c r="AQ1033" i="79"/>
  <c r="AP1033" i="79"/>
  <c r="AO1033" i="79"/>
  <c r="AN1033" i="79"/>
  <c r="AM1033" i="79"/>
  <c r="AL1033" i="79"/>
  <c r="AK1033" i="79"/>
  <c r="AJ1033" i="79"/>
  <c r="AI1033" i="79"/>
  <c r="AH1033" i="79"/>
  <c r="AG1033" i="79"/>
  <c r="AF1033" i="79"/>
  <c r="AR1030" i="79"/>
  <c r="AQ1030" i="79"/>
  <c r="AP1030" i="79"/>
  <c r="AO1030" i="79"/>
  <c r="AN1030" i="79"/>
  <c r="AM1030" i="79"/>
  <c r="AL1030" i="79"/>
  <c r="AK1030" i="79"/>
  <c r="AJ1030" i="79"/>
  <c r="AI1030" i="79"/>
  <c r="AH1030" i="79"/>
  <c r="AG1030" i="79"/>
  <c r="AF1030" i="79"/>
  <c r="AR1026" i="79"/>
  <c r="AQ1026" i="79"/>
  <c r="AP1026" i="79"/>
  <c r="AO1026" i="79"/>
  <c r="AN1026" i="79"/>
  <c r="AM1026" i="79"/>
  <c r="AL1026" i="79"/>
  <c r="AK1026" i="79"/>
  <c r="AJ1026" i="79"/>
  <c r="AI1026" i="79"/>
  <c r="AH1026" i="79"/>
  <c r="AG1026" i="79"/>
  <c r="AF1026" i="79"/>
  <c r="AR1023" i="79"/>
  <c r="AQ1023" i="79"/>
  <c r="AP1023" i="79"/>
  <c r="AO1023" i="79"/>
  <c r="AN1023" i="79"/>
  <c r="AM1023" i="79"/>
  <c r="AL1023" i="79"/>
  <c r="AK1023" i="79"/>
  <c r="AJ1023" i="79"/>
  <c r="AI1023" i="79"/>
  <c r="AH1023" i="79"/>
  <c r="AG1023" i="79"/>
  <c r="AF1023" i="79"/>
  <c r="AE1023" i="79"/>
  <c r="AR1020" i="79"/>
  <c r="AQ1020" i="79"/>
  <c r="AP1020" i="79"/>
  <c r="AO1020" i="79"/>
  <c r="AN1020" i="79"/>
  <c r="AM1020" i="79"/>
  <c r="AL1020" i="79"/>
  <c r="AK1020" i="79"/>
  <c r="AJ1020" i="79"/>
  <c r="AI1020" i="79"/>
  <c r="AH1020" i="79"/>
  <c r="AG1020" i="79"/>
  <c r="AF1020" i="79"/>
  <c r="AE1020" i="79"/>
  <c r="AR1017" i="79"/>
  <c r="AQ1017" i="79"/>
  <c r="AP1017" i="79"/>
  <c r="AO1017" i="79"/>
  <c r="AN1017" i="79"/>
  <c r="AM1017" i="79"/>
  <c r="AL1017" i="79"/>
  <c r="AK1017" i="79"/>
  <c r="AJ1017" i="79"/>
  <c r="AI1017" i="79"/>
  <c r="AH1017" i="79"/>
  <c r="AG1017" i="79"/>
  <c r="AF1017" i="79"/>
  <c r="AR1014" i="79"/>
  <c r="AQ1014" i="79"/>
  <c r="AP1014" i="79"/>
  <c r="AO1014" i="79"/>
  <c r="AN1014" i="79"/>
  <c r="AM1014" i="79"/>
  <c r="AL1014" i="79"/>
  <c r="AK1014" i="79"/>
  <c r="AJ1014" i="79"/>
  <c r="AI1014" i="79"/>
  <c r="AH1014" i="79"/>
  <c r="AG1014" i="79"/>
  <c r="AF1014" i="79"/>
  <c r="AR1010" i="79"/>
  <c r="AQ1010" i="79"/>
  <c r="AP1010" i="79"/>
  <c r="AO1010" i="79"/>
  <c r="AN1010" i="79"/>
  <c r="AM1010" i="79"/>
  <c r="AL1010" i="79"/>
  <c r="AK1010" i="79"/>
  <c r="AJ1010" i="79"/>
  <c r="AI1010" i="79"/>
  <c r="AH1010" i="79"/>
  <c r="AG1010" i="79"/>
  <c r="AF1010" i="79"/>
  <c r="AR1007" i="79"/>
  <c r="AQ1007" i="79"/>
  <c r="AP1007" i="79"/>
  <c r="AO1007" i="79"/>
  <c r="AN1007" i="79"/>
  <c r="AM1007" i="79"/>
  <c r="AL1007" i="79"/>
  <c r="AK1007" i="79"/>
  <c r="AJ1007" i="79"/>
  <c r="AI1007" i="79"/>
  <c r="AH1007" i="79"/>
  <c r="AG1007" i="79"/>
  <c r="AF1007" i="79"/>
  <c r="AE1007" i="79"/>
  <c r="AR1004" i="79"/>
  <c r="AQ1004" i="79"/>
  <c r="AP1004" i="79"/>
  <c r="AO1004" i="79"/>
  <c r="AN1004" i="79"/>
  <c r="AM1004" i="79"/>
  <c r="AL1004" i="79"/>
  <c r="AK1004" i="79"/>
  <c r="AJ1004" i="79"/>
  <c r="AI1004" i="79"/>
  <c r="AH1004" i="79"/>
  <c r="AG1004" i="79"/>
  <c r="AF1004" i="79"/>
  <c r="AE1004" i="79"/>
  <c r="AR1001" i="79"/>
  <c r="AQ1001" i="79"/>
  <c r="AP1001" i="79"/>
  <c r="AO1001" i="79"/>
  <c r="AN1001" i="79"/>
  <c r="AM1001" i="79"/>
  <c r="AL1001" i="79"/>
  <c r="AK1001" i="79"/>
  <c r="AJ1001" i="79"/>
  <c r="AI1001" i="79"/>
  <c r="AH1001" i="79"/>
  <c r="AG1001" i="79"/>
  <c r="AF1001" i="79"/>
  <c r="AE1001" i="79"/>
  <c r="AR998" i="79"/>
  <c r="AQ998" i="79"/>
  <c r="AP998" i="79"/>
  <c r="AO998" i="79"/>
  <c r="AN998" i="79"/>
  <c r="AM998" i="79"/>
  <c r="AL998" i="79"/>
  <c r="AK998" i="79"/>
  <c r="AJ998" i="79"/>
  <c r="AI998" i="79"/>
  <c r="AH998" i="79"/>
  <c r="AG998" i="79"/>
  <c r="AF998" i="79"/>
  <c r="AF1159" i="79" s="1"/>
  <c r="AE998" i="79"/>
  <c r="AR957" i="79"/>
  <c r="AQ957" i="79"/>
  <c r="AP957" i="79"/>
  <c r="AO957" i="79"/>
  <c r="AN957" i="79"/>
  <c r="AM957" i="79"/>
  <c r="AL957" i="79"/>
  <c r="AR954" i="79"/>
  <c r="AQ954" i="79"/>
  <c r="AP954" i="79"/>
  <c r="AO954" i="79"/>
  <c r="AN954" i="79"/>
  <c r="AM954" i="79"/>
  <c r="AL954" i="79"/>
  <c r="AR951" i="79"/>
  <c r="AQ951" i="79"/>
  <c r="AP951" i="79"/>
  <c r="AO951" i="79"/>
  <c r="AN951" i="79"/>
  <c r="AM951" i="79"/>
  <c r="AL951" i="79"/>
  <c r="AR948" i="79"/>
  <c r="AQ948" i="79"/>
  <c r="AP948" i="79"/>
  <c r="AO948" i="79"/>
  <c r="AN948" i="79"/>
  <c r="AM948" i="79"/>
  <c r="AL948" i="79"/>
  <c r="AR945" i="79"/>
  <c r="AQ945" i="79"/>
  <c r="AP945" i="79"/>
  <c r="AO945" i="79"/>
  <c r="AN945" i="79"/>
  <c r="AM945" i="79"/>
  <c r="AL945" i="79"/>
  <c r="AR942" i="79"/>
  <c r="AQ942" i="79"/>
  <c r="AP942" i="79"/>
  <c r="AO942" i="79"/>
  <c r="AN942" i="79"/>
  <c r="AM942" i="79"/>
  <c r="AL942" i="79"/>
  <c r="AR939" i="79"/>
  <c r="AQ939" i="79"/>
  <c r="AP939" i="79"/>
  <c r="AO939" i="79"/>
  <c r="AN939" i="79"/>
  <c r="AM939" i="79"/>
  <c r="AL939" i="79"/>
  <c r="AR936" i="79"/>
  <c r="AQ936" i="79"/>
  <c r="AP936" i="79"/>
  <c r="AO936" i="79"/>
  <c r="AN936" i="79"/>
  <c r="AM936" i="79"/>
  <c r="AL936" i="79"/>
  <c r="AR933" i="79"/>
  <c r="AQ933" i="79"/>
  <c r="AP933" i="79"/>
  <c r="AO933" i="79"/>
  <c r="AN933" i="79"/>
  <c r="AM933" i="79"/>
  <c r="AL933" i="79"/>
  <c r="AR930" i="79"/>
  <c r="AQ930" i="79"/>
  <c r="AP930" i="79"/>
  <c r="AO930" i="79"/>
  <c r="AN930" i="79"/>
  <c r="AM930" i="79"/>
  <c r="AL930" i="79"/>
  <c r="AR927" i="79"/>
  <c r="AQ927" i="79"/>
  <c r="AP927" i="79"/>
  <c r="AO927" i="79"/>
  <c r="AN927" i="79"/>
  <c r="AM927" i="79"/>
  <c r="AL927" i="79"/>
  <c r="AR924" i="79"/>
  <c r="AQ924" i="79"/>
  <c r="AP924" i="79"/>
  <c r="AO924" i="79"/>
  <c r="AN924" i="79"/>
  <c r="AM924" i="79"/>
  <c r="AL924" i="79"/>
  <c r="AR921" i="79"/>
  <c r="AQ921" i="79"/>
  <c r="AP921" i="79"/>
  <c r="AO921" i="79"/>
  <c r="AN921" i="79"/>
  <c r="AM921" i="79"/>
  <c r="AL921" i="79"/>
  <c r="AR918" i="79"/>
  <c r="AQ918" i="79"/>
  <c r="AP918" i="79"/>
  <c r="AO918" i="79"/>
  <c r="AN918" i="79"/>
  <c r="AM918" i="79"/>
  <c r="AL918" i="79"/>
  <c r="AR914" i="79"/>
  <c r="AQ914" i="79"/>
  <c r="AP914" i="79"/>
  <c r="AO914" i="79"/>
  <c r="AN914" i="79"/>
  <c r="AM914" i="79"/>
  <c r="AL914" i="79"/>
  <c r="AR911" i="79"/>
  <c r="AQ911" i="79"/>
  <c r="AP911" i="79"/>
  <c r="AO911" i="79"/>
  <c r="AN911" i="79"/>
  <c r="AM911" i="79"/>
  <c r="AL911" i="79"/>
  <c r="AR908" i="79"/>
  <c r="AQ908" i="79"/>
  <c r="AP908" i="79"/>
  <c r="AO908" i="79"/>
  <c r="AN908" i="79"/>
  <c r="AM908" i="79"/>
  <c r="AL908" i="79"/>
  <c r="AQ904" i="79"/>
  <c r="AP904" i="79"/>
  <c r="AO904" i="79"/>
  <c r="AN904" i="79"/>
  <c r="AM904" i="79"/>
  <c r="AL904" i="79"/>
  <c r="AR901" i="79"/>
  <c r="AQ901" i="79"/>
  <c r="AP901" i="79"/>
  <c r="AO901" i="79"/>
  <c r="AN901" i="79"/>
  <c r="AM901" i="79"/>
  <c r="AL901" i="79"/>
  <c r="AR898" i="79"/>
  <c r="AQ898" i="79"/>
  <c r="AP898" i="79"/>
  <c r="AO898" i="79"/>
  <c r="AN898" i="79"/>
  <c r="AM898" i="79"/>
  <c r="AL898" i="79"/>
  <c r="AR895" i="79"/>
  <c r="AQ895" i="79"/>
  <c r="AP895" i="79"/>
  <c r="AO895" i="79"/>
  <c r="AN895" i="79"/>
  <c r="AM895" i="79"/>
  <c r="AL895" i="79"/>
  <c r="AR892" i="79"/>
  <c r="AQ892" i="79"/>
  <c r="AP892" i="79"/>
  <c r="AO892" i="79"/>
  <c r="AN892" i="79"/>
  <c r="AM892" i="79"/>
  <c r="AL892" i="79"/>
  <c r="AR889" i="79"/>
  <c r="AQ889" i="79"/>
  <c r="AP889" i="79"/>
  <c r="AO889" i="79"/>
  <c r="AN889" i="79"/>
  <c r="AM889" i="79"/>
  <c r="AL889" i="79"/>
  <c r="AR886" i="79"/>
  <c r="AQ886" i="79"/>
  <c r="AP886" i="79"/>
  <c r="AO886" i="79"/>
  <c r="AN886" i="79"/>
  <c r="AM886" i="79"/>
  <c r="AL886" i="79"/>
  <c r="AR883" i="79"/>
  <c r="AQ883" i="79"/>
  <c r="AP883" i="79"/>
  <c r="AO883" i="79"/>
  <c r="AN883" i="79"/>
  <c r="AM883" i="79"/>
  <c r="AL883" i="79"/>
  <c r="AR879" i="79"/>
  <c r="AQ879" i="79"/>
  <c r="AP879" i="79"/>
  <c r="AO879" i="79"/>
  <c r="AN879" i="79"/>
  <c r="AM879" i="79"/>
  <c r="AL879" i="79"/>
  <c r="AR876" i="79"/>
  <c r="AQ876" i="79"/>
  <c r="AP876" i="79"/>
  <c r="AO876" i="79"/>
  <c r="AN876" i="79"/>
  <c r="AM876" i="79"/>
  <c r="AL876" i="79"/>
  <c r="AR873" i="79"/>
  <c r="AQ873" i="79"/>
  <c r="AP873" i="79"/>
  <c r="AO873" i="79"/>
  <c r="AN873" i="79"/>
  <c r="AM873" i="79"/>
  <c r="AL873" i="79"/>
  <c r="AR870" i="79"/>
  <c r="AQ870" i="79"/>
  <c r="AP870" i="79"/>
  <c r="AO870" i="79"/>
  <c r="AN870" i="79"/>
  <c r="AM870" i="79"/>
  <c r="AL870" i="79"/>
  <c r="AR845" i="79"/>
  <c r="AQ845" i="79"/>
  <c r="AP845" i="79"/>
  <c r="AO845" i="79"/>
  <c r="AN845" i="79"/>
  <c r="AM845" i="79"/>
  <c r="AL845" i="79"/>
  <c r="AR841" i="79"/>
  <c r="AQ841" i="79"/>
  <c r="AP841" i="79"/>
  <c r="AO841" i="79"/>
  <c r="AN841" i="79"/>
  <c r="AM841" i="79"/>
  <c r="AL841" i="79"/>
  <c r="AR838" i="79"/>
  <c r="AQ838" i="79"/>
  <c r="AP838" i="79"/>
  <c r="AO838" i="79"/>
  <c r="AN838" i="79"/>
  <c r="AM838" i="79"/>
  <c r="AL838" i="79"/>
  <c r="AR835" i="79"/>
  <c r="AQ835" i="79"/>
  <c r="AP835" i="79"/>
  <c r="AO835" i="79"/>
  <c r="AN835" i="79"/>
  <c r="AM835" i="79"/>
  <c r="AL835" i="79"/>
  <c r="AR831" i="79"/>
  <c r="AQ831" i="79"/>
  <c r="AP831" i="79"/>
  <c r="AO831" i="79"/>
  <c r="AN831" i="79"/>
  <c r="AM831" i="79"/>
  <c r="AL831" i="79"/>
  <c r="AR828" i="79"/>
  <c r="AQ828" i="79"/>
  <c r="AP828" i="79"/>
  <c r="AO828" i="79"/>
  <c r="AN828" i="79"/>
  <c r="AM828" i="79"/>
  <c r="AL828" i="79"/>
  <c r="AR825" i="79"/>
  <c r="AQ825" i="79"/>
  <c r="AP825" i="79"/>
  <c r="AO825" i="79"/>
  <c r="AN825" i="79"/>
  <c r="AM825" i="79"/>
  <c r="AL825" i="79"/>
  <c r="AR822" i="79"/>
  <c r="AQ822" i="79"/>
  <c r="AP822" i="79"/>
  <c r="AO822" i="79"/>
  <c r="AN822" i="79"/>
  <c r="AM822" i="79"/>
  <c r="AL822" i="79"/>
  <c r="AR819" i="79"/>
  <c r="AQ819" i="79"/>
  <c r="AP819" i="79"/>
  <c r="AO819" i="79"/>
  <c r="AN819" i="79"/>
  <c r="AM819" i="79"/>
  <c r="AL819" i="79"/>
  <c r="AR815" i="79"/>
  <c r="AQ815" i="79"/>
  <c r="AP815" i="79"/>
  <c r="AO815" i="79"/>
  <c r="AN815" i="79"/>
  <c r="AM815" i="79"/>
  <c r="AL815" i="79"/>
  <c r="AR812" i="79"/>
  <c r="AQ812" i="79"/>
  <c r="AP812" i="79"/>
  <c r="AO812" i="79"/>
  <c r="AN812" i="79"/>
  <c r="AM812" i="79"/>
  <c r="AL812" i="79"/>
  <c r="AR809" i="79"/>
  <c r="AQ809" i="79"/>
  <c r="AP809" i="79"/>
  <c r="AO809" i="79"/>
  <c r="AN809" i="79"/>
  <c r="AM809" i="79"/>
  <c r="AL809" i="79"/>
  <c r="AR806" i="79"/>
  <c r="AQ806" i="79"/>
  <c r="AP806" i="79"/>
  <c r="AO806" i="79"/>
  <c r="AN806" i="79"/>
  <c r="AM806" i="79"/>
  <c r="AL806" i="79"/>
  <c r="AR803" i="79"/>
  <c r="AQ803" i="79"/>
  <c r="AP803" i="79"/>
  <c r="AO803" i="79"/>
  <c r="AN803" i="79"/>
  <c r="AM803" i="79"/>
  <c r="AL803" i="79"/>
  <c r="AR767" i="79"/>
  <c r="AQ767" i="79"/>
  <c r="AP767" i="79"/>
  <c r="AO767" i="79"/>
  <c r="AN767" i="79"/>
  <c r="AR764" i="79"/>
  <c r="AQ764" i="79"/>
  <c r="AP764" i="79"/>
  <c r="AO764" i="79"/>
  <c r="AN764" i="79"/>
  <c r="AR761" i="79"/>
  <c r="AQ761" i="79"/>
  <c r="AP761" i="79"/>
  <c r="AO761" i="79"/>
  <c r="AN761" i="79"/>
  <c r="AR758" i="79"/>
  <c r="AQ758" i="79"/>
  <c r="AP758" i="79"/>
  <c r="AO758" i="79"/>
  <c r="AN758" i="79"/>
  <c r="AR755" i="79"/>
  <c r="AQ755" i="79"/>
  <c r="AP755" i="79"/>
  <c r="AO755" i="79"/>
  <c r="AN755" i="79"/>
  <c r="AR752" i="79"/>
  <c r="AQ752" i="79"/>
  <c r="AP752" i="79"/>
  <c r="AO752" i="79"/>
  <c r="AN752" i="79"/>
  <c r="AR749" i="79"/>
  <c r="AQ749" i="79"/>
  <c r="AP749" i="79"/>
  <c r="AO749" i="79"/>
  <c r="AN749" i="79"/>
  <c r="AR746" i="79"/>
  <c r="AQ746" i="79"/>
  <c r="AP746" i="79"/>
  <c r="AO746" i="79"/>
  <c r="AN746" i="79"/>
  <c r="AR743" i="79"/>
  <c r="AQ743" i="79"/>
  <c r="AP743" i="79"/>
  <c r="AO743" i="79"/>
  <c r="AN743" i="79"/>
  <c r="AR740" i="79"/>
  <c r="AQ740" i="79"/>
  <c r="AP740" i="79"/>
  <c r="AO740" i="79"/>
  <c r="AN740" i="79"/>
  <c r="AR737" i="79"/>
  <c r="AQ737" i="79"/>
  <c r="AP737" i="79"/>
  <c r="AO737" i="79"/>
  <c r="AN737" i="79"/>
  <c r="AR734" i="79"/>
  <c r="AQ734" i="79"/>
  <c r="AP734" i="79"/>
  <c r="AO734" i="79"/>
  <c r="AN734" i="79"/>
  <c r="AR731" i="79"/>
  <c r="AQ731" i="79"/>
  <c r="AP731" i="79"/>
  <c r="AO731" i="79"/>
  <c r="AN731" i="79"/>
  <c r="AR728" i="79"/>
  <c r="AQ728" i="79"/>
  <c r="AP728" i="79"/>
  <c r="AO728" i="79"/>
  <c r="AN728" i="79"/>
  <c r="AR724" i="79"/>
  <c r="AQ724" i="79"/>
  <c r="AP724" i="79"/>
  <c r="AO724" i="79"/>
  <c r="AN724" i="79"/>
  <c r="AR721" i="79"/>
  <c r="AQ721" i="79"/>
  <c r="AP721" i="79"/>
  <c r="AO721" i="79"/>
  <c r="AN721" i="79"/>
  <c r="AR718" i="79"/>
  <c r="AQ718" i="79"/>
  <c r="AP718" i="79"/>
  <c r="AO718" i="79"/>
  <c r="AN718" i="79"/>
  <c r="AR714" i="79"/>
  <c r="AQ714" i="79"/>
  <c r="AP714" i="79"/>
  <c r="AO714" i="79"/>
  <c r="AN714" i="79"/>
  <c r="AR711" i="79"/>
  <c r="AQ711" i="79"/>
  <c r="AP711" i="79"/>
  <c r="AO711" i="79"/>
  <c r="AN711" i="79"/>
  <c r="AR708" i="79"/>
  <c r="AQ708" i="79"/>
  <c r="AP708" i="79"/>
  <c r="AO708" i="79"/>
  <c r="AN708" i="79"/>
  <c r="AR705" i="79"/>
  <c r="AQ705" i="79"/>
  <c r="AP705" i="79"/>
  <c r="AO705" i="79"/>
  <c r="AN705" i="79"/>
  <c r="AR701" i="79"/>
  <c r="AQ701" i="79"/>
  <c r="AP701" i="79"/>
  <c r="AO701" i="79"/>
  <c r="AN701" i="79"/>
  <c r="AR697" i="79"/>
  <c r="AQ697" i="79"/>
  <c r="AP697" i="79"/>
  <c r="AO697" i="79"/>
  <c r="AN697" i="79"/>
  <c r="AR694" i="79"/>
  <c r="AQ694" i="79"/>
  <c r="AP694" i="79"/>
  <c r="AO694" i="79"/>
  <c r="AN694" i="79"/>
  <c r="AR690" i="79"/>
  <c r="AQ690" i="79"/>
  <c r="AP690" i="79"/>
  <c r="AO690" i="79"/>
  <c r="AN690" i="79"/>
  <c r="AR685" i="79"/>
  <c r="AQ685" i="79"/>
  <c r="AP685" i="79"/>
  <c r="AO685" i="79"/>
  <c r="AN685" i="79"/>
  <c r="AR682" i="79"/>
  <c r="AQ682" i="79"/>
  <c r="AP682" i="79"/>
  <c r="AO682" i="79"/>
  <c r="AN682" i="79"/>
  <c r="AR679" i="79"/>
  <c r="AQ679" i="79"/>
  <c r="AP679" i="79"/>
  <c r="AO679" i="79"/>
  <c r="AN679" i="79"/>
  <c r="AR676" i="79"/>
  <c r="AQ676" i="79"/>
  <c r="AP676" i="79"/>
  <c r="AO676" i="79"/>
  <c r="AN676" i="79"/>
  <c r="AR651" i="79"/>
  <c r="AQ651" i="79"/>
  <c r="AP651" i="79"/>
  <c r="AO651" i="79"/>
  <c r="AN651" i="79"/>
  <c r="AR647" i="79"/>
  <c r="AQ647" i="79"/>
  <c r="AP647" i="79"/>
  <c r="AO647" i="79"/>
  <c r="AN647" i="79"/>
  <c r="AR644" i="79"/>
  <c r="AQ644" i="79"/>
  <c r="AP644" i="79"/>
  <c r="AO644" i="79"/>
  <c r="AN644" i="79"/>
  <c r="AR641" i="79"/>
  <c r="AQ641" i="79"/>
  <c r="AP641" i="79"/>
  <c r="AO641" i="79"/>
  <c r="AN641" i="79"/>
  <c r="AR637" i="79"/>
  <c r="AQ637" i="79"/>
  <c r="AP637" i="79"/>
  <c r="AO637" i="79"/>
  <c r="AN637" i="79"/>
  <c r="AR634" i="79"/>
  <c r="AQ634" i="79"/>
  <c r="AP634" i="79"/>
  <c r="AO634" i="79"/>
  <c r="AN634" i="79"/>
  <c r="AR631" i="79"/>
  <c r="AQ631" i="79"/>
  <c r="AP631" i="79"/>
  <c r="AO631" i="79"/>
  <c r="AN631" i="79"/>
  <c r="AR628" i="79"/>
  <c r="AQ628" i="79"/>
  <c r="AP628" i="79"/>
  <c r="AO628" i="79"/>
  <c r="AN628" i="79"/>
  <c r="AR625" i="79"/>
  <c r="AQ625" i="79"/>
  <c r="AP625" i="79"/>
  <c r="AO625" i="79"/>
  <c r="AN625" i="79"/>
  <c r="AR621" i="79"/>
  <c r="AQ621" i="79"/>
  <c r="AP621" i="79"/>
  <c r="AO621" i="79"/>
  <c r="AN621" i="79"/>
  <c r="AR618" i="79"/>
  <c r="AQ618" i="79"/>
  <c r="AP618" i="79"/>
  <c r="AO618" i="79"/>
  <c r="AN618" i="79"/>
  <c r="AR615" i="79"/>
  <c r="AQ615" i="79"/>
  <c r="AP615" i="79"/>
  <c r="AO615" i="79"/>
  <c r="AN615" i="79"/>
  <c r="AR612" i="79"/>
  <c r="AQ612" i="79"/>
  <c r="AP612" i="79"/>
  <c r="AO612" i="79"/>
  <c r="AN612" i="79"/>
  <c r="AR609" i="79"/>
  <c r="AQ609" i="79"/>
  <c r="AP609" i="79"/>
  <c r="AO609" i="79"/>
  <c r="AN609" i="79"/>
  <c r="AR573" i="79"/>
  <c r="AQ573" i="79"/>
  <c r="AP573" i="79"/>
  <c r="AO573" i="79"/>
  <c r="AN573" i="79"/>
  <c r="AR570" i="79"/>
  <c r="AQ570" i="79"/>
  <c r="AP570" i="79"/>
  <c r="AO570" i="79"/>
  <c r="AN570" i="79"/>
  <c r="AR567" i="79"/>
  <c r="AQ567" i="79"/>
  <c r="AP567" i="79"/>
  <c r="AO567" i="79"/>
  <c r="AN567" i="79"/>
  <c r="AR564" i="79"/>
  <c r="AQ564" i="79"/>
  <c r="AP564" i="79"/>
  <c r="AO564" i="79"/>
  <c r="AN564" i="79"/>
  <c r="AR561" i="79"/>
  <c r="AQ561" i="79"/>
  <c r="AP561" i="79"/>
  <c r="AO561" i="79"/>
  <c r="AN561" i="79"/>
  <c r="AR558" i="79"/>
  <c r="AQ558" i="79"/>
  <c r="AP558" i="79"/>
  <c r="AO558" i="79"/>
  <c r="AN558" i="79"/>
  <c r="AR555" i="79"/>
  <c r="AQ555" i="79"/>
  <c r="AP555" i="79"/>
  <c r="AO555" i="79"/>
  <c r="AN555" i="79"/>
  <c r="AR552" i="79"/>
  <c r="AQ552" i="79"/>
  <c r="AP552" i="79"/>
  <c r="AO552" i="79"/>
  <c r="AN552" i="79"/>
  <c r="AR549" i="79"/>
  <c r="AQ549" i="79"/>
  <c r="AP549" i="79"/>
  <c r="AO549" i="79"/>
  <c r="AN549" i="79"/>
  <c r="AR546" i="79"/>
  <c r="AQ546" i="79"/>
  <c r="AP546" i="79"/>
  <c r="AO546" i="79"/>
  <c r="AN546" i="79"/>
  <c r="AR543" i="79"/>
  <c r="AQ543" i="79"/>
  <c r="AP543" i="79"/>
  <c r="AO543" i="79"/>
  <c r="AN543" i="79"/>
  <c r="AR540" i="79"/>
  <c r="AQ540" i="79"/>
  <c r="AP540" i="79"/>
  <c r="AO540" i="79"/>
  <c r="AN540" i="79"/>
  <c r="AR537" i="79"/>
  <c r="AQ537" i="79"/>
  <c r="AP537" i="79"/>
  <c r="AO537" i="79"/>
  <c r="AN537" i="79"/>
  <c r="AR534" i="79"/>
  <c r="AQ534" i="79"/>
  <c r="AP534" i="79"/>
  <c r="AO534" i="79"/>
  <c r="AN534" i="79"/>
  <c r="AR530" i="79"/>
  <c r="AQ530" i="79"/>
  <c r="AP530" i="79"/>
  <c r="AO530" i="79"/>
  <c r="AN530" i="79"/>
  <c r="AR527" i="79"/>
  <c r="AQ527" i="79"/>
  <c r="AP527" i="79"/>
  <c r="AO527" i="79"/>
  <c r="AN527" i="79"/>
  <c r="AR524" i="79"/>
  <c r="AQ524" i="79"/>
  <c r="AP524" i="79"/>
  <c r="AO524" i="79"/>
  <c r="AN524" i="79"/>
  <c r="AR520" i="79"/>
  <c r="AQ520" i="79"/>
  <c r="AP520" i="79"/>
  <c r="AO520" i="79"/>
  <c r="AN520" i="79"/>
  <c r="AR517" i="79"/>
  <c r="AQ517" i="79"/>
  <c r="AP517" i="79"/>
  <c r="AO517" i="79"/>
  <c r="AN517" i="79"/>
  <c r="AR514" i="79"/>
  <c r="AQ514" i="79"/>
  <c r="AP514" i="79"/>
  <c r="AO514" i="79"/>
  <c r="AN514" i="79"/>
  <c r="AR511" i="79"/>
  <c r="AQ511" i="79"/>
  <c r="AP511" i="79"/>
  <c r="AO511" i="79"/>
  <c r="AN511" i="79"/>
  <c r="AR508" i="79"/>
  <c r="AQ508" i="79"/>
  <c r="AP508" i="79"/>
  <c r="AO508" i="79"/>
  <c r="AN508" i="79"/>
  <c r="AR505" i="79"/>
  <c r="AQ505" i="79"/>
  <c r="AP505" i="79"/>
  <c r="AO505" i="79"/>
  <c r="AN505" i="79"/>
  <c r="AR502" i="79"/>
  <c r="AQ502" i="79"/>
  <c r="AP502" i="79"/>
  <c r="AO502" i="79"/>
  <c r="AN502" i="79"/>
  <c r="AR499" i="79"/>
  <c r="AQ499" i="79"/>
  <c r="AP499" i="79"/>
  <c r="AO499" i="79"/>
  <c r="AN499" i="79"/>
  <c r="AR495" i="79"/>
  <c r="AQ495" i="79"/>
  <c r="AP495" i="79"/>
  <c r="AO495" i="79"/>
  <c r="AN495" i="79"/>
  <c r="AR492" i="79"/>
  <c r="AQ492" i="79"/>
  <c r="AP492" i="79"/>
  <c r="AO492" i="79"/>
  <c r="AN492" i="79"/>
  <c r="AR489" i="79"/>
  <c r="AQ489" i="79"/>
  <c r="AP489" i="79"/>
  <c r="AO489" i="79"/>
  <c r="AN489" i="79"/>
  <c r="AR486" i="79"/>
  <c r="AQ486" i="79"/>
  <c r="AP486" i="79"/>
  <c r="AO486" i="79"/>
  <c r="AN486" i="79"/>
  <c r="AR461" i="79"/>
  <c r="AQ461" i="79"/>
  <c r="AP461" i="79"/>
  <c r="AO461" i="79"/>
  <c r="AN461" i="79"/>
  <c r="AR457" i="79"/>
  <c r="AQ457" i="79"/>
  <c r="AP457" i="79"/>
  <c r="AO457" i="79"/>
  <c r="AN457" i="79"/>
  <c r="AR454" i="79"/>
  <c r="AQ454" i="79"/>
  <c r="AP454" i="79"/>
  <c r="AO454" i="79"/>
  <c r="AN454" i="79"/>
  <c r="AR451" i="79"/>
  <c r="AQ451" i="79"/>
  <c r="AP451" i="79"/>
  <c r="AO451" i="79"/>
  <c r="AN451" i="79"/>
  <c r="AR447" i="79"/>
  <c r="AQ447" i="79"/>
  <c r="AP447" i="79"/>
  <c r="AO447" i="79"/>
  <c r="AN447" i="79"/>
  <c r="AR444" i="79"/>
  <c r="AQ444" i="79"/>
  <c r="AP444" i="79"/>
  <c r="AO444" i="79"/>
  <c r="AN444" i="79"/>
  <c r="AR441" i="79"/>
  <c r="AQ441" i="79"/>
  <c r="AP441" i="79"/>
  <c r="AO441" i="79"/>
  <c r="AN441" i="79"/>
  <c r="AR438" i="79"/>
  <c r="AQ438" i="79"/>
  <c r="AP438" i="79"/>
  <c r="AO438" i="79"/>
  <c r="AN438" i="79"/>
  <c r="AR435" i="79"/>
  <c r="AQ435" i="79"/>
  <c r="AP435" i="79"/>
  <c r="AO435" i="79"/>
  <c r="AN435" i="79"/>
  <c r="AR431" i="79"/>
  <c r="AQ431" i="79"/>
  <c r="AP431" i="79"/>
  <c r="AO431" i="79"/>
  <c r="AN431" i="79"/>
  <c r="AR428" i="79"/>
  <c r="AQ428" i="79"/>
  <c r="AP428" i="79"/>
  <c r="AO428" i="79"/>
  <c r="AN428" i="79"/>
  <c r="AR425" i="79"/>
  <c r="AQ425" i="79"/>
  <c r="AP425" i="79"/>
  <c r="AO425" i="79"/>
  <c r="AN425" i="79"/>
  <c r="AR383" i="79"/>
  <c r="AQ383" i="79"/>
  <c r="AP383" i="79"/>
  <c r="AO383" i="79"/>
  <c r="AN383" i="79"/>
  <c r="AR380" i="79"/>
  <c r="AQ380" i="79"/>
  <c r="AP380" i="79"/>
  <c r="AO380" i="79"/>
  <c r="AN380" i="79"/>
  <c r="AR377" i="79"/>
  <c r="AQ377" i="79"/>
  <c r="AP377" i="79"/>
  <c r="AO377" i="79"/>
  <c r="AN377" i="79"/>
  <c r="AR374" i="79"/>
  <c r="AQ374" i="79"/>
  <c r="AP374" i="79"/>
  <c r="AO374" i="79"/>
  <c r="AN374" i="79"/>
  <c r="AR371" i="79"/>
  <c r="AQ371" i="79"/>
  <c r="AP371" i="79"/>
  <c r="AO371" i="79"/>
  <c r="AN371" i="79"/>
  <c r="AR368" i="79"/>
  <c r="AQ368" i="79"/>
  <c r="AP368" i="79"/>
  <c r="AO368" i="79"/>
  <c r="AN368" i="79"/>
  <c r="AR365" i="79"/>
  <c r="AQ365" i="79"/>
  <c r="AP365" i="79"/>
  <c r="AO365" i="79"/>
  <c r="AN365" i="79"/>
  <c r="AR362" i="79"/>
  <c r="AQ362" i="79"/>
  <c r="AP362" i="79"/>
  <c r="AO362" i="79"/>
  <c r="AN362" i="79"/>
  <c r="AR359" i="79"/>
  <c r="AQ359" i="79"/>
  <c r="AP359" i="79"/>
  <c r="AO359" i="79"/>
  <c r="AN359" i="79"/>
  <c r="AR356" i="79"/>
  <c r="AQ356" i="79"/>
  <c r="AP356" i="79"/>
  <c r="AO356" i="79"/>
  <c r="AN356" i="79"/>
  <c r="AR353" i="79"/>
  <c r="AQ353" i="79"/>
  <c r="AP353" i="79"/>
  <c r="AO353" i="79"/>
  <c r="AN353" i="79"/>
  <c r="AR350" i="79"/>
  <c r="AQ350" i="79"/>
  <c r="AP350" i="79"/>
  <c r="AO350" i="79"/>
  <c r="AN350" i="79"/>
  <c r="AR347" i="79"/>
  <c r="AQ347" i="79"/>
  <c r="AP347" i="79"/>
  <c r="AO347" i="79"/>
  <c r="AN347" i="79"/>
  <c r="AR344" i="79"/>
  <c r="AQ344" i="79"/>
  <c r="AP344" i="79"/>
  <c r="AO344" i="79"/>
  <c r="AN344" i="79"/>
  <c r="AR340" i="79"/>
  <c r="AQ340" i="79"/>
  <c r="AP340" i="79"/>
  <c r="AO340" i="79"/>
  <c r="AN340" i="79"/>
  <c r="AR337" i="79"/>
  <c r="AQ337" i="79"/>
  <c r="AP337" i="79"/>
  <c r="AO337" i="79"/>
  <c r="AN337" i="79"/>
  <c r="AR334" i="79"/>
  <c r="AQ334" i="79"/>
  <c r="AP334" i="79"/>
  <c r="AO334" i="79"/>
  <c r="AN334" i="79"/>
  <c r="AR330" i="79"/>
  <c r="AQ330" i="79"/>
  <c r="AP330" i="79"/>
  <c r="AO330" i="79"/>
  <c r="AN330" i="79"/>
  <c r="AR327" i="79"/>
  <c r="AQ327" i="79"/>
  <c r="AP327" i="79"/>
  <c r="AO327" i="79"/>
  <c r="AN327" i="79"/>
  <c r="AR324" i="79"/>
  <c r="AQ324" i="79"/>
  <c r="AP324" i="79"/>
  <c r="AO324" i="79"/>
  <c r="AN324" i="79"/>
  <c r="AR321" i="79"/>
  <c r="AQ321" i="79"/>
  <c r="AP321" i="79"/>
  <c r="AO321" i="79"/>
  <c r="AN321" i="79"/>
  <c r="AR318" i="79"/>
  <c r="AQ318" i="79"/>
  <c r="AP318" i="79"/>
  <c r="AO318" i="79"/>
  <c r="AN318" i="79"/>
  <c r="AR315" i="79"/>
  <c r="AQ315" i="79"/>
  <c r="AP315" i="79"/>
  <c r="AO315" i="79"/>
  <c r="AN315" i="79"/>
  <c r="AR312" i="79"/>
  <c r="AQ312" i="79"/>
  <c r="AP312" i="79"/>
  <c r="AO312" i="79"/>
  <c r="AN312" i="79"/>
  <c r="AR309" i="79"/>
  <c r="AQ309" i="79"/>
  <c r="AP309" i="79"/>
  <c r="AO309" i="79"/>
  <c r="AN309" i="79"/>
  <c r="AR305" i="79"/>
  <c r="AQ305" i="79"/>
  <c r="AP305" i="79"/>
  <c r="AO305" i="79"/>
  <c r="AN305" i="79"/>
  <c r="AR302" i="79"/>
  <c r="AQ302" i="79"/>
  <c r="AP302" i="79"/>
  <c r="AO302" i="79"/>
  <c r="AN302" i="79"/>
  <c r="AR299" i="79"/>
  <c r="AQ299" i="79"/>
  <c r="AP299" i="79"/>
  <c r="AO299" i="79"/>
  <c r="AN299" i="79"/>
  <c r="AR296" i="79"/>
  <c r="AQ296" i="79"/>
  <c r="AP296" i="79"/>
  <c r="AO296" i="79"/>
  <c r="AN296" i="79"/>
  <c r="AR271" i="79"/>
  <c r="AQ271" i="79"/>
  <c r="AP271" i="79"/>
  <c r="AO271" i="79"/>
  <c r="AN271" i="79"/>
  <c r="AR267" i="79"/>
  <c r="AQ267" i="79"/>
  <c r="AP267" i="79"/>
  <c r="AO267" i="79"/>
  <c r="AN267" i="79"/>
  <c r="AR264" i="79"/>
  <c r="AQ264" i="79"/>
  <c r="AP264" i="79"/>
  <c r="AO264" i="79"/>
  <c r="AN264" i="79"/>
  <c r="AR261" i="79"/>
  <c r="AQ261" i="79"/>
  <c r="AP261" i="79"/>
  <c r="AO261" i="79"/>
  <c r="AN261" i="79"/>
  <c r="AR257" i="79"/>
  <c r="AQ257" i="79"/>
  <c r="AP257" i="79"/>
  <c r="AO257" i="79"/>
  <c r="AN257" i="79"/>
  <c r="AR254" i="79"/>
  <c r="AQ254" i="79"/>
  <c r="AP254" i="79"/>
  <c r="AO254" i="79"/>
  <c r="AN254" i="79"/>
  <c r="AR251" i="79"/>
  <c r="AQ251" i="79"/>
  <c r="AP251" i="79"/>
  <c r="AO251" i="79"/>
  <c r="AN251" i="79"/>
  <c r="AR248" i="79"/>
  <c r="AQ248" i="79"/>
  <c r="AP248" i="79"/>
  <c r="AO248" i="79"/>
  <c r="AN248" i="79"/>
  <c r="AR245" i="79"/>
  <c r="AQ245" i="79"/>
  <c r="AP245" i="79"/>
  <c r="AO245" i="79"/>
  <c r="AN245" i="79"/>
  <c r="AR241" i="79"/>
  <c r="AQ241" i="79"/>
  <c r="AP241" i="79"/>
  <c r="AO241" i="79"/>
  <c r="AN241" i="79"/>
  <c r="AR238" i="79"/>
  <c r="AQ238" i="79"/>
  <c r="AP238" i="79"/>
  <c r="AO238" i="79"/>
  <c r="AN238" i="79"/>
  <c r="AR235" i="79"/>
  <c r="AQ235" i="79"/>
  <c r="AP235" i="79"/>
  <c r="AO235" i="79"/>
  <c r="AN235" i="79"/>
  <c r="AR232" i="79"/>
  <c r="AQ232" i="79"/>
  <c r="AP232" i="79"/>
  <c r="AO232" i="79"/>
  <c r="AN232" i="79"/>
  <c r="AR229" i="79"/>
  <c r="AQ229" i="79"/>
  <c r="AP229" i="79"/>
  <c r="AO229" i="79"/>
  <c r="AN229" i="79"/>
  <c r="AR193" i="79"/>
  <c r="AQ193" i="79"/>
  <c r="AP193" i="79"/>
  <c r="AO193" i="79"/>
  <c r="AN193" i="79"/>
  <c r="AR190" i="79"/>
  <c r="AQ190" i="79"/>
  <c r="AP190" i="79"/>
  <c r="AO190" i="79"/>
  <c r="AN190" i="79"/>
  <c r="AR187" i="79"/>
  <c r="AQ187" i="79"/>
  <c r="AP187" i="79"/>
  <c r="AO187" i="79"/>
  <c r="AN187" i="79"/>
  <c r="AR184" i="79"/>
  <c r="AQ184" i="79"/>
  <c r="AP184" i="79"/>
  <c r="AO184" i="79"/>
  <c r="AN184" i="79"/>
  <c r="AR181" i="79"/>
  <c r="AQ181" i="79"/>
  <c r="AP181" i="79"/>
  <c r="AO181" i="79"/>
  <c r="AN181" i="79"/>
  <c r="AR178" i="79"/>
  <c r="AQ178" i="79"/>
  <c r="AP178" i="79"/>
  <c r="AO178" i="79"/>
  <c r="AN178" i="79"/>
  <c r="AR175" i="79"/>
  <c r="AQ175" i="79"/>
  <c r="AP175" i="79"/>
  <c r="AO175" i="79"/>
  <c r="AN175" i="79"/>
  <c r="AR172" i="79"/>
  <c r="AQ172" i="79"/>
  <c r="AP172" i="79"/>
  <c r="AO172" i="79"/>
  <c r="AN172" i="79"/>
  <c r="AR169" i="79"/>
  <c r="AQ169" i="79"/>
  <c r="AP169" i="79"/>
  <c r="AO169" i="79"/>
  <c r="AN169" i="79"/>
  <c r="AR166" i="79"/>
  <c r="AQ166" i="79"/>
  <c r="AP166" i="79"/>
  <c r="AO166" i="79"/>
  <c r="AN166" i="79"/>
  <c r="AR163" i="79"/>
  <c r="AQ163" i="79"/>
  <c r="AP163" i="79"/>
  <c r="AO163" i="79"/>
  <c r="AN163" i="79"/>
  <c r="AR160" i="79"/>
  <c r="AQ160" i="79"/>
  <c r="AP160" i="79"/>
  <c r="AO160" i="79"/>
  <c r="AN160" i="79"/>
  <c r="AR157" i="79"/>
  <c r="AQ157" i="79"/>
  <c r="AP157" i="79"/>
  <c r="AO157" i="79"/>
  <c r="AN157" i="79"/>
  <c r="AR154" i="79"/>
  <c r="AQ154" i="79"/>
  <c r="AP154" i="79"/>
  <c r="AO154" i="79"/>
  <c r="AN154" i="79"/>
  <c r="AR150" i="79"/>
  <c r="AQ150" i="79"/>
  <c r="AP150" i="79"/>
  <c r="AO150" i="79"/>
  <c r="AN150" i="79"/>
  <c r="AR147" i="79"/>
  <c r="AQ147" i="79"/>
  <c r="AP147" i="79"/>
  <c r="AO147" i="79"/>
  <c r="AN147" i="79"/>
  <c r="AR144" i="79"/>
  <c r="AQ144" i="79"/>
  <c r="AP144" i="79"/>
  <c r="AO144" i="79"/>
  <c r="AN144" i="79"/>
  <c r="AR140" i="79"/>
  <c r="AQ140" i="79"/>
  <c r="AP140" i="79"/>
  <c r="AO140" i="79"/>
  <c r="AN140" i="79"/>
  <c r="AR137" i="79"/>
  <c r="AQ137" i="79"/>
  <c r="AP137" i="79"/>
  <c r="AO137" i="79"/>
  <c r="AN137" i="79"/>
  <c r="AR134" i="79"/>
  <c r="AQ134" i="79"/>
  <c r="AP134" i="79"/>
  <c r="AO134" i="79"/>
  <c r="AN134" i="79"/>
  <c r="AR131" i="79"/>
  <c r="AQ131" i="79"/>
  <c r="AP131" i="79"/>
  <c r="AO131" i="79"/>
  <c r="AN131" i="79"/>
  <c r="AR128" i="79"/>
  <c r="AQ128" i="79"/>
  <c r="AP128" i="79"/>
  <c r="AO128" i="79"/>
  <c r="AN128" i="79"/>
  <c r="AR125" i="79"/>
  <c r="AQ125" i="79"/>
  <c r="AP125" i="79"/>
  <c r="AO125" i="79"/>
  <c r="AN125" i="79"/>
  <c r="AR122" i="79"/>
  <c r="AQ122" i="79"/>
  <c r="AP122" i="79"/>
  <c r="AO122" i="79"/>
  <c r="AN122" i="79"/>
  <c r="AR119" i="79"/>
  <c r="AQ119" i="79"/>
  <c r="AP119" i="79"/>
  <c r="AO119" i="79"/>
  <c r="AN119" i="79"/>
  <c r="AR115" i="79"/>
  <c r="AQ115" i="79"/>
  <c r="AP115" i="79"/>
  <c r="AO115" i="79"/>
  <c r="AN115" i="79"/>
  <c r="AR112" i="79"/>
  <c r="AQ112" i="79"/>
  <c r="AP112" i="79"/>
  <c r="AO112" i="79"/>
  <c r="AN112" i="79"/>
  <c r="AR109" i="79"/>
  <c r="AQ109" i="79"/>
  <c r="AP109" i="79"/>
  <c r="AO109" i="79"/>
  <c r="AN109" i="79"/>
  <c r="AR106" i="79"/>
  <c r="AQ106" i="79"/>
  <c r="AP106" i="79"/>
  <c r="AO106" i="79"/>
  <c r="AN106" i="79"/>
  <c r="AR101" i="79"/>
  <c r="AQ101" i="79"/>
  <c r="AP101" i="79"/>
  <c r="AO101" i="79"/>
  <c r="AN101" i="79"/>
  <c r="AR95" i="79"/>
  <c r="AQ95" i="79"/>
  <c r="AP95" i="79"/>
  <c r="AO95" i="79"/>
  <c r="AN95" i="79"/>
  <c r="AR81" i="79"/>
  <c r="AQ81" i="79"/>
  <c r="AP81" i="79"/>
  <c r="AO81" i="79"/>
  <c r="AN81" i="79"/>
  <c r="AR74" i="79"/>
  <c r="AQ74" i="79"/>
  <c r="AP74" i="79"/>
  <c r="AO74" i="79"/>
  <c r="AN74" i="79"/>
  <c r="AR71" i="79"/>
  <c r="AQ71" i="79"/>
  <c r="AP71" i="79"/>
  <c r="AO71" i="79"/>
  <c r="AN71" i="79"/>
  <c r="AR67" i="79"/>
  <c r="AQ67" i="79"/>
  <c r="AP67" i="79"/>
  <c r="AO67" i="79"/>
  <c r="AN67" i="79"/>
  <c r="AR64" i="79"/>
  <c r="AQ64" i="79"/>
  <c r="AP64" i="79"/>
  <c r="AO64" i="79"/>
  <c r="AN64" i="79"/>
  <c r="AR61" i="79"/>
  <c r="AQ61" i="79"/>
  <c r="AP61" i="79"/>
  <c r="AO61" i="79"/>
  <c r="AN61" i="79"/>
  <c r="AR58" i="79"/>
  <c r="AQ58" i="79"/>
  <c r="AP58" i="79"/>
  <c r="AO58" i="79"/>
  <c r="AN58" i="79"/>
  <c r="AR55" i="79"/>
  <c r="AQ55" i="79"/>
  <c r="AP55" i="79"/>
  <c r="AO55" i="79"/>
  <c r="AN55" i="79"/>
  <c r="AR51" i="79"/>
  <c r="AQ51" i="79"/>
  <c r="AP51" i="79"/>
  <c r="AO51" i="79"/>
  <c r="AN51" i="79"/>
  <c r="AR48" i="79"/>
  <c r="AQ48" i="79"/>
  <c r="AP48" i="79"/>
  <c r="AO48" i="79"/>
  <c r="AN48" i="79"/>
  <c r="AR45" i="79"/>
  <c r="AQ45" i="79"/>
  <c r="AP45" i="79"/>
  <c r="AO45" i="79"/>
  <c r="AN45" i="79"/>
  <c r="AR42" i="79"/>
  <c r="AQ42" i="79"/>
  <c r="AP42" i="79"/>
  <c r="AO42" i="79"/>
  <c r="AN42" i="79"/>
  <c r="AR39" i="79"/>
  <c r="AQ39" i="79"/>
  <c r="AP39" i="79"/>
  <c r="AO39" i="79"/>
  <c r="AN39" i="79"/>
  <c r="AZ519" i="46"/>
  <c r="AY519" i="46"/>
  <c r="AX519" i="46"/>
  <c r="AW519" i="46"/>
  <c r="AV519" i="46"/>
  <c r="AU519" i="46"/>
  <c r="AT519" i="46"/>
  <c r="AS519" i="46"/>
  <c r="AZ516" i="46"/>
  <c r="AY516" i="46"/>
  <c r="AX516" i="46"/>
  <c r="AW516" i="46"/>
  <c r="AV516" i="46"/>
  <c r="AU516" i="46"/>
  <c r="AT516" i="46"/>
  <c r="AS516" i="46"/>
  <c r="AZ513" i="46"/>
  <c r="AY513" i="46"/>
  <c r="AX513" i="46"/>
  <c r="AW513" i="46"/>
  <c r="AV513" i="46"/>
  <c r="AU513" i="46"/>
  <c r="AT513" i="46"/>
  <c r="AS513" i="46"/>
  <c r="AZ502" i="46"/>
  <c r="AY502" i="46"/>
  <c r="AX502" i="46"/>
  <c r="AW502" i="46"/>
  <c r="AV502" i="46"/>
  <c r="AU502" i="46"/>
  <c r="AT502" i="46"/>
  <c r="AS502" i="46"/>
  <c r="AZ498" i="46"/>
  <c r="AY498" i="46"/>
  <c r="AX498" i="46"/>
  <c r="AW498" i="46"/>
  <c r="AV498" i="46"/>
  <c r="AU498" i="46"/>
  <c r="AT498" i="46"/>
  <c r="AS498" i="46"/>
  <c r="AZ495" i="46"/>
  <c r="AY495" i="46"/>
  <c r="AX495" i="46"/>
  <c r="AW495" i="46"/>
  <c r="AV495" i="46"/>
  <c r="AU495" i="46"/>
  <c r="AT495" i="46"/>
  <c r="AS495" i="46"/>
  <c r="AZ492" i="46"/>
  <c r="AY492" i="46"/>
  <c r="AX492" i="46"/>
  <c r="AW492" i="46"/>
  <c r="AV492" i="46"/>
  <c r="AU492" i="46"/>
  <c r="AT492" i="46"/>
  <c r="AS492" i="46"/>
  <c r="AZ489" i="46"/>
  <c r="AY489" i="46"/>
  <c r="AX489" i="46"/>
  <c r="AW489" i="46"/>
  <c r="AV489" i="46"/>
  <c r="AU489" i="46"/>
  <c r="AT489" i="46"/>
  <c r="AS489" i="46"/>
  <c r="AZ486" i="46"/>
  <c r="AY486" i="46"/>
  <c r="AX486" i="46"/>
  <c r="AW486" i="46"/>
  <c r="AV486" i="46"/>
  <c r="AU486" i="46"/>
  <c r="AT486" i="46"/>
  <c r="AS486" i="46"/>
  <c r="AZ482" i="46"/>
  <c r="AY482" i="46"/>
  <c r="AX482" i="46"/>
  <c r="AW482" i="46"/>
  <c r="AV482" i="46"/>
  <c r="AU482" i="46"/>
  <c r="AT482" i="46"/>
  <c r="AS482" i="46"/>
  <c r="AZ473" i="46"/>
  <c r="AY473" i="46"/>
  <c r="AX473" i="46"/>
  <c r="AW473" i="46"/>
  <c r="AV473" i="46"/>
  <c r="AU473" i="46"/>
  <c r="AT473" i="46"/>
  <c r="AS473" i="46"/>
  <c r="AZ470" i="46"/>
  <c r="AY470" i="46"/>
  <c r="AX470" i="46"/>
  <c r="AW470" i="46"/>
  <c r="AV470" i="46"/>
  <c r="AU470" i="46"/>
  <c r="AT470" i="46"/>
  <c r="AS470" i="46"/>
  <c r="AZ467" i="46"/>
  <c r="AY467" i="46"/>
  <c r="AX467" i="46"/>
  <c r="AW467" i="46"/>
  <c r="AV467" i="46"/>
  <c r="AU467" i="46"/>
  <c r="AT467" i="46"/>
  <c r="AS467" i="46"/>
  <c r="AZ464" i="46"/>
  <c r="AY464" i="46"/>
  <c r="AX464" i="46"/>
  <c r="AW464" i="46"/>
  <c r="AV464" i="46"/>
  <c r="AU464" i="46"/>
  <c r="AT464" i="46"/>
  <c r="AS464" i="46"/>
  <c r="AZ461" i="46"/>
  <c r="AY461" i="46"/>
  <c r="AX461" i="46"/>
  <c r="AW461" i="46"/>
  <c r="AV461" i="46"/>
  <c r="AU461" i="46"/>
  <c r="AT461" i="46"/>
  <c r="AS461" i="46"/>
  <c r="AZ457" i="46"/>
  <c r="AY457" i="46"/>
  <c r="AX457" i="46"/>
  <c r="AW457" i="46"/>
  <c r="AV457" i="46"/>
  <c r="AU457" i="46"/>
  <c r="AT457" i="46"/>
  <c r="AS457" i="46"/>
  <c r="AZ451" i="46"/>
  <c r="AY451" i="46"/>
  <c r="AX451" i="46"/>
  <c r="AW451" i="46"/>
  <c r="AV451" i="46"/>
  <c r="AU451" i="46"/>
  <c r="AT451" i="46"/>
  <c r="AS451" i="46"/>
  <c r="AZ448" i="46"/>
  <c r="AY448" i="46"/>
  <c r="AX448" i="46"/>
  <c r="AW448" i="46"/>
  <c r="AV448" i="46"/>
  <c r="AU448" i="46"/>
  <c r="AT448" i="46"/>
  <c r="AS448" i="46"/>
  <c r="AZ445" i="46"/>
  <c r="AY445" i="46"/>
  <c r="AX445" i="46"/>
  <c r="AW445" i="46"/>
  <c r="AV445" i="46"/>
  <c r="AU445" i="46"/>
  <c r="AT445" i="46"/>
  <c r="AS445" i="46"/>
  <c r="AZ442" i="46"/>
  <c r="AY442" i="46"/>
  <c r="AX442" i="46"/>
  <c r="AW442" i="46"/>
  <c r="AV442" i="46"/>
  <c r="AU442" i="46"/>
  <c r="AT442" i="46"/>
  <c r="AS442" i="46"/>
  <c r="AZ439" i="46"/>
  <c r="AY439" i="46"/>
  <c r="AX439" i="46"/>
  <c r="AW439" i="46"/>
  <c r="AV439" i="46"/>
  <c r="AU439" i="46"/>
  <c r="AT439" i="46"/>
  <c r="AS439" i="46"/>
  <c r="AZ436" i="46"/>
  <c r="AY436" i="46"/>
  <c r="AX436" i="46"/>
  <c r="AW436" i="46"/>
  <c r="AV436" i="46"/>
  <c r="AU436" i="46"/>
  <c r="AT436" i="46"/>
  <c r="AS436" i="46"/>
  <c r="AZ433" i="46"/>
  <c r="AY433" i="46"/>
  <c r="AX433" i="46"/>
  <c r="AW433" i="46"/>
  <c r="AV433" i="46"/>
  <c r="AU433" i="46"/>
  <c r="AT433" i="46"/>
  <c r="AS433" i="46"/>
  <c r="AZ383" i="46"/>
  <c r="AY383" i="46"/>
  <c r="AX383" i="46"/>
  <c r="AW383" i="46"/>
  <c r="AV383" i="46"/>
  <c r="AU383" i="46"/>
  <c r="AT383" i="46"/>
  <c r="AS383" i="46"/>
  <c r="AR383" i="46"/>
  <c r="AZ380" i="46"/>
  <c r="AY380" i="46"/>
  <c r="AX380" i="46"/>
  <c r="AW380" i="46"/>
  <c r="AV380" i="46"/>
  <c r="AU380" i="46"/>
  <c r="AT380" i="46"/>
  <c r="AS380" i="46"/>
  <c r="AR380" i="46"/>
  <c r="AZ377" i="46"/>
  <c r="AY377" i="46"/>
  <c r="AX377" i="46"/>
  <c r="AW377" i="46"/>
  <c r="AV377" i="46"/>
  <c r="AU377" i="46"/>
  <c r="AT377" i="46"/>
  <c r="AS377" i="46"/>
  <c r="AR377" i="46"/>
  <c r="AZ366" i="46"/>
  <c r="AY366" i="46"/>
  <c r="AX366" i="46"/>
  <c r="AW366" i="46"/>
  <c r="AV366" i="46"/>
  <c r="AU366" i="46"/>
  <c r="AT366" i="46"/>
  <c r="AS366" i="46"/>
  <c r="AR366" i="46"/>
  <c r="AZ362" i="46"/>
  <c r="AY362" i="46"/>
  <c r="AX362" i="46"/>
  <c r="AW362" i="46"/>
  <c r="AV362" i="46"/>
  <c r="AU362" i="46"/>
  <c r="AT362" i="46"/>
  <c r="AS362" i="46"/>
  <c r="AR362" i="46"/>
  <c r="AZ359" i="46"/>
  <c r="AY359" i="46"/>
  <c r="AX359" i="46"/>
  <c r="AW359" i="46"/>
  <c r="AV359" i="46"/>
  <c r="AU359" i="46"/>
  <c r="AT359" i="46"/>
  <c r="AS359" i="46"/>
  <c r="AR359" i="46"/>
  <c r="AZ356" i="46"/>
  <c r="AY356" i="46"/>
  <c r="AX356" i="46"/>
  <c r="AW356" i="46"/>
  <c r="AV356" i="46"/>
  <c r="AU356" i="46"/>
  <c r="AT356" i="46"/>
  <c r="AS356" i="46"/>
  <c r="AR356" i="46"/>
  <c r="AZ353" i="46"/>
  <c r="AY353" i="46"/>
  <c r="AX353" i="46"/>
  <c r="AW353" i="46"/>
  <c r="AV353" i="46"/>
  <c r="AU353" i="46"/>
  <c r="AT353" i="46"/>
  <c r="AS353" i="46"/>
  <c r="AR353" i="46"/>
  <c r="AZ350" i="46"/>
  <c r="AY350" i="46"/>
  <c r="AX350" i="46"/>
  <c r="AW350" i="46"/>
  <c r="AV350" i="46"/>
  <c r="AU350" i="46"/>
  <c r="AT350" i="46"/>
  <c r="AS350" i="46"/>
  <c r="AR350" i="46"/>
  <c r="AZ346" i="46"/>
  <c r="AY346" i="46"/>
  <c r="AX346" i="46"/>
  <c r="AW346" i="46"/>
  <c r="AV346" i="46"/>
  <c r="AU346" i="46"/>
  <c r="AT346" i="46"/>
  <c r="AS346" i="46"/>
  <c r="AR346" i="46"/>
  <c r="AZ337" i="46"/>
  <c r="AY337" i="46"/>
  <c r="AX337" i="46"/>
  <c r="AW337" i="46"/>
  <c r="AV337" i="46"/>
  <c r="AU337" i="46"/>
  <c r="AT337" i="46"/>
  <c r="AS337" i="46"/>
  <c r="AR337" i="46"/>
  <c r="AZ334" i="46"/>
  <c r="AY334" i="46"/>
  <c r="AX334" i="46"/>
  <c r="AW334" i="46"/>
  <c r="AV334" i="46"/>
  <c r="AU334" i="46"/>
  <c r="AT334" i="46"/>
  <c r="AS334" i="46"/>
  <c r="AR334" i="46"/>
  <c r="AZ331" i="46"/>
  <c r="AY331" i="46"/>
  <c r="AX331" i="46"/>
  <c r="AW331" i="46"/>
  <c r="AV331" i="46"/>
  <c r="AU331" i="46"/>
  <c r="AT331" i="46"/>
  <c r="AS331" i="46"/>
  <c r="AR331" i="46"/>
  <c r="AZ328" i="46"/>
  <c r="AY328" i="46"/>
  <c r="AX328" i="46"/>
  <c r="AW328" i="46"/>
  <c r="AV328" i="46"/>
  <c r="AU328" i="46"/>
  <c r="AT328" i="46"/>
  <c r="AS328" i="46"/>
  <c r="AR328" i="46"/>
  <c r="AZ325" i="46"/>
  <c r="AY325" i="46"/>
  <c r="AX325" i="46"/>
  <c r="AW325" i="46"/>
  <c r="AV325" i="46"/>
  <c r="AU325" i="46"/>
  <c r="AT325" i="46"/>
  <c r="AS325" i="46"/>
  <c r="AR325" i="46"/>
  <c r="AZ321" i="46"/>
  <c r="AY321" i="46"/>
  <c r="AX321" i="46"/>
  <c r="AW321" i="46"/>
  <c r="AV321" i="46"/>
  <c r="AU321" i="46"/>
  <c r="AT321" i="46"/>
  <c r="AS321" i="46"/>
  <c r="AR321" i="46"/>
  <c r="AQ321" i="46"/>
  <c r="AP321" i="46"/>
  <c r="AO321" i="46"/>
  <c r="AN321" i="46"/>
  <c r="AM321" i="46"/>
  <c r="AZ315" i="46"/>
  <c r="AY315" i="46"/>
  <c r="AX315" i="46"/>
  <c r="AW315" i="46"/>
  <c r="AV315" i="46"/>
  <c r="AU315" i="46"/>
  <c r="AT315" i="46"/>
  <c r="AS315" i="46"/>
  <c r="AR315" i="46"/>
  <c r="AQ315" i="46"/>
  <c r="AP315" i="46"/>
  <c r="AO315" i="46"/>
  <c r="AN315" i="46"/>
  <c r="AM315" i="46"/>
  <c r="AZ312" i="46"/>
  <c r="AY312" i="46"/>
  <c r="AX312" i="46"/>
  <c r="AW312" i="46"/>
  <c r="AV312" i="46"/>
  <c r="AU312" i="46"/>
  <c r="AT312" i="46"/>
  <c r="AS312" i="46"/>
  <c r="AR312" i="46"/>
  <c r="AQ312" i="46"/>
  <c r="AP312" i="46"/>
  <c r="AO312" i="46"/>
  <c r="AN312" i="46"/>
  <c r="AM312" i="46"/>
  <c r="AZ309" i="46"/>
  <c r="AY309" i="46"/>
  <c r="AX309" i="46"/>
  <c r="AW309" i="46"/>
  <c r="AV309" i="46"/>
  <c r="AU309" i="46"/>
  <c r="AT309" i="46"/>
  <c r="AS309" i="46"/>
  <c r="AR309" i="46"/>
  <c r="AQ309" i="46"/>
  <c r="AP309" i="46"/>
  <c r="AO309" i="46"/>
  <c r="AN309" i="46"/>
  <c r="AM309" i="46"/>
  <c r="AZ306" i="46"/>
  <c r="AY306" i="46"/>
  <c r="AX306" i="46"/>
  <c r="AW306" i="46"/>
  <c r="AV306" i="46"/>
  <c r="AU306" i="46"/>
  <c r="AT306" i="46"/>
  <c r="AS306" i="46"/>
  <c r="AR306" i="46"/>
  <c r="AQ306" i="46"/>
  <c r="AP306" i="46"/>
  <c r="AO306" i="46"/>
  <c r="AN306" i="46"/>
  <c r="AM306" i="46"/>
  <c r="AZ303" i="46"/>
  <c r="AY303" i="46"/>
  <c r="AX303" i="46"/>
  <c r="AW303" i="46"/>
  <c r="AV303" i="46"/>
  <c r="AU303" i="46"/>
  <c r="AT303" i="46"/>
  <c r="AS303" i="46"/>
  <c r="AR303" i="46"/>
  <c r="AQ303" i="46"/>
  <c r="AP303" i="46"/>
  <c r="AO303" i="46"/>
  <c r="AN303" i="46"/>
  <c r="AM303" i="46"/>
  <c r="AZ300" i="46"/>
  <c r="AY300" i="46"/>
  <c r="AX300" i="46"/>
  <c r="AW300" i="46"/>
  <c r="AV300" i="46"/>
  <c r="AU300" i="46"/>
  <c r="AT300" i="46"/>
  <c r="AS300" i="46"/>
  <c r="AR300" i="46"/>
  <c r="AQ300" i="46"/>
  <c r="AP300" i="46"/>
  <c r="AO300" i="46"/>
  <c r="AN300" i="46"/>
  <c r="AM300" i="46"/>
  <c r="AZ297" i="46"/>
  <c r="AY297" i="46"/>
  <c r="AX297" i="46"/>
  <c r="AX424" i="46" s="1"/>
  <c r="AW297" i="46"/>
  <c r="AV297" i="46"/>
  <c r="AU297" i="46"/>
  <c r="AT297" i="46"/>
  <c r="AT424" i="46" s="1"/>
  <c r="AS297" i="46"/>
  <c r="AR297" i="46"/>
  <c r="AQ297" i="46"/>
  <c r="AQ425" i="46" s="1"/>
  <c r="AP297" i="46"/>
  <c r="AP425" i="46" s="1"/>
  <c r="AO297" i="46"/>
  <c r="AN297" i="46"/>
  <c r="AM297" i="46"/>
  <c r="AZ247" i="46"/>
  <c r="AY247" i="46"/>
  <c r="AX247" i="46"/>
  <c r="AW247" i="46"/>
  <c r="AV247" i="46"/>
  <c r="AU247" i="46"/>
  <c r="AT247" i="46"/>
  <c r="AS247" i="46"/>
  <c r="AR247" i="46"/>
  <c r="AQ247" i="46"/>
  <c r="AP247" i="46"/>
  <c r="AO247" i="46"/>
  <c r="AN247" i="46"/>
  <c r="AZ244" i="46"/>
  <c r="AY244" i="46"/>
  <c r="AX244" i="46"/>
  <c r="AW244" i="46"/>
  <c r="AV244" i="46"/>
  <c r="AU244" i="46"/>
  <c r="AT244" i="46"/>
  <c r="AS244" i="46"/>
  <c r="AR244" i="46"/>
  <c r="AQ244" i="46"/>
  <c r="AP244" i="46"/>
  <c r="AO244" i="46"/>
  <c r="AN244" i="46"/>
  <c r="AM244" i="46"/>
  <c r="AZ241" i="46"/>
  <c r="AY241" i="46"/>
  <c r="AX241" i="46"/>
  <c r="AW241" i="46"/>
  <c r="AV241" i="46"/>
  <c r="AU241" i="46"/>
  <c r="AT241" i="46"/>
  <c r="AS241" i="46"/>
  <c r="AR241" i="46"/>
  <c r="AQ241" i="46"/>
  <c r="AP241" i="46"/>
  <c r="AO241" i="46"/>
  <c r="AN241" i="46"/>
  <c r="AM241" i="46"/>
  <c r="AZ230" i="46"/>
  <c r="AY230" i="46"/>
  <c r="AX230" i="46"/>
  <c r="AW230" i="46"/>
  <c r="AV230" i="46"/>
  <c r="AU230" i="46"/>
  <c r="AT230" i="46"/>
  <c r="AS230" i="46"/>
  <c r="AR230" i="46"/>
  <c r="AQ230" i="46"/>
  <c r="AP230" i="46"/>
  <c r="AO230" i="46"/>
  <c r="AN230" i="46"/>
  <c r="AM230" i="46"/>
  <c r="AZ226" i="46"/>
  <c r="AY226" i="46"/>
  <c r="AX226" i="46"/>
  <c r="AW226" i="46"/>
  <c r="AV226" i="46"/>
  <c r="AU226" i="46"/>
  <c r="AT226" i="46"/>
  <c r="AS226" i="46"/>
  <c r="AR226" i="46"/>
  <c r="AQ226" i="46"/>
  <c r="AP226" i="46"/>
  <c r="AO226" i="46"/>
  <c r="AN226" i="46"/>
  <c r="AM226" i="46"/>
  <c r="AZ223" i="46"/>
  <c r="AY223" i="46"/>
  <c r="AX223" i="46"/>
  <c r="AW223" i="46"/>
  <c r="AV223" i="46"/>
  <c r="AU223" i="46"/>
  <c r="AT223" i="46"/>
  <c r="AS223" i="46"/>
  <c r="AR223" i="46"/>
  <c r="AQ223" i="46"/>
  <c r="AP223" i="46"/>
  <c r="AO223" i="46"/>
  <c r="AN223" i="46"/>
  <c r="AM223" i="46"/>
  <c r="AZ220" i="46"/>
  <c r="AY220" i="46"/>
  <c r="AX220" i="46"/>
  <c r="AW220" i="46"/>
  <c r="AV220" i="46"/>
  <c r="AU220" i="46"/>
  <c r="AT220" i="46"/>
  <c r="AS220" i="46"/>
  <c r="AR220" i="46"/>
  <c r="AQ220" i="46"/>
  <c r="AP220" i="46"/>
  <c r="AO220" i="46"/>
  <c r="AN220" i="46"/>
  <c r="AM220" i="46"/>
  <c r="AZ217" i="46"/>
  <c r="AY217" i="46"/>
  <c r="AX217" i="46"/>
  <c r="AW217" i="46"/>
  <c r="AV217" i="46"/>
  <c r="AU217" i="46"/>
  <c r="AT217" i="46"/>
  <c r="AS217" i="46"/>
  <c r="AR217" i="46"/>
  <c r="AQ217" i="46"/>
  <c r="AP217" i="46"/>
  <c r="AO217" i="46"/>
  <c r="AN217" i="46"/>
  <c r="AM217" i="46"/>
  <c r="AZ214" i="46"/>
  <c r="AY214" i="46"/>
  <c r="AX214" i="46"/>
  <c r="AW214" i="46"/>
  <c r="AV214" i="46"/>
  <c r="AU214" i="46"/>
  <c r="AT214" i="46"/>
  <c r="AS214" i="46"/>
  <c r="AR214" i="46"/>
  <c r="AQ214" i="46"/>
  <c r="AP214" i="46"/>
  <c r="AO214" i="46"/>
  <c r="AN214" i="46"/>
  <c r="AM214" i="46"/>
  <c r="AZ210" i="46"/>
  <c r="AY210" i="46"/>
  <c r="AX210" i="46"/>
  <c r="AW210" i="46"/>
  <c r="AV210" i="46"/>
  <c r="AU210" i="46"/>
  <c r="AT210" i="46"/>
  <c r="AS210" i="46"/>
  <c r="AR210" i="46"/>
  <c r="AQ210" i="46"/>
  <c r="AP210" i="46"/>
  <c r="AO210" i="46"/>
  <c r="AN210" i="46"/>
  <c r="AM210" i="46"/>
  <c r="AZ201" i="46"/>
  <c r="AY201" i="46"/>
  <c r="AX201" i="46"/>
  <c r="AW201" i="46"/>
  <c r="AV201" i="46"/>
  <c r="AU201" i="46"/>
  <c r="AT201" i="46"/>
  <c r="AS201" i="46"/>
  <c r="AR201" i="46"/>
  <c r="AQ201" i="46"/>
  <c r="AP201" i="46"/>
  <c r="AO201" i="46"/>
  <c r="AN201" i="46"/>
  <c r="AM201" i="46"/>
  <c r="AZ198" i="46"/>
  <c r="AY198" i="46"/>
  <c r="AX198" i="46"/>
  <c r="AW198" i="46"/>
  <c r="AV198" i="46"/>
  <c r="AU198" i="46"/>
  <c r="AT198" i="46"/>
  <c r="AS198" i="46"/>
  <c r="AR198" i="46"/>
  <c r="AQ198" i="46"/>
  <c r="AP198" i="46"/>
  <c r="AO198" i="46"/>
  <c r="AN198" i="46"/>
  <c r="AM198" i="46"/>
  <c r="AZ195" i="46"/>
  <c r="AY195" i="46"/>
  <c r="AX195" i="46"/>
  <c r="AW195" i="46"/>
  <c r="AV195" i="46"/>
  <c r="AU195" i="46"/>
  <c r="AT195" i="46"/>
  <c r="AS195" i="46"/>
  <c r="AR195" i="46"/>
  <c r="AQ195" i="46"/>
  <c r="AP195" i="46"/>
  <c r="AO195" i="46"/>
  <c r="AN195" i="46"/>
  <c r="AM195" i="46"/>
  <c r="AZ192" i="46"/>
  <c r="AY192" i="46"/>
  <c r="AX192" i="46"/>
  <c r="AW192" i="46"/>
  <c r="AV192" i="46"/>
  <c r="AU192" i="46"/>
  <c r="AT192" i="46"/>
  <c r="AS192" i="46"/>
  <c r="AR192" i="46"/>
  <c r="AQ192" i="46"/>
  <c r="AP192" i="46"/>
  <c r="AO192" i="46"/>
  <c r="AN192" i="46"/>
  <c r="AM192" i="46"/>
  <c r="AZ189" i="46"/>
  <c r="AY189" i="46"/>
  <c r="AX189" i="46"/>
  <c r="AW189" i="46"/>
  <c r="AV189" i="46"/>
  <c r="AU189" i="46"/>
  <c r="AT189" i="46"/>
  <c r="AS189" i="46"/>
  <c r="AR189" i="46"/>
  <c r="AQ189" i="46"/>
  <c r="AP189" i="46"/>
  <c r="AO189" i="46"/>
  <c r="AN189" i="46"/>
  <c r="AM189" i="46"/>
  <c r="AZ185" i="46"/>
  <c r="AY185" i="46"/>
  <c r="AX185" i="46"/>
  <c r="AW185" i="46"/>
  <c r="AV185" i="46"/>
  <c r="AU185" i="46"/>
  <c r="AT185" i="46"/>
  <c r="AS185" i="46"/>
  <c r="AR185" i="46"/>
  <c r="AQ185" i="46"/>
  <c r="AP185" i="46"/>
  <c r="AO185" i="46"/>
  <c r="AN185" i="46"/>
  <c r="AM185" i="46"/>
  <c r="AZ179" i="46"/>
  <c r="AY179" i="46"/>
  <c r="AX179" i="46"/>
  <c r="AW179" i="46"/>
  <c r="AV179" i="46"/>
  <c r="AU179" i="46"/>
  <c r="AT179" i="46"/>
  <c r="AS179" i="46"/>
  <c r="AR179" i="46"/>
  <c r="AQ179" i="46"/>
  <c r="AP179" i="46"/>
  <c r="AO179" i="46"/>
  <c r="AN179" i="46"/>
  <c r="AM179" i="46"/>
  <c r="AZ176" i="46"/>
  <c r="AY176" i="46"/>
  <c r="AX176" i="46"/>
  <c r="AW176" i="46"/>
  <c r="AV176" i="46"/>
  <c r="AU176" i="46"/>
  <c r="AT176" i="46"/>
  <c r="AS176" i="46"/>
  <c r="AR176" i="46"/>
  <c r="AQ176" i="46"/>
  <c r="AP176" i="46"/>
  <c r="AO176" i="46"/>
  <c r="AN176" i="46"/>
  <c r="AM176" i="46"/>
  <c r="AZ173" i="46"/>
  <c r="AY173" i="46"/>
  <c r="AX173" i="46"/>
  <c r="AW173" i="46"/>
  <c r="AV173" i="46"/>
  <c r="AU173" i="46"/>
  <c r="AT173" i="46"/>
  <c r="AS173" i="46"/>
  <c r="AR173" i="46"/>
  <c r="AQ173" i="46"/>
  <c r="AP173" i="46"/>
  <c r="AO173" i="46"/>
  <c r="AN173" i="46"/>
  <c r="AM173" i="46"/>
  <c r="AZ170" i="46"/>
  <c r="AY170" i="46"/>
  <c r="AX170" i="46"/>
  <c r="AW170" i="46"/>
  <c r="AV170" i="46"/>
  <c r="AU170" i="46"/>
  <c r="AT170" i="46"/>
  <c r="AS170" i="46"/>
  <c r="AR170" i="46"/>
  <c r="AQ170" i="46"/>
  <c r="AP170" i="46"/>
  <c r="AO170" i="46"/>
  <c r="AN170" i="46"/>
  <c r="AM170" i="46"/>
  <c r="AZ167" i="46"/>
  <c r="AY167" i="46"/>
  <c r="AX167" i="46"/>
  <c r="AW167" i="46"/>
  <c r="AV167" i="46"/>
  <c r="AU167" i="46"/>
  <c r="AT167" i="46"/>
  <c r="AS167" i="46"/>
  <c r="AR167" i="46"/>
  <c r="AQ167" i="46"/>
  <c r="AP167" i="46"/>
  <c r="AO167" i="46"/>
  <c r="AN167" i="46"/>
  <c r="AM167" i="46"/>
  <c r="AZ164" i="46"/>
  <c r="AY164" i="46"/>
  <c r="AX164" i="46"/>
  <c r="AW164" i="46"/>
  <c r="AV164" i="46"/>
  <c r="AU164" i="46"/>
  <c r="AT164" i="46"/>
  <c r="AS164" i="46"/>
  <c r="AR164" i="46"/>
  <c r="AQ164" i="46"/>
  <c r="AP164" i="46"/>
  <c r="AO164" i="46"/>
  <c r="AN164" i="46"/>
  <c r="AM164" i="46"/>
  <c r="AZ161" i="46"/>
  <c r="AY161" i="46"/>
  <c r="AX161" i="46"/>
  <c r="AW161" i="46"/>
  <c r="AV161" i="46"/>
  <c r="AU161" i="46"/>
  <c r="AT161" i="46"/>
  <c r="AS161" i="46"/>
  <c r="AR161" i="46"/>
  <c r="AQ161" i="46"/>
  <c r="AP161" i="46"/>
  <c r="AO161" i="46"/>
  <c r="AN161" i="46"/>
  <c r="AM161" i="46"/>
  <c r="AY109" i="46"/>
  <c r="AX109" i="46"/>
  <c r="AW109" i="46"/>
  <c r="AV109" i="46"/>
  <c r="AU109" i="46"/>
  <c r="AT109" i="46"/>
  <c r="AS109" i="46"/>
  <c r="AR109" i="46"/>
  <c r="AQ109" i="46"/>
  <c r="AP109" i="46"/>
  <c r="AO109" i="46"/>
  <c r="AN109" i="46"/>
  <c r="AZ106" i="46"/>
  <c r="AY106" i="46"/>
  <c r="AX106" i="46"/>
  <c r="AW106" i="46"/>
  <c r="AV106" i="46"/>
  <c r="AU106" i="46"/>
  <c r="AT106" i="46"/>
  <c r="AS106" i="46"/>
  <c r="AR106" i="46"/>
  <c r="AQ106" i="46"/>
  <c r="AN106" i="46"/>
  <c r="AZ103" i="46"/>
  <c r="AY103" i="46"/>
  <c r="AX103" i="46"/>
  <c r="AW103" i="46"/>
  <c r="AV103" i="46"/>
  <c r="AU103" i="46"/>
  <c r="AT103" i="46"/>
  <c r="AS103" i="46"/>
  <c r="AR103" i="46"/>
  <c r="AQ103" i="46"/>
  <c r="AP103" i="46"/>
  <c r="AO103" i="46"/>
  <c r="AN103" i="46"/>
  <c r="AM103" i="46"/>
  <c r="AZ92" i="46"/>
  <c r="AY92" i="46"/>
  <c r="AX92" i="46"/>
  <c r="AW92" i="46"/>
  <c r="AV92" i="46"/>
  <c r="AU92" i="46"/>
  <c r="AT92" i="46"/>
  <c r="AS92" i="46"/>
  <c r="AR92" i="46"/>
  <c r="AQ92" i="46"/>
  <c r="AP92" i="46"/>
  <c r="AO92" i="46"/>
  <c r="AN92" i="46"/>
  <c r="AM92" i="46"/>
  <c r="AZ88" i="46"/>
  <c r="AY88" i="46"/>
  <c r="AX88" i="46"/>
  <c r="AW88" i="46"/>
  <c r="AV88" i="46"/>
  <c r="AU88" i="46"/>
  <c r="AT88" i="46"/>
  <c r="AS88" i="46"/>
  <c r="AR88" i="46"/>
  <c r="AQ88" i="46"/>
  <c r="AP88" i="46"/>
  <c r="AO88" i="46"/>
  <c r="AN88" i="46"/>
  <c r="AM88" i="46"/>
  <c r="AZ85" i="46"/>
  <c r="AY85" i="46"/>
  <c r="AX85" i="46"/>
  <c r="AW85" i="46"/>
  <c r="AV85" i="46"/>
  <c r="AU85" i="46"/>
  <c r="AT85" i="46"/>
  <c r="AS85" i="46"/>
  <c r="AR85" i="46"/>
  <c r="AQ85" i="46"/>
  <c r="AP85" i="46"/>
  <c r="AO85" i="46"/>
  <c r="AN85" i="46"/>
  <c r="AM85" i="46"/>
  <c r="AZ82" i="46"/>
  <c r="AY82" i="46"/>
  <c r="AX82" i="46"/>
  <c r="AW82" i="46"/>
  <c r="AV82" i="46"/>
  <c r="AU82" i="46"/>
  <c r="AT82" i="46"/>
  <c r="AS82" i="46"/>
  <c r="AR82" i="46"/>
  <c r="AQ82" i="46"/>
  <c r="AP82" i="46"/>
  <c r="AO82" i="46"/>
  <c r="AN82" i="46"/>
  <c r="AM82" i="46"/>
  <c r="AZ79" i="46"/>
  <c r="AY79" i="46"/>
  <c r="AX79" i="46"/>
  <c r="AW79" i="46"/>
  <c r="AV79" i="46"/>
  <c r="AU79" i="46"/>
  <c r="AT79" i="46"/>
  <c r="AS79" i="46"/>
  <c r="AR79" i="46"/>
  <c r="AQ79" i="46"/>
  <c r="AP79" i="46"/>
  <c r="AO79" i="46"/>
  <c r="AN79" i="46"/>
  <c r="AM79" i="46"/>
  <c r="AZ76" i="46"/>
  <c r="AY76" i="46"/>
  <c r="AX76" i="46"/>
  <c r="AW76" i="46"/>
  <c r="AV76" i="46"/>
  <c r="AU76" i="46"/>
  <c r="AT76" i="46"/>
  <c r="AS76" i="46"/>
  <c r="AR76" i="46"/>
  <c r="AQ76" i="46"/>
  <c r="AP76" i="46"/>
  <c r="AO76" i="46"/>
  <c r="AN76" i="46"/>
  <c r="AM76" i="46"/>
  <c r="AZ72" i="46"/>
  <c r="AY72" i="46"/>
  <c r="AX72" i="46"/>
  <c r="AW72" i="46"/>
  <c r="AV72" i="46"/>
  <c r="AU72" i="46"/>
  <c r="AT72" i="46"/>
  <c r="AS72" i="46"/>
  <c r="AR72" i="46"/>
  <c r="AQ72" i="46"/>
  <c r="AP72" i="46"/>
  <c r="AO72" i="46"/>
  <c r="AN72" i="46"/>
  <c r="AZ66" i="46"/>
  <c r="AY66" i="46"/>
  <c r="AX66" i="46"/>
  <c r="AW66" i="46"/>
  <c r="AV66" i="46"/>
  <c r="AU66" i="46"/>
  <c r="AT66" i="46"/>
  <c r="AS66" i="46"/>
  <c r="AR66" i="46"/>
  <c r="AQ66" i="46"/>
  <c r="AP66" i="46"/>
  <c r="AO66" i="46"/>
  <c r="AN66" i="46"/>
  <c r="AM66" i="46"/>
  <c r="AZ63" i="46"/>
  <c r="AY63" i="46"/>
  <c r="AX63" i="46"/>
  <c r="AW63" i="46"/>
  <c r="AV63" i="46"/>
  <c r="AU63" i="46"/>
  <c r="AT63" i="46"/>
  <c r="AS63" i="46"/>
  <c r="AR63" i="46"/>
  <c r="AQ63" i="46"/>
  <c r="AP63" i="46"/>
  <c r="AO63" i="46"/>
  <c r="AN63" i="46"/>
  <c r="AM63" i="46"/>
  <c r="AZ60" i="46"/>
  <c r="AY60" i="46"/>
  <c r="AX60" i="46"/>
  <c r="AW60" i="46"/>
  <c r="AV60" i="46"/>
  <c r="AU60" i="46"/>
  <c r="AT60" i="46"/>
  <c r="AS60" i="46"/>
  <c r="AR60" i="46"/>
  <c r="AQ60" i="46"/>
  <c r="AP60" i="46"/>
  <c r="AO60" i="46"/>
  <c r="AN60" i="46"/>
  <c r="AM60" i="46"/>
  <c r="AZ57" i="46"/>
  <c r="AY57" i="46"/>
  <c r="AX57" i="46"/>
  <c r="AW57" i="46"/>
  <c r="AV57" i="46"/>
  <c r="AU57" i="46"/>
  <c r="AT57" i="46"/>
  <c r="AS57" i="46"/>
  <c r="AR57" i="46"/>
  <c r="AQ57" i="46"/>
  <c r="AP57" i="46"/>
  <c r="AO57" i="46"/>
  <c r="AN57" i="46"/>
  <c r="AM57" i="46"/>
  <c r="AZ54" i="46"/>
  <c r="AY54" i="46"/>
  <c r="AX54" i="46"/>
  <c r="AW54" i="46"/>
  <c r="AV54" i="46"/>
  <c r="AU54" i="46"/>
  <c r="AT54" i="46"/>
  <c r="AS54" i="46"/>
  <c r="AR54" i="46"/>
  <c r="AQ54" i="46"/>
  <c r="AP54" i="46"/>
  <c r="AO54" i="46"/>
  <c r="AN54" i="46"/>
  <c r="AM54" i="46"/>
  <c r="AZ51" i="46"/>
  <c r="AY51" i="46"/>
  <c r="AX51" i="46"/>
  <c r="AW51" i="46"/>
  <c r="AV51" i="46"/>
  <c r="AU51" i="46"/>
  <c r="AT51" i="46"/>
  <c r="AS51" i="46"/>
  <c r="AR51" i="46"/>
  <c r="AQ51" i="46"/>
  <c r="AP51" i="46"/>
  <c r="AO51" i="46"/>
  <c r="AN51" i="46"/>
  <c r="AM51" i="46"/>
  <c r="AZ47" i="46"/>
  <c r="AY47" i="46"/>
  <c r="AX47" i="46"/>
  <c r="AW47" i="46"/>
  <c r="AV47" i="46"/>
  <c r="AU47" i="46"/>
  <c r="AT47" i="46"/>
  <c r="AS47" i="46"/>
  <c r="AR47" i="46"/>
  <c r="AQ47" i="46"/>
  <c r="AP47" i="46"/>
  <c r="AO47" i="46"/>
  <c r="AN47" i="46"/>
  <c r="AM47" i="46"/>
  <c r="AZ41" i="46"/>
  <c r="AY41" i="46"/>
  <c r="AX41" i="46"/>
  <c r="AW41" i="46"/>
  <c r="AV41" i="46"/>
  <c r="AU41" i="46"/>
  <c r="AT41" i="46"/>
  <c r="AS41" i="46"/>
  <c r="AR41" i="46"/>
  <c r="AQ41" i="46"/>
  <c r="AP41" i="46"/>
  <c r="AO41" i="46"/>
  <c r="AN41" i="46"/>
  <c r="AM41" i="46"/>
  <c r="AZ38" i="46"/>
  <c r="AY38" i="46"/>
  <c r="AX38" i="46"/>
  <c r="AW38" i="46"/>
  <c r="AV38" i="46"/>
  <c r="AU38" i="46"/>
  <c r="AT38" i="46"/>
  <c r="AS38" i="46"/>
  <c r="AR38" i="46"/>
  <c r="AQ38" i="46"/>
  <c r="AP38" i="46"/>
  <c r="AO38" i="46"/>
  <c r="AN38" i="46"/>
  <c r="AM38" i="46"/>
  <c r="AZ35" i="46"/>
  <c r="AY35" i="46"/>
  <c r="AX35" i="46"/>
  <c r="AW35" i="46"/>
  <c r="AV35" i="46"/>
  <c r="AU35" i="46"/>
  <c r="AT35" i="46"/>
  <c r="AS35" i="46"/>
  <c r="AR35" i="46"/>
  <c r="AQ35" i="46"/>
  <c r="AP35" i="46"/>
  <c r="AO35" i="46"/>
  <c r="AN35" i="46"/>
  <c r="AM35" i="46"/>
  <c r="AZ32" i="46"/>
  <c r="AY32" i="46"/>
  <c r="AX32" i="46"/>
  <c r="AW32" i="46"/>
  <c r="AV32" i="46"/>
  <c r="AU32" i="46"/>
  <c r="AT32" i="46"/>
  <c r="AS32" i="46"/>
  <c r="AR32" i="46"/>
  <c r="AQ32" i="46"/>
  <c r="AP32" i="46"/>
  <c r="AO32" i="46"/>
  <c r="AN32" i="46"/>
  <c r="AM32" i="46"/>
  <c r="AZ29" i="46"/>
  <c r="AY29" i="46"/>
  <c r="AX29" i="46"/>
  <c r="AW29" i="46"/>
  <c r="AV29" i="46"/>
  <c r="AU29" i="46"/>
  <c r="AT29" i="46"/>
  <c r="AS29" i="46"/>
  <c r="AR29" i="46"/>
  <c r="AQ29" i="46"/>
  <c r="AP29" i="46"/>
  <c r="AO29" i="46"/>
  <c r="AN29" i="46"/>
  <c r="AM29" i="46"/>
  <c r="AZ26" i="46"/>
  <c r="AY26" i="46"/>
  <c r="AX26" i="46"/>
  <c r="AW26" i="46"/>
  <c r="AV26" i="46"/>
  <c r="AU26" i="46"/>
  <c r="AT26" i="46"/>
  <c r="AS26" i="46"/>
  <c r="AR26" i="46"/>
  <c r="AQ26" i="46"/>
  <c r="AP26" i="46"/>
  <c r="AO26" i="46"/>
  <c r="AN26" i="46"/>
  <c r="AM26" i="46"/>
  <c r="AO412" i="46" l="1"/>
  <c r="AO425" i="46"/>
  <c r="AU424" i="46"/>
  <c r="AV424" i="46"/>
  <c r="AZ424" i="46"/>
  <c r="AY424" i="46"/>
  <c r="AW424" i="46"/>
  <c r="AF981" i="79"/>
  <c r="AF786" i="79"/>
  <c r="AF790" i="79"/>
  <c r="AF787" i="79"/>
  <c r="AF791" i="79"/>
  <c r="AF788" i="79"/>
  <c r="AF792" i="79"/>
  <c r="AF785" i="79"/>
  <c r="AF789" i="79"/>
  <c r="AF793" i="79"/>
  <c r="AE793" i="79"/>
  <c r="AE789" i="79"/>
  <c r="AE785" i="79"/>
  <c r="AE792" i="79"/>
  <c r="AE788" i="79"/>
  <c r="AE791" i="79"/>
  <c r="AE790" i="79"/>
  <c r="AE786" i="79"/>
  <c r="AE787" i="79"/>
  <c r="AT550" i="46"/>
  <c r="AT554" i="46"/>
  <c r="AT553" i="46"/>
  <c r="AT552" i="46"/>
  <c r="AT551" i="46"/>
  <c r="AT555" i="46"/>
  <c r="AX550" i="46"/>
  <c r="AX554" i="46"/>
  <c r="AX553" i="46"/>
  <c r="AX552" i="46"/>
  <c r="AX551" i="46"/>
  <c r="AX555" i="46"/>
  <c r="AU551" i="46"/>
  <c r="AU555" i="46"/>
  <c r="AU550" i="46"/>
  <c r="AU554" i="46"/>
  <c r="AU553" i="46"/>
  <c r="AU552" i="46"/>
  <c r="AY551" i="46"/>
  <c r="AY555" i="46"/>
  <c r="AY550" i="46"/>
  <c r="AY554" i="46"/>
  <c r="AY553" i="46"/>
  <c r="AY552" i="46"/>
  <c r="AV552" i="46"/>
  <c r="AV551" i="46"/>
  <c r="AV555" i="46"/>
  <c r="AV550" i="46"/>
  <c r="AV554" i="46"/>
  <c r="AV553" i="46"/>
  <c r="AZ552" i="46"/>
  <c r="AZ551" i="46"/>
  <c r="AZ555" i="46"/>
  <c r="AZ550" i="46"/>
  <c r="AZ554" i="46"/>
  <c r="AZ553" i="46"/>
  <c r="AW553" i="46"/>
  <c r="AW552" i="46"/>
  <c r="AW551" i="46"/>
  <c r="AW555" i="46"/>
  <c r="AW550" i="46"/>
  <c r="AW554" i="46"/>
  <c r="AM424" i="46"/>
  <c r="AM425" i="46"/>
  <c r="AN424" i="46"/>
  <c r="AN425" i="46"/>
  <c r="AF1177" i="79"/>
  <c r="AF1181" i="79"/>
  <c r="AF1183" i="79"/>
  <c r="AF1178" i="79"/>
  <c r="AF1182" i="79"/>
  <c r="AF1180" i="79"/>
  <c r="AF1179" i="79"/>
  <c r="AF982" i="79"/>
  <c r="AF986" i="79"/>
  <c r="AF983" i="79"/>
  <c r="AF987" i="79"/>
  <c r="AF985" i="79"/>
  <c r="AF984" i="79"/>
  <c r="AF988" i="79"/>
  <c r="AE406" i="79"/>
  <c r="AE409" i="79"/>
  <c r="AE400" i="79"/>
  <c r="AE404" i="79"/>
  <c r="AE402" i="79"/>
  <c r="AE405" i="79"/>
  <c r="AE403" i="79"/>
  <c r="AE408" i="79"/>
  <c r="AE401" i="79"/>
  <c r="AE399" i="79"/>
  <c r="AE407" i="79"/>
  <c r="AF401" i="79"/>
  <c r="AF405" i="79"/>
  <c r="AF409" i="79"/>
  <c r="AF399" i="79"/>
  <c r="AF400" i="79"/>
  <c r="AF402" i="79"/>
  <c r="AF406" i="79"/>
  <c r="AF403" i="79"/>
  <c r="AF404" i="79"/>
  <c r="AF407" i="79"/>
  <c r="AF408" i="79"/>
  <c r="AF208" i="79"/>
  <c r="AF212" i="79"/>
  <c r="AF216" i="79"/>
  <c r="AF211" i="79"/>
  <c r="AF209" i="79"/>
  <c r="AF213" i="79"/>
  <c r="AF217" i="79"/>
  <c r="AF215" i="79"/>
  <c r="AF210" i="79"/>
  <c r="AF218" i="79"/>
  <c r="AF219" i="79"/>
  <c r="AN550" i="46"/>
  <c r="AN554" i="46"/>
  <c r="AN558" i="46"/>
  <c r="AN562" i="46"/>
  <c r="AN557" i="46"/>
  <c r="AN551" i="46"/>
  <c r="AN555" i="46"/>
  <c r="AN559" i="46"/>
  <c r="AN556" i="46"/>
  <c r="AN561" i="46"/>
  <c r="AN552" i="46"/>
  <c r="AN560" i="46"/>
  <c r="AN553" i="46"/>
  <c r="AM551" i="46"/>
  <c r="AM552" i="46"/>
  <c r="AM554" i="46"/>
  <c r="AM550" i="46"/>
  <c r="AM553" i="46"/>
  <c r="AN414" i="46"/>
  <c r="AN418" i="46"/>
  <c r="AN422" i="46"/>
  <c r="AN415" i="46"/>
  <c r="AN419" i="46"/>
  <c r="AN423" i="46"/>
  <c r="AN412" i="46"/>
  <c r="AN420" i="46"/>
  <c r="AN417" i="46"/>
  <c r="AN416" i="46"/>
  <c r="AN413" i="46"/>
  <c r="AN421" i="46"/>
  <c r="AM423" i="46"/>
  <c r="AM419" i="46"/>
  <c r="AM415" i="46"/>
  <c r="AM422" i="46"/>
  <c r="AM418" i="46"/>
  <c r="AM414" i="46"/>
  <c r="AM421" i="46"/>
  <c r="AM413" i="46"/>
  <c r="AM416" i="46"/>
  <c r="AM417" i="46"/>
  <c r="AM420" i="46"/>
  <c r="AM412" i="46"/>
  <c r="AN275" i="46"/>
  <c r="AN279" i="46"/>
  <c r="AN283" i="46"/>
  <c r="AN287" i="46"/>
  <c r="AN276" i="46"/>
  <c r="AN280" i="46"/>
  <c r="AN284" i="46"/>
  <c r="AN288" i="46"/>
  <c r="AN277" i="46"/>
  <c r="AN281" i="46"/>
  <c r="AN285" i="46"/>
  <c r="AN289" i="46"/>
  <c r="AN278" i="46"/>
  <c r="AN282" i="46"/>
  <c r="AN286" i="46"/>
  <c r="AM280" i="46"/>
  <c r="AM276" i="46"/>
  <c r="AM279" i="46"/>
  <c r="AM275" i="46"/>
  <c r="AM278" i="46"/>
  <c r="AM281" i="46"/>
  <c r="AM277" i="46"/>
  <c r="AM145" i="46"/>
  <c r="AM137" i="46"/>
  <c r="AM147" i="46"/>
  <c r="AM150" i="46"/>
  <c r="AM140" i="46"/>
  <c r="AM136" i="46"/>
  <c r="AM142" i="46"/>
  <c r="AM141" i="46"/>
  <c r="AM135" i="46"/>
  <c r="AM143" i="46"/>
  <c r="AM146" i="46"/>
  <c r="AM148" i="46"/>
  <c r="AM144" i="46"/>
  <c r="AM139" i="46"/>
  <c r="AM149" i="46"/>
  <c r="AM138" i="46"/>
  <c r="AF590" i="79"/>
  <c r="AF595" i="79"/>
  <c r="AF597" i="79"/>
  <c r="AF594" i="79"/>
  <c r="AF599" i="79"/>
  <c r="AF593" i="79"/>
  <c r="AF598" i="79"/>
  <c r="AF592" i="79"/>
  <c r="AF591" i="79"/>
  <c r="AF596" i="79"/>
  <c r="AE597" i="79"/>
  <c r="AE599" i="79"/>
  <c r="AE594" i="79"/>
  <c r="AE593" i="79"/>
  <c r="AE595" i="79"/>
  <c r="AE590" i="79"/>
  <c r="AE596" i="79"/>
  <c r="AE591" i="79"/>
  <c r="AE592" i="79"/>
  <c r="AE598" i="79"/>
  <c r="AE1181" i="79"/>
  <c r="AE1177" i="79"/>
  <c r="AE1180" i="79"/>
  <c r="AE1183" i="79"/>
  <c r="AE1182" i="79"/>
  <c r="AE1179" i="79"/>
  <c r="AE1178" i="79"/>
  <c r="AE985" i="79"/>
  <c r="AE981" i="79"/>
  <c r="AE988" i="79"/>
  <c r="AE984" i="79"/>
  <c r="AE986" i="79"/>
  <c r="AE983" i="79"/>
  <c r="AE982" i="79"/>
  <c r="AE987" i="79"/>
  <c r="AM287" i="46"/>
  <c r="AM283" i="46"/>
  <c r="AM286" i="46"/>
  <c r="AM282" i="46"/>
  <c r="AM288" i="46"/>
  <c r="AM285" i="46"/>
  <c r="AM284" i="46"/>
  <c r="AM289" i="46"/>
  <c r="AM560" i="46"/>
  <c r="AM556" i="46"/>
  <c r="AM562" i="46"/>
  <c r="AM558" i="46"/>
  <c r="AM561" i="46"/>
  <c r="AM557" i="46"/>
  <c r="AM559" i="46"/>
  <c r="AM555" i="46"/>
  <c r="E3" i="80"/>
  <c r="E2" i="80"/>
  <c r="AN23" i="46" l="1"/>
  <c r="AO23" i="46"/>
  <c r="AP23" i="46"/>
  <c r="AQ23" i="46"/>
  <c r="AR23" i="46"/>
  <c r="AS23" i="46"/>
  <c r="AT23" i="46"/>
  <c r="AU23" i="46"/>
  <c r="AV23" i="46"/>
  <c r="AW23" i="46"/>
  <c r="AX23" i="46"/>
  <c r="AY23" i="46"/>
  <c r="AZ23" i="46"/>
  <c r="E36" i="45"/>
  <c r="U51" i="46"/>
  <c r="AN135" i="46" l="1"/>
  <c r="AN139" i="46"/>
  <c r="AN143" i="46"/>
  <c r="AN147" i="46"/>
  <c r="AN136" i="46"/>
  <c r="AN140" i="46"/>
  <c r="AN144" i="46"/>
  <c r="AN148" i="46"/>
  <c r="AN137" i="46"/>
  <c r="AN141" i="46"/>
  <c r="AN145" i="46"/>
  <c r="AN149" i="46"/>
  <c r="AN138" i="46"/>
  <c r="AN142" i="46"/>
  <c r="AN146" i="46"/>
  <c r="AN150" i="46"/>
  <c r="BA430" i="46" l="1"/>
  <c r="BA294" i="46"/>
  <c r="BA158" i="46"/>
  <c r="BA20" i="46"/>
  <c r="G113" i="45"/>
  <c r="E113" i="45"/>
  <c r="B109" i="45"/>
  <c r="N113" i="45"/>
  <c r="M113" i="45"/>
  <c r="L113" i="45"/>
  <c r="K113" i="45"/>
  <c r="J113" i="45"/>
  <c r="I113" i="45"/>
  <c r="H113" i="45"/>
  <c r="F113" i="45"/>
  <c r="D113" i="45"/>
  <c r="F106" i="45"/>
  <c r="E106" i="45"/>
  <c r="B102" i="45"/>
  <c r="N106" i="45"/>
  <c r="M106" i="45"/>
  <c r="L106" i="45"/>
  <c r="K106" i="45"/>
  <c r="J106" i="45"/>
  <c r="I106" i="45"/>
  <c r="H106" i="45"/>
  <c r="G106" i="45"/>
  <c r="D106" i="45"/>
  <c r="E99" i="45"/>
  <c r="B95" i="45"/>
  <c r="N99" i="45"/>
  <c r="M99" i="45"/>
  <c r="L99" i="45"/>
  <c r="K99" i="45"/>
  <c r="J99" i="45"/>
  <c r="I99" i="45"/>
  <c r="H99" i="45"/>
  <c r="G99" i="45"/>
  <c r="F99" i="45"/>
  <c r="D99" i="45"/>
  <c r="E92" i="45"/>
  <c r="B88" i="45"/>
  <c r="N92" i="45"/>
  <c r="M92" i="45"/>
  <c r="L92" i="45"/>
  <c r="K92" i="45"/>
  <c r="J92" i="45"/>
  <c r="I92" i="45"/>
  <c r="H92" i="45"/>
  <c r="G92" i="45"/>
  <c r="F92" i="45"/>
  <c r="D92" i="45"/>
  <c r="H143" i="47"/>
  <c r="H139" i="47"/>
  <c r="B81" i="45"/>
  <c r="N85" i="45"/>
  <c r="M85" i="45"/>
  <c r="L85" i="45"/>
  <c r="K85" i="45"/>
  <c r="J85" i="45"/>
  <c r="I85" i="45"/>
  <c r="H85" i="45"/>
  <c r="G85" i="45"/>
  <c r="F85" i="45"/>
  <c r="E85" i="45"/>
  <c r="D85" i="45"/>
  <c r="E78" i="45"/>
  <c r="F71" i="45"/>
  <c r="D78" i="45"/>
  <c r="B74" i="45"/>
  <c r="B67" i="45"/>
  <c r="N78" i="45"/>
  <c r="M78" i="45"/>
  <c r="L78" i="45"/>
  <c r="K78" i="45"/>
  <c r="J78" i="45"/>
  <c r="I78" i="45"/>
  <c r="H78" i="45"/>
  <c r="G78" i="45"/>
  <c r="F78" i="45"/>
  <c r="N71" i="45"/>
  <c r="M71" i="45"/>
  <c r="L71" i="45"/>
  <c r="K71" i="45"/>
  <c r="J71" i="45"/>
  <c r="I71" i="45"/>
  <c r="H71" i="45"/>
  <c r="G71" i="45"/>
  <c r="E71" i="45"/>
  <c r="D71" i="45"/>
  <c r="C28" i="44"/>
  <c r="C13" i="44"/>
  <c r="Q54" i="43"/>
  <c r="P54" i="43"/>
  <c r="O54" i="43"/>
  <c r="N54" i="43"/>
  <c r="M54" i="43"/>
  <c r="L54" i="43"/>
  <c r="K54" i="43"/>
  <c r="Q13" i="44"/>
  <c r="P42" i="44"/>
  <c r="O42" i="44"/>
  <c r="N42" i="44"/>
  <c r="L122" i="45"/>
  <c r="L28" i="44"/>
  <c r="K42" i="44"/>
  <c r="AL1688" i="79" l="1"/>
  <c r="AL1634" i="79"/>
  <c r="AL1581" i="79"/>
  <c r="AL1384" i="79"/>
  <c r="AL1607" i="79"/>
  <c r="AL226" i="79"/>
  <c r="AL36" i="79"/>
  <c r="AL1661" i="79"/>
  <c r="AL606" i="79"/>
  <c r="AL416" i="79"/>
  <c r="AL1190" i="79"/>
  <c r="AL800" i="79"/>
  <c r="AL981" i="79" s="1"/>
  <c r="AM1688" i="79"/>
  <c r="AM1634" i="79"/>
  <c r="AM1581" i="79"/>
  <c r="AM1190" i="79"/>
  <c r="AM606" i="79"/>
  <c r="AM226" i="79"/>
  <c r="AM1607" i="79"/>
  <c r="AM36" i="79"/>
  <c r="AM1661" i="79"/>
  <c r="AM416" i="79"/>
  <c r="AM800" i="79"/>
  <c r="AM981" i="79" s="1"/>
  <c r="AM1384" i="79"/>
  <c r="AQ1688" i="79"/>
  <c r="AQ1634" i="79"/>
  <c r="AQ1581" i="79"/>
  <c r="AQ1190" i="79"/>
  <c r="AQ606" i="79"/>
  <c r="AQ226" i="79"/>
  <c r="AQ1384" i="79"/>
  <c r="AQ1607" i="79"/>
  <c r="AQ36" i="79"/>
  <c r="AQ416" i="79"/>
  <c r="AQ1661" i="79"/>
  <c r="AQ800" i="79"/>
  <c r="AO1661" i="79"/>
  <c r="AO1607" i="79"/>
  <c r="AO1384" i="79"/>
  <c r="AO800" i="79"/>
  <c r="AO981" i="79" s="1"/>
  <c r="AO416" i="79"/>
  <c r="AO36" i="79"/>
  <c r="AO606" i="79"/>
  <c r="AO1634" i="79"/>
  <c r="AO1190" i="79"/>
  <c r="AO1581" i="79"/>
  <c r="AO1688" i="79"/>
  <c r="AO226" i="79"/>
  <c r="AP1688" i="79"/>
  <c r="AP1634" i="79"/>
  <c r="AP1661" i="79"/>
  <c r="AP1190" i="79"/>
  <c r="AP800" i="79"/>
  <c r="AP981" i="79" s="1"/>
  <c r="AP1581" i="79"/>
  <c r="AP1384" i="79"/>
  <c r="AP1607" i="79"/>
  <c r="AP226" i="79"/>
  <c r="AP36" i="79"/>
  <c r="AP606" i="79"/>
  <c r="AP416" i="79"/>
  <c r="AN1661" i="79"/>
  <c r="AN1688" i="79"/>
  <c r="AN416" i="79"/>
  <c r="AN226" i="79"/>
  <c r="AN800" i="79"/>
  <c r="AN981" i="79" s="1"/>
  <c r="AN606" i="79"/>
  <c r="AN1634" i="79"/>
  <c r="AN1384" i="79"/>
  <c r="AN1190" i="79"/>
  <c r="AN1607" i="79"/>
  <c r="AN1581" i="79"/>
  <c r="AN36" i="79"/>
  <c r="AR1661" i="79"/>
  <c r="AR1607" i="79"/>
  <c r="AR1634" i="79"/>
  <c r="AR1581" i="79"/>
  <c r="AR36" i="79"/>
  <c r="AR416" i="79"/>
  <c r="AR226" i="79"/>
  <c r="AR1688" i="79"/>
  <c r="AR800" i="79"/>
  <c r="AR981" i="79" s="1"/>
  <c r="AR606" i="79"/>
  <c r="AR1384" i="79"/>
  <c r="AR1190" i="79"/>
  <c r="AL995" i="79"/>
  <c r="AP995" i="79"/>
  <c r="AM995" i="79"/>
  <c r="AQ995" i="79"/>
  <c r="AO995" i="79"/>
  <c r="AN995" i="79"/>
  <c r="AR995" i="79"/>
  <c r="L29" i="44"/>
  <c r="L33" i="44" s="1"/>
  <c r="M14" i="44"/>
  <c r="M18" i="44" s="1"/>
  <c r="N43" i="44"/>
  <c r="K29" i="44"/>
  <c r="K33" i="44" s="1"/>
  <c r="N123" i="45"/>
  <c r="O123" i="45"/>
  <c r="P123" i="45"/>
  <c r="C88" i="45"/>
  <c r="AW21" i="46"/>
  <c r="M123" i="45"/>
  <c r="AU21" i="46"/>
  <c r="Q14" i="44"/>
  <c r="Q18" i="44" s="1"/>
  <c r="Q29" i="44"/>
  <c r="Q33" i="44" s="1"/>
  <c r="Q43" i="44"/>
  <c r="AX21" i="46"/>
  <c r="AX159" i="46"/>
  <c r="AT159" i="46"/>
  <c r="AX295" i="46"/>
  <c r="AT295" i="46"/>
  <c r="AX431" i="46"/>
  <c r="AT431" i="46"/>
  <c r="AP964" i="79"/>
  <c r="K14" i="44"/>
  <c r="K18" i="44" s="1"/>
  <c r="O14" i="44"/>
  <c r="O18" i="44" s="1"/>
  <c r="O29" i="44"/>
  <c r="O33" i="44" s="1"/>
  <c r="O43" i="44"/>
  <c r="AT21" i="46"/>
  <c r="AW159" i="46"/>
  <c r="AW295" i="46"/>
  <c r="AW431" i="46"/>
  <c r="M43" i="44"/>
  <c r="AZ21" i="46"/>
  <c r="AZ159" i="46"/>
  <c r="AV159" i="46"/>
  <c r="AZ295" i="46"/>
  <c r="AV295" i="46"/>
  <c r="AZ431" i="46"/>
  <c r="AV431" i="46"/>
  <c r="N29" i="44"/>
  <c r="N33" i="44" s="1"/>
  <c r="K43" i="44"/>
  <c r="AV21" i="46"/>
  <c r="AY21" i="46"/>
  <c r="AY159" i="46"/>
  <c r="AU159" i="46"/>
  <c r="AY295" i="46"/>
  <c r="AU295" i="46"/>
  <c r="AY431" i="46"/>
  <c r="AU431" i="46"/>
  <c r="K122" i="45"/>
  <c r="AX20" i="46"/>
  <c r="AU158" i="46"/>
  <c r="AY430" i="46"/>
  <c r="L13" i="44"/>
  <c r="P13" i="44"/>
  <c r="S14" i="47"/>
  <c r="AT158" i="46"/>
  <c r="AY294" i="46"/>
  <c r="AU430" i="46"/>
  <c r="N28" i="44"/>
  <c r="Q14" i="47"/>
  <c r="AW20" i="46"/>
  <c r="AY158" i="46"/>
  <c r="AW294" i="46"/>
  <c r="O122" i="45"/>
  <c r="U14" i="47"/>
  <c r="AU20" i="46"/>
  <c r="AY20" i="46"/>
  <c r="AX158" i="46"/>
  <c r="AU294" i="46"/>
  <c r="V14" i="47"/>
  <c r="AZ430" i="46"/>
  <c r="AV430" i="46"/>
  <c r="N13" i="44"/>
  <c r="M122" i="45"/>
  <c r="M28" i="44"/>
  <c r="Q42" i="44"/>
  <c r="R14" i="47"/>
  <c r="AV20" i="46"/>
  <c r="AZ294" i="46"/>
  <c r="AV294" i="46"/>
  <c r="Q28" i="44"/>
  <c r="M42" i="44"/>
  <c r="AW158" i="46"/>
  <c r="AX430" i="46"/>
  <c r="AT430" i="46"/>
  <c r="T14" i="47"/>
  <c r="P14" i="47"/>
  <c r="AT20" i="46"/>
  <c r="AZ20" i="46"/>
  <c r="AZ158" i="46"/>
  <c r="AV158" i="46"/>
  <c r="AX294" i="46"/>
  <c r="AT294" i="46"/>
  <c r="AW430" i="46"/>
  <c r="K13" i="44"/>
  <c r="L123" i="45"/>
  <c r="N122" i="45"/>
  <c r="J122" i="45"/>
  <c r="M29" i="44"/>
  <c r="M33" i="44" s="1"/>
  <c r="O13" i="44"/>
  <c r="P28" i="44"/>
  <c r="N14" i="44"/>
  <c r="N18" i="44" s="1"/>
  <c r="M13" i="44"/>
  <c r="J123" i="45"/>
  <c r="P122" i="45"/>
  <c r="K28" i="44"/>
  <c r="L14" i="44"/>
  <c r="L18" i="44" s="1"/>
  <c r="P14" i="44"/>
  <c r="P18" i="44" s="1"/>
  <c r="P29" i="44"/>
  <c r="P33" i="44" s="1"/>
  <c r="P43" i="44"/>
  <c r="L43" i="44"/>
  <c r="L42" i="44"/>
  <c r="K123" i="45"/>
  <c r="O28" i="44"/>
  <c r="H130" i="47"/>
  <c r="H131" i="47"/>
  <c r="H129" i="47"/>
  <c r="AN964" i="79" l="1"/>
  <c r="AR964" i="79"/>
  <c r="AP596" i="79"/>
  <c r="AP595" i="79"/>
  <c r="AP594" i="79"/>
  <c r="AP599" i="79"/>
  <c r="AP593" i="79"/>
  <c r="AP591" i="79"/>
  <c r="AP598" i="79"/>
  <c r="AP592" i="79"/>
  <c r="AP597" i="79"/>
  <c r="AP590" i="79"/>
  <c r="AQ964" i="79"/>
  <c r="AQ981" i="79"/>
  <c r="AN597" i="79"/>
  <c r="AN594" i="79"/>
  <c r="AN592" i="79"/>
  <c r="AN596" i="79"/>
  <c r="AN591" i="79"/>
  <c r="AN593" i="79"/>
  <c r="AN598" i="79"/>
  <c r="AN590" i="79"/>
  <c r="AN599" i="79"/>
  <c r="AN595" i="79"/>
  <c r="AR598" i="79"/>
  <c r="AR595" i="79"/>
  <c r="AR591" i="79"/>
  <c r="AR597" i="79"/>
  <c r="AR594" i="79"/>
  <c r="AR590" i="79"/>
  <c r="AR596" i="79"/>
  <c r="AR592" i="79"/>
  <c r="AR599" i="79"/>
  <c r="AR593" i="79"/>
  <c r="AQ597" i="79"/>
  <c r="AQ591" i="79"/>
  <c r="AQ590" i="79"/>
  <c r="AQ596" i="79"/>
  <c r="AQ594" i="79"/>
  <c r="AQ593" i="79"/>
  <c r="AQ599" i="79"/>
  <c r="AQ595" i="79"/>
  <c r="AQ598" i="79"/>
  <c r="AQ592" i="79"/>
  <c r="AM597" i="79"/>
  <c r="AM593" i="79"/>
  <c r="AM596" i="79"/>
  <c r="AM591" i="79"/>
  <c r="AM599" i="79"/>
  <c r="AM592" i="79"/>
  <c r="AM594" i="79"/>
  <c r="AM598" i="79"/>
  <c r="AM590" i="79"/>
  <c r="AM595" i="79"/>
  <c r="AL596" i="79"/>
  <c r="AL594" i="79"/>
  <c r="AL599" i="79"/>
  <c r="AL595" i="79"/>
  <c r="AL598" i="79"/>
  <c r="AL590" i="79"/>
  <c r="AL592" i="79"/>
  <c r="AL597" i="79"/>
  <c r="AL591" i="79"/>
  <c r="AL593" i="79"/>
  <c r="AO599" i="79"/>
  <c r="AO590" i="79"/>
  <c r="AO598" i="79"/>
  <c r="AO594" i="79"/>
  <c r="AO597" i="79"/>
  <c r="AO593" i="79"/>
  <c r="AO592" i="79"/>
  <c r="AO596" i="79"/>
  <c r="AO595" i="79"/>
  <c r="AO591" i="79"/>
  <c r="AV138" i="46"/>
  <c r="AV148" i="46"/>
  <c r="AV139" i="46"/>
  <c r="AV145" i="46"/>
  <c r="AV144" i="46"/>
  <c r="AV142" i="46"/>
  <c r="AV137" i="46"/>
  <c r="AV149" i="46"/>
  <c r="AV141" i="46"/>
  <c r="AV135" i="46"/>
  <c r="AV140" i="46"/>
  <c r="AV147" i="46"/>
  <c r="AV136" i="46"/>
  <c r="AV150" i="46"/>
  <c r="AV146" i="46"/>
  <c r="AV143" i="46"/>
  <c r="AR1373" i="79"/>
  <c r="AR1375" i="79"/>
  <c r="AR1377" i="79"/>
  <c r="AR1374" i="79"/>
  <c r="AR1376" i="79"/>
  <c r="AR1378" i="79"/>
  <c r="AN1571" i="79"/>
  <c r="AN1568" i="79"/>
  <c r="AN1572" i="79"/>
  <c r="AN1570" i="79"/>
  <c r="AN1569" i="79"/>
  <c r="AO403" i="79"/>
  <c r="AO402" i="79"/>
  <c r="AO405" i="79"/>
  <c r="AO407" i="79"/>
  <c r="AO406" i="79"/>
  <c r="AO404" i="79"/>
  <c r="AO408" i="79"/>
  <c r="AO409" i="79"/>
  <c r="AQ983" i="79"/>
  <c r="AQ984" i="79"/>
  <c r="AQ988" i="79"/>
  <c r="AQ982" i="79"/>
  <c r="AQ985" i="79"/>
  <c r="AQ986" i="79"/>
  <c r="AQ987" i="79"/>
  <c r="AQ1374" i="79"/>
  <c r="AQ1378" i="79"/>
  <c r="AQ1376" i="79"/>
  <c r="AQ1373" i="79"/>
  <c r="AQ1375" i="79"/>
  <c r="AQ1377" i="79"/>
  <c r="AM1570" i="79"/>
  <c r="AM1569" i="79"/>
  <c r="AM1572" i="79"/>
  <c r="AM1571" i="79"/>
  <c r="AM1568" i="79"/>
  <c r="AM1376" i="79"/>
  <c r="AM1378" i="79"/>
  <c r="AM1375" i="79"/>
  <c r="AM1373" i="79"/>
  <c r="AM1377" i="79"/>
  <c r="AM1374" i="79"/>
  <c r="AL986" i="79"/>
  <c r="AL984" i="79"/>
  <c r="AL982" i="79"/>
  <c r="AL988" i="79"/>
  <c r="AL983" i="79"/>
  <c r="AL987" i="79"/>
  <c r="AL985" i="79"/>
  <c r="AL1568" i="79"/>
  <c r="AL1570" i="79"/>
  <c r="AL1572" i="79"/>
  <c r="AL1569" i="79"/>
  <c r="AL1571" i="79"/>
  <c r="C102" i="45"/>
  <c r="P55" i="44"/>
  <c r="P56" i="44"/>
  <c r="K53" i="44"/>
  <c r="K56" i="44"/>
  <c r="K55" i="44"/>
  <c r="AR1571" i="79"/>
  <c r="AR1570" i="79"/>
  <c r="AR1572" i="79"/>
  <c r="AR1568" i="79"/>
  <c r="AR1569" i="79"/>
  <c r="AR402" i="79"/>
  <c r="AR404" i="79"/>
  <c r="AR406" i="79"/>
  <c r="AR408" i="79"/>
  <c r="AR403" i="79"/>
  <c r="AR409" i="79"/>
  <c r="AR407" i="79"/>
  <c r="AR405" i="79"/>
  <c r="AP791" i="79"/>
  <c r="AP787" i="79"/>
  <c r="AP792" i="79"/>
  <c r="AP788" i="79"/>
  <c r="AP793" i="79"/>
  <c r="AP789" i="79"/>
  <c r="AP786" i="79"/>
  <c r="AP785" i="79"/>
  <c r="AP790" i="79"/>
  <c r="AP1570" i="79"/>
  <c r="AP1572" i="79"/>
  <c r="AP1569" i="79"/>
  <c r="AP1568" i="79"/>
  <c r="AP1571" i="79"/>
  <c r="AO790" i="79"/>
  <c r="AO785" i="79"/>
  <c r="AO787" i="79"/>
  <c r="AO791" i="79"/>
  <c r="AO792" i="79"/>
  <c r="AO788" i="79"/>
  <c r="AO789" i="79"/>
  <c r="AO786" i="79"/>
  <c r="AO793" i="79"/>
  <c r="AO1569" i="79"/>
  <c r="AO1568" i="79"/>
  <c r="AO1571" i="79"/>
  <c r="AO1570" i="79"/>
  <c r="AO1572" i="79"/>
  <c r="AQ1568" i="79"/>
  <c r="AQ1570" i="79"/>
  <c r="AQ1569" i="79"/>
  <c r="AQ1572" i="79"/>
  <c r="AQ1571" i="79"/>
  <c r="AM987" i="79"/>
  <c r="AM983" i="79"/>
  <c r="AM984" i="79"/>
  <c r="AM986" i="79"/>
  <c r="AM985" i="79"/>
  <c r="AM988" i="79"/>
  <c r="AM982" i="79"/>
  <c r="AL1375" i="79"/>
  <c r="AL1373" i="79"/>
  <c r="AL1374" i="79"/>
  <c r="AL1377" i="79"/>
  <c r="AL1378" i="79"/>
  <c r="AL1376" i="79"/>
  <c r="C95" i="45"/>
  <c r="O56" i="44"/>
  <c r="O55" i="44"/>
  <c r="AL964" i="79"/>
  <c r="AX135" i="46"/>
  <c r="AX139" i="46"/>
  <c r="AX143" i="46"/>
  <c r="AX147" i="46"/>
  <c r="AX141" i="46"/>
  <c r="AX149" i="46"/>
  <c r="AX142" i="46"/>
  <c r="AX150" i="46"/>
  <c r="AX136" i="46"/>
  <c r="AX140" i="46"/>
  <c r="AX144" i="46"/>
  <c r="AX148" i="46"/>
  <c r="AX137" i="46"/>
  <c r="AX145" i="46"/>
  <c r="AX138" i="46"/>
  <c r="AX146" i="46"/>
  <c r="AU135" i="46"/>
  <c r="AU139" i="46"/>
  <c r="AU143" i="46"/>
  <c r="AU147" i="46"/>
  <c r="AU140" i="46"/>
  <c r="AU148" i="46"/>
  <c r="AU141" i="46"/>
  <c r="AU145" i="46"/>
  <c r="AU142" i="46"/>
  <c r="AU150" i="46"/>
  <c r="AU136" i="46"/>
  <c r="AU144" i="46"/>
  <c r="AU137" i="46"/>
  <c r="AU149" i="46"/>
  <c r="AU138" i="46"/>
  <c r="AU146" i="46"/>
  <c r="N55" i="44"/>
  <c r="N56" i="44"/>
  <c r="AR789" i="79"/>
  <c r="AR792" i="79"/>
  <c r="AR786" i="79"/>
  <c r="AR785" i="79"/>
  <c r="AR793" i="79"/>
  <c r="AR787" i="79"/>
  <c r="AR788" i="79"/>
  <c r="AR790" i="79"/>
  <c r="AR791" i="79"/>
  <c r="AN792" i="79"/>
  <c r="AN785" i="79"/>
  <c r="AN787" i="79"/>
  <c r="AN791" i="79"/>
  <c r="AN788" i="79"/>
  <c r="AN790" i="79"/>
  <c r="AN786" i="79"/>
  <c r="AN789" i="79"/>
  <c r="AN793" i="79"/>
  <c r="AQ405" i="79"/>
  <c r="AQ403" i="79"/>
  <c r="AQ409" i="79"/>
  <c r="AQ407" i="79"/>
  <c r="AQ402" i="79"/>
  <c r="AQ408" i="79"/>
  <c r="AQ406" i="79"/>
  <c r="AQ404" i="79"/>
  <c r="AM405" i="79"/>
  <c r="AM408" i="79"/>
  <c r="AM403" i="79"/>
  <c r="AM409" i="79"/>
  <c r="AM402" i="79"/>
  <c r="AM406" i="79"/>
  <c r="AM404" i="79"/>
  <c r="AM407" i="79"/>
  <c r="AL404" i="79"/>
  <c r="AL407" i="79"/>
  <c r="AL408" i="79"/>
  <c r="AL409" i="79"/>
  <c r="AL405" i="79"/>
  <c r="AL402" i="79"/>
  <c r="AL403" i="79"/>
  <c r="AL406" i="79"/>
  <c r="L53" i="44"/>
  <c r="L55" i="44"/>
  <c r="L56" i="44"/>
  <c r="M56" i="44"/>
  <c r="M55" i="44"/>
  <c r="AW135" i="46"/>
  <c r="AW139" i="46"/>
  <c r="AW143" i="46"/>
  <c r="AW147" i="46"/>
  <c r="AW141" i="46"/>
  <c r="AW150" i="46"/>
  <c r="AW142" i="46"/>
  <c r="AW149" i="46"/>
  <c r="AW136" i="46"/>
  <c r="AW140" i="46"/>
  <c r="AW144" i="46"/>
  <c r="AW148" i="46"/>
  <c r="AW137" i="46"/>
  <c r="AW145" i="46"/>
  <c r="AW138" i="46"/>
  <c r="AW146" i="46"/>
  <c r="AN402" i="79"/>
  <c r="AN407" i="79"/>
  <c r="AN406" i="79"/>
  <c r="AN405" i="79"/>
  <c r="AN404" i="79"/>
  <c r="AN409" i="79"/>
  <c r="AN408" i="79"/>
  <c r="AN403" i="79"/>
  <c r="AP1378" i="79"/>
  <c r="AP1373" i="79"/>
  <c r="AP1375" i="79"/>
  <c r="AP1377" i="79"/>
  <c r="AP1374" i="79"/>
  <c r="AP1376" i="79"/>
  <c r="AO983" i="79"/>
  <c r="AO985" i="79"/>
  <c r="AO984" i="79"/>
  <c r="AO982" i="79"/>
  <c r="AO986" i="79"/>
  <c r="AO988" i="79"/>
  <c r="AO987" i="79"/>
  <c r="AO964" i="79"/>
  <c r="AT135" i="46"/>
  <c r="AT139" i="46"/>
  <c r="AT143" i="46"/>
  <c r="AT147" i="46"/>
  <c r="AT137" i="46"/>
  <c r="AT138" i="46"/>
  <c r="AT150" i="46"/>
  <c r="AT136" i="46"/>
  <c r="AT140" i="46"/>
  <c r="AT144" i="46"/>
  <c r="AT148" i="46"/>
  <c r="AT141" i="46"/>
  <c r="AT145" i="46"/>
  <c r="AT149" i="46"/>
  <c r="AT142" i="46"/>
  <c r="AT146" i="46"/>
  <c r="AM964" i="79"/>
  <c r="AY135" i="46"/>
  <c r="AY139" i="46"/>
  <c r="AY143" i="46"/>
  <c r="AY147" i="46"/>
  <c r="AY136" i="46"/>
  <c r="AY144" i="46"/>
  <c r="AY148" i="46"/>
  <c r="AY141" i="46"/>
  <c r="AY149" i="46"/>
  <c r="AY142" i="46"/>
  <c r="AY150" i="46"/>
  <c r="AY140" i="46"/>
  <c r="AY137" i="46"/>
  <c r="AY145" i="46"/>
  <c r="AY138" i="46"/>
  <c r="AY146" i="46"/>
  <c r="AZ137" i="46"/>
  <c r="AZ143" i="46"/>
  <c r="AZ138" i="46"/>
  <c r="AZ146" i="46"/>
  <c r="AZ140" i="46"/>
  <c r="AZ144" i="46"/>
  <c r="AZ136" i="46"/>
  <c r="AZ150" i="46"/>
  <c r="AZ139" i="46"/>
  <c r="AZ147" i="46"/>
  <c r="AZ141" i="46"/>
  <c r="AZ149" i="46"/>
  <c r="AZ135" i="46"/>
  <c r="AZ148" i="46"/>
  <c r="AZ142" i="46"/>
  <c r="AZ145" i="46"/>
  <c r="C109" i="45"/>
  <c r="Q56" i="44"/>
  <c r="Q55" i="44"/>
  <c r="AR986" i="79"/>
  <c r="AR988" i="79"/>
  <c r="AR987" i="79"/>
  <c r="AR984" i="79"/>
  <c r="AR983" i="79"/>
  <c r="AR985" i="79"/>
  <c r="AR982" i="79"/>
  <c r="AN1374" i="79"/>
  <c r="AN1376" i="79"/>
  <c r="AN1373" i="79"/>
  <c r="AN1375" i="79"/>
  <c r="AN1377" i="79"/>
  <c r="AN1378" i="79"/>
  <c r="AN987" i="79"/>
  <c r="AN988" i="79"/>
  <c r="AN983" i="79"/>
  <c r="AN982" i="79"/>
  <c r="AN986" i="79"/>
  <c r="AN984" i="79"/>
  <c r="AN985" i="79"/>
  <c r="AP404" i="79"/>
  <c r="AP407" i="79"/>
  <c r="AP408" i="79"/>
  <c r="AP405" i="79"/>
  <c r="AP409" i="79"/>
  <c r="AP402" i="79"/>
  <c r="AP403" i="79"/>
  <c r="AP406" i="79"/>
  <c r="AP983" i="79"/>
  <c r="AP988" i="79"/>
  <c r="AP986" i="79"/>
  <c r="AP984" i="79"/>
  <c r="AP987" i="79"/>
  <c r="AP985" i="79"/>
  <c r="AP982" i="79"/>
  <c r="AO1373" i="79"/>
  <c r="AO1377" i="79"/>
  <c r="AO1374" i="79"/>
  <c r="AO1376" i="79"/>
  <c r="AO1378" i="79"/>
  <c r="AO1375" i="79"/>
  <c r="AQ785" i="79"/>
  <c r="AQ793" i="79"/>
  <c r="AQ790" i="79"/>
  <c r="AQ786" i="79"/>
  <c r="AQ788" i="79"/>
  <c r="AQ787" i="79"/>
  <c r="AQ792" i="79"/>
  <c r="AQ789" i="79"/>
  <c r="AQ791" i="79"/>
  <c r="AM790" i="79"/>
  <c r="AM793" i="79"/>
  <c r="AM787" i="79"/>
  <c r="AM785" i="79"/>
  <c r="AM786" i="79"/>
  <c r="AM788" i="79"/>
  <c r="AM789" i="79"/>
  <c r="AM791" i="79"/>
  <c r="AM792" i="79"/>
  <c r="AL791" i="79"/>
  <c r="AL786" i="79"/>
  <c r="AL790" i="79"/>
  <c r="AL792" i="79"/>
  <c r="AL789" i="79"/>
  <c r="AL793" i="79"/>
  <c r="AL787" i="79"/>
  <c r="AL785" i="79"/>
  <c r="AL788" i="79"/>
  <c r="AQ1159" i="79"/>
  <c r="AQ1177" i="79"/>
  <c r="AQ1180" i="79"/>
  <c r="AQ1181" i="79"/>
  <c r="AQ1182" i="79"/>
  <c r="AQ1183" i="79"/>
  <c r="AQ1178" i="79"/>
  <c r="AQ1179" i="79"/>
  <c r="AR1159" i="79"/>
  <c r="AR1182" i="79"/>
  <c r="AR1178" i="79"/>
  <c r="AR1179" i="79"/>
  <c r="AR1180" i="79"/>
  <c r="AR1183" i="79"/>
  <c r="AR1177" i="79"/>
  <c r="AR1181" i="79"/>
  <c r="AM1159" i="79"/>
  <c r="AM1182" i="79"/>
  <c r="AM1183" i="79"/>
  <c r="AM1178" i="79"/>
  <c r="AM1179" i="79"/>
  <c r="AM1180" i="79"/>
  <c r="AM1181" i="79"/>
  <c r="AM1177" i="79"/>
  <c r="AN1159" i="79"/>
  <c r="AN1178" i="79"/>
  <c r="AN1177" i="79"/>
  <c r="AN1181" i="79"/>
  <c r="AN1182" i="79"/>
  <c r="AN1183" i="79"/>
  <c r="AN1179" i="79"/>
  <c r="AN1180" i="79"/>
  <c r="AP1159" i="79"/>
  <c r="AP1177" i="79"/>
  <c r="AP1180" i="79"/>
  <c r="AP1181" i="79"/>
  <c r="AP1182" i="79"/>
  <c r="AP1183" i="79"/>
  <c r="AP1179" i="79"/>
  <c r="AP1178" i="79"/>
  <c r="AO1159" i="79"/>
  <c r="AO1181" i="79"/>
  <c r="AO1182" i="79"/>
  <c r="AO1177" i="79"/>
  <c r="AO1178" i="79"/>
  <c r="AO1179" i="79"/>
  <c r="AO1180" i="79"/>
  <c r="AO1183" i="79"/>
  <c r="AL1159" i="79"/>
  <c r="AL1180" i="79"/>
  <c r="AL1181" i="79"/>
  <c r="AL1177" i="79"/>
  <c r="AL1178" i="79"/>
  <c r="AL1179" i="79"/>
  <c r="AL1182" i="79"/>
  <c r="AL1183" i="79"/>
  <c r="AO1548" i="79"/>
  <c r="AO1354" i="79"/>
  <c r="AY419" i="46"/>
  <c r="AY423" i="46"/>
  <c r="AY421" i="46"/>
  <c r="AY420" i="46"/>
  <c r="AY425" i="46"/>
  <c r="AY418" i="46"/>
  <c r="AY422" i="46"/>
  <c r="AZ284" i="46"/>
  <c r="AZ288" i="46"/>
  <c r="AZ282" i="46"/>
  <c r="AZ286" i="46"/>
  <c r="AZ285" i="46"/>
  <c r="AZ289" i="46"/>
  <c r="AZ283" i="46"/>
  <c r="AZ287" i="46"/>
  <c r="AW421" i="46"/>
  <c r="AW419" i="46"/>
  <c r="AW423" i="46"/>
  <c r="AW418" i="46"/>
  <c r="AW422" i="46"/>
  <c r="AW425" i="46"/>
  <c r="AW420" i="46"/>
  <c r="AX282" i="46"/>
  <c r="AX286" i="46"/>
  <c r="AX284" i="46"/>
  <c r="AX288" i="46"/>
  <c r="AX283" i="46"/>
  <c r="AX287" i="46"/>
  <c r="AX289" i="46"/>
  <c r="AX285" i="46"/>
  <c r="AQ1548" i="79"/>
  <c r="AM1548" i="79"/>
  <c r="AU283" i="46"/>
  <c r="AU287" i="46"/>
  <c r="AU285" i="46"/>
  <c r="AU289" i="46"/>
  <c r="AU284" i="46"/>
  <c r="AU288" i="46"/>
  <c r="AU282" i="46"/>
  <c r="AU286" i="46"/>
  <c r="AV420" i="46"/>
  <c r="AV425" i="46"/>
  <c r="AV418" i="46"/>
  <c r="AV422" i="46"/>
  <c r="AV421" i="46"/>
  <c r="AV423" i="46"/>
  <c r="AV419" i="46"/>
  <c r="AW285" i="46"/>
  <c r="AW289" i="46"/>
  <c r="AW283" i="46"/>
  <c r="AW287" i="46"/>
  <c r="AW282" i="46"/>
  <c r="AW286" i="46"/>
  <c r="AW288" i="46"/>
  <c r="AW284" i="46"/>
  <c r="AT418" i="46"/>
  <c r="AT422" i="46"/>
  <c r="AT420" i="46"/>
  <c r="AT425" i="46"/>
  <c r="AT419" i="46"/>
  <c r="AT423" i="46"/>
  <c r="AT421" i="46"/>
  <c r="AR1354" i="79"/>
  <c r="AN1354" i="79"/>
  <c r="AP1354" i="79"/>
  <c r="AL1354" i="79"/>
  <c r="AU419" i="46"/>
  <c r="AU423" i="46"/>
  <c r="AU421" i="46"/>
  <c r="AU420" i="46"/>
  <c r="AU425" i="46"/>
  <c r="AU422" i="46"/>
  <c r="AU418" i="46"/>
  <c r="AV284" i="46"/>
  <c r="AV288" i="46"/>
  <c r="AV282" i="46"/>
  <c r="AV286" i="46"/>
  <c r="AV285" i="46"/>
  <c r="AV289" i="46"/>
  <c r="AV287" i="46"/>
  <c r="AV283" i="46"/>
  <c r="AT282" i="46"/>
  <c r="AT286" i="46"/>
  <c r="AT284" i="46"/>
  <c r="AT288" i="46"/>
  <c r="AT283" i="46"/>
  <c r="AT287" i="46"/>
  <c r="AT285" i="46"/>
  <c r="AT289" i="46"/>
  <c r="AQ1354" i="79"/>
  <c r="AM1354" i="79"/>
  <c r="AY283" i="46"/>
  <c r="AY287" i="46"/>
  <c r="AY285" i="46"/>
  <c r="AY289" i="46"/>
  <c r="AY284" i="46"/>
  <c r="AY288" i="46"/>
  <c r="AY286" i="46"/>
  <c r="AY282" i="46"/>
  <c r="AZ420" i="46"/>
  <c r="AZ425" i="46"/>
  <c r="AZ418" i="46"/>
  <c r="AZ422" i="46"/>
  <c r="AZ421" i="46"/>
  <c r="AZ423" i="46"/>
  <c r="AZ419" i="46"/>
  <c r="AX418" i="46"/>
  <c r="AX422" i="46"/>
  <c r="AX420" i="46"/>
  <c r="AX425" i="46"/>
  <c r="AX419" i="46"/>
  <c r="AX423" i="46"/>
  <c r="AX421" i="46"/>
  <c r="AR1548" i="79"/>
  <c r="AN1548" i="79"/>
  <c r="AP1548" i="79"/>
  <c r="AL1548" i="79"/>
  <c r="AM209" i="79"/>
  <c r="AM213" i="79"/>
  <c r="AM217" i="79"/>
  <c r="AM208" i="79"/>
  <c r="AM212" i="79"/>
  <c r="AM216" i="79"/>
  <c r="AM214" i="79"/>
  <c r="AM215" i="79"/>
  <c r="AM210" i="79"/>
  <c r="AM218" i="79"/>
  <c r="AM211" i="79"/>
  <c r="AM219" i="79"/>
  <c r="AN400" i="79"/>
  <c r="AN399" i="79"/>
  <c r="AN401" i="79"/>
  <c r="AL401" i="79"/>
  <c r="AL399" i="79"/>
  <c r="AL400" i="79"/>
  <c r="AQ209" i="79"/>
  <c r="AQ213" i="79"/>
  <c r="AQ217" i="79"/>
  <c r="AQ208" i="79"/>
  <c r="AQ212" i="79"/>
  <c r="AQ216" i="79"/>
  <c r="AQ210" i="79"/>
  <c r="AQ218" i="79"/>
  <c r="AQ211" i="79"/>
  <c r="AQ219" i="79"/>
  <c r="AQ214" i="79"/>
  <c r="AQ215" i="79"/>
  <c r="AR400" i="79"/>
  <c r="AR399" i="79"/>
  <c r="AR401" i="79"/>
  <c r="AP401" i="79"/>
  <c r="AP399" i="79"/>
  <c r="AP400" i="79"/>
  <c r="AM399" i="79"/>
  <c r="AM400" i="79"/>
  <c r="AM401" i="79"/>
  <c r="AN210" i="79"/>
  <c r="AN214" i="79"/>
  <c r="AN218" i="79"/>
  <c r="AN209" i="79"/>
  <c r="AN213" i="79"/>
  <c r="AN217" i="79"/>
  <c r="AN211" i="79"/>
  <c r="AN219" i="79"/>
  <c r="AN212" i="79"/>
  <c r="AN215" i="79"/>
  <c r="AN208" i="79"/>
  <c r="AN216" i="79"/>
  <c r="AO401" i="79"/>
  <c r="AO400" i="79"/>
  <c r="AO399" i="79"/>
  <c r="AL208" i="79"/>
  <c r="AL212" i="79"/>
  <c r="AL216" i="79"/>
  <c r="AL211" i="79"/>
  <c r="AL215" i="79"/>
  <c r="AL219" i="79"/>
  <c r="AL209" i="79"/>
  <c r="AL217" i="79"/>
  <c r="AL210" i="79"/>
  <c r="AL218" i="79"/>
  <c r="AL213" i="79"/>
  <c r="AL214" i="79"/>
  <c r="AQ399" i="79"/>
  <c r="AQ400" i="79"/>
  <c r="AQ401" i="79"/>
  <c r="AR210" i="79"/>
  <c r="AR214" i="79"/>
  <c r="AR218" i="79"/>
  <c r="AR209" i="79"/>
  <c r="AR213" i="79"/>
  <c r="AR217" i="79"/>
  <c r="AR215" i="79"/>
  <c r="AR208" i="79"/>
  <c r="AR216" i="79"/>
  <c r="AR211" i="79"/>
  <c r="AR219" i="79"/>
  <c r="AR212" i="79"/>
  <c r="AO211" i="79"/>
  <c r="AO215" i="79"/>
  <c r="AO219" i="79"/>
  <c r="AO210" i="79"/>
  <c r="AO214" i="79"/>
  <c r="AO218" i="79"/>
  <c r="AO208" i="79"/>
  <c r="AO216" i="79"/>
  <c r="AO209" i="79"/>
  <c r="AO217" i="79"/>
  <c r="AO212" i="79"/>
  <c r="AO213" i="79"/>
  <c r="AP208" i="79"/>
  <c r="AP212" i="79"/>
  <c r="AP216" i="79"/>
  <c r="AP211" i="79"/>
  <c r="AP215" i="79"/>
  <c r="AP219" i="79"/>
  <c r="AP213" i="79"/>
  <c r="AP214" i="79"/>
  <c r="AP209" i="79"/>
  <c r="AP217" i="79"/>
  <c r="AP210" i="79"/>
  <c r="AP218" i="79"/>
  <c r="P53" i="44"/>
  <c r="O53" i="44"/>
  <c r="M53" i="44"/>
  <c r="N53" i="44"/>
  <c r="N48" i="44"/>
  <c r="M52" i="44"/>
  <c r="M48" i="44"/>
  <c r="M51" i="44"/>
  <c r="M47" i="44"/>
  <c r="M49" i="44"/>
  <c r="M50" i="44"/>
  <c r="N45" i="44"/>
  <c r="N47" i="44"/>
  <c r="N51" i="44"/>
  <c r="N52" i="44"/>
  <c r="L51" i="44"/>
  <c r="L47" i="44"/>
  <c r="L52" i="44"/>
  <c r="L48" i="44"/>
  <c r="L50" i="44"/>
  <c r="L49" i="44"/>
  <c r="P51" i="44"/>
  <c r="P47" i="44"/>
  <c r="P50" i="44"/>
  <c r="P52" i="44"/>
  <c r="P48" i="44"/>
  <c r="P49" i="44"/>
  <c r="K50" i="44"/>
  <c r="K49" i="44"/>
  <c r="K51" i="44"/>
  <c r="K52" i="44"/>
  <c r="K48" i="44"/>
  <c r="K47" i="44"/>
  <c r="O50" i="44"/>
  <c r="O51" i="44"/>
  <c r="O47" i="44"/>
  <c r="O49" i="44"/>
  <c r="O52" i="44"/>
  <c r="O48" i="44"/>
  <c r="N50" i="44"/>
  <c r="N49" i="44"/>
  <c r="Q52" i="44"/>
  <c r="Q50" i="44"/>
  <c r="Q48" i="44"/>
  <c r="Q53" i="44"/>
  <c r="Q51" i="44"/>
  <c r="Q49" i="44"/>
  <c r="Q47" i="44"/>
  <c r="C67" i="45"/>
  <c r="K44" i="44"/>
  <c r="K45" i="44"/>
  <c r="O45" i="44"/>
  <c r="O44" i="44"/>
  <c r="C74" i="45"/>
  <c r="L44" i="44"/>
  <c r="L45" i="44"/>
  <c r="C81" i="45"/>
  <c r="M44" i="44"/>
  <c r="M45" i="44"/>
  <c r="N44" i="44"/>
  <c r="Q44" i="44"/>
  <c r="Q45" i="44"/>
  <c r="P45" i="44"/>
  <c r="P44" i="44"/>
  <c r="AQ575" i="79"/>
  <c r="AQ195" i="79"/>
  <c r="AQ769" i="79"/>
  <c r="AQ385" i="79"/>
  <c r="AY416" i="46"/>
  <c r="AY417" i="46"/>
  <c r="AY415" i="46"/>
  <c r="AY414" i="46"/>
  <c r="AY413" i="46"/>
  <c r="AY412" i="46"/>
  <c r="AY276" i="46"/>
  <c r="AY281" i="46"/>
  <c r="AY280" i="46"/>
  <c r="AY279" i="46"/>
  <c r="AY278" i="46"/>
  <c r="AY277" i="46"/>
  <c r="AY275" i="46"/>
  <c r="H85" i="47"/>
  <c r="H86" i="47"/>
  <c r="H82" i="47"/>
  <c r="H83" i="47"/>
  <c r="H84" i="47"/>
  <c r="H81" i="47"/>
  <c r="H79" i="47"/>
  <c r="H80" i="47"/>
  <c r="H76" i="47"/>
  <c r="H77" i="47"/>
  <c r="E64" i="45" l="1"/>
  <c r="F64" i="45"/>
  <c r="G64" i="45"/>
  <c r="H64" i="45"/>
  <c r="I64" i="45"/>
  <c r="J64" i="45"/>
  <c r="K64" i="45"/>
  <c r="L64" i="45"/>
  <c r="M64" i="45"/>
  <c r="N64" i="45"/>
  <c r="E57" i="45"/>
  <c r="F57" i="45"/>
  <c r="G57" i="45"/>
  <c r="H57" i="45"/>
  <c r="I57" i="45"/>
  <c r="J57" i="45"/>
  <c r="K57" i="45"/>
  <c r="L57" i="45"/>
  <c r="M57" i="45"/>
  <c r="N57" i="45"/>
  <c r="E50" i="45"/>
  <c r="F50" i="45"/>
  <c r="G50" i="45"/>
  <c r="H50" i="45"/>
  <c r="I50" i="45"/>
  <c r="J50" i="45"/>
  <c r="K50" i="45"/>
  <c r="L50" i="45"/>
  <c r="M50" i="45"/>
  <c r="N50" i="45"/>
  <c r="E43" i="45"/>
  <c r="F43" i="45"/>
  <c r="G43" i="45"/>
  <c r="H43" i="45"/>
  <c r="I43" i="45"/>
  <c r="J43" i="45"/>
  <c r="K43" i="45"/>
  <c r="L43" i="45"/>
  <c r="M43" i="45"/>
  <c r="N43" i="45"/>
  <c r="N36" i="45"/>
  <c r="F36" i="45"/>
  <c r="G36" i="45"/>
  <c r="H36" i="45"/>
  <c r="I36" i="45"/>
  <c r="J36" i="45"/>
  <c r="K36" i="45"/>
  <c r="L36" i="45"/>
  <c r="M36" i="45"/>
  <c r="D64" i="45"/>
  <c r="D57" i="45"/>
  <c r="D50" i="45"/>
  <c r="D43" i="45"/>
  <c r="D36" i="45"/>
  <c r="D1159" i="79"/>
  <c r="D964" i="79"/>
  <c r="D769" i="79"/>
  <c r="D575" i="79"/>
  <c r="D385" i="79"/>
  <c r="AR385" i="79" l="1"/>
  <c r="AR575" i="79"/>
  <c r="AR769" i="79"/>
  <c r="AP769" i="79"/>
  <c r="AL769" i="79"/>
  <c r="AM769" i="79"/>
  <c r="AO769" i="79"/>
  <c r="AN769" i="79"/>
  <c r="AP575" i="79"/>
  <c r="AL575" i="79"/>
  <c r="AN575" i="79"/>
  <c r="AM575" i="79"/>
  <c r="AO575" i="79"/>
  <c r="AO385" i="79"/>
  <c r="AN385" i="79"/>
  <c r="AP385" i="79"/>
  <c r="AL385" i="79"/>
  <c r="AM385" i="79"/>
  <c r="B60" i="45" l="1"/>
  <c r="B53" i="45"/>
  <c r="B46" i="45"/>
  <c r="B39" i="45"/>
  <c r="B32" i="45"/>
  <c r="B25" i="45"/>
  <c r="B18" i="45"/>
  <c r="AE219" i="79" l="1"/>
  <c r="AE215" i="79"/>
  <c r="AE211" i="79"/>
  <c r="AE212" i="79"/>
  <c r="AE218" i="79"/>
  <c r="AE210" i="79"/>
  <c r="AE216" i="79"/>
  <c r="AE217" i="79"/>
  <c r="AE213" i="79"/>
  <c r="AE209" i="79"/>
  <c r="AE208" i="79"/>
  <c r="AR195" i="79"/>
  <c r="AP195" i="79"/>
  <c r="AL195" i="79"/>
  <c r="AN195" i="79"/>
  <c r="AM195" i="79"/>
  <c r="AO195" i="79"/>
  <c r="D537" i="46"/>
  <c r="V401" i="46"/>
  <c r="D401" i="46"/>
  <c r="J54" i="43"/>
  <c r="I54" i="43"/>
  <c r="H54" i="43"/>
  <c r="G54" i="43"/>
  <c r="F54" i="43"/>
  <c r="E54" i="43"/>
  <c r="D54" i="43"/>
  <c r="V265" i="46"/>
  <c r="D265" i="46"/>
  <c r="J28" i="44"/>
  <c r="I28" i="44"/>
  <c r="H28" i="44"/>
  <c r="G28" i="44"/>
  <c r="F28" i="44"/>
  <c r="E28" i="44"/>
  <c r="D28" i="44"/>
  <c r="AJ1661" i="79" l="1"/>
  <c r="AJ1634" i="79"/>
  <c r="AJ800" i="79"/>
  <c r="AJ981" i="79" s="1"/>
  <c r="AJ606" i="79"/>
  <c r="AJ1384" i="79"/>
  <c r="AJ1190" i="79"/>
  <c r="AJ1688" i="79"/>
  <c r="AJ1607" i="79"/>
  <c r="AJ1581" i="79"/>
  <c r="AJ36" i="79"/>
  <c r="AJ416" i="79"/>
  <c r="AJ226" i="79"/>
  <c r="AI1688" i="79"/>
  <c r="AI1634" i="79"/>
  <c r="AI1581" i="79"/>
  <c r="AI1190" i="79"/>
  <c r="AI606" i="79"/>
  <c r="AI226" i="79"/>
  <c r="AI416" i="79"/>
  <c r="AI598" i="79" s="1"/>
  <c r="AI800" i="79"/>
  <c r="AI1384" i="79"/>
  <c r="AI1661" i="79"/>
  <c r="AI1607" i="79"/>
  <c r="AI36" i="79"/>
  <c r="AK1661" i="79"/>
  <c r="AK1607" i="79"/>
  <c r="AK1384" i="79"/>
  <c r="AK800" i="79"/>
  <c r="AK416" i="79"/>
  <c r="AK36" i="79"/>
  <c r="AK1190" i="79"/>
  <c r="AK1688" i="79"/>
  <c r="AK1581" i="79"/>
  <c r="AK226" i="79"/>
  <c r="AK1634" i="79"/>
  <c r="AK606" i="79"/>
  <c r="AF1688" i="79"/>
  <c r="AF1661" i="79"/>
  <c r="AF1634" i="79"/>
  <c r="AF1607" i="79"/>
  <c r="AF1581" i="79"/>
  <c r="AF1384" i="79"/>
  <c r="AF1190" i="79"/>
  <c r="AF800" i="79"/>
  <c r="AF606" i="79"/>
  <c r="AF416" i="79"/>
  <c r="AF226" i="79"/>
  <c r="AF385" i="79" s="1"/>
  <c r="AF36" i="79"/>
  <c r="AF214" i="79" s="1"/>
  <c r="AE1688" i="79"/>
  <c r="AE1661" i="79"/>
  <c r="AE1634" i="79"/>
  <c r="AE1607" i="79"/>
  <c r="AE1581" i="79"/>
  <c r="AE1384" i="79"/>
  <c r="AE1548" i="79" s="1"/>
  <c r="AE1190" i="79"/>
  <c r="AE800" i="79"/>
  <c r="AE964" i="79" s="1"/>
  <c r="AE606" i="79"/>
  <c r="AE416" i="79"/>
  <c r="AE575" i="79" s="1"/>
  <c r="AE226" i="79"/>
  <c r="AE385" i="79" s="1"/>
  <c r="AE36" i="79"/>
  <c r="AE214" i="79" s="1"/>
  <c r="AH1634" i="79"/>
  <c r="AH1190" i="79"/>
  <c r="AH226" i="79"/>
  <c r="AH1384" i="79"/>
  <c r="AH416" i="79"/>
  <c r="AH598" i="79" s="1"/>
  <c r="AH1607" i="79"/>
  <c r="AH800" i="79"/>
  <c r="AH964" i="79" s="1"/>
  <c r="AH36" i="79"/>
  <c r="AH1688" i="79"/>
  <c r="AH1581" i="79"/>
  <c r="AH606" i="79"/>
  <c r="AH1661" i="79"/>
  <c r="AG1688" i="79"/>
  <c r="AG1634" i="79"/>
  <c r="AG1581" i="79"/>
  <c r="AG1190" i="79"/>
  <c r="AG606" i="79"/>
  <c r="AG226" i="79"/>
  <c r="AG399" i="79" s="1"/>
  <c r="AG1661" i="79"/>
  <c r="AG1607" i="79"/>
  <c r="AG1384" i="79"/>
  <c r="AG800" i="79"/>
  <c r="AG416" i="79"/>
  <c r="AG598" i="79" s="1"/>
  <c r="AG36" i="79"/>
  <c r="AG995" i="79"/>
  <c r="AF1548" i="79"/>
  <c r="AF995" i="79"/>
  <c r="AJ995" i="79"/>
  <c r="AK995" i="79"/>
  <c r="AH995" i="79"/>
  <c r="AE995" i="79"/>
  <c r="AE1159" i="79" s="1"/>
  <c r="AI995" i="79"/>
  <c r="H29" i="44"/>
  <c r="H33" i="44" s="1"/>
  <c r="I29" i="44"/>
  <c r="I33" i="44" s="1"/>
  <c r="J29" i="44"/>
  <c r="J33" i="44" s="1"/>
  <c r="AM21" i="46"/>
  <c r="AM127" i="46" s="1"/>
  <c r="E29" i="44"/>
  <c r="E33" i="44" s="1"/>
  <c r="AF575" i="79"/>
  <c r="AZ278" i="46"/>
  <c r="AZ275" i="46"/>
  <c r="AZ276" i="46"/>
  <c r="AZ281" i="46"/>
  <c r="AZ277" i="46"/>
  <c r="AZ279" i="46"/>
  <c r="AZ280" i="46"/>
  <c r="AZ413" i="46"/>
  <c r="AZ415" i="46"/>
  <c r="AZ414" i="46"/>
  <c r="AZ417" i="46"/>
  <c r="AZ412" i="46"/>
  <c r="AZ416" i="46"/>
  <c r="AT412" i="46"/>
  <c r="AV412" i="46"/>
  <c r="AU416" i="46"/>
  <c r="AU414" i="46"/>
  <c r="AT416" i="46"/>
  <c r="AX416" i="46"/>
  <c r="AW416" i="46"/>
  <c r="AV416" i="46"/>
  <c r="AU413" i="46"/>
  <c r="AX417" i="46"/>
  <c r="AW415" i="46"/>
  <c r="AW412" i="46"/>
  <c r="AX414" i="46"/>
  <c r="AW413" i="46"/>
  <c r="AV414" i="46"/>
  <c r="AU415" i="46"/>
  <c r="AT415" i="46"/>
  <c r="AT413" i="46"/>
  <c r="AX415" i="46"/>
  <c r="AX413" i="46"/>
  <c r="AW414" i="46"/>
  <c r="AV417" i="46"/>
  <c r="AX412" i="46"/>
  <c r="AU417" i="46"/>
  <c r="AT417" i="46"/>
  <c r="AV413" i="46"/>
  <c r="AV415" i="46"/>
  <c r="AT414" i="46"/>
  <c r="AW417" i="46"/>
  <c r="AU412" i="46"/>
  <c r="AT281" i="46"/>
  <c r="AX281" i="46"/>
  <c r="AV280" i="46"/>
  <c r="AT279" i="46"/>
  <c r="AX279" i="46"/>
  <c r="AV278" i="46"/>
  <c r="AT277" i="46"/>
  <c r="AX277" i="46"/>
  <c r="AU276" i="46"/>
  <c r="AT280" i="46"/>
  <c r="AV279" i="46"/>
  <c r="AT278" i="46"/>
  <c r="AV277" i="46"/>
  <c r="AX275" i="46"/>
  <c r="AT275" i="46"/>
  <c r="AW281" i="46"/>
  <c r="AT276" i="46"/>
  <c r="AU275" i="46"/>
  <c r="AW275" i="46"/>
  <c r="AU281" i="46"/>
  <c r="AW280" i="46"/>
  <c r="AU279" i="46"/>
  <c r="AW278" i="46"/>
  <c r="AU277" i="46"/>
  <c r="AV276" i="46"/>
  <c r="AV275" i="46"/>
  <c r="AV281" i="46"/>
  <c r="AX280" i="46"/>
  <c r="AX278" i="46"/>
  <c r="AW276" i="46"/>
  <c r="AU280" i="46"/>
  <c r="AW279" i="46"/>
  <c r="AU278" i="46"/>
  <c r="AW277" i="46"/>
  <c r="AX276" i="46"/>
  <c r="AY265" i="46"/>
  <c r="AZ265" i="46"/>
  <c r="AY401" i="46"/>
  <c r="AZ401" i="46"/>
  <c r="AX401" i="46"/>
  <c r="AY537" i="46"/>
  <c r="AZ537" i="46"/>
  <c r="AX537" i="46"/>
  <c r="AW401" i="46"/>
  <c r="AU401" i="46"/>
  <c r="AT401" i="46"/>
  <c r="AV401" i="46"/>
  <c r="AT537" i="46"/>
  <c r="AU537" i="46"/>
  <c r="AV537" i="46"/>
  <c r="AW537" i="46"/>
  <c r="AX265" i="46"/>
  <c r="AV265" i="46"/>
  <c r="AT265" i="46"/>
  <c r="AW265" i="46"/>
  <c r="AU265" i="46"/>
  <c r="F29" i="44"/>
  <c r="F33" i="44" s="1"/>
  <c r="AO21" i="46"/>
  <c r="D29" i="44"/>
  <c r="D33" i="44" s="1"/>
  <c r="AO431" i="46"/>
  <c r="AP295" i="46"/>
  <c r="AP424" i="46" s="1"/>
  <c r="G29" i="44"/>
  <c r="G33" i="44" s="1"/>
  <c r="AN294" i="46"/>
  <c r="E13" i="44"/>
  <c r="D123" i="45"/>
  <c r="E14" i="44"/>
  <c r="E18" i="44" s="1"/>
  <c r="AF769" i="79"/>
  <c r="AS430" i="46"/>
  <c r="J13" i="44"/>
  <c r="J43" i="44"/>
  <c r="J14" i="44"/>
  <c r="J18" i="44" s="1"/>
  <c r="AM294" i="46"/>
  <c r="D13" i="44"/>
  <c r="AQ158" i="46"/>
  <c r="H13" i="44"/>
  <c r="AM431" i="46"/>
  <c r="AM537" i="46" s="1"/>
  <c r="D14" i="44"/>
  <c r="D18" i="44" s="1"/>
  <c r="AE769" i="79"/>
  <c r="AQ295" i="46"/>
  <c r="AQ424" i="46" s="1"/>
  <c r="H14" i="44"/>
  <c r="H18" i="44" s="1"/>
  <c r="AR158" i="46"/>
  <c r="I13" i="44"/>
  <c r="H123" i="45"/>
  <c r="I14" i="44"/>
  <c r="I18" i="44" s="1"/>
  <c r="AO430" i="46"/>
  <c r="F13" i="44"/>
  <c r="F43" i="44"/>
  <c r="F14" i="44"/>
  <c r="F18" i="44" s="1"/>
  <c r="AG964" i="79"/>
  <c r="AG769" i="79"/>
  <c r="AP430" i="46"/>
  <c r="G13" i="44"/>
  <c r="AP431" i="46"/>
  <c r="G14" i="44"/>
  <c r="G18" i="44" s="1"/>
  <c r="AP21" i="46"/>
  <c r="AM295" i="46"/>
  <c r="AS159" i="46"/>
  <c r="AP158" i="46"/>
  <c r="G123" i="45"/>
  <c r="AO159" i="46"/>
  <c r="AS431" i="46"/>
  <c r="I43" i="44"/>
  <c r="E43" i="44"/>
  <c r="AN430" i="46"/>
  <c r="AS158" i="46"/>
  <c r="AO158" i="46"/>
  <c r="H43" i="44"/>
  <c r="C123" i="45"/>
  <c r="F123" i="45"/>
  <c r="AS21" i="46"/>
  <c r="AR159" i="46"/>
  <c r="AN159" i="46"/>
  <c r="AS295" i="46"/>
  <c r="AS424" i="46" s="1"/>
  <c r="AO295" i="46"/>
  <c r="AO424" i="46" s="1"/>
  <c r="AQ294" i="46"/>
  <c r="AR431" i="46"/>
  <c r="AN431" i="46"/>
  <c r="AN537" i="46" s="1"/>
  <c r="AQ430" i="46"/>
  <c r="AR294" i="46"/>
  <c r="AR430" i="46"/>
  <c r="AN158" i="46"/>
  <c r="D43" i="44"/>
  <c r="G43" i="44"/>
  <c r="I123" i="45"/>
  <c r="E123" i="45"/>
  <c r="AR21" i="46"/>
  <c r="AN21" i="46"/>
  <c r="AQ159" i="46"/>
  <c r="AR295" i="46"/>
  <c r="AR424" i="46" s="1"/>
  <c r="AN295" i="46"/>
  <c r="AP294" i="46"/>
  <c r="AM430" i="46"/>
  <c r="AQ431" i="46"/>
  <c r="AM158" i="46"/>
  <c r="AQ21" i="46"/>
  <c r="AM159" i="46"/>
  <c r="AP159" i="46"/>
  <c r="AS294" i="46"/>
  <c r="AO294" i="46"/>
  <c r="AG590" i="79" l="1"/>
  <c r="AG597" i="79"/>
  <c r="AG596" i="79"/>
  <c r="AG599" i="79"/>
  <c r="AG591" i="79"/>
  <c r="AI599" i="79"/>
  <c r="AI597" i="79"/>
  <c r="AI596" i="79"/>
  <c r="AI590" i="79"/>
  <c r="AI595" i="79"/>
  <c r="AI591" i="79"/>
  <c r="AI593" i="79"/>
  <c r="AI592" i="79"/>
  <c r="AI594" i="79"/>
  <c r="AJ596" i="79"/>
  <c r="AJ599" i="79"/>
  <c r="AJ597" i="79"/>
  <c r="AJ595" i="79"/>
  <c r="AJ591" i="79"/>
  <c r="AJ592" i="79"/>
  <c r="AJ590" i="79"/>
  <c r="AJ594" i="79"/>
  <c r="AJ593" i="79"/>
  <c r="AK964" i="79"/>
  <c r="AK981" i="79"/>
  <c r="AI964" i="79"/>
  <c r="AI981" i="79"/>
  <c r="AS551" i="46"/>
  <c r="AS555" i="46"/>
  <c r="AS554" i="46"/>
  <c r="AS550" i="46"/>
  <c r="AS553" i="46"/>
  <c r="AS552" i="46"/>
  <c r="AP552" i="46"/>
  <c r="AP555" i="46"/>
  <c r="AP551" i="46"/>
  <c r="AP550" i="46"/>
  <c r="AP554" i="46"/>
  <c r="AP553" i="46"/>
  <c r="AQ553" i="46"/>
  <c r="AQ552" i="46"/>
  <c r="AQ550" i="46"/>
  <c r="AQ551" i="46"/>
  <c r="AQ554" i="46"/>
  <c r="AQ555" i="46"/>
  <c r="AR550" i="46"/>
  <c r="AR554" i="46"/>
  <c r="AR553" i="46"/>
  <c r="AR555" i="46"/>
  <c r="AR551" i="46"/>
  <c r="AR552" i="46"/>
  <c r="AP556" i="46"/>
  <c r="AT556" i="46"/>
  <c r="AX556" i="46"/>
  <c r="AQ557" i="46"/>
  <c r="AU557" i="46"/>
  <c r="AY557" i="46"/>
  <c r="AR558" i="46"/>
  <c r="AV558" i="46"/>
  <c r="AZ558" i="46"/>
  <c r="AS559" i="46"/>
  <c r="AW559" i="46"/>
  <c r="AP560" i="46"/>
  <c r="AT560" i="46"/>
  <c r="AX560" i="46"/>
  <c r="AQ561" i="46"/>
  <c r="AU561" i="46"/>
  <c r="AY561" i="46"/>
  <c r="AR562" i="46"/>
  <c r="AV562" i="46"/>
  <c r="AZ562" i="46"/>
  <c r="AO559" i="46"/>
  <c r="AO550" i="46"/>
  <c r="AO556" i="46"/>
  <c r="AU556" i="46"/>
  <c r="AY556" i="46"/>
  <c r="AV557" i="46"/>
  <c r="AZ557" i="46"/>
  <c r="AW558" i="46"/>
  <c r="AT559" i="46"/>
  <c r="AX559" i="46"/>
  <c r="AQ560" i="46"/>
  <c r="AY560" i="46"/>
  <c r="AR561" i="46"/>
  <c r="AV561" i="46"/>
  <c r="AS562" i="46"/>
  <c r="AO562" i="46"/>
  <c r="AO551" i="46"/>
  <c r="AO555" i="46"/>
  <c r="AQ556" i="46"/>
  <c r="AR557" i="46"/>
  <c r="AS558" i="46"/>
  <c r="AP559" i="46"/>
  <c r="AU560" i="46"/>
  <c r="AZ561" i="46"/>
  <c r="AW562" i="46"/>
  <c r="AO554" i="46"/>
  <c r="AV556" i="46"/>
  <c r="AS557" i="46"/>
  <c r="AP558" i="46"/>
  <c r="AX558" i="46"/>
  <c r="AU559" i="46"/>
  <c r="AR560" i="46"/>
  <c r="AZ560" i="46"/>
  <c r="AW561" i="46"/>
  <c r="AT562" i="46"/>
  <c r="AO561" i="46"/>
  <c r="AO558" i="46"/>
  <c r="AZ556" i="46"/>
  <c r="AQ559" i="46"/>
  <c r="AV560" i="46"/>
  <c r="AP562" i="46"/>
  <c r="AX562" i="46"/>
  <c r="AU558" i="46"/>
  <c r="AT561" i="46"/>
  <c r="AW556" i="46"/>
  <c r="AT557" i="46"/>
  <c r="AQ558" i="46"/>
  <c r="AY558" i="46"/>
  <c r="AV559" i="46"/>
  <c r="AS560" i="46"/>
  <c r="AP561" i="46"/>
  <c r="AX561" i="46"/>
  <c r="AU562" i="46"/>
  <c r="AO560" i="46"/>
  <c r="AO557" i="46"/>
  <c r="AW557" i="46"/>
  <c r="AY559" i="46"/>
  <c r="AO553" i="46"/>
  <c r="AS556" i="46"/>
  <c r="AX557" i="46"/>
  <c r="AR559" i="46"/>
  <c r="AW560" i="46"/>
  <c r="AY562" i="46"/>
  <c r="AO552" i="46"/>
  <c r="AR556" i="46"/>
  <c r="AT558" i="46"/>
  <c r="AS561" i="46"/>
  <c r="AP557" i="46"/>
  <c r="AZ559" i="46"/>
  <c r="AQ562" i="46"/>
  <c r="AH597" i="79"/>
  <c r="AH599" i="79"/>
  <c r="AH596" i="79"/>
  <c r="AH593" i="79"/>
  <c r="AH591" i="79"/>
  <c r="AH594" i="79"/>
  <c r="AH592" i="79"/>
  <c r="AH595" i="79"/>
  <c r="AH590" i="79"/>
  <c r="AK597" i="79"/>
  <c r="AK596" i="79"/>
  <c r="AK598" i="79"/>
  <c r="AK599" i="79"/>
  <c r="AK595" i="79"/>
  <c r="AK592" i="79"/>
  <c r="AK594" i="79"/>
  <c r="AK593" i="79"/>
  <c r="AK591" i="79"/>
  <c r="AK590" i="79"/>
  <c r="J53" i="44"/>
  <c r="J56" i="44"/>
  <c r="J55" i="44"/>
  <c r="AK1374" i="79"/>
  <c r="AK1375" i="79"/>
  <c r="AK1378" i="79"/>
  <c r="AK1376" i="79"/>
  <c r="AK1373" i="79"/>
  <c r="AK1377" i="79"/>
  <c r="AJ983" i="79"/>
  <c r="AJ987" i="79"/>
  <c r="AJ984" i="79"/>
  <c r="AJ988" i="79"/>
  <c r="AJ985" i="79"/>
  <c r="AJ982" i="79"/>
  <c r="AJ986" i="79"/>
  <c r="AK403" i="79"/>
  <c r="AK404" i="79"/>
  <c r="AK407" i="79"/>
  <c r="AK408" i="79"/>
  <c r="AK405" i="79"/>
  <c r="AK402" i="79"/>
  <c r="AK409" i="79"/>
  <c r="AK406" i="79"/>
  <c r="AI405" i="79"/>
  <c r="AI406" i="79"/>
  <c r="AI409" i="79"/>
  <c r="AI403" i="79"/>
  <c r="AI404" i="79"/>
  <c r="AI407" i="79"/>
  <c r="AI408" i="79"/>
  <c r="AI402" i="79"/>
  <c r="AJ1373" i="79"/>
  <c r="AJ1375" i="79"/>
  <c r="AJ1377" i="79"/>
  <c r="AJ1374" i="79"/>
  <c r="AJ1378" i="79"/>
  <c r="AJ1376" i="79"/>
  <c r="H53" i="44"/>
  <c r="H55" i="44"/>
  <c r="H56" i="44"/>
  <c r="AK785" i="79"/>
  <c r="AK789" i="79"/>
  <c r="AK792" i="79"/>
  <c r="AK793" i="79"/>
  <c r="AK786" i="79"/>
  <c r="AK791" i="79"/>
  <c r="AK787" i="79"/>
  <c r="AK788" i="79"/>
  <c r="AK790" i="79"/>
  <c r="AK985" i="79"/>
  <c r="AK983" i="79"/>
  <c r="AK984" i="79"/>
  <c r="AK986" i="79"/>
  <c r="AK982" i="79"/>
  <c r="AK987" i="79"/>
  <c r="AK988" i="79"/>
  <c r="AI985" i="79"/>
  <c r="AI982" i="79"/>
  <c r="AI986" i="79"/>
  <c r="AI984" i="79"/>
  <c r="AI983" i="79"/>
  <c r="AI988" i="79"/>
  <c r="AI987" i="79"/>
  <c r="AI1375" i="79"/>
  <c r="AI1374" i="79"/>
  <c r="AI1376" i="79"/>
  <c r="AI1378" i="79"/>
  <c r="AI1377" i="79"/>
  <c r="AI1373" i="79"/>
  <c r="AJ402" i="79"/>
  <c r="AJ403" i="79"/>
  <c r="AJ406" i="79"/>
  <c r="AJ407" i="79"/>
  <c r="AJ404" i="79"/>
  <c r="AJ409" i="79"/>
  <c r="AJ408" i="79"/>
  <c r="AJ405" i="79"/>
  <c r="AJ785" i="79"/>
  <c r="AJ793" i="79"/>
  <c r="AJ790" i="79"/>
  <c r="AJ786" i="79"/>
  <c r="AJ787" i="79"/>
  <c r="AJ788" i="79"/>
  <c r="AJ789" i="79"/>
  <c r="AJ791" i="79"/>
  <c r="AJ792" i="79"/>
  <c r="AS135" i="46"/>
  <c r="AS139" i="46"/>
  <c r="AS143" i="46"/>
  <c r="AS147" i="46"/>
  <c r="AS141" i="46"/>
  <c r="AS145" i="46"/>
  <c r="AS142" i="46"/>
  <c r="AS149" i="46"/>
  <c r="AS136" i="46"/>
  <c r="AS140" i="46"/>
  <c r="AS144" i="46"/>
  <c r="AS148" i="46"/>
  <c r="AS137" i="46"/>
  <c r="AS150" i="46"/>
  <c r="AS138" i="46"/>
  <c r="AS146" i="46"/>
  <c r="I53" i="44"/>
  <c r="I56" i="44"/>
  <c r="I55" i="44"/>
  <c r="AK1568" i="79"/>
  <c r="AK1571" i="79"/>
  <c r="AK1570" i="79"/>
  <c r="AK1572" i="79"/>
  <c r="AK1569" i="79"/>
  <c r="AJ964" i="79"/>
  <c r="AI1569" i="79"/>
  <c r="AI1572" i="79"/>
  <c r="AI1571" i="79"/>
  <c r="AI1568" i="79"/>
  <c r="AI1570" i="79"/>
  <c r="AI786" i="79"/>
  <c r="AI789" i="79"/>
  <c r="AI792" i="79"/>
  <c r="AI791" i="79"/>
  <c r="AI790" i="79"/>
  <c r="AI787" i="79"/>
  <c r="AI785" i="79"/>
  <c r="AI788" i="79"/>
  <c r="AI793" i="79"/>
  <c r="AJ1572" i="79"/>
  <c r="AJ1570" i="79"/>
  <c r="AJ1569" i="79"/>
  <c r="AJ1571" i="79"/>
  <c r="AJ1568" i="79"/>
  <c r="AI1159" i="79"/>
  <c r="AI1180" i="79"/>
  <c r="AI1181" i="79"/>
  <c r="AI1177" i="79"/>
  <c r="AI1178" i="79"/>
  <c r="AI1179" i="79"/>
  <c r="AI1182" i="79"/>
  <c r="AI1183" i="79"/>
  <c r="AJ1159" i="79"/>
  <c r="AJ1178" i="79"/>
  <c r="AJ1183" i="79"/>
  <c r="AJ1182" i="79"/>
  <c r="AJ1179" i="79"/>
  <c r="AJ1177" i="79"/>
  <c r="AJ1180" i="79"/>
  <c r="AJ1181" i="79"/>
  <c r="AK1159" i="79"/>
  <c r="AK1179" i="79"/>
  <c r="AK1180" i="79"/>
  <c r="AK1183" i="79"/>
  <c r="AK1177" i="79"/>
  <c r="AK1178" i="79"/>
  <c r="AK1181" i="79"/>
  <c r="AK1182" i="79"/>
  <c r="AH404" i="79"/>
  <c r="AH405" i="79"/>
  <c r="AH408" i="79"/>
  <c r="AH406" i="79"/>
  <c r="AH403" i="79"/>
  <c r="AH402" i="79"/>
  <c r="AH409" i="79"/>
  <c r="AH407" i="79"/>
  <c r="AG981" i="79"/>
  <c r="AH981" i="79"/>
  <c r="AG404" i="79"/>
  <c r="AG409" i="79"/>
  <c r="AG403" i="79"/>
  <c r="AG408" i="79"/>
  <c r="AG407" i="79"/>
  <c r="AG406" i="79"/>
  <c r="AG405" i="79"/>
  <c r="AG402" i="79"/>
  <c r="AH1375" i="79"/>
  <c r="AH1377" i="79"/>
  <c r="AH1373" i="79"/>
  <c r="AH1374" i="79"/>
  <c r="AH1378" i="79"/>
  <c r="AH1376" i="79"/>
  <c r="AG1377" i="79"/>
  <c r="AG1373" i="79"/>
  <c r="AG1376" i="79"/>
  <c r="AG1375" i="79"/>
  <c r="AG1374" i="79"/>
  <c r="AG1378" i="79"/>
  <c r="E59" i="44"/>
  <c r="E57" i="44"/>
  <c r="E56" i="44"/>
  <c r="E60" i="44"/>
  <c r="E55" i="44"/>
  <c r="E58" i="44"/>
  <c r="E54" i="44"/>
  <c r="E53" i="44"/>
  <c r="D56" i="44"/>
  <c r="D51" i="44"/>
  <c r="D58" i="44"/>
  <c r="D59" i="44"/>
  <c r="D55" i="44"/>
  <c r="D57" i="44"/>
  <c r="D54" i="44"/>
  <c r="D60" i="44"/>
  <c r="D53" i="44"/>
  <c r="D52" i="44"/>
  <c r="E50" i="44"/>
  <c r="E46" i="44"/>
  <c r="D50" i="44"/>
  <c r="D46" i="44"/>
  <c r="AH1570" i="79"/>
  <c r="AH1571" i="79"/>
  <c r="AH1569" i="79"/>
  <c r="AH1568" i="79"/>
  <c r="AH1572" i="79"/>
  <c r="AH785" i="79"/>
  <c r="AH787" i="79"/>
  <c r="AH793" i="79"/>
  <c r="AH792" i="79"/>
  <c r="AH786" i="79"/>
  <c r="AH788" i="79"/>
  <c r="AH789" i="79"/>
  <c r="AH791" i="79"/>
  <c r="AH790" i="79"/>
  <c r="AH985" i="79"/>
  <c r="AH982" i="79"/>
  <c r="AH986" i="79"/>
  <c r="AH983" i="79"/>
  <c r="AH987" i="79"/>
  <c r="AH988" i="79"/>
  <c r="AH984" i="79"/>
  <c r="AH1159" i="79"/>
  <c r="AH1177" i="79"/>
  <c r="AH1181" i="79"/>
  <c r="AH1182" i="79"/>
  <c r="AH1180" i="79"/>
  <c r="AH1179" i="79"/>
  <c r="AH1183" i="79"/>
  <c r="AH1178" i="79"/>
  <c r="G53" i="44"/>
  <c r="G58" i="44"/>
  <c r="G59" i="44"/>
  <c r="G57" i="44"/>
  <c r="G55" i="44"/>
  <c r="G56" i="44"/>
  <c r="G54" i="44"/>
  <c r="G60" i="44"/>
  <c r="G50" i="44"/>
  <c r="G46" i="44"/>
  <c r="F53" i="44"/>
  <c r="F54" i="44"/>
  <c r="F56" i="44"/>
  <c r="F57" i="44"/>
  <c r="F60" i="44"/>
  <c r="F55" i="44"/>
  <c r="F58" i="44"/>
  <c r="F59" i="44"/>
  <c r="F50" i="44"/>
  <c r="F46" i="44"/>
  <c r="AG595" i="79"/>
  <c r="AG593" i="79"/>
  <c r="AG592" i="79"/>
  <c r="AG594" i="79"/>
  <c r="AG1159" i="79"/>
  <c r="AG1177" i="79"/>
  <c r="AQ265" i="46"/>
  <c r="AQ283" i="46"/>
  <c r="AQ287" i="46"/>
  <c r="AQ285" i="46"/>
  <c r="AQ289" i="46"/>
  <c r="AQ284" i="46"/>
  <c r="AQ288" i="46"/>
  <c r="AQ286" i="46"/>
  <c r="AQ282" i="46"/>
  <c r="AH1354" i="79"/>
  <c r="AK1548" i="79"/>
  <c r="AH1548" i="79"/>
  <c r="AO421" i="46"/>
  <c r="AO417" i="46"/>
  <c r="AO423" i="46"/>
  <c r="AO419" i="46"/>
  <c r="AO422" i="46"/>
  <c r="AO418" i="46"/>
  <c r="AO420" i="46"/>
  <c r="AQ412" i="46"/>
  <c r="AQ419" i="46"/>
  <c r="AQ423" i="46"/>
  <c r="AQ421" i="46"/>
  <c r="AQ420" i="46"/>
  <c r="AQ422" i="46"/>
  <c r="AQ418" i="46"/>
  <c r="AE1354" i="79"/>
  <c r="AJ1354" i="79"/>
  <c r="AF1354" i="79"/>
  <c r="AO265" i="46"/>
  <c r="AO289" i="46"/>
  <c r="AO285" i="46"/>
  <c r="AO281" i="46"/>
  <c r="AO287" i="46"/>
  <c r="AO283" i="46"/>
  <c r="AO286" i="46"/>
  <c r="AO282" i="46"/>
  <c r="AO288" i="46"/>
  <c r="AO284" i="46"/>
  <c r="AO275" i="46"/>
  <c r="AG1572" i="79"/>
  <c r="AG1571" i="79"/>
  <c r="AG1568" i="79"/>
  <c r="AG1569" i="79"/>
  <c r="AG1548" i="79"/>
  <c r="AG1570" i="79"/>
  <c r="AK1354" i="79"/>
  <c r="AR284" i="46"/>
  <c r="AR288" i="46"/>
  <c r="AR282" i="46"/>
  <c r="AR286" i="46"/>
  <c r="AR285" i="46"/>
  <c r="AR289" i="46"/>
  <c r="AR287" i="46"/>
  <c r="AR283" i="46"/>
  <c r="AP265" i="46"/>
  <c r="AP282" i="46"/>
  <c r="AP286" i="46"/>
  <c r="AP284" i="46"/>
  <c r="AP288" i="46"/>
  <c r="AP283" i="46"/>
  <c r="AP287" i="46"/>
  <c r="AP289" i="46"/>
  <c r="AP285" i="46"/>
  <c r="AR420" i="46"/>
  <c r="AR425" i="46"/>
  <c r="AR418" i="46"/>
  <c r="AR422" i="46"/>
  <c r="AR421" i="46"/>
  <c r="AR423" i="46"/>
  <c r="AR419" i="46"/>
  <c r="AS421" i="46"/>
  <c r="AS419" i="46"/>
  <c r="AS423" i="46"/>
  <c r="AS418" i="46"/>
  <c r="AS422" i="46"/>
  <c r="AS420" i="46"/>
  <c r="AS425" i="46"/>
  <c r="AS265" i="46"/>
  <c r="AS285" i="46"/>
  <c r="AS289" i="46"/>
  <c r="AS283" i="46"/>
  <c r="AS287" i="46"/>
  <c r="AS282" i="46"/>
  <c r="AS286" i="46"/>
  <c r="AS288" i="46"/>
  <c r="AS284" i="46"/>
  <c r="AP418" i="46"/>
  <c r="AP422" i="46"/>
  <c r="AP420" i="46"/>
  <c r="AP419" i="46"/>
  <c r="AP423" i="46"/>
  <c r="AP421" i="46"/>
  <c r="AI1354" i="79"/>
  <c r="AI1548" i="79"/>
  <c r="AG1178" i="79"/>
  <c r="AG1181" i="79"/>
  <c r="AG1179" i="79"/>
  <c r="AG1180" i="79"/>
  <c r="AG1182" i="79"/>
  <c r="AG1183" i="79"/>
  <c r="AG1354" i="79"/>
  <c r="AJ1548" i="79"/>
  <c r="AK401" i="79"/>
  <c r="AK400" i="79"/>
  <c r="AK399" i="79"/>
  <c r="AJ210" i="79"/>
  <c r="AJ214" i="79"/>
  <c r="AJ218" i="79"/>
  <c r="AJ209" i="79"/>
  <c r="AJ213" i="79"/>
  <c r="AJ217" i="79"/>
  <c r="AJ215" i="79"/>
  <c r="AJ208" i="79"/>
  <c r="AJ216" i="79"/>
  <c r="AJ211" i="79"/>
  <c r="AJ219" i="79"/>
  <c r="AJ212" i="79"/>
  <c r="AG793" i="79"/>
  <c r="AG789" i="79"/>
  <c r="AG785" i="79"/>
  <c r="AG792" i="79"/>
  <c r="AG788" i="79"/>
  <c r="AG786" i="79"/>
  <c r="AG791" i="79"/>
  <c r="AG790" i="79"/>
  <c r="AG787" i="79"/>
  <c r="AH208" i="79"/>
  <c r="AH212" i="79"/>
  <c r="AH216" i="79"/>
  <c r="AH211" i="79"/>
  <c r="AH215" i="79"/>
  <c r="AH219" i="79"/>
  <c r="AH213" i="79"/>
  <c r="AH214" i="79"/>
  <c r="AH209" i="79"/>
  <c r="AH217" i="79"/>
  <c r="AH210" i="79"/>
  <c r="AH218" i="79"/>
  <c r="AJ400" i="79"/>
  <c r="AJ399" i="79"/>
  <c r="AJ401" i="79"/>
  <c r="AI209" i="79"/>
  <c r="AI213" i="79"/>
  <c r="AI217" i="79"/>
  <c r="AI208" i="79"/>
  <c r="AI212" i="79"/>
  <c r="AI216" i="79"/>
  <c r="AI210" i="79"/>
  <c r="AI218" i="79"/>
  <c r="AI211" i="79"/>
  <c r="AI219" i="79"/>
  <c r="AI214" i="79"/>
  <c r="AI215" i="79"/>
  <c r="AG988" i="79"/>
  <c r="AG984" i="79"/>
  <c r="AG987" i="79"/>
  <c r="AG983" i="79"/>
  <c r="AG986" i="79"/>
  <c r="AG985" i="79"/>
  <c r="AG982" i="79"/>
  <c r="AI399" i="79"/>
  <c r="AI400" i="79"/>
  <c r="AI401" i="79"/>
  <c r="AH401" i="79"/>
  <c r="AH399" i="79"/>
  <c r="AH400" i="79"/>
  <c r="AG219" i="79"/>
  <c r="AG215" i="79"/>
  <c r="AG210" i="79"/>
  <c r="AG218" i="79"/>
  <c r="AG214" i="79"/>
  <c r="AG209" i="79"/>
  <c r="AG216" i="79"/>
  <c r="AG212" i="79"/>
  <c r="AG213" i="79"/>
  <c r="AG211" i="79"/>
  <c r="AG217" i="79"/>
  <c r="AG208" i="79"/>
  <c r="AK211" i="79"/>
  <c r="AK215" i="79"/>
  <c r="AK219" i="79"/>
  <c r="AK210" i="79"/>
  <c r="AK214" i="79"/>
  <c r="AK218" i="79"/>
  <c r="AK212" i="79"/>
  <c r="AK213" i="79"/>
  <c r="AK208" i="79"/>
  <c r="AK216" i="79"/>
  <c r="AK209" i="79"/>
  <c r="AK217" i="79"/>
  <c r="AM401" i="46"/>
  <c r="AN401" i="46"/>
  <c r="AN265" i="46"/>
  <c r="AM265" i="46"/>
  <c r="AE195" i="79"/>
  <c r="AF195" i="79"/>
  <c r="AN127" i="46"/>
  <c r="G49" i="44"/>
  <c r="G47" i="44"/>
  <c r="G52" i="44"/>
  <c r="G48" i="44"/>
  <c r="G51" i="44"/>
  <c r="H51" i="44"/>
  <c r="H47" i="44"/>
  <c r="H52" i="44"/>
  <c r="H49" i="44"/>
  <c r="H48" i="44"/>
  <c r="E52" i="44"/>
  <c r="E48" i="44"/>
  <c r="E49" i="44"/>
  <c r="E51" i="44"/>
  <c r="E47" i="44"/>
  <c r="F49" i="44"/>
  <c r="F52" i="44"/>
  <c r="F48" i="44"/>
  <c r="F47" i="44"/>
  <c r="F51" i="44"/>
  <c r="J49" i="44"/>
  <c r="J52" i="44"/>
  <c r="J48" i="44"/>
  <c r="J50" i="44"/>
  <c r="J51" i="44"/>
  <c r="J47" i="44"/>
  <c r="D48" i="44"/>
  <c r="D47" i="44"/>
  <c r="D49" i="44"/>
  <c r="I52" i="44"/>
  <c r="I48" i="44"/>
  <c r="I51" i="44"/>
  <c r="I47" i="44"/>
  <c r="I49" i="44"/>
  <c r="J45" i="44"/>
  <c r="J44" i="44"/>
  <c r="D44" i="44"/>
  <c r="D45" i="44"/>
  <c r="G45" i="44"/>
  <c r="G44" i="44"/>
  <c r="H45" i="44"/>
  <c r="H44" i="44"/>
  <c r="E45" i="44"/>
  <c r="F45" i="44"/>
  <c r="F44" i="44"/>
  <c r="I44" i="44"/>
  <c r="I45" i="44"/>
  <c r="AH385" i="79"/>
  <c r="AH769" i="79"/>
  <c r="AJ575" i="79"/>
  <c r="AI385" i="79"/>
  <c r="AH575" i="79"/>
  <c r="AG575" i="79"/>
  <c r="AJ385" i="79"/>
  <c r="AI575" i="79"/>
  <c r="AK385" i="79"/>
  <c r="AK575" i="79"/>
  <c r="AJ769" i="79"/>
  <c r="AG385" i="79"/>
  <c r="AG401" i="79"/>
  <c r="AG400" i="79"/>
  <c r="AH195" i="79"/>
  <c r="AG195" i="79"/>
  <c r="AJ195" i="79"/>
  <c r="AI195" i="79"/>
  <c r="AI769" i="79"/>
  <c r="AK195" i="79"/>
  <c r="AK769" i="79"/>
  <c r="AR537" i="46"/>
  <c r="AO537" i="46"/>
  <c r="AP537" i="46"/>
  <c r="AQ537" i="46"/>
  <c r="AS537" i="46"/>
  <c r="AP413" i="46"/>
  <c r="AP414" i="46"/>
  <c r="AO414" i="46"/>
  <c r="AO416" i="46"/>
  <c r="AO415" i="46"/>
  <c r="AO413" i="46"/>
  <c r="AR413" i="46"/>
  <c r="AR417" i="46"/>
  <c r="AR416" i="46"/>
  <c r="AR415" i="46"/>
  <c r="AR414" i="46"/>
  <c r="AS417" i="46"/>
  <c r="AS414" i="46"/>
  <c r="AS416" i="46"/>
  <c r="AS415" i="46"/>
  <c r="AS413" i="46"/>
  <c r="AP415" i="46"/>
  <c r="AP416" i="46"/>
  <c r="AP417" i="46"/>
  <c r="AQ416" i="46"/>
  <c r="AQ417" i="46"/>
  <c r="AQ415" i="46"/>
  <c r="AQ414" i="46"/>
  <c r="AQ413" i="46"/>
  <c r="AR401" i="46"/>
  <c r="AR412" i="46"/>
  <c r="AP401" i="46"/>
  <c r="AP412" i="46"/>
  <c r="AO401" i="46"/>
  <c r="AS281" i="46"/>
  <c r="AS401" i="46"/>
  <c r="AS412" i="46"/>
  <c r="AQ401" i="46"/>
  <c r="AS275" i="46"/>
  <c r="AS276" i="46"/>
  <c r="AS280" i="46"/>
  <c r="AO279" i="46"/>
  <c r="AQ279" i="46"/>
  <c r="AQ278" i="46"/>
  <c r="AR265" i="46"/>
  <c r="AR278" i="46"/>
  <c r="AR276" i="46"/>
  <c r="AR275" i="46"/>
  <c r="AR279" i="46"/>
  <c r="AR281" i="46"/>
  <c r="AR277" i="46"/>
  <c r="AR280" i="46"/>
  <c r="AQ275" i="46"/>
  <c r="AO277" i="46"/>
  <c r="AP275" i="46"/>
  <c r="AP278" i="46"/>
  <c r="AS278" i="46"/>
  <c r="AQ281" i="46"/>
  <c r="AS279" i="46"/>
  <c r="AP277" i="46"/>
  <c r="AP279" i="46"/>
  <c r="AP281" i="46"/>
  <c r="AO278" i="46"/>
  <c r="AQ280" i="46"/>
  <c r="AQ276" i="46"/>
  <c r="AP276" i="46"/>
  <c r="AO276" i="46"/>
  <c r="AP280" i="46"/>
  <c r="AQ277" i="46"/>
  <c r="AO280" i="46"/>
  <c r="AS277" i="46"/>
  <c r="D127" i="46"/>
  <c r="D122" i="45" l="1"/>
  <c r="E122" i="45"/>
  <c r="F122" i="45"/>
  <c r="G122" i="45"/>
  <c r="H122" i="45"/>
  <c r="I122" i="45"/>
  <c r="C122" i="45"/>
  <c r="AF1585" i="79" l="1"/>
  <c r="AF1692" i="79"/>
  <c r="AF1695" i="79" s="1"/>
  <c r="AF1551" i="79"/>
  <c r="AF1561" i="79" s="1"/>
  <c r="AF1638" i="79"/>
  <c r="AF1665" i="79"/>
  <c r="AE1638" i="79"/>
  <c r="AE1585" i="79"/>
  <c r="AE1665" i="79"/>
  <c r="AE1692" i="79"/>
  <c r="AE1695" i="79" s="1"/>
  <c r="AE1551" i="79"/>
  <c r="AN1638" i="79"/>
  <c r="AN1611" i="79"/>
  <c r="AQ1611" i="79"/>
  <c r="AL1611" i="79"/>
  <c r="AL1638" i="79"/>
  <c r="AR1611" i="79"/>
  <c r="AO1611" i="79"/>
  <c r="AO1585" i="79"/>
  <c r="AP1638" i="79"/>
  <c r="AM1692" i="79"/>
  <c r="AM1695" i="79" s="1"/>
  <c r="AN1551" i="79"/>
  <c r="AQ1638" i="79"/>
  <c r="AL1585" i="79"/>
  <c r="AR1638" i="79"/>
  <c r="AO1638" i="79"/>
  <c r="AP1692" i="79"/>
  <c r="AP1695" i="79" s="1"/>
  <c r="AM1665" i="79"/>
  <c r="AN1692" i="79"/>
  <c r="AN1695" i="79" s="1"/>
  <c r="AQ1585" i="79"/>
  <c r="AQ1665" i="79"/>
  <c r="AL1665" i="79"/>
  <c r="AR1585" i="79"/>
  <c r="AR1551" i="79"/>
  <c r="AO1665" i="79"/>
  <c r="AP1551" i="79"/>
  <c r="AP1585" i="79"/>
  <c r="AM1551" i="79"/>
  <c r="AQ1551" i="79"/>
  <c r="AR1665" i="79"/>
  <c r="AP1611" i="79"/>
  <c r="AM1585" i="79"/>
  <c r="AN1585" i="79"/>
  <c r="AL1692" i="79"/>
  <c r="AL1695" i="79" s="1"/>
  <c r="AP1665" i="79"/>
  <c r="AM1638" i="79"/>
  <c r="AM1611" i="79"/>
  <c r="AO1692" i="79"/>
  <c r="AO1695" i="79" s="1"/>
  <c r="AN1665" i="79"/>
  <c r="AR1692" i="79"/>
  <c r="AR1695" i="79" s="1"/>
  <c r="AQ1692" i="79"/>
  <c r="AQ1695" i="79" s="1"/>
  <c r="AO1551" i="79"/>
  <c r="AL1551" i="79"/>
  <c r="AI1692" i="79"/>
  <c r="AI1695" i="79" s="1"/>
  <c r="AK1611" i="79"/>
  <c r="AK1638" i="79"/>
  <c r="AH1638" i="79"/>
  <c r="AG1551" i="79"/>
  <c r="AG1561" i="79" s="1"/>
  <c r="AG1692" i="79"/>
  <c r="AG1695" i="79" s="1"/>
  <c r="AJ1611" i="79"/>
  <c r="AI1585" i="79"/>
  <c r="AH1611" i="79"/>
  <c r="AK1551" i="79"/>
  <c r="AK1692" i="79"/>
  <c r="AK1695" i="79" s="1"/>
  <c r="AH1665" i="79"/>
  <c r="AF1611" i="79"/>
  <c r="AI1611" i="79"/>
  <c r="AK1665" i="79"/>
  <c r="AH1551" i="79"/>
  <c r="AH1585" i="79"/>
  <c r="AG1611" i="79"/>
  <c r="AG1585" i="79"/>
  <c r="AJ1585" i="79"/>
  <c r="AJ1551" i="79"/>
  <c r="AE1611" i="79"/>
  <c r="AE1616" i="79" s="1"/>
  <c r="AI1551" i="79"/>
  <c r="AK1585" i="79"/>
  <c r="AH1692" i="79"/>
  <c r="AH1695" i="79" s="1"/>
  <c r="AG1665" i="79"/>
  <c r="AG1672" i="79" s="1"/>
  <c r="AJ1638" i="79"/>
  <c r="AJ1665" i="79"/>
  <c r="AI1638" i="79"/>
  <c r="AI1665" i="79"/>
  <c r="AG1638" i="79"/>
  <c r="AJ1692" i="79"/>
  <c r="AJ1695" i="79" s="1"/>
  <c r="O17" i="45"/>
  <c r="N17" i="45"/>
  <c r="M17" i="45"/>
  <c r="L17" i="45"/>
  <c r="U60" i="46"/>
  <c r="U57" i="46"/>
  <c r="AQ143" i="46" l="1"/>
  <c r="AQ148" i="46"/>
  <c r="AQ146" i="46"/>
  <c r="AQ142" i="46"/>
  <c r="AR147" i="46"/>
  <c r="AR148" i="46"/>
  <c r="AR140" i="46"/>
  <c r="AR138" i="46"/>
  <c r="AR127" i="46"/>
  <c r="AQ147" i="46"/>
  <c r="AQ137" i="46"/>
  <c r="AQ140" i="46"/>
  <c r="AQ150" i="46"/>
  <c r="AR141" i="46"/>
  <c r="AR139" i="46"/>
  <c r="AR150" i="46"/>
  <c r="AR142" i="46"/>
  <c r="AQ135" i="46"/>
  <c r="AQ136" i="46"/>
  <c r="AQ145" i="46"/>
  <c r="AQ141" i="46"/>
  <c r="AR146" i="46"/>
  <c r="AR144" i="46"/>
  <c r="AR137" i="46"/>
  <c r="AR145" i="46"/>
  <c r="AQ139" i="46"/>
  <c r="AQ144" i="46"/>
  <c r="AQ138" i="46"/>
  <c r="AQ149" i="46"/>
  <c r="AR136" i="46"/>
  <c r="AR135" i="46"/>
  <c r="AR149" i="46"/>
  <c r="AR143" i="46"/>
  <c r="AJ1561" i="79"/>
  <c r="AJ1562" i="79"/>
  <c r="AH1561" i="79"/>
  <c r="AH1562" i="79"/>
  <c r="AI1562" i="79"/>
  <c r="AI1561" i="79"/>
  <c r="AK1561" i="79"/>
  <c r="AK1562" i="79"/>
  <c r="L30" i="45"/>
  <c r="D131" i="45" s="1"/>
  <c r="AF772" i="79" s="1"/>
  <c r="L23" i="45"/>
  <c r="C131" i="45" s="1"/>
  <c r="AE772" i="79" s="1"/>
  <c r="M30" i="45"/>
  <c r="D132" i="45" s="1"/>
  <c r="AF967" i="79" s="1"/>
  <c r="AF976" i="79" s="1"/>
  <c r="M23" i="45"/>
  <c r="C132" i="45" s="1"/>
  <c r="AE967" i="79" s="1"/>
  <c r="N23" i="45"/>
  <c r="C133" i="45" s="1"/>
  <c r="AE1162" i="79" s="1"/>
  <c r="N30" i="45"/>
  <c r="D133" i="45" s="1"/>
  <c r="AF1162" i="79" s="1"/>
  <c r="AF1170" i="79" s="1"/>
  <c r="O23" i="45"/>
  <c r="C134" i="45" s="1"/>
  <c r="AE1357" i="79" s="1"/>
  <c r="O30" i="45"/>
  <c r="D134" i="45" s="1"/>
  <c r="AF1357" i="79" s="1"/>
  <c r="AF1367" i="79" s="1"/>
  <c r="AE1556" i="79"/>
  <c r="AE1561" i="79"/>
  <c r="AP147" i="46"/>
  <c r="AH1612" i="79" s="1"/>
  <c r="AP148" i="46"/>
  <c r="AH1639" i="79" s="1"/>
  <c r="AP141" i="46"/>
  <c r="AP150" i="46"/>
  <c r="AH1693" i="79" s="1"/>
  <c r="AO147" i="46"/>
  <c r="AG1612" i="79" s="1"/>
  <c r="AO140" i="46"/>
  <c r="AO141" i="46"/>
  <c r="AO146" i="46"/>
  <c r="AG1586" i="79" s="1"/>
  <c r="AP137" i="46"/>
  <c r="AO136" i="46"/>
  <c r="AO142" i="46"/>
  <c r="AP135" i="46"/>
  <c r="AP136" i="46"/>
  <c r="AP138" i="46"/>
  <c r="AP145" i="46"/>
  <c r="AO135" i="46"/>
  <c r="AO138" i="46"/>
  <c r="AO144" i="46"/>
  <c r="AO145" i="46"/>
  <c r="AG1552" i="79" s="1"/>
  <c r="AP143" i="46"/>
  <c r="AP142" i="46"/>
  <c r="AO137" i="46"/>
  <c r="AP139" i="46"/>
  <c r="AP140" i="46"/>
  <c r="AP146" i="46"/>
  <c r="AP149" i="46"/>
  <c r="AH1666" i="79" s="1"/>
  <c r="AO139" i="46"/>
  <c r="AO149" i="46"/>
  <c r="AG1666" i="79" s="1"/>
  <c r="AO148" i="46"/>
  <c r="AG1639" i="79" s="1"/>
  <c r="AO150" i="46"/>
  <c r="AG1693" i="79" s="1"/>
  <c r="AO127" i="46"/>
  <c r="AP144" i="46"/>
  <c r="AO143" i="46"/>
  <c r="AG1694" i="79"/>
  <c r="AG1702" i="79"/>
  <c r="AG1699" i="79"/>
  <c r="AG1703" i="79"/>
  <c r="AG1696" i="79"/>
  <c r="AG1700" i="79"/>
  <c r="AG1704" i="79"/>
  <c r="AG1701" i="79"/>
  <c r="AG1697" i="79"/>
  <c r="AM1615" i="79"/>
  <c r="AM1619" i="79"/>
  <c r="AM1612" i="79"/>
  <c r="AM1613" i="79"/>
  <c r="AM1621" i="79"/>
  <c r="AM1616" i="79"/>
  <c r="AM1620" i="79"/>
  <c r="AM1623" i="79"/>
  <c r="AM1618" i="79"/>
  <c r="AM1622" i="79"/>
  <c r="AM1614" i="79"/>
  <c r="AQ1555" i="79"/>
  <c r="AQ1559" i="79"/>
  <c r="AQ1562" i="79"/>
  <c r="AQ1552" i="79"/>
  <c r="AQ1561" i="79" s="1"/>
  <c r="AQ1553" i="79"/>
  <c r="AQ1563" i="79"/>
  <c r="AQ1558" i="79"/>
  <c r="AQ1554" i="79"/>
  <c r="AQ1556" i="79"/>
  <c r="AQ1560" i="79"/>
  <c r="AP1693" i="79"/>
  <c r="AP1697" i="79"/>
  <c r="AP1701" i="79"/>
  <c r="AP1694" i="79"/>
  <c r="AP1702" i="79"/>
  <c r="AP1699" i="79"/>
  <c r="AP1703" i="79"/>
  <c r="AP1700" i="79"/>
  <c r="AP1704" i="79"/>
  <c r="AP1696" i="79"/>
  <c r="AO1587" i="79"/>
  <c r="AO1595" i="79"/>
  <c r="AO1588" i="79"/>
  <c r="AO1592" i="79"/>
  <c r="AO1596" i="79"/>
  <c r="AO1589" i="79"/>
  <c r="AO1593" i="79"/>
  <c r="AO1597" i="79"/>
  <c r="AO1590" i="79"/>
  <c r="AO1594" i="79"/>
  <c r="AO1586" i="79"/>
  <c r="AF1668" i="79"/>
  <c r="AF1672" i="79"/>
  <c r="AF1676" i="79"/>
  <c r="AF1666" i="79"/>
  <c r="AF1670" i="79"/>
  <c r="AF1674" i="79"/>
  <c r="AF1677" i="79"/>
  <c r="AF1667" i="79"/>
  <c r="AF1669" i="79"/>
  <c r="AF1673" i="79"/>
  <c r="AF1671" i="79"/>
  <c r="AF1675" i="79"/>
  <c r="AF1165" i="79"/>
  <c r="AF1167" i="79"/>
  <c r="AF1168" i="79"/>
  <c r="AI1642" i="79"/>
  <c r="AI1640" i="79"/>
  <c r="AI1639" i="79"/>
  <c r="AI1643" i="79"/>
  <c r="AI1647" i="79"/>
  <c r="AI1641" i="79"/>
  <c r="AI1648" i="79"/>
  <c r="AI1645" i="79"/>
  <c r="AI1649" i="79"/>
  <c r="AI1646" i="79"/>
  <c r="AI1650" i="79"/>
  <c r="AH1697" i="79"/>
  <c r="AH1701" i="79"/>
  <c r="AH1694" i="79"/>
  <c r="AH1702" i="79"/>
  <c r="AH1699" i="79"/>
  <c r="AH1703" i="79"/>
  <c r="AH1696" i="79"/>
  <c r="AH1700" i="79"/>
  <c r="AH1704" i="79"/>
  <c r="AJ1554" i="79"/>
  <c r="AJ1558" i="79"/>
  <c r="AJ1555" i="79"/>
  <c r="AJ1552" i="79"/>
  <c r="AJ1556" i="79"/>
  <c r="AJ1560" i="79"/>
  <c r="AJ1563" i="79"/>
  <c r="AJ1559" i="79"/>
  <c r="AJ1553" i="79"/>
  <c r="AH1586" i="79"/>
  <c r="AH1590" i="79"/>
  <c r="AH1594" i="79"/>
  <c r="AH1587" i="79"/>
  <c r="AH1595" i="79"/>
  <c r="AH1588" i="79"/>
  <c r="AH1592" i="79"/>
  <c r="AH1596" i="79"/>
  <c r="AH1593" i="79"/>
  <c r="AH1597" i="79"/>
  <c r="AH1589" i="79"/>
  <c r="AF1614" i="79"/>
  <c r="AF1618" i="79"/>
  <c r="AF1612" i="79"/>
  <c r="AF1616" i="79"/>
  <c r="AF1620" i="79"/>
  <c r="AF1622" i="79"/>
  <c r="AF1623" i="79"/>
  <c r="AF1613" i="79"/>
  <c r="AF1615" i="79"/>
  <c r="AF1619" i="79"/>
  <c r="AF1621" i="79"/>
  <c r="AF1617" i="79"/>
  <c r="AH1616" i="79"/>
  <c r="AH1620" i="79"/>
  <c r="AH1613" i="79"/>
  <c r="AH1614" i="79"/>
  <c r="AH1618" i="79"/>
  <c r="AH1621" i="79"/>
  <c r="AH1622" i="79"/>
  <c r="AH1615" i="79"/>
  <c r="AH1619" i="79"/>
  <c r="AH1623" i="79"/>
  <c r="AG1553" i="79"/>
  <c r="AG1554" i="79"/>
  <c r="AG1555" i="79"/>
  <c r="AG1559" i="79"/>
  <c r="AG1562" i="79"/>
  <c r="AG1558" i="79"/>
  <c r="AG1560" i="79"/>
  <c r="AG1556" i="79"/>
  <c r="AG1563" i="79"/>
  <c r="AI1696" i="79"/>
  <c r="AI1700" i="79"/>
  <c r="AI1704" i="79"/>
  <c r="AI1693" i="79"/>
  <c r="AI1697" i="79"/>
  <c r="AI1701" i="79"/>
  <c r="AI1694" i="79"/>
  <c r="AI1702" i="79"/>
  <c r="AI1703" i="79"/>
  <c r="AI1699" i="79"/>
  <c r="AR1699" i="79"/>
  <c r="AR1703" i="79"/>
  <c r="AR1696" i="79"/>
  <c r="AR1700" i="79"/>
  <c r="AR1704" i="79"/>
  <c r="AR1693" i="79"/>
  <c r="AR1697" i="79"/>
  <c r="AR1701" i="79"/>
  <c r="AR1694" i="79"/>
  <c r="AR1702" i="79"/>
  <c r="AM1642" i="79"/>
  <c r="AM1640" i="79"/>
  <c r="AM1643" i="79"/>
  <c r="AM1647" i="79"/>
  <c r="AM1648" i="79"/>
  <c r="AM1639" i="79"/>
  <c r="AM1645" i="79"/>
  <c r="AM1649" i="79"/>
  <c r="AM1646" i="79"/>
  <c r="AM1641" i="79"/>
  <c r="AM1650" i="79"/>
  <c r="AM1589" i="79"/>
  <c r="AM1593" i="79"/>
  <c r="AM1597" i="79"/>
  <c r="AM1586" i="79"/>
  <c r="AM1590" i="79"/>
  <c r="AM1594" i="79"/>
  <c r="AM1587" i="79"/>
  <c r="AM1595" i="79"/>
  <c r="AM1596" i="79"/>
  <c r="AM1588" i="79"/>
  <c r="AM1592" i="79"/>
  <c r="AM1555" i="79"/>
  <c r="AM1559" i="79"/>
  <c r="AM1562" i="79"/>
  <c r="AM1552" i="79"/>
  <c r="AM1561" i="79" s="1"/>
  <c r="AM1553" i="79"/>
  <c r="AM1556" i="79"/>
  <c r="AM1560" i="79"/>
  <c r="AM1554" i="79"/>
  <c r="AM1563" i="79"/>
  <c r="AM1558" i="79"/>
  <c r="AR1554" i="79"/>
  <c r="AR1558" i="79"/>
  <c r="AR1555" i="79"/>
  <c r="AR1552" i="79"/>
  <c r="AR1561" i="79" s="1"/>
  <c r="AR1556" i="79"/>
  <c r="AR1560" i="79"/>
  <c r="AR1563" i="79"/>
  <c r="AR1559" i="79"/>
  <c r="AR1562" i="79"/>
  <c r="AR1553" i="79"/>
  <c r="AQ1589" i="79"/>
  <c r="AQ1593" i="79"/>
  <c r="AQ1597" i="79"/>
  <c r="AQ1586" i="79"/>
  <c r="AQ1590" i="79"/>
  <c r="AQ1594" i="79"/>
  <c r="AQ1587" i="79"/>
  <c r="AQ1595" i="79"/>
  <c r="AQ1592" i="79"/>
  <c r="AQ1596" i="79"/>
  <c r="AQ1588" i="79"/>
  <c r="AO1640" i="79"/>
  <c r="AO1642" i="79"/>
  <c r="AO1641" i="79"/>
  <c r="AO1645" i="79"/>
  <c r="AO1649" i="79"/>
  <c r="AO1646" i="79"/>
  <c r="AO1650" i="79"/>
  <c r="AO1643" i="79"/>
  <c r="AO1647" i="79"/>
  <c r="AO1639" i="79"/>
  <c r="AO1648" i="79"/>
  <c r="AN1554" i="79"/>
  <c r="AN1558" i="79"/>
  <c r="AN1555" i="79"/>
  <c r="AN1552" i="79"/>
  <c r="AN1561" i="79" s="1"/>
  <c r="AN1556" i="79"/>
  <c r="AN1560" i="79"/>
  <c r="AN1563" i="79"/>
  <c r="AN1562" i="79"/>
  <c r="AN1553" i="79"/>
  <c r="AN1559" i="79"/>
  <c r="AO1613" i="79"/>
  <c r="AO1615" i="79"/>
  <c r="AO1619" i="79"/>
  <c r="AO1614" i="79"/>
  <c r="AO1618" i="79"/>
  <c r="AO1621" i="79"/>
  <c r="AO1612" i="79"/>
  <c r="AO1616" i="79"/>
  <c r="AO1620" i="79"/>
  <c r="AO1622" i="79"/>
  <c r="AO1623" i="79"/>
  <c r="AQ1615" i="79"/>
  <c r="AQ1619" i="79"/>
  <c r="AQ1612" i="79"/>
  <c r="AQ1613" i="79"/>
  <c r="AQ1623" i="79"/>
  <c r="AQ1614" i="79"/>
  <c r="AQ1618" i="79"/>
  <c r="AQ1616" i="79"/>
  <c r="AQ1620" i="79"/>
  <c r="AQ1621" i="79"/>
  <c r="AQ1622" i="79"/>
  <c r="AF776" i="79"/>
  <c r="AF780" i="79"/>
  <c r="AF773" i="79"/>
  <c r="AF777" i="79"/>
  <c r="AF774" i="79"/>
  <c r="AF778" i="79"/>
  <c r="AF779" i="79"/>
  <c r="AF775" i="79"/>
  <c r="AF1588" i="79"/>
  <c r="AF1592" i="79"/>
  <c r="AF1596" i="79"/>
  <c r="AF1589" i="79"/>
  <c r="AF1593" i="79"/>
  <c r="AF1597" i="79"/>
  <c r="AF1586" i="79"/>
  <c r="AF1590" i="79"/>
  <c r="AF1594" i="79"/>
  <c r="AF1587" i="79"/>
  <c r="AF1591" i="79"/>
  <c r="AF1595" i="79"/>
  <c r="AI1669" i="79"/>
  <c r="AI1673" i="79"/>
  <c r="AI1677" i="79"/>
  <c r="AI1666" i="79"/>
  <c r="AI1667" i="79"/>
  <c r="AI1675" i="79"/>
  <c r="AI1668" i="79"/>
  <c r="AI1672" i="79"/>
  <c r="AI1670" i="79"/>
  <c r="AI1674" i="79"/>
  <c r="AI1676" i="79"/>
  <c r="AI1615" i="79"/>
  <c r="AI1619" i="79"/>
  <c r="AI1612" i="79"/>
  <c r="AI1613" i="79"/>
  <c r="AI1621" i="79"/>
  <c r="AI1623" i="79"/>
  <c r="AI1614" i="79"/>
  <c r="AI1618" i="79"/>
  <c r="AI1616" i="79"/>
  <c r="AI1620" i="79"/>
  <c r="AI1622" i="79"/>
  <c r="AK1613" i="79"/>
  <c r="AK1621" i="79"/>
  <c r="AK1615" i="79"/>
  <c r="AK1619" i="79"/>
  <c r="AK1612" i="79"/>
  <c r="AK1622" i="79"/>
  <c r="AK1614" i="79"/>
  <c r="AK1618" i="79"/>
  <c r="AK1623" i="79"/>
  <c r="AK1616" i="79"/>
  <c r="AK1620" i="79"/>
  <c r="AO1667" i="79"/>
  <c r="AO1675" i="79"/>
  <c r="AO1669" i="79"/>
  <c r="AO1673" i="79"/>
  <c r="AO1677" i="79"/>
  <c r="AO1666" i="79"/>
  <c r="AO1668" i="79"/>
  <c r="AO1672" i="79"/>
  <c r="AO1670" i="79"/>
  <c r="AO1674" i="79"/>
  <c r="AO1676" i="79"/>
  <c r="AL1612" i="79"/>
  <c r="AL1616" i="79"/>
  <c r="AL1620" i="79"/>
  <c r="AL1614" i="79"/>
  <c r="AL1618" i="79"/>
  <c r="AL1613" i="79"/>
  <c r="AL1615" i="79"/>
  <c r="AL1619" i="79"/>
  <c r="AL1621" i="79"/>
  <c r="AL1622" i="79"/>
  <c r="AL1623" i="79"/>
  <c r="AJ1668" i="79"/>
  <c r="AJ1672" i="79"/>
  <c r="AJ1676" i="79"/>
  <c r="AJ1666" i="79"/>
  <c r="AJ1670" i="79"/>
  <c r="AJ1674" i="79"/>
  <c r="AJ1669" i="79"/>
  <c r="AJ1673" i="79"/>
  <c r="AJ1675" i="79"/>
  <c r="AJ1667" i="79"/>
  <c r="AJ1677" i="79"/>
  <c r="AJ1588" i="79"/>
  <c r="AJ1592" i="79"/>
  <c r="AJ1596" i="79"/>
  <c r="AJ1589" i="79"/>
  <c r="AJ1593" i="79"/>
  <c r="AJ1597" i="79"/>
  <c r="AJ1586" i="79"/>
  <c r="AJ1590" i="79"/>
  <c r="AJ1594" i="79"/>
  <c r="AJ1595" i="79"/>
  <c r="AJ1587" i="79"/>
  <c r="AI1589" i="79"/>
  <c r="AI1593" i="79"/>
  <c r="AI1597" i="79"/>
  <c r="AI1586" i="79"/>
  <c r="AI1590" i="79"/>
  <c r="AI1594" i="79"/>
  <c r="AI1587" i="79"/>
  <c r="AI1595" i="79"/>
  <c r="AI1588" i="79"/>
  <c r="AI1592" i="79"/>
  <c r="AI1596" i="79"/>
  <c r="AL1552" i="79"/>
  <c r="AL1561" i="79" s="1"/>
  <c r="AL1556" i="79"/>
  <c r="AL1560" i="79"/>
  <c r="AL1563" i="79"/>
  <c r="AL1553" i="79"/>
  <c r="AL1554" i="79"/>
  <c r="AL1558" i="79"/>
  <c r="AL1555" i="79"/>
  <c r="AL1559" i="79"/>
  <c r="AL1562" i="79"/>
  <c r="AN1668" i="79"/>
  <c r="AN1672" i="79"/>
  <c r="AN1676" i="79"/>
  <c r="AN1666" i="79"/>
  <c r="AN1670" i="79"/>
  <c r="AN1674" i="79"/>
  <c r="AN1677" i="79"/>
  <c r="AN1669" i="79"/>
  <c r="AN1673" i="79"/>
  <c r="AN1667" i="79"/>
  <c r="AN1675" i="79"/>
  <c r="AP1666" i="79"/>
  <c r="AP1670" i="79"/>
  <c r="AP1674" i="79"/>
  <c r="AP1667" i="79"/>
  <c r="AP1668" i="79"/>
  <c r="AP1672" i="79"/>
  <c r="AP1676" i="79"/>
  <c r="AP1675" i="79"/>
  <c r="AP1677" i="79"/>
  <c r="AP1673" i="79"/>
  <c r="AP1669" i="79"/>
  <c r="AP1612" i="79"/>
  <c r="AP1616" i="79"/>
  <c r="AP1620" i="79"/>
  <c r="AP1614" i="79"/>
  <c r="AP1618" i="79"/>
  <c r="AP1621" i="79"/>
  <c r="AP1613" i="79"/>
  <c r="AP1622" i="79"/>
  <c r="AP1623" i="79"/>
  <c r="AP1615" i="79"/>
  <c r="AP1619" i="79"/>
  <c r="AP1586" i="79"/>
  <c r="AP1590" i="79"/>
  <c r="AP1594" i="79"/>
  <c r="AP1587" i="79"/>
  <c r="AP1595" i="79"/>
  <c r="AP1588" i="79"/>
  <c r="AP1592" i="79"/>
  <c r="AP1596" i="79"/>
  <c r="AP1597" i="79"/>
  <c r="AP1589" i="79"/>
  <c r="AP1593" i="79"/>
  <c r="AR1588" i="79"/>
  <c r="AR1592" i="79"/>
  <c r="AR1596" i="79"/>
  <c r="AR1589" i="79"/>
  <c r="AR1593" i="79"/>
  <c r="AR1597" i="79"/>
  <c r="AR1586" i="79"/>
  <c r="AR1590" i="79"/>
  <c r="AR1594" i="79"/>
  <c r="AR1595" i="79"/>
  <c r="AR1587" i="79"/>
  <c r="AN1699" i="79"/>
  <c r="AN1703" i="79"/>
  <c r="AN1696" i="79"/>
  <c r="AN1700" i="79"/>
  <c r="AN1704" i="79"/>
  <c r="AN1693" i="79"/>
  <c r="AN1697" i="79"/>
  <c r="AN1701" i="79"/>
  <c r="AN1702" i="79"/>
  <c r="AN1694" i="79"/>
  <c r="AR1641" i="79"/>
  <c r="AR1639" i="79"/>
  <c r="AR1642" i="79"/>
  <c r="AR1646" i="79"/>
  <c r="AR1650" i="79"/>
  <c r="AR1643" i="79"/>
  <c r="AR1647" i="79"/>
  <c r="AR1648" i="79"/>
  <c r="AR1645" i="79"/>
  <c r="AR1649" i="79"/>
  <c r="AR1640" i="79"/>
  <c r="AM1696" i="79"/>
  <c r="AM1700" i="79"/>
  <c r="AM1704" i="79"/>
  <c r="AM1693" i="79"/>
  <c r="AM1697" i="79"/>
  <c r="AM1701" i="79"/>
  <c r="AM1694" i="79"/>
  <c r="AM1702" i="79"/>
  <c r="AM1699" i="79"/>
  <c r="AM1703" i="79"/>
  <c r="AR1614" i="79"/>
  <c r="AR1618" i="79"/>
  <c r="AR1612" i="79"/>
  <c r="AR1616" i="79"/>
  <c r="AR1620" i="79"/>
  <c r="AR1615" i="79"/>
  <c r="AR1619" i="79"/>
  <c r="AR1622" i="79"/>
  <c r="AR1623" i="79"/>
  <c r="AR1613" i="79"/>
  <c r="AR1621" i="79"/>
  <c r="AN1614" i="79"/>
  <c r="AN1618" i="79"/>
  <c r="AN1612" i="79"/>
  <c r="AN1616" i="79"/>
  <c r="AN1620" i="79"/>
  <c r="AN1622" i="79"/>
  <c r="AN1613" i="79"/>
  <c r="AN1623" i="79"/>
  <c r="AN1615" i="79"/>
  <c r="AN1619" i="79"/>
  <c r="AN1621" i="79"/>
  <c r="AE1647" i="79"/>
  <c r="AE1650" i="79"/>
  <c r="AE1646" i="79"/>
  <c r="AE1643" i="79"/>
  <c r="AE1649" i="79"/>
  <c r="AE1645" i="79"/>
  <c r="AE1648" i="79"/>
  <c r="AE1644" i="79"/>
  <c r="AF1554" i="79"/>
  <c r="AF1558" i="79"/>
  <c r="AF1555" i="79"/>
  <c r="AF1552" i="79"/>
  <c r="AF1556" i="79"/>
  <c r="AF1560" i="79"/>
  <c r="AF1563" i="79"/>
  <c r="AF1553" i="79"/>
  <c r="AF1562" i="79"/>
  <c r="AF1559" i="79"/>
  <c r="AF1557" i="79"/>
  <c r="AG1667" i="79"/>
  <c r="AG1675" i="79"/>
  <c r="AG1668" i="79"/>
  <c r="AG1669" i="79"/>
  <c r="AG1673" i="79"/>
  <c r="AG1677" i="79"/>
  <c r="AG1670" i="79"/>
  <c r="AG1674" i="79"/>
  <c r="AG1676" i="79"/>
  <c r="AG1613" i="79"/>
  <c r="AG1621" i="79"/>
  <c r="AG1615" i="79"/>
  <c r="AG1619" i="79"/>
  <c r="AG1614" i="79"/>
  <c r="AG1618" i="79"/>
  <c r="AG1616" i="79"/>
  <c r="AG1620" i="79"/>
  <c r="AG1622" i="79"/>
  <c r="AG1623" i="79"/>
  <c r="AK1553" i="79"/>
  <c r="AK1554" i="79"/>
  <c r="AK1555" i="79"/>
  <c r="AK1559" i="79"/>
  <c r="AK1563" i="79"/>
  <c r="AK1552" i="79"/>
  <c r="AK1558" i="79"/>
  <c r="AK1560" i="79"/>
  <c r="AK1556" i="79"/>
  <c r="AQ1696" i="79"/>
  <c r="AQ1700" i="79"/>
  <c r="AQ1704" i="79"/>
  <c r="AQ1693" i="79"/>
  <c r="AQ1697" i="79"/>
  <c r="AQ1701" i="79"/>
  <c r="AQ1694" i="79"/>
  <c r="AQ1702" i="79"/>
  <c r="AQ1699" i="79"/>
  <c r="AQ1703" i="79"/>
  <c r="AN1588" i="79"/>
  <c r="AN1592" i="79"/>
  <c r="AN1596" i="79"/>
  <c r="AN1589" i="79"/>
  <c r="AN1593" i="79"/>
  <c r="AN1597" i="79"/>
  <c r="AN1586" i="79"/>
  <c r="AN1590" i="79"/>
  <c r="AN1594" i="79"/>
  <c r="AN1595" i="79"/>
  <c r="AN1587" i="79"/>
  <c r="AQ1669" i="79"/>
  <c r="AQ1673" i="79"/>
  <c r="AQ1677" i="79"/>
  <c r="AQ1666" i="79"/>
  <c r="AQ1667" i="79"/>
  <c r="AQ1675" i="79"/>
  <c r="AQ1668" i="79"/>
  <c r="AQ1672" i="79"/>
  <c r="AQ1670" i="79"/>
  <c r="AQ1674" i="79"/>
  <c r="AQ1676" i="79"/>
  <c r="AQ1642" i="79"/>
  <c r="AQ1640" i="79"/>
  <c r="AQ1639" i="79"/>
  <c r="AQ1643" i="79"/>
  <c r="AQ1647" i="79"/>
  <c r="AQ1641" i="79"/>
  <c r="AQ1648" i="79"/>
  <c r="AQ1645" i="79"/>
  <c r="AQ1649" i="79"/>
  <c r="AQ1650" i="79"/>
  <c r="AQ1646" i="79"/>
  <c r="AJ1699" i="79"/>
  <c r="AJ1703" i="79"/>
  <c r="AJ1696" i="79"/>
  <c r="AJ1700" i="79"/>
  <c r="AJ1704" i="79"/>
  <c r="AJ1693" i="79"/>
  <c r="AJ1697" i="79"/>
  <c r="AJ1701" i="79"/>
  <c r="AJ1702" i="79"/>
  <c r="AJ1694" i="79"/>
  <c r="AK1587" i="79"/>
  <c r="AK1595" i="79"/>
  <c r="AK1588" i="79"/>
  <c r="AK1592" i="79"/>
  <c r="AK1596" i="79"/>
  <c r="AK1589" i="79"/>
  <c r="AK1593" i="79"/>
  <c r="AK1597" i="79"/>
  <c r="AK1594" i="79"/>
  <c r="AK1586" i="79"/>
  <c r="AK1590" i="79"/>
  <c r="AH1552" i="79"/>
  <c r="AH1556" i="79"/>
  <c r="AH1560" i="79"/>
  <c r="AH1563" i="79"/>
  <c r="AH1553" i="79"/>
  <c r="AH1554" i="79"/>
  <c r="AH1558" i="79"/>
  <c r="AH1555" i="79"/>
  <c r="AH1559" i="79"/>
  <c r="AH1670" i="79"/>
  <c r="AH1674" i="79"/>
  <c r="AH1667" i="79"/>
  <c r="AH1668" i="79"/>
  <c r="AH1672" i="79"/>
  <c r="AH1676" i="79"/>
  <c r="AH1675" i="79"/>
  <c r="AH1677" i="79"/>
  <c r="AH1669" i="79"/>
  <c r="AH1673" i="79"/>
  <c r="AH1641" i="79"/>
  <c r="AH1648" i="79"/>
  <c r="AH1645" i="79"/>
  <c r="AH1649" i="79"/>
  <c r="AH1640" i="79"/>
  <c r="AH1646" i="79"/>
  <c r="AH1650" i="79"/>
  <c r="AH1642" i="79"/>
  <c r="AH1647" i="79"/>
  <c r="AH1643" i="79"/>
  <c r="AG1640" i="79"/>
  <c r="AG1642" i="79"/>
  <c r="AG1641" i="79"/>
  <c r="AG1645" i="79"/>
  <c r="AG1649" i="79"/>
  <c r="AG1646" i="79"/>
  <c r="AG1650" i="79"/>
  <c r="AG1643" i="79"/>
  <c r="AG1647" i="79"/>
  <c r="AG1648" i="79"/>
  <c r="AJ1641" i="79"/>
  <c r="AJ1639" i="79"/>
  <c r="AJ1642" i="79"/>
  <c r="AJ1646" i="79"/>
  <c r="AJ1650" i="79"/>
  <c r="AJ1643" i="79"/>
  <c r="AJ1647" i="79"/>
  <c r="AJ1648" i="79"/>
  <c r="AJ1640" i="79"/>
  <c r="AJ1645" i="79"/>
  <c r="AJ1649" i="79"/>
  <c r="AI1555" i="79"/>
  <c r="AI1559" i="79"/>
  <c r="AI1552" i="79"/>
  <c r="AI1556" i="79"/>
  <c r="AI1553" i="79"/>
  <c r="AI1554" i="79"/>
  <c r="AI1563" i="79"/>
  <c r="AI1558" i="79"/>
  <c r="AI1560" i="79"/>
  <c r="AG1587" i="79"/>
  <c r="AG1595" i="79"/>
  <c r="AG1588" i="79"/>
  <c r="AG1592" i="79"/>
  <c r="AG1596" i="79"/>
  <c r="AG1589" i="79"/>
  <c r="AG1593" i="79"/>
  <c r="AG1597" i="79"/>
  <c r="AG1594" i="79"/>
  <c r="AG1590" i="79"/>
  <c r="AK1667" i="79"/>
  <c r="AK1675" i="79"/>
  <c r="AK1669" i="79"/>
  <c r="AK1673" i="79"/>
  <c r="AK1677" i="79"/>
  <c r="AK1676" i="79"/>
  <c r="AK1668" i="79"/>
  <c r="AK1672" i="79"/>
  <c r="AK1670" i="79"/>
  <c r="AK1674" i="79"/>
  <c r="AK1666" i="79"/>
  <c r="AK1694" i="79"/>
  <c r="AK1702" i="79"/>
  <c r="AK1699" i="79"/>
  <c r="AK1703" i="79"/>
  <c r="AK1696" i="79"/>
  <c r="AK1700" i="79"/>
  <c r="AK1704" i="79"/>
  <c r="AK1697" i="79"/>
  <c r="AK1701" i="79"/>
  <c r="AK1693" i="79"/>
  <c r="AJ1614" i="79"/>
  <c r="AJ1618" i="79"/>
  <c r="AJ1612" i="79"/>
  <c r="AJ1616" i="79"/>
  <c r="AJ1620" i="79"/>
  <c r="AJ1615" i="79"/>
  <c r="AJ1619" i="79"/>
  <c r="AJ1622" i="79"/>
  <c r="AJ1621" i="79"/>
  <c r="AJ1623" i="79"/>
  <c r="AJ1613" i="79"/>
  <c r="AK1640" i="79"/>
  <c r="AK1642" i="79"/>
  <c r="AK1645" i="79"/>
  <c r="AK1649" i="79"/>
  <c r="AK1639" i="79"/>
  <c r="AK1646" i="79"/>
  <c r="AK1650" i="79"/>
  <c r="AK1641" i="79"/>
  <c r="AK1643" i="79"/>
  <c r="AK1647" i="79"/>
  <c r="AK1648" i="79"/>
  <c r="AO1553" i="79"/>
  <c r="AO1554" i="79"/>
  <c r="AO1555" i="79"/>
  <c r="AO1559" i="79"/>
  <c r="AO1562" i="79"/>
  <c r="AO1558" i="79"/>
  <c r="AO1556" i="79"/>
  <c r="AO1560" i="79"/>
  <c r="AO1552" i="79"/>
  <c r="AO1561" i="79" s="1"/>
  <c r="AO1563" i="79"/>
  <c r="AO1694" i="79"/>
  <c r="AO1702" i="79"/>
  <c r="AO1699" i="79"/>
  <c r="AO1703" i="79"/>
  <c r="AO1696" i="79"/>
  <c r="AO1700" i="79"/>
  <c r="AO1704" i="79"/>
  <c r="AO1693" i="79"/>
  <c r="AO1697" i="79"/>
  <c r="AO1701" i="79"/>
  <c r="AL1693" i="79"/>
  <c r="AL1697" i="79"/>
  <c r="AL1701" i="79"/>
  <c r="AL1694" i="79"/>
  <c r="AL1702" i="79"/>
  <c r="AL1699" i="79"/>
  <c r="AL1703" i="79"/>
  <c r="AL1704" i="79"/>
  <c r="AL1696" i="79"/>
  <c r="AL1700" i="79"/>
  <c r="AR1668" i="79"/>
  <c r="AR1672" i="79"/>
  <c r="AR1676" i="79"/>
  <c r="AR1666" i="79"/>
  <c r="AR1670" i="79"/>
  <c r="AR1674" i="79"/>
  <c r="AR1667" i="79"/>
  <c r="AR1669" i="79"/>
  <c r="AR1673" i="79"/>
  <c r="AR1675" i="79"/>
  <c r="AR1677" i="79"/>
  <c r="AP1552" i="79"/>
  <c r="AP1561" i="79" s="1"/>
  <c r="AP1556" i="79"/>
  <c r="AP1560" i="79"/>
  <c r="AP1563" i="79"/>
  <c r="AP1553" i="79"/>
  <c r="AP1554" i="79"/>
  <c r="AP1558" i="79"/>
  <c r="AP1555" i="79"/>
  <c r="AP1562" i="79"/>
  <c r="AP1559" i="79"/>
  <c r="AL1666" i="79"/>
  <c r="AL1670" i="79"/>
  <c r="AL1674" i="79"/>
  <c r="AL1667" i="79"/>
  <c r="AL1668" i="79"/>
  <c r="AL1672" i="79"/>
  <c r="AL1676" i="79"/>
  <c r="AL1669" i="79"/>
  <c r="AL1673" i="79"/>
  <c r="AL1675" i="79"/>
  <c r="AL1677" i="79"/>
  <c r="AM1669" i="79"/>
  <c r="AM1673" i="79"/>
  <c r="AM1677" i="79"/>
  <c r="AM1666" i="79"/>
  <c r="AM1667" i="79"/>
  <c r="AM1675" i="79"/>
  <c r="AM1670" i="79"/>
  <c r="AM1674" i="79"/>
  <c r="AM1676" i="79"/>
  <c r="AM1668" i="79"/>
  <c r="AM1672" i="79"/>
  <c r="AL1586" i="79"/>
  <c r="AL1590" i="79"/>
  <c r="AL1594" i="79"/>
  <c r="AL1587" i="79"/>
  <c r="AL1595" i="79"/>
  <c r="AL1588" i="79"/>
  <c r="AL1592" i="79"/>
  <c r="AL1596" i="79"/>
  <c r="AL1589" i="79"/>
  <c r="AL1593" i="79"/>
  <c r="AL1597" i="79"/>
  <c r="AP1639" i="79"/>
  <c r="AP1641" i="79"/>
  <c r="AP1648" i="79"/>
  <c r="AP1645" i="79"/>
  <c r="AP1649" i="79"/>
  <c r="AP1640" i="79"/>
  <c r="AP1646" i="79"/>
  <c r="AP1650" i="79"/>
  <c r="AP1643" i="79"/>
  <c r="AP1642" i="79"/>
  <c r="AP1647" i="79"/>
  <c r="AL1639" i="79"/>
  <c r="AL1641" i="79"/>
  <c r="AL1640" i="79"/>
  <c r="AL1648" i="79"/>
  <c r="AL1642" i="79"/>
  <c r="AL1645" i="79"/>
  <c r="AL1649" i="79"/>
  <c r="AL1646" i="79"/>
  <c r="AL1650" i="79"/>
  <c r="AL1647" i="79"/>
  <c r="AL1643" i="79"/>
  <c r="AN1641" i="79"/>
  <c r="AN1639" i="79"/>
  <c r="AN1646" i="79"/>
  <c r="AN1650" i="79"/>
  <c r="AN1640" i="79"/>
  <c r="AN1643" i="79"/>
  <c r="AN1647" i="79"/>
  <c r="AN1642" i="79"/>
  <c r="AN1648" i="79"/>
  <c r="AN1649" i="79"/>
  <c r="AN1645" i="79"/>
  <c r="AF1641" i="79"/>
  <c r="AF1639" i="79"/>
  <c r="AF1646" i="79"/>
  <c r="AF1650" i="79"/>
  <c r="AF1640" i="79"/>
  <c r="AF1643" i="79"/>
  <c r="AF1647" i="79"/>
  <c r="AF1642" i="79"/>
  <c r="AF1644" i="79"/>
  <c r="AF1648" i="79"/>
  <c r="AF1645" i="79"/>
  <c r="AF1649" i="79"/>
  <c r="AF1699" i="79"/>
  <c r="AF1703" i="79"/>
  <c r="AF1696" i="79"/>
  <c r="AF1700" i="79"/>
  <c r="AF1704" i="79"/>
  <c r="AF1693" i="79"/>
  <c r="AF1697" i="79"/>
  <c r="AF1701" i="79"/>
  <c r="AF1702" i="79"/>
  <c r="AF1694" i="79"/>
  <c r="AF1698" i="79"/>
  <c r="AE1586" i="79"/>
  <c r="AE1587" i="79"/>
  <c r="AE1589" i="79"/>
  <c r="AE1588" i="79"/>
  <c r="AE1596" i="79"/>
  <c r="AE1595" i="79"/>
  <c r="AE1597" i="79"/>
  <c r="AE1593" i="79"/>
  <c r="AE1592" i="79"/>
  <c r="AE1594" i="79"/>
  <c r="AE1591" i="79"/>
  <c r="AE1590" i="79"/>
  <c r="AE1552" i="79"/>
  <c r="AE1554" i="79"/>
  <c r="AE1553" i="79"/>
  <c r="AE1555" i="79"/>
  <c r="AE1562" i="79"/>
  <c r="AE1557" i="79"/>
  <c r="AE1563" i="79"/>
  <c r="AE1559" i="79"/>
  <c r="AE1558" i="79"/>
  <c r="AE1560" i="79"/>
  <c r="AE1703" i="79"/>
  <c r="AE1699" i="79"/>
  <c r="AE1702" i="79"/>
  <c r="AE1698" i="79"/>
  <c r="AE1701" i="79"/>
  <c r="AE1697" i="79"/>
  <c r="AE1704" i="79"/>
  <c r="AE1700" i="79"/>
  <c r="AE1696" i="79"/>
  <c r="AE1694" i="79"/>
  <c r="AE1693" i="79"/>
  <c r="AE1642" i="79"/>
  <c r="AE1639" i="79"/>
  <c r="AE1640" i="79"/>
  <c r="AE1641" i="79"/>
  <c r="AE1614" i="79"/>
  <c r="AE1615" i="79"/>
  <c r="AE1613" i="79"/>
  <c r="AE1612" i="79"/>
  <c r="AE1622" i="79"/>
  <c r="AE1620" i="79"/>
  <c r="AE1623" i="79"/>
  <c r="AE1621" i="79"/>
  <c r="AE1617" i="79"/>
  <c r="AE1618" i="79"/>
  <c r="AE1619" i="79"/>
  <c r="AE1674" i="79"/>
  <c r="AE1670" i="79"/>
  <c r="AE1677" i="79"/>
  <c r="AE1673" i="79"/>
  <c r="AE1676" i="79"/>
  <c r="AE1672" i="79"/>
  <c r="AE1675" i="79"/>
  <c r="AE1671" i="79"/>
  <c r="AE1667" i="79"/>
  <c r="AE1669" i="79"/>
  <c r="AE1668" i="79"/>
  <c r="AE1666" i="79"/>
  <c r="N107" i="45"/>
  <c r="O133" i="45" s="1"/>
  <c r="N114" i="45"/>
  <c r="P133" i="45" s="1"/>
  <c r="N93" i="45"/>
  <c r="M133" i="45" s="1"/>
  <c r="N100" i="45"/>
  <c r="N133" i="45" s="1"/>
  <c r="N79" i="45"/>
  <c r="K133" i="45" s="1"/>
  <c r="N44" i="45"/>
  <c r="F133" i="45" s="1"/>
  <c r="N51" i="45"/>
  <c r="G133" i="45" s="1"/>
  <c r="N58" i="45"/>
  <c r="H133" i="45" s="1"/>
  <c r="N37" i="45"/>
  <c r="E133" i="45" s="1"/>
  <c r="N65" i="45"/>
  <c r="I133" i="45" s="1"/>
  <c r="O72" i="45"/>
  <c r="J134" i="45" s="1"/>
  <c r="O79" i="45"/>
  <c r="K134" i="45" s="1"/>
  <c r="O107" i="45"/>
  <c r="O134" i="45" s="1"/>
  <c r="O86" i="45"/>
  <c r="L134" i="45" s="1"/>
  <c r="O93" i="45"/>
  <c r="M134" i="45" s="1"/>
  <c r="O114" i="45"/>
  <c r="P134" i="45" s="1"/>
  <c r="O100" i="45"/>
  <c r="N134" i="45" s="1"/>
  <c r="O65" i="45"/>
  <c r="I134" i="45" s="1"/>
  <c r="O37" i="45"/>
  <c r="E134" i="45" s="1"/>
  <c r="O44" i="45"/>
  <c r="F134" i="45" s="1"/>
  <c r="O51" i="45"/>
  <c r="G134" i="45" s="1"/>
  <c r="O58" i="45"/>
  <c r="H134" i="45" s="1"/>
  <c r="AZ127" i="46"/>
  <c r="AX127" i="46"/>
  <c r="AS127" i="46"/>
  <c r="AU127" i="46"/>
  <c r="AT127" i="46"/>
  <c r="AQ127" i="46"/>
  <c r="AP127" i="46"/>
  <c r="AV127" i="46"/>
  <c r="AW127" i="46"/>
  <c r="AY127" i="46"/>
  <c r="M93" i="45"/>
  <c r="M132" i="45" s="1"/>
  <c r="M114" i="45"/>
  <c r="P132" i="45" s="1"/>
  <c r="M107" i="45"/>
  <c r="O132" i="45" s="1"/>
  <c r="M86" i="45"/>
  <c r="L132" i="45" s="1"/>
  <c r="M100" i="45"/>
  <c r="N132" i="45" s="1"/>
  <c r="M79" i="45"/>
  <c r="K132" i="45" s="1"/>
  <c r="M72" i="45"/>
  <c r="J132" i="45" s="1"/>
  <c r="L93" i="45"/>
  <c r="M131" i="45" s="1"/>
  <c r="L107" i="45"/>
  <c r="O131" i="45" s="1"/>
  <c r="L86" i="45"/>
  <c r="L131" i="45" s="1"/>
  <c r="L114" i="45"/>
  <c r="P131" i="45" s="1"/>
  <c r="L100" i="45"/>
  <c r="N131" i="45" s="1"/>
  <c r="L79" i="45"/>
  <c r="K131" i="45" s="1"/>
  <c r="L72" i="45"/>
  <c r="J131" i="45" s="1"/>
  <c r="N86" i="45"/>
  <c r="L133" i="45" s="1"/>
  <c r="N72" i="45"/>
  <c r="J133" i="45" s="1"/>
  <c r="L65" i="45"/>
  <c r="I131" i="45" s="1"/>
  <c r="L51" i="45"/>
  <c r="G131" i="45" s="1"/>
  <c r="L58" i="45"/>
  <c r="H131" i="45" s="1"/>
  <c r="L37" i="45"/>
  <c r="E131" i="45" s="1"/>
  <c r="L44" i="45"/>
  <c r="F131" i="45" s="1"/>
  <c r="M44" i="45"/>
  <c r="F132" i="45" s="1"/>
  <c r="M58" i="45"/>
  <c r="H132" i="45" s="1"/>
  <c r="M51" i="45"/>
  <c r="G132" i="45" s="1"/>
  <c r="M37" i="45"/>
  <c r="E132" i="45" s="1"/>
  <c r="M65" i="45"/>
  <c r="I132" i="45" s="1"/>
  <c r="AF1169" i="79" l="1"/>
  <c r="AF970" i="79"/>
  <c r="AF968" i="79"/>
  <c r="AF1163" i="79"/>
  <c r="AF1164" i="79"/>
  <c r="AF971" i="79"/>
  <c r="AF973" i="79"/>
  <c r="AF972" i="79"/>
  <c r="AF1166" i="79"/>
  <c r="AF1172" i="79"/>
  <c r="AF1364" i="79"/>
  <c r="AF975" i="79"/>
  <c r="AF969" i="79"/>
  <c r="AF1363" i="79"/>
  <c r="AF1362" i="79"/>
  <c r="AF974" i="79"/>
  <c r="AF1171" i="79"/>
  <c r="AF1365" i="79"/>
  <c r="AF1360" i="79"/>
  <c r="AF1359" i="79"/>
  <c r="AF1361" i="79"/>
  <c r="AF1358" i="79"/>
  <c r="AF1366" i="79"/>
  <c r="AF1368" i="79"/>
  <c r="AE1564" i="79"/>
  <c r="AF1705" i="79"/>
  <c r="E117" i="43" s="1"/>
  <c r="AS1616" i="79"/>
  <c r="AS1621" i="79"/>
  <c r="AS1559" i="79"/>
  <c r="AE1678" i="79"/>
  <c r="D113" i="43" s="1"/>
  <c r="AS1673" i="79"/>
  <c r="AS1650" i="79"/>
  <c r="AS1597" i="79"/>
  <c r="AS1675" i="79"/>
  <c r="AS1677" i="79"/>
  <c r="AS1619" i="79"/>
  <c r="AS1623" i="79"/>
  <c r="AS1645" i="79"/>
  <c r="AS1643" i="79"/>
  <c r="AS1693" i="79"/>
  <c r="AE1705" i="79"/>
  <c r="D117" i="43" s="1"/>
  <c r="AS1704" i="79"/>
  <c r="AS1702" i="79"/>
  <c r="AS1563" i="79"/>
  <c r="AS1594" i="79"/>
  <c r="AS1595" i="79"/>
  <c r="AE1361" i="79"/>
  <c r="AE1358" i="79"/>
  <c r="AE1359" i="79"/>
  <c r="AE1360" i="79"/>
  <c r="AS1646" i="79"/>
  <c r="AS1700" i="79"/>
  <c r="AE1164" i="79"/>
  <c r="AE1166" i="79"/>
  <c r="AE1163" i="79"/>
  <c r="AE1165" i="79"/>
  <c r="AS1672" i="79"/>
  <c r="AS1670" i="79"/>
  <c r="AS1618" i="79"/>
  <c r="AS1620" i="79"/>
  <c r="AS1615" i="79"/>
  <c r="AS1649" i="79"/>
  <c r="AS1647" i="79"/>
  <c r="AS1694" i="79"/>
  <c r="AS1697" i="79"/>
  <c r="AS1699" i="79"/>
  <c r="AF1651" i="79"/>
  <c r="E109" i="43" s="1"/>
  <c r="AS1560" i="79"/>
  <c r="AS1592" i="79"/>
  <c r="AS1596" i="79"/>
  <c r="AS1695" i="79"/>
  <c r="AS1676" i="79"/>
  <c r="AS1674" i="79"/>
  <c r="AS1622" i="79"/>
  <c r="AE1651" i="79"/>
  <c r="D109" i="43" s="1"/>
  <c r="AS1648" i="79"/>
  <c r="AS1696" i="79"/>
  <c r="AS1701" i="79"/>
  <c r="AS1703" i="79"/>
  <c r="AS1558" i="79"/>
  <c r="AS1562" i="79"/>
  <c r="AS1554" i="79"/>
  <c r="AF1678" i="79"/>
  <c r="E113" i="43" s="1"/>
  <c r="AS1590" i="79"/>
  <c r="AS1593" i="79"/>
  <c r="AN1357" i="79"/>
  <c r="AQ1357" i="79"/>
  <c r="AL1357" i="79"/>
  <c r="AR1357" i="79"/>
  <c r="AO1357" i="79"/>
  <c r="AP1357" i="79"/>
  <c r="AM1357" i="79"/>
  <c r="AI1357" i="79"/>
  <c r="AK1357" i="79"/>
  <c r="AG1357" i="79"/>
  <c r="AH1357" i="79"/>
  <c r="AJ1357" i="79"/>
  <c r="AE1366" i="79"/>
  <c r="AE1368" i="79"/>
  <c r="AE1365" i="79"/>
  <c r="AE1364" i="79"/>
  <c r="AE1367" i="79"/>
  <c r="AE1363" i="79"/>
  <c r="AE1362" i="79"/>
  <c r="AE973" i="79"/>
  <c r="AE975" i="79"/>
  <c r="AE974" i="79"/>
  <c r="AE972" i="79"/>
  <c r="AE976" i="79"/>
  <c r="AN967" i="79"/>
  <c r="AR967" i="79"/>
  <c r="AL967" i="79"/>
  <c r="AO967" i="79"/>
  <c r="AQ967" i="79"/>
  <c r="AP967" i="79"/>
  <c r="AM967" i="79"/>
  <c r="AK967" i="79"/>
  <c r="AH967" i="79"/>
  <c r="AG967" i="79"/>
  <c r="AJ967" i="79"/>
  <c r="AI967" i="79"/>
  <c r="AL772" i="79"/>
  <c r="AR772" i="79"/>
  <c r="AP772" i="79"/>
  <c r="AN772" i="79"/>
  <c r="AM772" i="79"/>
  <c r="AQ772" i="79"/>
  <c r="AO772" i="79"/>
  <c r="AH772" i="79"/>
  <c r="AJ772" i="79"/>
  <c r="AI772" i="79"/>
  <c r="AK772" i="79"/>
  <c r="AG772" i="79"/>
  <c r="AR1162" i="79"/>
  <c r="AO1162" i="79"/>
  <c r="AN1162" i="79"/>
  <c r="AQ1162" i="79"/>
  <c r="AL1162" i="79"/>
  <c r="AP1162" i="79"/>
  <c r="AM1162" i="79"/>
  <c r="AI1162" i="79"/>
  <c r="AG1162" i="79"/>
  <c r="AJ1162" i="79"/>
  <c r="AK1162" i="79"/>
  <c r="AH1162" i="79"/>
  <c r="AE1169" i="79"/>
  <c r="AE1172" i="79"/>
  <c r="AE1168" i="79"/>
  <c r="AE1170" i="79"/>
  <c r="AE1171" i="79"/>
  <c r="AE1167" i="79"/>
  <c r="AE779" i="79"/>
  <c r="AE778" i="79"/>
  <c r="AE777" i="79"/>
  <c r="H100" i="47"/>
  <c r="H101" i="47"/>
  <c r="H99" i="47"/>
  <c r="H78" i="47"/>
  <c r="H75" i="47"/>
  <c r="H69" i="47"/>
  <c r="H66" i="47"/>
  <c r="H63" i="47"/>
  <c r="H60" i="47"/>
  <c r="H71" i="47"/>
  <c r="H70" i="47"/>
  <c r="H68" i="47"/>
  <c r="H67" i="47"/>
  <c r="H65" i="47"/>
  <c r="H64" i="47"/>
  <c r="H62" i="47"/>
  <c r="H61" i="47"/>
  <c r="H45" i="47"/>
  <c r="H54" i="47"/>
  <c r="H51" i="47"/>
  <c r="H48" i="47"/>
  <c r="H56" i="47"/>
  <c r="H55" i="47"/>
  <c r="H53" i="47"/>
  <c r="H52" i="47"/>
  <c r="H50" i="47"/>
  <c r="H49" i="47"/>
  <c r="H47" i="47"/>
  <c r="H46" i="47"/>
  <c r="H41" i="47"/>
  <c r="H40" i="47"/>
  <c r="H39" i="47"/>
  <c r="H38" i="47"/>
  <c r="H37" i="47"/>
  <c r="H36" i="47"/>
  <c r="H35" i="47"/>
  <c r="H34" i="47"/>
  <c r="H33" i="47"/>
  <c r="H25" i="47"/>
  <c r="H26" i="47"/>
  <c r="H24" i="47"/>
  <c r="H22" i="47"/>
  <c r="H23" i="47"/>
  <c r="H21" i="47"/>
  <c r="H19" i="47"/>
  <c r="H20" i="47"/>
  <c r="H18" i="47"/>
  <c r="AH1163" i="79" l="1"/>
  <c r="AH1167" i="79"/>
  <c r="AH1171" i="79"/>
  <c r="AH1164" i="79"/>
  <c r="AH1172" i="79"/>
  <c r="AH1165" i="79"/>
  <c r="AH1169" i="79"/>
  <c r="AH1170" i="79"/>
  <c r="AH1166" i="79"/>
  <c r="AQ1166" i="79"/>
  <c r="AQ1170" i="79"/>
  <c r="AQ1163" i="79"/>
  <c r="AQ1167" i="79"/>
  <c r="AQ1171" i="79"/>
  <c r="AQ1164" i="79"/>
  <c r="AQ1172" i="79"/>
  <c r="AQ1165" i="79"/>
  <c r="AQ1169" i="79"/>
  <c r="AN776" i="79"/>
  <c r="AN780" i="79"/>
  <c r="AN773" i="79"/>
  <c r="AN777" i="79"/>
  <c r="AN774" i="79"/>
  <c r="AN778" i="79"/>
  <c r="AN779" i="79"/>
  <c r="AN775" i="79"/>
  <c r="AO971" i="79"/>
  <c r="AO975" i="79"/>
  <c r="AO968" i="79"/>
  <c r="AO972" i="79"/>
  <c r="AO976" i="79"/>
  <c r="AO969" i="79"/>
  <c r="AO973" i="79"/>
  <c r="AO970" i="79"/>
  <c r="AO974" i="79"/>
  <c r="AI1358" i="79"/>
  <c r="AI1360" i="79"/>
  <c r="AI1364" i="79"/>
  <c r="AI1368" i="79"/>
  <c r="AI1359" i="79"/>
  <c r="AI1361" i="79"/>
  <c r="AI1365" i="79"/>
  <c r="AI1362" i="79"/>
  <c r="AI1366" i="79"/>
  <c r="AI1367" i="79"/>
  <c r="AK1164" i="79"/>
  <c r="AK1172" i="79"/>
  <c r="AK1165" i="79"/>
  <c r="AK1169" i="79"/>
  <c r="AK1166" i="79"/>
  <c r="AK1170" i="79"/>
  <c r="AK1171" i="79"/>
  <c r="AK1163" i="79"/>
  <c r="AK1167" i="79"/>
  <c r="AM1166" i="79"/>
  <c r="AM1170" i="79"/>
  <c r="AM1163" i="79"/>
  <c r="AM1167" i="79"/>
  <c r="AM1171" i="79"/>
  <c r="AM1164" i="79"/>
  <c r="AM1172" i="79"/>
  <c r="AM1165" i="79"/>
  <c r="AM1169" i="79"/>
  <c r="AN1165" i="79"/>
  <c r="AN1169" i="79"/>
  <c r="AN1166" i="79"/>
  <c r="AN1170" i="79"/>
  <c r="AN1163" i="79"/>
  <c r="AN1167" i="79"/>
  <c r="AN1171" i="79"/>
  <c r="AN1172" i="79"/>
  <c r="AN1164" i="79"/>
  <c r="AK775" i="79"/>
  <c r="AK779" i="79"/>
  <c r="AK776" i="79"/>
  <c r="AK773" i="79"/>
  <c r="AK777" i="79"/>
  <c r="AK778" i="79"/>
  <c r="AK774" i="79"/>
  <c r="AK780" i="79"/>
  <c r="AO775" i="79"/>
  <c r="AO779" i="79"/>
  <c r="AO776" i="79"/>
  <c r="AO773" i="79"/>
  <c r="AO777" i="79"/>
  <c r="AO774" i="79"/>
  <c r="AO778" i="79"/>
  <c r="AO780" i="79"/>
  <c r="AP774" i="79"/>
  <c r="AP778" i="79"/>
  <c r="AP775" i="79"/>
  <c r="AP776" i="79"/>
  <c r="AP780" i="79"/>
  <c r="AP773" i="79"/>
  <c r="AP779" i="79"/>
  <c r="AP777" i="79"/>
  <c r="AJ968" i="79"/>
  <c r="AJ972" i="79"/>
  <c r="AJ976" i="79"/>
  <c r="AJ969" i="79"/>
  <c r="AJ973" i="79"/>
  <c r="AJ970" i="79"/>
  <c r="AJ974" i="79"/>
  <c r="AJ971" i="79"/>
  <c r="AJ975" i="79"/>
  <c r="AM969" i="79"/>
  <c r="AM973" i="79"/>
  <c r="AM970" i="79"/>
  <c r="AM974" i="79"/>
  <c r="AM971" i="79"/>
  <c r="AM975" i="79"/>
  <c r="AM972" i="79"/>
  <c r="AM976" i="79"/>
  <c r="AM968" i="79"/>
  <c r="AL970" i="79"/>
  <c r="AL974" i="79"/>
  <c r="AL971" i="79"/>
  <c r="AL975" i="79"/>
  <c r="AL968" i="79"/>
  <c r="AL972" i="79"/>
  <c r="AL976" i="79"/>
  <c r="AL969" i="79"/>
  <c r="AL973" i="79"/>
  <c r="AH1359" i="79"/>
  <c r="AH1361" i="79"/>
  <c r="AH1365" i="79"/>
  <c r="AH1362" i="79"/>
  <c r="AH1366" i="79"/>
  <c r="AH1358" i="79"/>
  <c r="AH1367" i="79"/>
  <c r="AH1364" i="79"/>
  <c r="AH1368" i="79"/>
  <c r="AH1360" i="79"/>
  <c r="AM1358" i="79"/>
  <c r="AM1360" i="79"/>
  <c r="AM1364" i="79"/>
  <c r="AM1368" i="79"/>
  <c r="AM1361" i="79"/>
  <c r="AM1365" i="79"/>
  <c r="AM1362" i="79"/>
  <c r="AM1366" i="79"/>
  <c r="AM1359" i="79"/>
  <c r="AM1367" i="79"/>
  <c r="AL1359" i="79"/>
  <c r="AL1358" i="79"/>
  <c r="AL1361" i="79"/>
  <c r="AL1365" i="79"/>
  <c r="AL1362" i="79"/>
  <c r="AL1366" i="79"/>
  <c r="AL1367" i="79"/>
  <c r="AL1364" i="79"/>
  <c r="AL1368" i="79"/>
  <c r="AL1360" i="79"/>
  <c r="AG775" i="79"/>
  <c r="AG779" i="79"/>
  <c r="AG776" i="79"/>
  <c r="AG773" i="79"/>
  <c r="AG777" i="79"/>
  <c r="AG774" i="79"/>
  <c r="AG778" i="79"/>
  <c r="AG780" i="79"/>
  <c r="AK971" i="79"/>
  <c r="AK975" i="79"/>
  <c r="AK968" i="79"/>
  <c r="AK972" i="79"/>
  <c r="AK976" i="79"/>
  <c r="AK969" i="79"/>
  <c r="AK973" i="79"/>
  <c r="AK970" i="79"/>
  <c r="AK974" i="79"/>
  <c r="AR1359" i="79"/>
  <c r="AR1367" i="79"/>
  <c r="AR1360" i="79"/>
  <c r="AR1364" i="79"/>
  <c r="AR1368" i="79"/>
  <c r="AR1361" i="79"/>
  <c r="AR1365" i="79"/>
  <c r="AR1366" i="79"/>
  <c r="AR1358" i="79"/>
  <c r="AR1362" i="79"/>
  <c r="AJ1165" i="79"/>
  <c r="AJ1169" i="79"/>
  <c r="AJ1166" i="79"/>
  <c r="AJ1170" i="79"/>
  <c r="AJ1163" i="79"/>
  <c r="AJ1167" i="79"/>
  <c r="AJ1171" i="79"/>
  <c r="AJ1164" i="79"/>
  <c r="AJ1172" i="79"/>
  <c r="AO1164" i="79"/>
  <c r="AO1172" i="79"/>
  <c r="AO1165" i="79"/>
  <c r="AO1169" i="79"/>
  <c r="AO1166" i="79"/>
  <c r="AO1170" i="79"/>
  <c r="AO1171" i="79"/>
  <c r="AO1163" i="79"/>
  <c r="AO1167" i="79"/>
  <c r="AQ773" i="79"/>
  <c r="AQ777" i="79"/>
  <c r="AQ774" i="79"/>
  <c r="AQ775" i="79"/>
  <c r="AQ779" i="79"/>
  <c r="AQ780" i="79"/>
  <c r="AQ778" i="79"/>
  <c r="AQ776" i="79"/>
  <c r="AR776" i="79"/>
  <c r="AR780" i="79"/>
  <c r="AR773" i="79"/>
  <c r="AR777" i="79"/>
  <c r="AR774" i="79"/>
  <c r="AR778" i="79"/>
  <c r="AR775" i="79"/>
  <c r="AR779" i="79"/>
  <c r="AG971" i="79"/>
  <c r="AG975" i="79"/>
  <c r="AG968" i="79"/>
  <c r="AG972" i="79"/>
  <c r="AG976" i="79"/>
  <c r="AG969" i="79"/>
  <c r="AG973" i="79"/>
  <c r="AG970" i="79"/>
  <c r="AG974" i="79"/>
  <c r="AP970" i="79"/>
  <c r="AP974" i="79"/>
  <c r="AP971" i="79"/>
  <c r="AP975" i="79"/>
  <c r="AP968" i="79"/>
  <c r="AP972" i="79"/>
  <c r="AP976" i="79"/>
  <c r="AP973" i="79"/>
  <c r="AP969" i="79"/>
  <c r="AR968" i="79"/>
  <c r="AR972" i="79"/>
  <c r="AR976" i="79"/>
  <c r="AR969" i="79"/>
  <c r="AR973" i="79"/>
  <c r="AR970" i="79"/>
  <c r="AR974" i="79"/>
  <c r="AR971" i="79"/>
  <c r="AR975" i="79"/>
  <c r="AG1358" i="79"/>
  <c r="AG1359" i="79"/>
  <c r="AG1362" i="79"/>
  <c r="AG1366" i="79"/>
  <c r="AG1367" i="79"/>
  <c r="AG1360" i="79"/>
  <c r="AG1364" i="79"/>
  <c r="AG1368" i="79"/>
  <c r="AG1361" i="79"/>
  <c r="AG1365" i="79"/>
  <c r="AP1361" i="79"/>
  <c r="AP1365" i="79"/>
  <c r="AP1362" i="79"/>
  <c r="AP1366" i="79"/>
  <c r="AP1358" i="79"/>
  <c r="AP1359" i="79"/>
  <c r="AP1367" i="79"/>
  <c r="AP1360" i="79"/>
  <c r="AP1364" i="79"/>
  <c r="AP1368" i="79"/>
  <c r="AQ1358" i="79"/>
  <c r="AQ1360" i="79"/>
  <c r="AQ1364" i="79"/>
  <c r="AQ1368" i="79"/>
  <c r="AQ1361" i="79"/>
  <c r="AQ1365" i="79"/>
  <c r="AQ1362" i="79"/>
  <c r="AQ1366" i="79"/>
  <c r="AQ1367" i="79"/>
  <c r="AQ1359" i="79"/>
  <c r="AI1166" i="79"/>
  <c r="AI1170" i="79"/>
  <c r="AI1163" i="79"/>
  <c r="AI1167" i="79"/>
  <c r="AI1171" i="79"/>
  <c r="AI1164" i="79"/>
  <c r="AI1172" i="79"/>
  <c r="AI1169" i="79"/>
  <c r="AI1165" i="79"/>
  <c r="AH774" i="79"/>
  <c r="AH778" i="79"/>
  <c r="AH775" i="79"/>
  <c r="AH776" i="79"/>
  <c r="AH780" i="79"/>
  <c r="AH777" i="79"/>
  <c r="AH779" i="79"/>
  <c r="AH773" i="79"/>
  <c r="AI969" i="79"/>
  <c r="AI973" i="79"/>
  <c r="AI970" i="79"/>
  <c r="AI974" i="79"/>
  <c r="AI971" i="79"/>
  <c r="AI975" i="79"/>
  <c r="AI976" i="79"/>
  <c r="AI968" i="79"/>
  <c r="AI972" i="79"/>
  <c r="AJ1359" i="79"/>
  <c r="AJ1367" i="79"/>
  <c r="AJ1360" i="79"/>
  <c r="AJ1364" i="79"/>
  <c r="AJ1368" i="79"/>
  <c r="AJ1361" i="79"/>
  <c r="AJ1365" i="79"/>
  <c r="AJ1362" i="79"/>
  <c r="AJ1358" i="79"/>
  <c r="AJ1366" i="79"/>
  <c r="AP1163" i="79"/>
  <c r="AP1167" i="79"/>
  <c r="AP1171" i="79"/>
  <c r="AP1164" i="79"/>
  <c r="AP1172" i="79"/>
  <c r="AP1165" i="79"/>
  <c r="AP1169" i="79"/>
  <c r="AP1166" i="79"/>
  <c r="AP1170" i="79"/>
  <c r="AI773" i="79"/>
  <c r="AI777" i="79"/>
  <c r="AI774" i="79"/>
  <c r="AI778" i="79"/>
  <c r="AI775" i="79"/>
  <c r="AI779" i="79"/>
  <c r="AI780" i="79"/>
  <c r="AI776" i="79"/>
  <c r="AG1164" i="79"/>
  <c r="AG1172" i="79"/>
  <c r="AG1165" i="79"/>
  <c r="AG1169" i="79"/>
  <c r="AG1166" i="79"/>
  <c r="AG1170" i="79"/>
  <c r="AG1163" i="79"/>
  <c r="AG1167" i="79"/>
  <c r="AG1171" i="79"/>
  <c r="AL1163" i="79"/>
  <c r="AL1167" i="79"/>
  <c r="AL1171" i="79"/>
  <c r="AL1164" i="79"/>
  <c r="AL1172" i="79"/>
  <c r="AL1165" i="79"/>
  <c r="AL1169" i="79"/>
  <c r="AL1170" i="79"/>
  <c r="AL1166" i="79"/>
  <c r="AR1165" i="79"/>
  <c r="AR1169" i="79"/>
  <c r="AR1166" i="79"/>
  <c r="AR1170" i="79"/>
  <c r="AR1163" i="79"/>
  <c r="AR1167" i="79"/>
  <c r="AR1171" i="79"/>
  <c r="AR1172" i="79"/>
  <c r="AR1164" i="79"/>
  <c r="AJ776" i="79"/>
  <c r="AJ780" i="79"/>
  <c r="AJ773" i="79"/>
  <c r="AJ777" i="79"/>
  <c r="AJ774" i="79"/>
  <c r="AJ778" i="79"/>
  <c r="AJ775" i="79"/>
  <c r="AJ779" i="79"/>
  <c r="AM773" i="79"/>
  <c r="AM777" i="79"/>
  <c r="AM774" i="79"/>
  <c r="AM775" i="79"/>
  <c r="AM779" i="79"/>
  <c r="AM778" i="79"/>
  <c r="AM776" i="79"/>
  <c r="AM780" i="79"/>
  <c r="AL774" i="79"/>
  <c r="AL778" i="79"/>
  <c r="AL775" i="79"/>
  <c r="AL776" i="79"/>
  <c r="AL780" i="79"/>
  <c r="AL773" i="79"/>
  <c r="AL777" i="79"/>
  <c r="AL779" i="79"/>
  <c r="AH970" i="79"/>
  <c r="AH974" i="79"/>
  <c r="AH971" i="79"/>
  <c r="AH975" i="79"/>
  <c r="AH968" i="79"/>
  <c r="AH972" i="79"/>
  <c r="AH976" i="79"/>
  <c r="AH969" i="79"/>
  <c r="AH973" i="79"/>
  <c r="AQ969" i="79"/>
  <c r="AQ973" i="79"/>
  <c r="AQ970" i="79"/>
  <c r="AQ974" i="79"/>
  <c r="AQ971" i="79"/>
  <c r="AQ975" i="79"/>
  <c r="AQ968" i="79"/>
  <c r="AQ972" i="79"/>
  <c r="AQ976" i="79"/>
  <c r="AN968" i="79"/>
  <c r="AN972" i="79"/>
  <c r="AN976" i="79"/>
  <c r="AN969" i="79"/>
  <c r="AN973" i="79"/>
  <c r="AN970" i="79"/>
  <c r="AN974" i="79"/>
  <c r="AN971" i="79"/>
  <c r="AN975" i="79"/>
  <c r="AK1358" i="79"/>
  <c r="AK1362" i="79"/>
  <c r="AK1366" i="79"/>
  <c r="AK1367" i="79"/>
  <c r="AK1359" i="79"/>
  <c r="AK1360" i="79"/>
  <c r="AK1364" i="79"/>
  <c r="AK1368" i="79"/>
  <c r="AK1365" i="79"/>
  <c r="AK1361" i="79"/>
  <c r="AO1358" i="79"/>
  <c r="AO1362" i="79"/>
  <c r="AO1366" i="79"/>
  <c r="AO1359" i="79"/>
  <c r="AO1367" i="79"/>
  <c r="AO1360" i="79"/>
  <c r="AO1364" i="79"/>
  <c r="AO1368" i="79"/>
  <c r="AO1365" i="79"/>
  <c r="AO1361" i="79"/>
  <c r="AN1359" i="79"/>
  <c r="AN1367" i="79"/>
  <c r="AN1358" i="79"/>
  <c r="AN1360" i="79"/>
  <c r="AN1364" i="79"/>
  <c r="AN1368" i="79"/>
  <c r="AN1361" i="79"/>
  <c r="AN1365" i="79"/>
  <c r="AN1366" i="79"/>
  <c r="AN1362" i="79"/>
  <c r="H120" i="47"/>
  <c r="H121" i="47"/>
  <c r="H122" i="47"/>
  <c r="H123" i="47"/>
  <c r="H124" i="47"/>
  <c r="H125" i="47"/>
  <c r="H126" i="47"/>
  <c r="H127" i="47"/>
  <c r="H128" i="47"/>
  <c r="H135" i="47"/>
  <c r="H136" i="47"/>
  <c r="H137" i="47"/>
  <c r="H138" i="47"/>
  <c r="H140" i="47"/>
  <c r="H141" i="47"/>
  <c r="H142" i="47"/>
  <c r="H144" i="47"/>
  <c r="H145" i="47"/>
  <c r="H146" i="47"/>
  <c r="H150" i="47"/>
  <c r="H151" i="47"/>
  <c r="H152" i="47"/>
  <c r="D17" i="45"/>
  <c r="AS1169" i="79" l="1"/>
  <c r="AS1365" i="79"/>
  <c r="AS1362" i="79"/>
  <c r="AS1366" i="79"/>
  <c r="AS1170" i="79"/>
  <c r="AS1171" i="79"/>
  <c r="AS1172" i="79"/>
  <c r="AS1367" i="79"/>
  <c r="AS1167" i="79"/>
  <c r="AS1368" i="79"/>
  <c r="AS1364" i="79"/>
  <c r="AF1624" i="79"/>
  <c r="E105" i="43" s="1"/>
  <c r="AF1598" i="79"/>
  <c r="E101" i="43" s="1"/>
  <c r="D88" i="43"/>
  <c r="AF1369" i="79"/>
  <c r="E85" i="43" s="1"/>
  <c r="AS1552" i="79"/>
  <c r="AE1598" i="79"/>
  <c r="D101" i="43" s="1"/>
  <c r="AS1361" i="79"/>
  <c r="AS1613" i="79"/>
  <c r="AS1612" i="79"/>
  <c r="AE1624" i="79"/>
  <c r="D105" i="43" s="1"/>
  <c r="AS1556" i="79"/>
  <c r="AS1555" i="79"/>
  <c r="AE1369" i="79"/>
  <c r="D85" i="43" s="1"/>
  <c r="AS1614" i="79"/>
  <c r="AS1589" i="79"/>
  <c r="AS1668" i="79"/>
  <c r="AS1642" i="79"/>
  <c r="AS1640" i="79"/>
  <c r="AS1553" i="79"/>
  <c r="AS1358" i="79"/>
  <c r="AS1639" i="79"/>
  <c r="AS1360" i="79"/>
  <c r="AS1669" i="79"/>
  <c r="AS1641" i="79"/>
  <c r="AS1359" i="79"/>
  <c r="AS1586" i="79"/>
  <c r="AS1666" i="79"/>
  <c r="AS1588" i="79"/>
  <c r="AS1667" i="79"/>
  <c r="AS1587" i="79"/>
  <c r="H115" i="47"/>
  <c r="H116" i="47"/>
  <c r="H114" i="47"/>
  <c r="H112" i="47"/>
  <c r="H113" i="47"/>
  <c r="H111" i="47"/>
  <c r="H109" i="47"/>
  <c r="H110" i="47"/>
  <c r="H108" i="47"/>
  <c r="H106" i="47"/>
  <c r="H107" i="47"/>
  <c r="H105" i="47"/>
  <c r="H97" i="47"/>
  <c r="H98" i="47"/>
  <c r="H96" i="47"/>
  <c r="H94" i="47"/>
  <c r="H95" i="47"/>
  <c r="H93" i="47"/>
  <c r="H91" i="47"/>
  <c r="H92" i="47"/>
  <c r="H90" i="47"/>
  <c r="AS1561" i="79" l="1"/>
  <c r="AF1564" i="79"/>
  <c r="E88" i="43" s="1"/>
  <c r="H31" i="47"/>
  <c r="H32" i="47"/>
  <c r="H30" i="47"/>
  <c r="H16" i="47"/>
  <c r="H17" i="47"/>
  <c r="H15" i="47"/>
  <c r="K17" i="45" l="1"/>
  <c r="J17" i="45"/>
  <c r="I17" i="45"/>
  <c r="H17" i="45"/>
  <c r="G17" i="45"/>
  <c r="F17" i="45"/>
  <c r="E17" i="45"/>
  <c r="E30" i="45" l="1"/>
  <c r="D124" i="45" s="1"/>
  <c r="E23" i="45"/>
  <c r="C124" i="45" s="1"/>
  <c r="K23" i="45"/>
  <c r="C130" i="45" s="1"/>
  <c r="AE578" i="79" s="1"/>
  <c r="K30" i="45"/>
  <c r="D130" i="45" s="1"/>
  <c r="J23" i="45"/>
  <c r="C129" i="45" s="1"/>
  <c r="AE388" i="79" s="1"/>
  <c r="J30" i="45"/>
  <c r="D129" i="45" s="1"/>
  <c r="I30" i="45"/>
  <c r="D128" i="45" s="1"/>
  <c r="I23" i="45"/>
  <c r="C128" i="45" s="1"/>
  <c r="AE198" i="79" s="1"/>
  <c r="AE199" i="79" s="1"/>
  <c r="H23" i="45"/>
  <c r="C127" i="45" s="1"/>
  <c r="H30" i="45"/>
  <c r="D127" i="45" s="1"/>
  <c r="G23" i="45"/>
  <c r="C126" i="45" s="1"/>
  <c r="G30" i="45"/>
  <c r="D126" i="45" s="1"/>
  <c r="F23" i="45"/>
  <c r="C125" i="45" s="1"/>
  <c r="F30" i="45"/>
  <c r="D125" i="45" s="1"/>
  <c r="I65" i="45"/>
  <c r="I128" i="45" s="1"/>
  <c r="E86" i="45"/>
  <c r="L124" i="45" s="1"/>
  <c r="E100" i="45"/>
  <c r="N124" i="45" s="1"/>
  <c r="E72" i="45"/>
  <c r="J124" i="45" s="1"/>
  <c r="E107" i="45"/>
  <c r="O124" i="45" s="1"/>
  <c r="E114" i="45"/>
  <c r="P124" i="45" s="1"/>
  <c r="E79" i="45"/>
  <c r="K124" i="45" s="1"/>
  <c r="E93" i="45"/>
  <c r="M124" i="45" s="1"/>
  <c r="E65" i="45"/>
  <c r="I124" i="45" s="1"/>
  <c r="G65" i="45"/>
  <c r="I126" i="45" s="1"/>
  <c r="G100" i="45"/>
  <c r="N126" i="45" s="1"/>
  <c r="G86" i="45"/>
  <c r="L126" i="45" s="1"/>
  <c r="G114" i="45"/>
  <c r="P126" i="45" s="1"/>
  <c r="G107" i="45"/>
  <c r="O126" i="45" s="1"/>
  <c r="G79" i="45"/>
  <c r="K126" i="45" s="1"/>
  <c r="G93" i="45"/>
  <c r="M126" i="45" s="1"/>
  <c r="G72" i="45"/>
  <c r="J126" i="45" s="1"/>
  <c r="H93" i="45"/>
  <c r="M127" i="45" s="1"/>
  <c r="H79" i="45"/>
  <c r="K127" i="45" s="1"/>
  <c r="H86" i="45"/>
  <c r="L127" i="45" s="1"/>
  <c r="H107" i="45"/>
  <c r="O127" i="45" s="1"/>
  <c r="H114" i="45"/>
  <c r="P127" i="45" s="1"/>
  <c r="H100" i="45"/>
  <c r="N127" i="45" s="1"/>
  <c r="H72" i="45"/>
  <c r="J127" i="45" s="1"/>
  <c r="I93" i="45"/>
  <c r="M128" i="45" s="1"/>
  <c r="I86" i="45"/>
  <c r="L128" i="45" s="1"/>
  <c r="I72" i="45"/>
  <c r="J128" i="45" s="1"/>
  <c r="I100" i="45"/>
  <c r="N128" i="45" s="1"/>
  <c r="I114" i="45"/>
  <c r="P128" i="45" s="1"/>
  <c r="I107" i="45"/>
  <c r="O128" i="45" s="1"/>
  <c r="I79" i="45"/>
  <c r="K128" i="45" s="1"/>
  <c r="F58" i="45"/>
  <c r="H125" i="45" s="1"/>
  <c r="F107" i="45"/>
  <c r="O125" i="45" s="1"/>
  <c r="F86" i="45"/>
  <c r="L125" i="45" s="1"/>
  <c r="F100" i="45"/>
  <c r="N125" i="45" s="1"/>
  <c r="F72" i="45"/>
  <c r="J125" i="45" s="1"/>
  <c r="F93" i="45"/>
  <c r="M125" i="45" s="1"/>
  <c r="F114" i="45"/>
  <c r="P125" i="45" s="1"/>
  <c r="F79" i="45"/>
  <c r="K125" i="45" s="1"/>
  <c r="J86" i="45"/>
  <c r="L129" i="45" s="1"/>
  <c r="J114" i="45"/>
  <c r="P129" i="45" s="1"/>
  <c r="J93" i="45"/>
  <c r="M129" i="45" s="1"/>
  <c r="J100" i="45"/>
  <c r="N129" i="45" s="1"/>
  <c r="J72" i="45"/>
  <c r="J129" i="45" s="1"/>
  <c r="J107" i="45"/>
  <c r="O129" i="45" s="1"/>
  <c r="J79" i="45"/>
  <c r="K129" i="45" s="1"/>
  <c r="K100" i="45"/>
  <c r="N130" i="45" s="1"/>
  <c r="K114" i="45"/>
  <c r="P130" i="45" s="1"/>
  <c r="K72" i="45"/>
  <c r="J130" i="45" s="1"/>
  <c r="K93" i="45"/>
  <c r="M130" i="45" s="1"/>
  <c r="K86" i="45"/>
  <c r="L130" i="45" s="1"/>
  <c r="K79" i="45"/>
  <c r="K130" i="45" s="1"/>
  <c r="K107" i="45"/>
  <c r="O130" i="45" s="1"/>
  <c r="J65" i="45"/>
  <c r="I129" i="45" s="1"/>
  <c r="K65" i="45"/>
  <c r="I130" i="45" s="1"/>
  <c r="E58" i="45"/>
  <c r="H124" i="45" s="1"/>
  <c r="F65" i="45"/>
  <c r="I125" i="45" s="1"/>
  <c r="H37" i="45"/>
  <c r="E127" i="45" s="1"/>
  <c r="H65" i="45"/>
  <c r="I127" i="45" s="1"/>
  <c r="G58" i="45"/>
  <c r="H126" i="45" s="1"/>
  <c r="G51" i="45"/>
  <c r="G126" i="45" s="1"/>
  <c r="G44" i="45"/>
  <c r="F126" i="45" s="1"/>
  <c r="G37" i="45"/>
  <c r="E126" i="45" s="1"/>
  <c r="K58" i="45"/>
  <c r="H130" i="45" s="1"/>
  <c r="K51" i="45"/>
  <c r="G130" i="45" s="1"/>
  <c r="K44" i="45"/>
  <c r="F130" i="45" s="1"/>
  <c r="K37" i="45"/>
  <c r="E130" i="45" s="1"/>
  <c r="H58" i="45"/>
  <c r="H127" i="45" s="1"/>
  <c r="H44" i="45"/>
  <c r="F127" i="45" s="1"/>
  <c r="H51" i="45"/>
  <c r="G127" i="45" s="1"/>
  <c r="E51" i="45"/>
  <c r="G124" i="45" s="1"/>
  <c r="E37" i="45"/>
  <c r="E124" i="45" s="1"/>
  <c r="E44" i="45"/>
  <c r="F124" i="45" s="1"/>
  <c r="I58" i="45"/>
  <c r="H128" i="45" s="1"/>
  <c r="I44" i="45"/>
  <c r="F128" i="45" s="1"/>
  <c r="I37" i="45"/>
  <c r="E128" i="45" s="1"/>
  <c r="I51" i="45"/>
  <c r="G128" i="45" s="1"/>
  <c r="F51" i="45"/>
  <c r="G125" i="45" s="1"/>
  <c r="F44" i="45"/>
  <c r="F125" i="45" s="1"/>
  <c r="F37" i="45"/>
  <c r="E125" i="45" s="1"/>
  <c r="J58" i="45"/>
  <c r="H129" i="45" s="1"/>
  <c r="J44" i="45"/>
  <c r="F129" i="45" s="1"/>
  <c r="J37" i="45"/>
  <c r="E129" i="45" s="1"/>
  <c r="J51" i="45"/>
  <c r="G129" i="45" s="1"/>
  <c r="AM20" i="46"/>
  <c r="W14" i="47"/>
  <c r="J14" i="47"/>
  <c r="K14" i="47"/>
  <c r="L14" i="47"/>
  <c r="M14" i="47"/>
  <c r="N14" i="47"/>
  <c r="O14" i="47"/>
  <c r="I14" i="47"/>
  <c r="AS20" i="46"/>
  <c r="AO20" i="46"/>
  <c r="AP20" i="46"/>
  <c r="AQ20" i="46"/>
  <c r="AR20" i="46"/>
  <c r="AN20" i="46"/>
  <c r="C60" i="45"/>
  <c r="C53" i="45"/>
  <c r="C46" i="45"/>
  <c r="C39" i="45"/>
  <c r="C25" i="45"/>
  <c r="C32" i="45"/>
  <c r="C18" i="45"/>
  <c r="E42" i="44"/>
  <c r="F42" i="44"/>
  <c r="G42" i="44"/>
  <c r="H42" i="44"/>
  <c r="I42" i="44"/>
  <c r="J42" i="44"/>
  <c r="D42" i="44"/>
  <c r="AN1690" i="79" l="1"/>
  <c r="AR1690" i="79"/>
  <c r="AL1663" i="79"/>
  <c r="AL1679" i="79" s="1"/>
  <c r="K114" i="43" s="1"/>
  <c r="AP1663" i="79"/>
  <c r="AP1679" i="79" s="1"/>
  <c r="O114" i="43" s="1"/>
  <c r="AN1636" i="79"/>
  <c r="AR1636" i="79"/>
  <c r="AO1690" i="79"/>
  <c r="AO1706" i="79" s="1"/>
  <c r="N118" i="43" s="1"/>
  <c r="AM1663" i="79"/>
  <c r="AM1679" i="79" s="1"/>
  <c r="L114" i="43" s="1"/>
  <c r="AQ1663" i="79"/>
  <c r="AO1636" i="79"/>
  <c r="AL1690" i="79"/>
  <c r="AL1706" i="79" s="1"/>
  <c r="K118" i="43" s="1"/>
  <c r="AP1690" i="79"/>
  <c r="AP1706" i="79" s="1"/>
  <c r="O118" i="43" s="1"/>
  <c r="AN1663" i="79"/>
  <c r="AR1663" i="79"/>
  <c r="AR1679" i="79" s="1"/>
  <c r="Q114" i="43" s="1"/>
  <c r="AL1636" i="79"/>
  <c r="AP1636" i="79"/>
  <c r="AP1652" i="79" s="1"/>
  <c r="O110" i="43" s="1"/>
  <c r="AM1636" i="79"/>
  <c r="AM1690" i="79"/>
  <c r="AO1663" i="79"/>
  <c r="AO1679" i="79" s="1"/>
  <c r="N114" i="43" s="1"/>
  <c r="AQ1636" i="79"/>
  <c r="AQ1690" i="79"/>
  <c r="AG1663" i="79"/>
  <c r="AK1663" i="79"/>
  <c r="AH1636" i="79"/>
  <c r="AH1652" i="79" s="1"/>
  <c r="G110" i="43" s="1"/>
  <c r="AF1636" i="79"/>
  <c r="AE1663" i="79"/>
  <c r="AH1663" i="79"/>
  <c r="AF1663" i="79"/>
  <c r="AF1679" i="79" s="1"/>
  <c r="E114" i="43" s="1"/>
  <c r="E115" i="43" s="1"/>
  <c r="AI1636" i="79"/>
  <c r="AK1636" i="79"/>
  <c r="AJ1663" i="79"/>
  <c r="AJ1679" i="79" s="1"/>
  <c r="I114" i="43" s="1"/>
  <c r="AJ1690" i="79"/>
  <c r="AJ1706" i="79" s="1"/>
  <c r="I118" i="43" s="1"/>
  <c r="AE1690" i="79"/>
  <c r="AG1690" i="79"/>
  <c r="AG1706" i="79" s="1"/>
  <c r="F118" i="43" s="1"/>
  <c r="AE1636" i="79"/>
  <c r="AE1652" i="79" s="1"/>
  <c r="AG1636" i="79"/>
  <c r="AG1652" i="79" s="1"/>
  <c r="F110" i="43" s="1"/>
  <c r="AF1690" i="79"/>
  <c r="AI1690" i="79"/>
  <c r="AI1663" i="79"/>
  <c r="AI1679" i="79" s="1"/>
  <c r="H114" i="43" s="1"/>
  <c r="AJ1636" i="79"/>
  <c r="AJ1652" i="79" s="1"/>
  <c r="I110" i="43" s="1"/>
  <c r="AH1690" i="79"/>
  <c r="AK1690" i="79"/>
  <c r="AK1706" i="79" s="1"/>
  <c r="J118" i="43" s="1"/>
  <c r="AF388" i="79"/>
  <c r="AF394" i="79" s="1"/>
  <c r="AF578" i="79"/>
  <c r="AF582" i="79" s="1"/>
  <c r="AF198" i="79"/>
  <c r="AF200" i="79" s="1"/>
  <c r="AN130" i="46"/>
  <c r="AN404" i="46"/>
  <c r="AN540" i="46"/>
  <c r="AN268" i="46"/>
  <c r="AN269" i="46" s="1"/>
  <c r="AI1652" i="79"/>
  <c r="H110" i="43" s="1"/>
  <c r="AL1583" i="79"/>
  <c r="AL1599" i="79" s="1"/>
  <c r="K102" i="43" s="1"/>
  <c r="AJ1549" i="79"/>
  <c r="AJ1565" i="79" s="1"/>
  <c r="I89" i="43" s="1"/>
  <c r="AN1355" i="79"/>
  <c r="AN1370" i="79" s="1"/>
  <c r="M86" i="43" s="1"/>
  <c r="AG1679" i="79"/>
  <c r="F114" i="43" s="1"/>
  <c r="AM1652" i="79"/>
  <c r="L110" i="43" s="1"/>
  <c r="AP1583" i="79"/>
  <c r="AP1599" i="79" s="1"/>
  <c r="O102" i="43" s="1"/>
  <c r="AN1549" i="79"/>
  <c r="AN1565" i="79" s="1"/>
  <c r="M89" i="43" s="1"/>
  <c r="AO1355" i="79"/>
  <c r="AO1370" i="79" s="1"/>
  <c r="N86" i="43" s="1"/>
  <c r="AK1679" i="79"/>
  <c r="J114" i="43" s="1"/>
  <c r="AQ1652" i="79"/>
  <c r="P110" i="43" s="1"/>
  <c r="AR1549" i="79"/>
  <c r="AR1565" i="79" s="1"/>
  <c r="Q89" i="43" s="1"/>
  <c r="AJ1355" i="79"/>
  <c r="AJ1370" i="79" s="1"/>
  <c r="I86" i="43" s="1"/>
  <c r="AR1355" i="79"/>
  <c r="AR1370" i="79" s="1"/>
  <c r="Q86" i="43" s="1"/>
  <c r="AE1609" i="79"/>
  <c r="AE1625" i="79" s="1"/>
  <c r="AF1355" i="79"/>
  <c r="AF1370" i="79" s="1"/>
  <c r="E86" i="43" s="1"/>
  <c r="AH1583" i="79"/>
  <c r="AH1599" i="79" s="1"/>
  <c r="G102" i="43" s="1"/>
  <c r="AF1549" i="79"/>
  <c r="AF1565" i="79" s="1"/>
  <c r="E89" i="43" s="1"/>
  <c r="AK1355" i="79"/>
  <c r="AK1370" i="79" s="1"/>
  <c r="J86" i="43" s="1"/>
  <c r="AG1355" i="79"/>
  <c r="AG1370" i="79" s="1"/>
  <c r="F86" i="43" s="1"/>
  <c r="AE1583" i="79"/>
  <c r="AE1599" i="79" s="1"/>
  <c r="AO1609" i="79"/>
  <c r="AO1625" i="79" s="1"/>
  <c r="N106" i="43" s="1"/>
  <c r="AG1549" i="79"/>
  <c r="AG1565" i="79" s="1"/>
  <c r="F89" i="43" s="1"/>
  <c r="AH1609" i="79"/>
  <c r="AH1625" i="79" s="1"/>
  <c r="G106" i="43" s="1"/>
  <c r="AI1355" i="79"/>
  <c r="AI1370" i="79" s="1"/>
  <c r="H86" i="43" s="1"/>
  <c r="AL1549" i="79"/>
  <c r="AL1565" i="79" s="1"/>
  <c r="K89" i="43" s="1"/>
  <c r="AQ1583" i="79"/>
  <c r="AQ1599" i="79" s="1"/>
  <c r="P102" i="43" s="1"/>
  <c r="AR1652" i="79"/>
  <c r="Q110" i="43" s="1"/>
  <c r="AM1609" i="79"/>
  <c r="AM1625" i="79" s="1"/>
  <c r="L106" i="43" s="1"/>
  <c r="AM1549" i="79"/>
  <c r="AM1565" i="79" s="1"/>
  <c r="L89" i="43" s="1"/>
  <c r="AN1583" i="79"/>
  <c r="AN1599" i="79" s="1"/>
  <c r="M102" i="43" s="1"/>
  <c r="AO1652" i="79"/>
  <c r="N110" i="43" s="1"/>
  <c r="AE1706" i="79"/>
  <c r="AR1609" i="79"/>
  <c r="AR1625" i="79" s="1"/>
  <c r="Q106" i="43" s="1"/>
  <c r="AP1355" i="79"/>
  <c r="AP1370" i="79" s="1"/>
  <c r="O86" i="43" s="1"/>
  <c r="AI1549" i="79"/>
  <c r="AI1565" i="79" s="1"/>
  <c r="H89" i="43" s="1"/>
  <c r="AK1652" i="79"/>
  <c r="J110" i="43" s="1"/>
  <c r="AQ1706" i="79"/>
  <c r="P118" i="43" s="1"/>
  <c r="AN1609" i="79"/>
  <c r="AN1625" i="79" s="1"/>
  <c r="M106" i="43" s="1"/>
  <c r="AE1679" i="79"/>
  <c r="AH1355" i="79"/>
  <c r="AH1370" i="79" s="1"/>
  <c r="G86" i="43" s="1"/>
  <c r="AK1549" i="79"/>
  <c r="AK1565" i="79" s="1"/>
  <c r="J89" i="43" s="1"/>
  <c r="AL1609" i="79"/>
  <c r="AL1625" i="79" s="1"/>
  <c r="K106" i="43" s="1"/>
  <c r="AM1355" i="79"/>
  <c r="AM1370" i="79" s="1"/>
  <c r="L86" i="43" s="1"/>
  <c r="AP1549" i="79"/>
  <c r="AP1565" i="79" s="1"/>
  <c r="O89" i="43" s="1"/>
  <c r="AF1652" i="79"/>
  <c r="E110" i="43" s="1"/>
  <c r="E111" i="43" s="1"/>
  <c r="AH1706" i="79"/>
  <c r="G118" i="43" s="1"/>
  <c r="AQ1609" i="79"/>
  <c r="AQ1625" i="79" s="1"/>
  <c r="P106" i="43" s="1"/>
  <c r="AQ1549" i="79"/>
  <c r="AQ1565" i="79" s="1"/>
  <c r="P89" i="43" s="1"/>
  <c r="AR1583" i="79"/>
  <c r="AR1599" i="79" s="1"/>
  <c r="Q102" i="43" s="1"/>
  <c r="AH1679" i="79"/>
  <c r="G114" i="43" s="1"/>
  <c r="AI1706" i="79"/>
  <c r="H118" i="43" s="1"/>
  <c r="AF1609" i="79"/>
  <c r="AF1625" i="79" s="1"/>
  <c r="E106" i="43" s="1"/>
  <c r="E107" i="43" s="1"/>
  <c r="AG1583" i="79"/>
  <c r="AG1599" i="79" s="1"/>
  <c r="F102" i="43" s="1"/>
  <c r="AL1652" i="79"/>
  <c r="K110" i="43" s="1"/>
  <c r="AN1706" i="79"/>
  <c r="M118" i="43" s="1"/>
  <c r="AG1609" i="79"/>
  <c r="AG1625" i="79" s="1"/>
  <c r="F106" i="43" s="1"/>
  <c r="AL1355" i="79"/>
  <c r="AL1370" i="79" s="1"/>
  <c r="K86" i="43" s="1"/>
  <c r="AO1549" i="79"/>
  <c r="AO1565" i="79" s="1"/>
  <c r="N89" i="43" s="1"/>
  <c r="AN1679" i="79"/>
  <c r="M114" i="43" s="1"/>
  <c r="AP1609" i="79"/>
  <c r="AP1625" i="79" s="1"/>
  <c r="O106" i="43" s="1"/>
  <c r="AQ1355" i="79"/>
  <c r="AQ1370" i="79" s="1"/>
  <c r="P86" i="43" s="1"/>
  <c r="AI1583" i="79"/>
  <c r="AI1599" i="79" s="1"/>
  <c r="H102" i="43" s="1"/>
  <c r="AE1549" i="79"/>
  <c r="AE1565" i="79" s="1"/>
  <c r="AF1583" i="79"/>
  <c r="AF1599" i="79" s="1"/>
  <c r="E102" i="43" s="1"/>
  <c r="E103" i="43" s="1"/>
  <c r="AM1706" i="79"/>
  <c r="L118" i="43" s="1"/>
  <c r="AJ1609" i="79"/>
  <c r="AJ1625" i="79" s="1"/>
  <c r="I106" i="43" s="1"/>
  <c r="AK1583" i="79"/>
  <c r="AK1599" i="79" s="1"/>
  <c r="J102" i="43" s="1"/>
  <c r="AQ1679" i="79"/>
  <c r="P114" i="43" s="1"/>
  <c r="AR1706" i="79"/>
  <c r="Q118" i="43" s="1"/>
  <c r="AK1609" i="79"/>
  <c r="AK1625" i="79" s="1"/>
  <c r="J106" i="43" s="1"/>
  <c r="AE1355" i="79"/>
  <c r="AE1370" i="79" s="1"/>
  <c r="AH1549" i="79"/>
  <c r="AH1565" i="79" s="1"/>
  <c r="G89" i="43" s="1"/>
  <c r="AM1583" i="79"/>
  <c r="AM1599" i="79" s="1"/>
  <c r="L102" i="43" s="1"/>
  <c r="AN1652" i="79"/>
  <c r="M110" i="43" s="1"/>
  <c r="AI1609" i="79"/>
  <c r="AI1625" i="79" s="1"/>
  <c r="H106" i="43" s="1"/>
  <c r="AJ1583" i="79"/>
  <c r="AJ1599" i="79" s="1"/>
  <c r="I102" i="43" s="1"/>
  <c r="AO1583" i="79"/>
  <c r="AO1599" i="79" s="1"/>
  <c r="N102" i="43" s="1"/>
  <c r="AF1706" i="79"/>
  <c r="E118" i="43" s="1"/>
  <c r="E119" i="43" s="1"/>
  <c r="AM130" i="46"/>
  <c r="AM404" i="46"/>
  <c r="AM540" i="46"/>
  <c r="AM268" i="46"/>
  <c r="AM269" i="46" s="1"/>
  <c r="AE576" i="79"/>
  <c r="AF576" i="79"/>
  <c r="AF386" i="79"/>
  <c r="AF196" i="79"/>
  <c r="AF1160" i="79"/>
  <c r="AE770" i="79"/>
  <c r="AE196" i="79"/>
  <c r="AF965" i="79"/>
  <c r="AE965" i="79"/>
  <c r="AE1160" i="79"/>
  <c r="AE386" i="79"/>
  <c r="AF770" i="79"/>
  <c r="AN198" i="79"/>
  <c r="AL198" i="79"/>
  <c r="AR198" i="79"/>
  <c r="AP198" i="79"/>
  <c r="AM198" i="79"/>
  <c r="AQ198" i="79"/>
  <c r="AO198" i="79"/>
  <c r="AG198" i="79"/>
  <c r="AI198" i="79"/>
  <c r="AJ198" i="79"/>
  <c r="AK198" i="79"/>
  <c r="AH198" i="79"/>
  <c r="AE393" i="79"/>
  <c r="AE394" i="79"/>
  <c r="AE391" i="79"/>
  <c r="AE584" i="79"/>
  <c r="AE583" i="79"/>
  <c r="AE585" i="79"/>
  <c r="AM388" i="79"/>
  <c r="AL388" i="79"/>
  <c r="AO388" i="79"/>
  <c r="AQ388" i="79"/>
  <c r="AN388" i="79"/>
  <c r="AR388" i="79"/>
  <c r="AP388" i="79"/>
  <c r="AH388" i="79"/>
  <c r="AG388" i="79"/>
  <c r="AJ388" i="79"/>
  <c r="AI388" i="79"/>
  <c r="AK388" i="79"/>
  <c r="AL578" i="79"/>
  <c r="AP578" i="79"/>
  <c r="AQ578" i="79"/>
  <c r="AO578" i="79"/>
  <c r="AM578" i="79"/>
  <c r="AN578" i="79"/>
  <c r="AR578" i="79"/>
  <c r="AI578" i="79"/>
  <c r="AH578" i="79"/>
  <c r="AK578" i="79"/>
  <c r="AG578" i="79"/>
  <c r="AJ578" i="79"/>
  <c r="AM266" i="46"/>
  <c r="AT540" i="46"/>
  <c r="AU268" i="46"/>
  <c r="AX540" i="46"/>
  <c r="AU404" i="46"/>
  <c r="AT268" i="46"/>
  <c r="AU540" i="46"/>
  <c r="AT130" i="46"/>
  <c r="AT131" i="46" s="1"/>
  <c r="K55" i="43" s="1"/>
  <c r="AU130" i="46"/>
  <c r="AU131" i="46" s="1"/>
  <c r="L55" i="43" s="1"/>
  <c r="AV268" i="46"/>
  <c r="AW540" i="46"/>
  <c r="AV540" i="46"/>
  <c r="AW404" i="46"/>
  <c r="AT404" i="46"/>
  <c r="AV130" i="46"/>
  <c r="AV131" i="46" s="1"/>
  <c r="M55" i="43" s="1"/>
  <c r="AE203" i="79"/>
  <c r="AW130" i="46"/>
  <c r="AW131" i="46" s="1"/>
  <c r="N55" i="43" s="1"/>
  <c r="AX130" i="46"/>
  <c r="AX131" i="46" s="1"/>
  <c r="O55" i="43" s="1"/>
  <c r="AX404" i="46"/>
  <c r="AW268" i="46"/>
  <c r="AX268" i="46"/>
  <c r="AM128" i="46"/>
  <c r="AZ404" i="46"/>
  <c r="AZ268" i="46"/>
  <c r="AY268" i="46"/>
  <c r="AY540" i="46"/>
  <c r="AZ540" i="46"/>
  <c r="AZ130" i="46"/>
  <c r="AZ131" i="46" s="1"/>
  <c r="Q55" i="43" s="1"/>
  <c r="AY130" i="46"/>
  <c r="AY131" i="46" s="1"/>
  <c r="P55" i="43" s="1"/>
  <c r="AP770" i="79"/>
  <c r="AM770" i="79"/>
  <c r="AM386" i="79"/>
  <c r="AQ965" i="79"/>
  <c r="AL770" i="79"/>
  <c r="AN576" i="79"/>
  <c r="AR196" i="79"/>
  <c r="AU538" i="46"/>
  <c r="AO965" i="79"/>
  <c r="AP965" i="79"/>
  <c r="AL386" i="79"/>
  <c r="AR576" i="79"/>
  <c r="AL965" i="79"/>
  <c r="AP386" i="79"/>
  <c r="AN1160" i="79"/>
  <c r="AO1160" i="79"/>
  <c r="AY538" i="46"/>
  <c r="AO196" i="79"/>
  <c r="AQ386" i="79"/>
  <c r="AT538" i="46"/>
  <c r="AL576" i="79"/>
  <c r="AR386" i="79"/>
  <c r="AR770" i="79"/>
  <c r="AP576" i="79"/>
  <c r="AX538" i="46"/>
  <c r="AQ196" i="79"/>
  <c r="AM196" i="79"/>
  <c r="AM1160" i="79"/>
  <c r="AM576" i="79"/>
  <c r="AV538" i="46"/>
  <c r="AQ1160" i="79"/>
  <c r="AN196" i="79"/>
  <c r="AN965" i="79"/>
  <c r="AP1160" i="79"/>
  <c r="AL196" i="79"/>
  <c r="AL1160" i="79"/>
  <c r="AR965" i="79"/>
  <c r="AO386" i="79"/>
  <c r="AZ538" i="46"/>
  <c r="AQ770" i="79"/>
  <c r="AN386" i="79"/>
  <c r="AP196" i="79"/>
  <c r="AR1160" i="79"/>
  <c r="AN770" i="79"/>
  <c r="AW538" i="46"/>
  <c r="AQ576" i="79"/>
  <c r="AO576" i="79"/>
  <c r="AO770" i="79"/>
  <c r="AM965" i="79"/>
  <c r="AM538" i="46"/>
  <c r="AP538" i="46"/>
  <c r="AK1160" i="79"/>
  <c r="AJ386" i="79"/>
  <c r="AI576" i="79"/>
  <c r="AQ538" i="46"/>
  <c r="AH965" i="79"/>
  <c r="AG1160" i="79"/>
  <c r="AJ196" i="79"/>
  <c r="AK770" i="79"/>
  <c r="AO538" i="46"/>
  <c r="AS538" i="46"/>
  <c r="AI386" i="79"/>
  <c r="AH770" i="79"/>
  <c r="AI1160" i="79"/>
  <c r="AK386" i="79"/>
  <c r="AR538" i="46"/>
  <c r="AG576" i="79"/>
  <c r="AJ1160" i="79"/>
  <c r="AK965" i="79"/>
  <c r="AH386" i="79"/>
  <c r="AH1160" i="79"/>
  <c r="AG770" i="79"/>
  <c r="AJ576" i="79"/>
  <c r="AK576" i="79"/>
  <c r="AN538" i="46"/>
  <c r="AI965" i="79"/>
  <c r="AH576" i="79"/>
  <c r="AG196" i="79"/>
  <c r="AJ965" i="79"/>
  <c r="AI196" i="79"/>
  <c r="AK196" i="79"/>
  <c r="AJ770" i="79"/>
  <c r="AG386" i="79"/>
  <c r="AG965" i="79"/>
  <c r="AH196" i="79"/>
  <c r="AI770" i="79"/>
  <c r="AR540" i="46"/>
  <c r="AR130" i="46"/>
  <c r="AR131" i="46" s="1"/>
  <c r="AR404" i="46"/>
  <c r="AR268" i="46"/>
  <c r="AQ130" i="46"/>
  <c r="AQ540" i="46"/>
  <c r="AQ404" i="46"/>
  <c r="AQ268" i="46"/>
  <c r="AP404" i="46"/>
  <c r="AP268" i="46"/>
  <c r="AP130" i="46"/>
  <c r="AP540" i="46"/>
  <c r="AS404" i="46"/>
  <c r="AS268" i="46"/>
  <c r="AS540" i="46"/>
  <c r="AS130" i="46"/>
  <c r="AS131" i="46" s="1"/>
  <c r="AO404" i="46"/>
  <c r="AO268" i="46"/>
  <c r="AO269" i="46" s="1"/>
  <c r="AO540" i="46"/>
  <c r="AO130" i="46"/>
  <c r="AO402" i="46"/>
  <c r="AS402" i="46"/>
  <c r="AO266" i="46"/>
  <c r="AS266" i="46"/>
  <c r="AO128" i="46"/>
  <c r="AS128" i="46"/>
  <c r="AP402" i="46"/>
  <c r="AT402" i="46"/>
  <c r="AP266" i="46"/>
  <c r="AT266" i="46"/>
  <c r="AP128" i="46"/>
  <c r="AT128" i="46"/>
  <c r="AQ402" i="46"/>
  <c r="AQ266" i="46"/>
  <c r="AQ128" i="46"/>
  <c r="AN402" i="46"/>
  <c r="AR402" i="46"/>
  <c r="AN266" i="46"/>
  <c r="AR266" i="46"/>
  <c r="AN128" i="46"/>
  <c r="AR128" i="46"/>
  <c r="AV402" i="46"/>
  <c r="AZ266" i="46"/>
  <c r="AZ402" i="46"/>
  <c r="AY402" i="46"/>
  <c r="AX402" i="46"/>
  <c r="AU266" i="46"/>
  <c r="AY266" i="46"/>
  <c r="AW128" i="46"/>
  <c r="AX128" i="46"/>
  <c r="AU128" i="46"/>
  <c r="AV266" i="46"/>
  <c r="AW266" i="46"/>
  <c r="AZ128" i="46"/>
  <c r="AU402" i="46"/>
  <c r="AW402" i="46"/>
  <c r="AV128" i="46"/>
  <c r="AX266" i="46"/>
  <c r="AY128" i="46"/>
  <c r="AM402" i="46"/>
  <c r="E121" i="43" l="1"/>
  <c r="AF392" i="79"/>
  <c r="AF203" i="79"/>
  <c r="AF391" i="79"/>
  <c r="AF389" i="79"/>
  <c r="AF581" i="79"/>
  <c r="AF202" i="79"/>
  <c r="AF585" i="79"/>
  <c r="AF584" i="79"/>
  <c r="AF199" i="79"/>
  <c r="AF393" i="79"/>
  <c r="AF390" i="79"/>
  <c r="AF580" i="79"/>
  <c r="AF201" i="79"/>
  <c r="AF583" i="79"/>
  <c r="AF579" i="79"/>
  <c r="AS543" i="46"/>
  <c r="AS544" i="46"/>
  <c r="AS541" i="46"/>
  <c r="AS542" i="46"/>
  <c r="AY541" i="46"/>
  <c r="AY542" i="46"/>
  <c r="AY543" i="46"/>
  <c r="AY544" i="46"/>
  <c r="AT406" i="46"/>
  <c r="AT407" i="46"/>
  <c r="AT405" i="46"/>
  <c r="AT270" i="46"/>
  <c r="AT269" i="46"/>
  <c r="AN582" i="79"/>
  <c r="AN580" i="79"/>
  <c r="AN584" i="79"/>
  <c r="AN585" i="79"/>
  <c r="AN579" i="79"/>
  <c r="AN583" i="79"/>
  <c r="AN581" i="79"/>
  <c r="AJ391" i="79"/>
  <c r="AJ392" i="79"/>
  <c r="AJ389" i="79"/>
  <c r="AJ393" i="79"/>
  <c r="AJ390" i="79"/>
  <c r="AJ394" i="79"/>
  <c r="AH201" i="79"/>
  <c r="AH202" i="79"/>
  <c r="AH200" i="79"/>
  <c r="AH199" i="79"/>
  <c r="AH203" i="79"/>
  <c r="AP201" i="79"/>
  <c r="AP200" i="79"/>
  <c r="AP202" i="79"/>
  <c r="AP199" i="79"/>
  <c r="AP203" i="79"/>
  <c r="AS270" i="46"/>
  <c r="AS269" i="46"/>
  <c r="AP270" i="46"/>
  <c r="AP269" i="46"/>
  <c r="AQ541" i="46"/>
  <c r="AQ544" i="46"/>
  <c r="AQ542" i="46"/>
  <c r="AQ543" i="46"/>
  <c r="AY269" i="46"/>
  <c r="AY270" i="46"/>
  <c r="AX270" i="46"/>
  <c r="AX269" i="46"/>
  <c r="AW407" i="46"/>
  <c r="AW406" i="46"/>
  <c r="AW405" i="46"/>
  <c r="AU405" i="46"/>
  <c r="AU406" i="46"/>
  <c r="AU407" i="46"/>
  <c r="AH580" i="79"/>
  <c r="AH584" i="79"/>
  <c r="AH582" i="79"/>
  <c r="AH583" i="79"/>
  <c r="AH585" i="79"/>
  <c r="AH579" i="79"/>
  <c r="AH581" i="79"/>
  <c r="AM579" i="79"/>
  <c r="AM583" i="79"/>
  <c r="AM581" i="79"/>
  <c r="AM585" i="79"/>
  <c r="AM582" i="79"/>
  <c r="AM584" i="79"/>
  <c r="AM580" i="79"/>
  <c r="AL580" i="79"/>
  <c r="AL584" i="79"/>
  <c r="AL582" i="79"/>
  <c r="AL579" i="79"/>
  <c r="AL581" i="79"/>
  <c r="AL583" i="79"/>
  <c r="AL585" i="79"/>
  <c r="AG390" i="79"/>
  <c r="AG394" i="79"/>
  <c r="AG391" i="79"/>
  <c r="AG392" i="79"/>
  <c r="AG389" i="79"/>
  <c r="AG1617" i="79" s="1"/>
  <c r="AG393" i="79"/>
  <c r="AN391" i="79"/>
  <c r="AN394" i="79"/>
  <c r="AN392" i="79"/>
  <c r="AN390" i="79"/>
  <c r="AN389" i="79"/>
  <c r="AN393" i="79"/>
  <c r="AM392" i="79"/>
  <c r="AM389" i="79"/>
  <c r="AM393" i="79"/>
  <c r="AM391" i="79"/>
  <c r="AM390" i="79"/>
  <c r="AM394" i="79"/>
  <c r="AK202" i="79"/>
  <c r="AK199" i="79"/>
  <c r="AK203" i="79"/>
  <c r="AK200" i="79"/>
  <c r="AK201" i="79"/>
  <c r="AO202" i="79"/>
  <c r="AO201" i="79"/>
  <c r="AO199" i="79"/>
  <c r="AO203" i="79"/>
  <c r="AO200" i="79"/>
  <c r="AR199" i="79"/>
  <c r="AR203" i="79"/>
  <c r="AR200" i="79"/>
  <c r="AR201" i="79"/>
  <c r="AR202" i="79"/>
  <c r="AN544" i="46"/>
  <c r="AN541" i="46"/>
  <c r="AN542" i="46"/>
  <c r="AN543" i="46"/>
  <c r="AR407" i="46"/>
  <c r="AR405" i="46"/>
  <c r="AR406" i="46"/>
  <c r="AT542" i="46"/>
  <c r="AT543" i="46"/>
  <c r="AT544" i="46"/>
  <c r="AT541" i="46"/>
  <c r="AR391" i="79"/>
  <c r="AR392" i="79"/>
  <c r="AR389" i="79"/>
  <c r="AR393" i="79"/>
  <c r="AR390" i="79"/>
  <c r="AR394" i="79"/>
  <c r="AP406" i="46"/>
  <c r="AP405" i="46"/>
  <c r="AP407" i="46"/>
  <c r="AZ269" i="46"/>
  <c r="AZ270" i="46"/>
  <c r="AW269" i="46"/>
  <c r="AW270" i="46"/>
  <c r="AV544" i="46"/>
  <c r="AV543" i="46"/>
  <c r="AV541" i="46"/>
  <c r="AV542" i="46"/>
  <c r="AX542" i="46"/>
  <c r="AX543" i="46"/>
  <c r="AX541" i="46"/>
  <c r="AX544" i="46"/>
  <c r="AJ582" i="79"/>
  <c r="AJ580" i="79"/>
  <c r="AJ584" i="79"/>
  <c r="AJ581" i="79"/>
  <c r="AJ583" i="79"/>
  <c r="AJ585" i="79"/>
  <c r="AJ579" i="79"/>
  <c r="AI579" i="79"/>
  <c r="AI583" i="79"/>
  <c r="AI581" i="79"/>
  <c r="AI585" i="79"/>
  <c r="AI580" i="79"/>
  <c r="AI582" i="79"/>
  <c r="AI584" i="79"/>
  <c r="AO581" i="79"/>
  <c r="AO585" i="79"/>
  <c r="AO579" i="79"/>
  <c r="AO583" i="79"/>
  <c r="AO580" i="79"/>
  <c r="AO582" i="79"/>
  <c r="AO584" i="79"/>
  <c r="AK390" i="79"/>
  <c r="AK394" i="79"/>
  <c r="AK391" i="79"/>
  <c r="AK389" i="79"/>
  <c r="AK393" i="79"/>
  <c r="AK392" i="79"/>
  <c r="AH389" i="79"/>
  <c r="AH393" i="79"/>
  <c r="AH390" i="79"/>
  <c r="AH394" i="79"/>
  <c r="AH392" i="79"/>
  <c r="AH391" i="79"/>
  <c r="AQ392" i="79"/>
  <c r="AQ389" i="79"/>
  <c r="AQ393" i="79"/>
  <c r="AQ390" i="79"/>
  <c r="AQ394" i="79"/>
  <c r="AQ391" i="79"/>
  <c r="AJ199" i="79"/>
  <c r="AJ203" i="79"/>
  <c r="AJ202" i="79"/>
  <c r="AJ200" i="79"/>
  <c r="AJ201" i="79"/>
  <c r="AQ200" i="79"/>
  <c r="AQ201" i="79"/>
  <c r="AQ202" i="79"/>
  <c r="AQ199" i="79"/>
  <c r="AQ203" i="79"/>
  <c r="AL201" i="79"/>
  <c r="AL202" i="79"/>
  <c r="AL199" i="79"/>
  <c r="AL203" i="79"/>
  <c r="AL200" i="79"/>
  <c r="AN405" i="46"/>
  <c r="AN406" i="46"/>
  <c r="AN407" i="46"/>
  <c r="AO543" i="46"/>
  <c r="AO542" i="46"/>
  <c r="AO544" i="46"/>
  <c r="AO541" i="46"/>
  <c r="AQ405" i="46"/>
  <c r="AQ406" i="46"/>
  <c r="AQ407" i="46"/>
  <c r="AV269" i="46"/>
  <c r="AV270" i="46"/>
  <c r="AK581" i="79"/>
  <c r="AK585" i="79"/>
  <c r="AK579" i="79"/>
  <c r="AK583" i="79"/>
  <c r="AK584" i="79"/>
  <c r="AK582" i="79"/>
  <c r="AK580" i="79"/>
  <c r="AP580" i="79"/>
  <c r="AP584" i="79"/>
  <c r="AP582" i="79"/>
  <c r="AP583" i="79"/>
  <c r="AP585" i="79"/>
  <c r="AP579" i="79"/>
  <c r="AP581" i="79"/>
  <c r="AL389" i="79"/>
  <c r="AL393" i="79"/>
  <c r="AL390" i="79"/>
  <c r="AL394" i="79"/>
  <c r="AL391" i="79"/>
  <c r="AL392" i="79"/>
  <c r="AG202" i="79"/>
  <c r="AG199" i="79"/>
  <c r="AG203" i="79"/>
  <c r="AG201" i="79"/>
  <c r="AG200" i="79"/>
  <c r="AO407" i="46"/>
  <c r="AO405" i="46"/>
  <c r="AO406" i="46"/>
  <c r="AS407" i="46"/>
  <c r="AS406" i="46"/>
  <c r="AS405" i="46"/>
  <c r="AR544" i="46"/>
  <c r="AR541" i="46"/>
  <c r="AR542" i="46"/>
  <c r="AR543" i="46"/>
  <c r="AP542" i="46"/>
  <c r="AP541" i="46"/>
  <c r="AP543" i="46"/>
  <c r="AP544" i="46"/>
  <c r="AQ269" i="46"/>
  <c r="AQ270" i="46"/>
  <c r="AR269" i="46"/>
  <c r="AR270" i="46"/>
  <c r="AZ544" i="46"/>
  <c r="AZ541" i="46"/>
  <c r="AZ542" i="46"/>
  <c r="AZ543" i="46"/>
  <c r="AZ405" i="46"/>
  <c r="AZ407" i="46"/>
  <c r="AZ406" i="46"/>
  <c r="AX406" i="46"/>
  <c r="AX405" i="46"/>
  <c r="AX407" i="46"/>
  <c r="AW543" i="46"/>
  <c r="AW544" i="46"/>
  <c r="AW541" i="46"/>
  <c r="AW542" i="46"/>
  <c r="AU541" i="46"/>
  <c r="AU542" i="46"/>
  <c r="AU544" i="46"/>
  <c r="AU543" i="46"/>
  <c r="AU269" i="46"/>
  <c r="AU270" i="46"/>
  <c r="AG581" i="79"/>
  <c r="AG585" i="79"/>
  <c r="AG579" i="79"/>
  <c r="AG583" i="79"/>
  <c r="AG580" i="79"/>
  <c r="AG582" i="79"/>
  <c r="AG584" i="79"/>
  <c r="AR582" i="79"/>
  <c r="AR580" i="79"/>
  <c r="AR584" i="79"/>
  <c r="AR581" i="79"/>
  <c r="AR583" i="79"/>
  <c r="AR579" i="79"/>
  <c r="AR585" i="79"/>
  <c r="AQ579" i="79"/>
  <c r="AQ583" i="79"/>
  <c r="AQ581" i="79"/>
  <c r="AQ585" i="79"/>
  <c r="AQ580" i="79"/>
  <c r="AQ584" i="79"/>
  <c r="AQ582" i="79"/>
  <c r="AI392" i="79"/>
  <c r="AI389" i="79"/>
  <c r="AI393" i="79"/>
  <c r="AI390" i="79"/>
  <c r="AI394" i="79"/>
  <c r="AI391" i="79"/>
  <c r="AP389" i="79"/>
  <c r="AP393" i="79"/>
  <c r="AP390" i="79"/>
  <c r="AP394" i="79"/>
  <c r="AP392" i="79"/>
  <c r="AP391" i="79"/>
  <c r="AO390" i="79"/>
  <c r="AO394" i="79"/>
  <c r="AO391" i="79"/>
  <c r="AO392" i="79"/>
  <c r="AO389" i="79"/>
  <c r="AO393" i="79"/>
  <c r="AI200" i="79"/>
  <c r="AI203" i="79"/>
  <c r="AI201" i="79"/>
  <c r="AI199" i="79"/>
  <c r="AI202" i="79"/>
  <c r="AM200" i="79"/>
  <c r="AM199" i="79"/>
  <c r="AM201" i="79"/>
  <c r="AM203" i="79"/>
  <c r="AM202" i="79"/>
  <c r="AN199" i="79"/>
  <c r="AN203" i="79"/>
  <c r="AN200" i="79"/>
  <c r="AN202" i="79"/>
  <c r="AN201" i="79"/>
  <c r="AS1625" i="79"/>
  <c r="AS1652" i="79"/>
  <c r="AS1679" i="79"/>
  <c r="AS1599" i="79"/>
  <c r="AS1706" i="79"/>
  <c r="AS1370" i="79"/>
  <c r="AS1565" i="79"/>
  <c r="D86" i="43"/>
  <c r="R86" i="43" s="1"/>
  <c r="D106" i="43"/>
  <c r="D102" i="43"/>
  <c r="D103" i="43" s="1"/>
  <c r="D89" i="43"/>
  <c r="R89" i="43" s="1"/>
  <c r="D110" i="43"/>
  <c r="D118" i="43"/>
  <c r="D114" i="43"/>
  <c r="AK1168" i="79"/>
  <c r="AK1557" i="79"/>
  <c r="AK1363" i="79"/>
  <c r="AJ1168" i="79"/>
  <c r="AJ1557" i="79"/>
  <c r="AJ1363" i="79"/>
  <c r="AN1168" i="79"/>
  <c r="AN1557" i="79"/>
  <c r="AN1363" i="79"/>
  <c r="AH1168" i="79"/>
  <c r="AH1557" i="79"/>
  <c r="AH1363" i="79"/>
  <c r="AQ1363" i="79"/>
  <c r="AQ1557" i="79"/>
  <c r="AQ1168" i="79"/>
  <c r="AL1557" i="79"/>
  <c r="AL1363" i="79"/>
  <c r="AL1168" i="79"/>
  <c r="AM1168" i="79"/>
  <c r="AM1363" i="79"/>
  <c r="AM1557" i="79"/>
  <c r="AG1591" i="79"/>
  <c r="AG1557" i="79"/>
  <c r="AG1363" i="79"/>
  <c r="AG1168" i="79"/>
  <c r="AI1363" i="79"/>
  <c r="AI1557" i="79"/>
  <c r="AI1168" i="79"/>
  <c r="AO1363" i="79"/>
  <c r="AO1557" i="79"/>
  <c r="AO1168" i="79"/>
  <c r="AR1363" i="79"/>
  <c r="AR1557" i="79"/>
  <c r="AR1168" i="79"/>
  <c r="AP1557" i="79"/>
  <c r="AP1168" i="79"/>
  <c r="AP1363" i="79"/>
  <c r="AE780" i="79"/>
  <c r="AE773" i="79"/>
  <c r="AE1174" i="79"/>
  <c r="AQ587" i="79"/>
  <c r="P74" i="43" s="1"/>
  <c r="AM546" i="46"/>
  <c r="D65" i="43" s="1"/>
  <c r="AR546" i="46"/>
  <c r="I65" i="43" s="1"/>
  <c r="AM542" i="46"/>
  <c r="AM541" i="46"/>
  <c r="AM543" i="46"/>
  <c r="AM544" i="46"/>
  <c r="AO546" i="46"/>
  <c r="F65" i="43" s="1"/>
  <c r="AO587" i="79"/>
  <c r="N74" i="43" s="1"/>
  <c r="AM396" i="79"/>
  <c r="L71" i="43" s="1"/>
  <c r="AN978" i="79"/>
  <c r="M80" i="43" s="1"/>
  <c r="AP978" i="79"/>
  <c r="O80" i="43" s="1"/>
  <c r="AO978" i="79"/>
  <c r="N80" i="43" s="1"/>
  <c r="AF978" i="79"/>
  <c r="E80" i="43" s="1"/>
  <c r="AQ978" i="79"/>
  <c r="P80" i="43" s="1"/>
  <c r="AK978" i="79"/>
  <c r="J80" i="43" s="1"/>
  <c r="AI978" i="79"/>
  <c r="H80" i="43" s="1"/>
  <c r="AG978" i="79"/>
  <c r="F80" i="43" s="1"/>
  <c r="AH978" i="79"/>
  <c r="G80" i="43" s="1"/>
  <c r="AM978" i="79"/>
  <c r="L80" i="43" s="1"/>
  <c r="AE587" i="79"/>
  <c r="AP1174" i="79"/>
  <c r="AR1174" i="79"/>
  <c r="AQ1174" i="79"/>
  <c r="AN1174" i="79"/>
  <c r="AI1174" i="79"/>
  <c r="AK1174" i="79"/>
  <c r="AH1174" i="79"/>
  <c r="AJ1174" i="79"/>
  <c r="AR782" i="79"/>
  <c r="AK782" i="79"/>
  <c r="AL782" i="79"/>
  <c r="AF782" i="79"/>
  <c r="AI782" i="79"/>
  <c r="AP782" i="79"/>
  <c r="AN782" i="79"/>
  <c r="AG782" i="79"/>
  <c r="AH782" i="79"/>
  <c r="AV132" i="46"/>
  <c r="M56" i="43" s="1"/>
  <c r="AE396" i="79"/>
  <c r="AN396" i="79"/>
  <c r="M71" i="43" s="1"/>
  <c r="AU272" i="46"/>
  <c r="L59" i="43" s="1"/>
  <c r="AW546" i="46"/>
  <c r="N65" i="43" s="1"/>
  <c r="AV546" i="46"/>
  <c r="M65" i="43" s="1"/>
  <c r="AN205" i="79"/>
  <c r="M68" i="43" s="1"/>
  <c r="AT132" i="46"/>
  <c r="K56" i="43" s="1"/>
  <c r="AX546" i="46"/>
  <c r="O65" i="43" s="1"/>
  <c r="AE775" i="79"/>
  <c r="AE774" i="79"/>
  <c r="AE776" i="79"/>
  <c r="AT272" i="46"/>
  <c r="K59" i="43" s="1"/>
  <c r="AY404" i="46"/>
  <c r="AV272" i="46"/>
  <c r="M59" i="43" s="1"/>
  <c r="AV404" i="46"/>
  <c r="AU132" i="46"/>
  <c r="L56" i="43" s="1"/>
  <c r="AG396" i="79"/>
  <c r="F71" i="43" s="1"/>
  <c r="AT546" i="46"/>
  <c r="K65" i="43" s="1"/>
  <c r="AU546" i="46"/>
  <c r="L65" i="43" s="1"/>
  <c r="AE782" i="79"/>
  <c r="AE202" i="79"/>
  <c r="AE200" i="79"/>
  <c r="AE201" i="79"/>
  <c r="AE205" i="79"/>
  <c r="AW132" i="46"/>
  <c r="N56" i="43" s="1"/>
  <c r="AX132" i="46"/>
  <c r="O56" i="43" s="1"/>
  <c r="AW272" i="46"/>
  <c r="N59" i="43" s="1"/>
  <c r="AX272" i="46"/>
  <c r="O59" i="43" s="1"/>
  <c r="AM405" i="46"/>
  <c r="AM406" i="46"/>
  <c r="AZ132" i="46"/>
  <c r="Q56" i="43" s="1"/>
  <c r="AY132" i="46"/>
  <c r="P56" i="43" s="1"/>
  <c r="AY272" i="46"/>
  <c r="P59" i="43" s="1"/>
  <c r="AZ272" i="46"/>
  <c r="Q59" i="43" s="1"/>
  <c r="AZ546" i="46"/>
  <c r="Q65" i="43" s="1"/>
  <c r="AY546" i="46"/>
  <c r="P65" i="43" s="1"/>
  <c r="AM270" i="46"/>
  <c r="AQ272" i="46"/>
  <c r="H59" i="43" s="1"/>
  <c r="AN546" i="46"/>
  <c r="E65" i="43" s="1"/>
  <c r="AP546" i="46"/>
  <c r="G65" i="43" s="1"/>
  <c r="AS546" i="46"/>
  <c r="J65" i="43" s="1"/>
  <c r="AQ546" i="46"/>
  <c r="H65" i="43" s="1"/>
  <c r="AS272" i="46"/>
  <c r="J59" i="43" s="1"/>
  <c r="AR272" i="46"/>
  <c r="I59" i="43" s="1"/>
  <c r="AR409" i="46"/>
  <c r="I62" i="43" s="1"/>
  <c r="AQ409" i="46"/>
  <c r="H62" i="43" s="1"/>
  <c r="AO409" i="46"/>
  <c r="F62" i="43" s="1"/>
  <c r="AP409" i="46"/>
  <c r="G62" i="43" s="1"/>
  <c r="AP272" i="46"/>
  <c r="G59" i="43" s="1"/>
  <c r="AO270" i="46"/>
  <c r="AO271" i="46" s="1"/>
  <c r="F58" i="43" s="1"/>
  <c r="AO272" i="46"/>
  <c r="F59" i="43" s="1"/>
  <c r="AM272" i="46"/>
  <c r="AT409" i="46"/>
  <c r="K62" i="43" s="1"/>
  <c r="AU409" i="46"/>
  <c r="L62" i="43" s="1"/>
  <c r="AX409" i="46"/>
  <c r="O62" i="43" s="1"/>
  <c r="AW409" i="46"/>
  <c r="N62" i="43" s="1"/>
  <c r="AZ409" i="46"/>
  <c r="Q62" i="43" s="1"/>
  <c r="AR132" i="46"/>
  <c r="I56" i="43" s="1"/>
  <c r="AO132" i="46"/>
  <c r="F56" i="43" s="1"/>
  <c r="AP132" i="46"/>
  <c r="G56" i="43" s="1"/>
  <c r="AQ132" i="46"/>
  <c r="H56" i="43" s="1"/>
  <c r="AS132" i="46"/>
  <c r="J56" i="43" s="1"/>
  <c r="AK205" i="79"/>
  <c r="J68" i="43" s="1"/>
  <c r="AS409" i="46"/>
  <c r="J62" i="43" s="1"/>
  <c r="AM132" i="46"/>
  <c r="AM131" i="46"/>
  <c r="AM409" i="46"/>
  <c r="AM407" i="46"/>
  <c r="AN272" i="46"/>
  <c r="E59" i="43" s="1"/>
  <c r="AN270" i="46"/>
  <c r="AN409" i="46"/>
  <c r="E62" i="43" s="1"/>
  <c r="AQ131" i="46"/>
  <c r="H55" i="43" s="1"/>
  <c r="AO131" i="46"/>
  <c r="F55" i="43" s="1"/>
  <c r="AP131" i="46"/>
  <c r="G55" i="43" s="1"/>
  <c r="AN131" i="46"/>
  <c r="AN132" i="46"/>
  <c r="E56" i="43" s="1"/>
  <c r="I55" i="43"/>
  <c r="R118" i="43" l="1"/>
  <c r="D119" i="43"/>
  <c r="R106" i="43"/>
  <c r="D107" i="43"/>
  <c r="R110" i="43"/>
  <c r="D111" i="43"/>
  <c r="R114" i="43"/>
  <c r="D115" i="43"/>
  <c r="AQ271" i="46"/>
  <c r="H58" i="43" s="1"/>
  <c r="AW271" i="46"/>
  <c r="N58" i="43" s="1"/>
  <c r="S31" i="47" s="1"/>
  <c r="AS271" i="46"/>
  <c r="J58" i="43" s="1"/>
  <c r="AR271" i="46"/>
  <c r="I58" i="43" s="1"/>
  <c r="N31" i="47" s="1"/>
  <c r="AU271" i="46"/>
  <c r="L58" i="43" s="1"/>
  <c r="Q41" i="47" s="1"/>
  <c r="AX271" i="46"/>
  <c r="O58" i="43" s="1"/>
  <c r="AP271" i="46"/>
  <c r="G58" i="43" s="1"/>
  <c r="L33" i="47" s="1"/>
  <c r="AV409" i="46"/>
  <c r="M62" i="43" s="1"/>
  <c r="AV405" i="46"/>
  <c r="AV406" i="46"/>
  <c r="AV407" i="46"/>
  <c r="AY405" i="46"/>
  <c r="AY406" i="46"/>
  <c r="AY407" i="46"/>
  <c r="AG1644" i="79"/>
  <c r="AG1651" i="79" s="1"/>
  <c r="F109" i="43" s="1"/>
  <c r="F111" i="43" s="1"/>
  <c r="R102" i="43"/>
  <c r="AG1624" i="79"/>
  <c r="F105" i="43" s="1"/>
  <c r="F107" i="43" s="1"/>
  <c r="AG1698" i="79"/>
  <c r="AP1369" i="79"/>
  <c r="O85" i="43" s="1"/>
  <c r="AO1564" i="79"/>
  <c r="N88" i="43" s="1"/>
  <c r="AI1564" i="79"/>
  <c r="H88" i="43" s="1"/>
  <c r="AS1363" i="79"/>
  <c r="AS1369" i="79" s="1"/>
  <c r="AS1371" i="79" s="1"/>
  <c r="AG1369" i="79"/>
  <c r="F85" i="43" s="1"/>
  <c r="AG1671" i="79"/>
  <c r="AG1678" i="79" s="1"/>
  <c r="AM1564" i="79"/>
  <c r="L88" i="43" s="1"/>
  <c r="AL1369" i="79"/>
  <c r="K85" i="43" s="1"/>
  <c r="AH1369" i="79"/>
  <c r="G85" i="43" s="1"/>
  <c r="AN1369" i="79"/>
  <c r="M85" i="43" s="1"/>
  <c r="AP1564" i="79"/>
  <c r="O88" i="43" s="1"/>
  <c r="AR1369" i="79"/>
  <c r="Q85" i="43" s="1"/>
  <c r="AO1369" i="79"/>
  <c r="N85" i="43" s="1"/>
  <c r="AI1369" i="79"/>
  <c r="H85" i="43" s="1"/>
  <c r="AS1557" i="79"/>
  <c r="AS1564" i="79" s="1"/>
  <c r="AS1566" i="79" s="1"/>
  <c r="AG1564" i="79"/>
  <c r="F88" i="43" s="1"/>
  <c r="AG1598" i="79"/>
  <c r="F101" i="43" s="1"/>
  <c r="F103" i="43" s="1"/>
  <c r="AM1369" i="79"/>
  <c r="L85" i="43" s="1"/>
  <c r="AL1564" i="79"/>
  <c r="K88" i="43" s="1"/>
  <c r="AQ1564" i="79"/>
  <c r="P88" i="43" s="1"/>
  <c r="AH1564" i="79"/>
  <c r="G88" i="43" s="1"/>
  <c r="AJ1369" i="79"/>
  <c r="I85" i="43" s="1"/>
  <c r="AK1369" i="79"/>
  <c r="J85" i="43" s="1"/>
  <c r="AR1564" i="79"/>
  <c r="Q88" i="43" s="1"/>
  <c r="AQ1369" i="79"/>
  <c r="P85" i="43" s="1"/>
  <c r="AN1564" i="79"/>
  <c r="M88" i="43" s="1"/>
  <c r="AJ1564" i="79"/>
  <c r="I88" i="43" s="1"/>
  <c r="AK1564" i="79"/>
  <c r="J88" i="43" s="1"/>
  <c r="AS1168" i="79"/>
  <c r="AE969" i="79"/>
  <c r="AE968" i="79"/>
  <c r="AE971" i="79"/>
  <c r="K77" i="43"/>
  <c r="H83" i="43"/>
  <c r="G77" i="43"/>
  <c r="F77" i="43"/>
  <c r="M83" i="43"/>
  <c r="M77" i="43"/>
  <c r="J77" i="43"/>
  <c r="P83" i="43"/>
  <c r="O77" i="43"/>
  <c r="Q77" i="43"/>
  <c r="H77" i="43"/>
  <c r="I83" i="43"/>
  <c r="Q83" i="43"/>
  <c r="G83" i="43"/>
  <c r="E77" i="43"/>
  <c r="J83" i="43"/>
  <c r="O83" i="43"/>
  <c r="AE781" i="79"/>
  <c r="D76" i="43" s="1"/>
  <c r="T18" i="47"/>
  <c r="P20" i="47"/>
  <c r="Q15" i="47"/>
  <c r="S23" i="47"/>
  <c r="U17" i="47"/>
  <c r="R26" i="47"/>
  <c r="AJ587" i="79"/>
  <c r="I74" i="43" s="1"/>
  <c r="AP587" i="79"/>
  <c r="O74" i="43" s="1"/>
  <c r="BA546" i="46"/>
  <c r="F140" i="43" s="1"/>
  <c r="AE581" i="79"/>
  <c r="AM545" i="46"/>
  <c r="V21" i="47"/>
  <c r="BA269" i="46"/>
  <c r="AF1174" i="79"/>
  <c r="D71" i="43"/>
  <c r="BA131" i="46"/>
  <c r="C129" i="43" s="1"/>
  <c r="C139" i="43" s="1"/>
  <c r="BA272" i="46"/>
  <c r="D140" i="43" s="1"/>
  <c r="BA542" i="46"/>
  <c r="D77" i="43"/>
  <c r="BA132" i="46"/>
  <c r="C140" i="43" s="1"/>
  <c r="BA544" i="46"/>
  <c r="BA270" i="46"/>
  <c r="BA543" i="46"/>
  <c r="D68" i="43"/>
  <c r="BA541" i="46"/>
  <c r="R18" i="47"/>
  <c r="R17" i="47"/>
  <c r="R20" i="47"/>
  <c r="R21" i="47"/>
  <c r="R16" i="47"/>
  <c r="AK396" i="79"/>
  <c r="J71" i="43" s="1"/>
  <c r="R22" i="47"/>
  <c r="AI205" i="79"/>
  <c r="H68" i="43" s="1"/>
  <c r="AR587" i="79"/>
  <c r="Q74" i="43" s="1"/>
  <c r="AH205" i="79"/>
  <c r="G68" i="43" s="1"/>
  <c r="AJ396" i="79"/>
  <c r="I71" i="43" s="1"/>
  <c r="AG205" i="79"/>
  <c r="F68" i="43" s="1"/>
  <c r="AH396" i="79"/>
  <c r="G71" i="43" s="1"/>
  <c r="R19" i="47"/>
  <c r="R24" i="47"/>
  <c r="R25" i="47"/>
  <c r="R23" i="47"/>
  <c r="R15" i="47"/>
  <c r="AM587" i="79"/>
  <c r="L74" i="43" s="1"/>
  <c r="AN587" i="79"/>
  <c r="M74" i="43" s="1"/>
  <c r="AG587" i="79"/>
  <c r="F74" i="43" s="1"/>
  <c r="AQ396" i="79"/>
  <c r="P71" i="43" s="1"/>
  <c r="AM205" i="79"/>
  <c r="L68" i="43" s="1"/>
  <c r="AR396" i="79"/>
  <c r="Q71" i="43" s="1"/>
  <c r="AL587" i="79"/>
  <c r="K74" i="43" s="1"/>
  <c r="AH587" i="79"/>
  <c r="G74" i="43" s="1"/>
  <c r="AE978" i="79"/>
  <c r="Q19" i="47"/>
  <c r="Q24" i="47"/>
  <c r="AJ205" i="79"/>
  <c r="I68" i="43" s="1"/>
  <c r="AW545" i="46"/>
  <c r="N64" i="43" s="1"/>
  <c r="AV545" i="46"/>
  <c r="M64" i="43" s="1"/>
  <c r="Q26" i="47"/>
  <c r="AQ205" i="79"/>
  <c r="P68" i="43" s="1"/>
  <c r="AE970" i="79"/>
  <c r="AP396" i="79"/>
  <c r="O71" i="43" s="1"/>
  <c r="AE580" i="79"/>
  <c r="AK587" i="79"/>
  <c r="J74" i="43" s="1"/>
  <c r="Q17" i="47"/>
  <c r="AF396" i="79"/>
  <c r="E71" i="43" s="1"/>
  <c r="AI396" i="79"/>
  <c r="H71" i="43" s="1"/>
  <c r="AF205" i="79"/>
  <c r="E68" i="43" s="1"/>
  <c r="Q21" i="47"/>
  <c r="AI587" i="79"/>
  <c r="H74" i="43" s="1"/>
  <c r="AE579" i="79"/>
  <c r="AL396" i="79"/>
  <c r="K71" i="43" s="1"/>
  <c r="AU545" i="46"/>
  <c r="L64" i="43" s="1"/>
  <c r="AT271" i="46"/>
  <c r="K58" i="43" s="1"/>
  <c r="D74" i="43"/>
  <c r="AF587" i="79"/>
  <c r="E74" i="43" s="1"/>
  <c r="AF1173" i="79"/>
  <c r="AS1166" i="79"/>
  <c r="AY409" i="46"/>
  <c r="P62" i="43" s="1"/>
  <c r="AR205" i="79"/>
  <c r="Q68" i="43" s="1"/>
  <c r="AL205" i="79"/>
  <c r="K68" i="43" s="1"/>
  <c r="AL978" i="79"/>
  <c r="K80" i="43" s="1"/>
  <c r="AR978" i="79"/>
  <c r="Q80" i="43" s="1"/>
  <c r="AE582" i="79"/>
  <c r="AO396" i="79"/>
  <c r="N71" i="43" s="1"/>
  <c r="AE392" i="79"/>
  <c r="AM1174" i="79"/>
  <c r="AQ782" i="79"/>
  <c r="AM782" i="79"/>
  <c r="AJ978" i="79"/>
  <c r="I80" i="43" s="1"/>
  <c r="AE390" i="79"/>
  <c r="AE389" i="79"/>
  <c r="AG1174" i="79"/>
  <c r="AJ782" i="79"/>
  <c r="AO1174" i="79"/>
  <c r="AL1174" i="79"/>
  <c r="AO782" i="79"/>
  <c r="P15" i="47"/>
  <c r="AO205" i="79"/>
  <c r="N68" i="43" s="1"/>
  <c r="AT408" i="46"/>
  <c r="K61" i="43" s="1"/>
  <c r="AX545" i="46"/>
  <c r="O64" i="43" s="1"/>
  <c r="AT545" i="46"/>
  <c r="K64" i="43" s="1"/>
  <c r="AV271" i="46"/>
  <c r="M58" i="43" s="1"/>
  <c r="AG395" i="79"/>
  <c r="F70" i="43" s="1"/>
  <c r="AU408" i="46"/>
  <c r="L61" i="43" s="1"/>
  <c r="D83" i="43"/>
  <c r="P17" i="47"/>
  <c r="P18" i="47"/>
  <c r="P21" i="47"/>
  <c r="P24" i="47"/>
  <c r="Q22" i="47"/>
  <c r="Q25" i="47"/>
  <c r="P19" i="47"/>
  <c r="P22" i="47"/>
  <c r="Q23" i="47"/>
  <c r="P16" i="47"/>
  <c r="P25" i="47"/>
  <c r="P23" i="47"/>
  <c r="Q18" i="47"/>
  <c r="Q16" i="47"/>
  <c r="P26" i="47"/>
  <c r="Q20" i="47"/>
  <c r="AP205" i="79"/>
  <c r="O68" i="43" s="1"/>
  <c r="R65" i="43"/>
  <c r="AW408" i="46"/>
  <c r="N61" i="43" s="1"/>
  <c r="T24" i="47"/>
  <c r="T17" i="47"/>
  <c r="T19" i="47"/>
  <c r="T16" i="47"/>
  <c r="T22" i="47"/>
  <c r="S20" i="47"/>
  <c r="T21" i="47"/>
  <c r="T15" i="47"/>
  <c r="AX408" i="46"/>
  <c r="O61" i="43" s="1"/>
  <c r="S24" i="47"/>
  <c r="T26" i="47"/>
  <c r="T20" i="47"/>
  <c r="T23" i="47"/>
  <c r="T25" i="47"/>
  <c r="S26" i="47"/>
  <c r="S17" i="47"/>
  <c r="S19" i="47"/>
  <c r="S21" i="47"/>
  <c r="S18" i="47"/>
  <c r="S15" i="47"/>
  <c r="S25" i="47"/>
  <c r="S16" i="47"/>
  <c r="S22" i="47"/>
  <c r="S32" i="47"/>
  <c r="V18" i="47"/>
  <c r="AE204" i="79"/>
  <c r="V16" i="47"/>
  <c r="V20" i="47"/>
  <c r="V23" i="47"/>
  <c r="V25" i="47"/>
  <c r="V15" i="47"/>
  <c r="F130" i="43"/>
  <c r="V26" i="47"/>
  <c r="V24" i="47"/>
  <c r="V19" i="47"/>
  <c r="V17" i="47"/>
  <c r="V22" i="47"/>
  <c r="D129" i="43"/>
  <c r="AM271" i="46"/>
  <c r="D58" i="43" s="1"/>
  <c r="D130" i="43"/>
  <c r="F129" i="43"/>
  <c r="D59" i="43"/>
  <c r="R59" i="43" s="1"/>
  <c r="U20" i="47"/>
  <c r="U22" i="47"/>
  <c r="U23" i="47"/>
  <c r="U16" i="47"/>
  <c r="U15" i="47"/>
  <c r="U24" i="47"/>
  <c r="U25" i="47"/>
  <c r="U18" i="47"/>
  <c r="U26" i="47"/>
  <c r="U19" i="47"/>
  <c r="U21" i="47"/>
  <c r="S41" i="47"/>
  <c r="S40" i="47"/>
  <c r="S36" i="47"/>
  <c r="S38" i="47"/>
  <c r="AY545" i="46"/>
  <c r="P64" i="43" s="1"/>
  <c r="AZ271" i="46"/>
  <c r="Q58" i="43" s="1"/>
  <c r="AY271" i="46"/>
  <c r="P58" i="43" s="1"/>
  <c r="AZ408" i="46"/>
  <c r="Q61" i="43" s="1"/>
  <c r="AQ586" i="79"/>
  <c r="P73" i="43" s="1"/>
  <c r="AO408" i="46"/>
  <c r="F61" i="43" s="1"/>
  <c r="K45" i="47" s="1"/>
  <c r="AZ545" i="46"/>
  <c r="Q64" i="43" s="1"/>
  <c r="AQ408" i="46"/>
  <c r="H61" i="43" s="1"/>
  <c r="AS545" i="46"/>
  <c r="J64" i="43" s="1"/>
  <c r="AR408" i="46"/>
  <c r="I61" i="43" s="1"/>
  <c r="AP545" i="46"/>
  <c r="G64" i="43" s="1"/>
  <c r="AR545" i="46"/>
  <c r="I64" i="43" s="1"/>
  <c r="AO545" i="46"/>
  <c r="F64" i="43" s="1"/>
  <c r="AQ545" i="46"/>
  <c r="H64" i="43" s="1"/>
  <c r="AN545" i="46"/>
  <c r="E64" i="43" s="1"/>
  <c r="AP408" i="46"/>
  <c r="G61" i="43" s="1"/>
  <c r="D62" i="43"/>
  <c r="K34" i="47"/>
  <c r="L15" i="47"/>
  <c r="L19" i="47"/>
  <c r="L26" i="47"/>
  <c r="K31" i="47"/>
  <c r="L18" i="47"/>
  <c r="K18" i="47"/>
  <c r="M26" i="47"/>
  <c r="M36" i="47"/>
  <c r="M15" i="47"/>
  <c r="L24" i="47"/>
  <c r="N24" i="47"/>
  <c r="M22" i="47"/>
  <c r="M23" i="47"/>
  <c r="K40" i="47"/>
  <c r="L25" i="47"/>
  <c r="M24" i="47"/>
  <c r="M19" i="47"/>
  <c r="K24" i="47"/>
  <c r="M32" i="47"/>
  <c r="N19" i="47"/>
  <c r="M35" i="47"/>
  <c r="M37" i="47"/>
  <c r="K17" i="47"/>
  <c r="K19" i="47"/>
  <c r="K41" i="47"/>
  <c r="K30" i="47"/>
  <c r="N16" i="47"/>
  <c r="N22" i="47"/>
  <c r="N20" i="47"/>
  <c r="N26" i="47"/>
  <c r="N15" i="47"/>
  <c r="N23" i="47"/>
  <c r="N25" i="47"/>
  <c r="N17" i="47"/>
  <c r="M34" i="47"/>
  <c r="K37" i="47"/>
  <c r="K25" i="47"/>
  <c r="K26" i="47"/>
  <c r="K15" i="47"/>
  <c r="K36" i="47"/>
  <c r="K39" i="47"/>
  <c r="K38" i="47"/>
  <c r="K32" i="47"/>
  <c r="K21" i="47"/>
  <c r="K23" i="47"/>
  <c r="K16" i="47"/>
  <c r="K22" i="47"/>
  <c r="K20" i="47"/>
  <c r="K33" i="47"/>
  <c r="K35" i="47"/>
  <c r="N21" i="47"/>
  <c r="N18" i="47"/>
  <c r="M17" i="47"/>
  <c r="M18" i="47"/>
  <c r="M21" i="47"/>
  <c r="M40" i="47"/>
  <c r="M30" i="47"/>
  <c r="M41" i="47"/>
  <c r="M33" i="47"/>
  <c r="L16" i="47"/>
  <c r="L23" i="47"/>
  <c r="L21" i="47"/>
  <c r="M16" i="47"/>
  <c r="M25" i="47"/>
  <c r="M20" i="47"/>
  <c r="M38" i="47"/>
  <c r="M31" i="47"/>
  <c r="M39" i="47"/>
  <c r="L17" i="47"/>
  <c r="L20" i="47"/>
  <c r="L22" i="47"/>
  <c r="AS408" i="46"/>
  <c r="J61" i="43" s="1"/>
  <c r="AK204" i="79"/>
  <c r="J67" i="43" s="1"/>
  <c r="AN408" i="46"/>
  <c r="E61" i="43" s="1"/>
  <c r="AN271" i="46"/>
  <c r="AM408" i="46"/>
  <c r="J55" i="43"/>
  <c r="D55" i="43"/>
  <c r="D56" i="43"/>
  <c r="E55" i="43"/>
  <c r="L36" i="47" l="1"/>
  <c r="S33" i="47"/>
  <c r="S35" i="47"/>
  <c r="S34" i="47"/>
  <c r="S39" i="47"/>
  <c r="S37" i="47"/>
  <c r="T33" i="47"/>
  <c r="S30" i="47"/>
  <c r="D121" i="43"/>
  <c r="N41" i="47"/>
  <c r="N34" i="47"/>
  <c r="Q35" i="47"/>
  <c r="Q33" i="47"/>
  <c r="Q40" i="47"/>
  <c r="N30" i="47"/>
  <c r="N39" i="47"/>
  <c r="N38" i="47"/>
  <c r="N35" i="47"/>
  <c r="N36" i="47"/>
  <c r="N33" i="47"/>
  <c r="N37" i="47"/>
  <c r="N40" i="47"/>
  <c r="N32" i="47"/>
  <c r="Q39" i="47"/>
  <c r="Q30" i="47"/>
  <c r="Q34" i="47"/>
  <c r="Q31" i="47"/>
  <c r="Q38" i="47"/>
  <c r="Q36" i="47"/>
  <c r="Q32" i="47"/>
  <c r="Q37" i="47"/>
  <c r="T32" i="47"/>
  <c r="T41" i="47"/>
  <c r="T37" i="47"/>
  <c r="T34" i="47"/>
  <c r="T39" i="47"/>
  <c r="E130" i="43"/>
  <c r="T38" i="47"/>
  <c r="T31" i="47"/>
  <c r="T30" i="47"/>
  <c r="T35" i="47"/>
  <c r="T36" i="47"/>
  <c r="T40" i="47"/>
  <c r="L32" i="47"/>
  <c r="L40" i="47"/>
  <c r="L38" i="47"/>
  <c r="L34" i="47"/>
  <c r="L31" i="47"/>
  <c r="L39" i="47"/>
  <c r="L41" i="47"/>
  <c r="L35" i="47"/>
  <c r="L30" i="47"/>
  <c r="L37" i="47"/>
  <c r="AS585" i="79"/>
  <c r="AS782" i="79"/>
  <c r="R88" i="43"/>
  <c r="R85" i="43"/>
  <c r="AS1174" i="79"/>
  <c r="L140" i="43" s="1"/>
  <c r="F113" i="43"/>
  <c r="F115" i="43" s="1"/>
  <c r="AS780" i="79"/>
  <c r="AG1705" i="79"/>
  <c r="F117" i="43" s="1"/>
  <c r="F119" i="43" s="1"/>
  <c r="AH1644" i="79"/>
  <c r="AH1591" i="79"/>
  <c r="AH1617" i="79"/>
  <c r="AS587" i="79"/>
  <c r="AS976" i="79"/>
  <c r="AS978" i="79"/>
  <c r="K140" i="43" s="1"/>
  <c r="AE395" i="79"/>
  <c r="D70" i="43" s="1"/>
  <c r="K83" i="43"/>
  <c r="N83" i="43"/>
  <c r="I77" i="43"/>
  <c r="F83" i="43"/>
  <c r="P77" i="43"/>
  <c r="E83" i="43"/>
  <c r="N77" i="43"/>
  <c r="L83" i="43"/>
  <c r="L77" i="43"/>
  <c r="AS1165" i="79"/>
  <c r="AS1164" i="79"/>
  <c r="AS1163" i="79"/>
  <c r="AS390" i="79"/>
  <c r="S56" i="47"/>
  <c r="P39" i="47"/>
  <c r="R55" i="43"/>
  <c r="M45" i="47"/>
  <c r="V39" i="47"/>
  <c r="R30" i="47"/>
  <c r="N51" i="47"/>
  <c r="AF781" i="79"/>
  <c r="E76" i="43" s="1"/>
  <c r="AE586" i="79"/>
  <c r="D73" i="43" s="1"/>
  <c r="AS389" i="79"/>
  <c r="AS391" i="79"/>
  <c r="AS205" i="79"/>
  <c r="G140" i="43" s="1"/>
  <c r="AJ586" i="79"/>
  <c r="I73" i="43" s="1"/>
  <c r="AP586" i="79"/>
  <c r="O73" i="43" s="1"/>
  <c r="BA545" i="46"/>
  <c r="BA547" i="46" s="1"/>
  <c r="U31" i="47"/>
  <c r="R56" i="43"/>
  <c r="BA271" i="46"/>
  <c r="BA273" i="46" s="1"/>
  <c r="BA405" i="46"/>
  <c r="AS581" i="79"/>
  <c r="BA407" i="46"/>
  <c r="AS200" i="79"/>
  <c r="AS199" i="79"/>
  <c r="AS775" i="79"/>
  <c r="AS779" i="79"/>
  <c r="AS774" i="79"/>
  <c r="AS773" i="79"/>
  <c r="AS969" i="79"/>
  <c r="AS201" i="79"/>
  <c r="BA406" i="46"/>
  <c r="BA133" i="46"/>
  <c r="AS971" i="79"/>
  <c r="AS778" i="79"/>
  <c r="AS776" i="79"/>
  <c r="AS777" i="79"/>
  <c r="AS202" i="79"/>
  <c r="AS203" i="79"/>
  <c r="AS580" i="79"/>
  <c r="D80" i="43"/>
  <c r="R80" i="43" s="1"/>
  <c r="AS972" i="79"/>
  <c r="AS394" i="79"/>
  <c r="AS582" i="79"/>
  <c r="R74" i="43"/>
  <c r="BA409" i="46"/>
  <c r="E140" i="43" s="1"/>
  <c r="AS579" i="79"/>
  <c r="AS974" i="79"/>
  <c r="AS396" i="79"/>
  <c r="H140" i="43" s="1"/>
  <c r="AS583" i="79"/>
  <c r="AY408" i="46"/>
  <c r="P61" i="43" s="1"/>
  <c r="AS393" i="79"/>
  <c r="AS392" i="79"/>
  <c r="AS584" i="79"/>
  <c r="AS968" i="79"/>
  <c r="AS970" i="79"/>
  <c r="AS973" i="79"/>
  <c r="AS975" i="79"/>
  <c r="D139" i="43"/>
  <c r="AH204" i="79"/>
  <c r="G67" i="43" s="1"/>
  <c r="AR586" i="79"/>
  <c r="Q73" i="43" s="1"/>
  <c r="E131" i="43"/>
  <c r="AF395" i="79"/>
  <c r="E70" i="43" s="1"/>
  <c r="AG204" i="79"/>
  <c r="F67" i="43" s="1"/>
  <c r="AM586" i="79"/>
  <c r="L73" i="43" s="1"/>
  <c r="AH395" i="79"/>
  <c r="G70" i="43" s="1"/>
  <c r="AG586" i="79"/>
  <c r="F73" i="43" s="1"/>
  <c r="R27" i="47"/>
  <c r="R29" i="47" s="1"/>
  <c r="P30" i="47"/>
  <c r="P37" i="47"/>
  <c r="P33" i="47"/>
  <c r="P56" i="47"/>
  <c r="P32" i="47"/>
  <c r="AM395" i="79"/>
  <c r="L70" i="43" s="1"/>
  <c r="AN395" i="79"/>
  <c r="M70" i="43" s="1"/>
  <c r="AH586" i="79"/>
  <c r="G73" i="43" s="1"/>
  <c r="AO586" i="79"/>
  <c r="N73" i="43" s="1"/>
  <c r="AP395" i="79"/>
  <c r="O70" i="43" s="1"/>
  <c r="AR395" i="79"/>
  <c r="Q70" i="43" s="1"/>
  <c r="H133" i="43"/>
  <c r="P48" i="47"/>
  <c r="AJ204" i="79"/>
  <c r="I67" i="43" s="1"/>
  <c r="K131" i="43"/>
  <c r="AL395" i="79"/>
  <c r="K70" i="43" s="1"/>
  <c r="P54" i="47"/>
  <c r="AL586" i="79"/>
  <c r="K73" i="43" s="1"/>
  <c r="AL204" i="79"/>
  <c r="K67" i="43" s="1"/>
  <c r="AQ395" i="79"/>
  <c r="P70" i="43" s="1"/>
  <c r="AM204" i="79"/>
  <c r="L67" i="43" s="1"/>
  <c r="P34" i="47"/>
  <c r="P40" i="47"/>
  <c r="AQ204" i="79"/>
  <c r="P67" i="43" s="1"/>
  <c r="AF204" i="79"/>
  <c r="E67" i="43" s="1"/>
  <c r="AE977" i="79"/>
  <c r="H130" i="43"/>
  <c r="H132" i="43"/>
  <c r="AO204" i="79"/>
  <c r="N67" i="43" s="1"/>
  <c r="AK586" i="79"/>
  <c r="J73" i="43" s="1"/>
  <c r="P51" i="47"/>
  <c r="K130" i="43"/>
  <c r="AN586" i="79"/>
  <c r="M73" i="43" s="1"/>
  <c r="AI395" i="79"/>
  <c r="H70" i="43" s="1"/>
  <c r="I135" i="43"/>
  <c r="H129" i="43"/>
  <c r="H134" i="43"/>
  <c r="P55" i="47"/>
  <c r="J135" i="43"/>
  <c r="I131" i="43"/>
  <c r="P50" i="47"/>
  <c r="K137" i="43"/>
  <c r="J134" i="43"/>
  <c r="R71" i="43"/>
  <c r="AI204" i="79"/>
  <c r="H67" i="43" s="1"/>
  <c r="AI586" i="79"/>
  <c r="H73" i="43" s="1"/>
  <c r="K133" i="43"/>
  <c r="J133" i="43"/>
  <c r="P47" i="47"/>
  <c r="P35" i="47"/>
  <c r="P38" i="47"/>
  <c r="AJ395" i="79"/>
  <c r="I70" i="43" s="1"/>
  <c r="AL977" i="79"/>
  <c r="I129" i="43"/>
  <c r="P53" i="47"/>
  <c r="P36" i="47"/>
  <c r="P31" i="47"/>
  <c r="H131" i="43"/>
  <c r="AM977" i="79"/>
  <c r="AO395" i="79"/>
  <c r="N70" i="43" s="1"/>
  <c r="I134" i="43"/>
  <c r="L130" i="43"/>
  <c r="R62" i="43"/>
  <c r="P46" i="47"/>
  <c r="P52" i="47"/>
  <c r="P41" i="47"/>
  <c r="J132" i="43"/>
  <c r="L131" i="43"/>
  <c r="K129" i="43"/>
  <c r="P45" i="47"/>
  <c r="P49" i="47"/>
  <c r="L138" i="43"/>
  <c r="M138" i="43" s="1"/>
  <c r="I130" i="43"/>
  <c r="AK395" i="79"/>
  <c r="J70" i="43" s="1"/>
  <c r="AF586" i="79"/>
  <c r="E73" i="43" s="1"/>
  <c r="AN977" i="79"/>
  <c r="K135" i="43"/>
  <c r="AJ781" i="79"/>
  <c r="I76" i="43" s="1"/>
  <c r="J129" i="43"/>
  <c r="AK977" i="79"/>
  <c r="AQ781" i="79"/>
  <c r="P76" i="43" s="1"/>
  <c r="L129" i="43"/>
  <c r="G133" i="43"/>
  <c r="AI977" i="79"/>
  <c r="J130" i="43"/>
  <c r="L133" i="43"/>
  <c r="AR781" i="79"/>
  <c r="Q76" i="43" s="1"/>
  <c r="AL781" i="79"/>
  <c r="K76" i="43" s="1"/>
  <c r="AJ977" i="79"/>
  <c r="J131" i="43"/>
  <c r="I132" i="43"/>
  <c r="AI781" i="79"/>
  <c r="H76" i="43" s="1"/>
  <c r="K136" i="43"/>
  <c r="AO781" i="79"/>
  <c r="N76" i="43" s="1"/>
  <c r="AG781" i="79"/>
  <c r="F76" i="43" s="1"/>
  <c r="I133" i="43"/>
  <c r="K132" i="43"/>
  <c r="L135" i="43"/>
  <c r="AP977" i="79"/>
  <c r="K134" i="43"/>
  <c r="AK781" i="79"/>
  <c r="J76" i="43" s="1"/>
  <c r="AF977" i="79"/>
  <c r="AR977" i="79"/>
  <c r="L137" i="43"/>
  <c r="AG977" i="79"/>
  <c r="AO977" i="79"/>
  <c r="AH977" i="79"/>
  <c r="AP781" i="79"/>
  <c r="O76" i="43" s="1"/>
  <c r="AN781" i="79"/>
  <c r="M76" i="43" s="1"/>
  <c r="AQ977" i="79"/>
  <c r="AM781" i="79"/>
  <c r="L76" i="43" s="1"/>
  <c r="AH781" i="79"/>
  <c r="G76" i="43" s="1"/>
  <c r="L132" i="43"/>
  <c r="J136" i="43"/>
  <c r="AV408" i="46"/>
  <c r="M61" i="43" s="1"/>
  <c r="T63" i="47"/>
  <c r="S60" i="47"/>
  <c r="Q61" i="47"/>
  <c r="P62" i="47"/>
  <c r="P66" i="47"/>
  <c r="P69" i="47"/>
  <c r="P67" i="47"/>
  <c r="P61" i="47"/>
  <c r="R31" i="47"/>
  <c r="P71" i="47"/>
  <c r="P70" i="47"/>
  <c r="R34" i="47"/>
  <c r="P68" i="47"/>
  <c r="P64" i="47"/>
  <c r="R38" i="47"/>
  <c r="T47" i="47"/>
  <c r="R37" i="47"/>
  <c r="P60" i="47"/>
  <c r="P63" i="47"/>
  <c r="R39" i="47"/>
  <c r="P65" i="47"/>
  <c r="AP204" i="79"/>
  <c r="O67" i="43" s="1"/>
  <c r="Q27" i="47"/>
  <c r="Q29" i="47" s="1"/>
  <c r="P27" i="47"/>
  <c r="P29" i="47" s="1"/>
  <c r="Q60" i="47"/>
  <c r="Q67" i="47"/>
  <c r="Q69" i="47"/>
  <c r="Q50" i="47"/>
  <c r="R40" i="47"/>
  <c r="Q71" i="47"/>
  <c r="R41" i="47"/>
  <c r="R33" i="47"/>
  <c r="AR204" i="79"/>
  <c r="Q67" i="43" s="1"/>
  <c r="Q47" i="47"/>
  <c r="Q52" i="47"/>
  <c r="R35" i="47"/>
  <c r="R32" i="47"/>
  <c r="R36" i="47"/>
  <c r="E129" i="43"/>
  <c r="Q65" i="47"/>
  <c r="Q45" i="47"/>
  <c r="Q62" i="47"/>
  <c r="G130" i="43"/>
  <c r="Q54" i="47"/>
  <c r="Q48" i="47"/>
  <c r="Q70" i="47"/>
  <c r="Q64" i="47"/>
  <c r="Q63" i="47"/>
  <c r="Q66" i="47"/>
  <c r="Q56" i="47"/>
  <c r="Q49" i="47"/>
  <c r="Q53" i="47"/>
  <c r="Q55" i="47"/>
  <c r="G131" i="43"/>
  <c r="Q51" i="47"/>
  <c r="Q68" i="47"/>
  <c r="Q46" i="47"/>
  <c r="R68" i="43"/>
  <c r="S48" i="47"/>
  <c r="G132" i="43"/>
  <c r="AN204" i="79"/>
  <c r="M67" i="43" s="1"/>
  <c r="G129" i="43"/>
  <c r="S49" i="47"/>
  <c r="S71" i="47"/>
  <c r="S55" i="47"/>
  <c r="S50" i="47"/>
  <c r="S63" i="47"/>
  <c r="T71" i="47"/>
  <c r="T61" i="47"/>
  <c r="T66" i="47"/>
  <c r="S68" i="47"/>
  <c r="S46" i="47"/>
  <c r="S67" i="47"/>
  <c r="S66" i="47"/>
  <c r="S69" i="47"/>
  <c r="S45" i="47"/>
  <c r="S70" i="47"/>
  <c r="S64" i="47"/>
  <c r="S52" i="47"/>
  <c r="S65" i="47"/>
  <c r="S62" i="47"/>
  <c r="S61" i="47"/>
  <c r="S51" i="47"/>
  <c r="S54" i="47"/>
  <c r="S47" i="47"/>
  <c r="S53" i="47"/>
  <c r="T60" i="47"/>
  <c r="T54" i="47"/>
  <c r="T52" i="47"/>
  <c r="T56" i="47"/>
  <c r="T48" i="47"/>
  <c r="T27" i="47"/>
  <c r="T29" i="47" s="1"/>
  <c r="T53" i="47"/>
  <c r="T45" i="47"/>
  <c r="T62" i="47"/>
  <c r="T69" i="47"/>
  <c r="T70" i="47"/>
  <c r="T64" i="47"/>
  <c r="T55" i="47"/>
  <c r="S27" i="47"/>
  <c r="S29" i="47" s="1"/>
  <c r="T68" i="47"/>
  <c r="T46" i="47"/>
  <c r="T51" i="47"/>
  <c r="T65" i="47"/>
  <c r="T67" i="47"/>
  <c r="T49" i="47"/>
  <c r="T50" i="47"/>
  <c r="V27" i="47"/>
  <c r="V29" i="47" s="1"/>
  <c r="F132" i="43"/>
  <c r="F131" i="43"/>
  <c r="D64" i="43"/>
  <c r="R64" i="43" s="1"/>
  <c r="U27" i="47"/>
  <c r="U29" i="47" s="1"/>
  <c r="V30" i="47"/>
  <c r="V31" i="47"/>
  <c r="V33" i="47"/>
  <c r="V37" i="47"/>
  <c r="V34" i="47"/>
  <c r="V46" i="47"/>
  <c r="V38" i="47"/>
  <c r="V50" i="47"/>
  <c r="V71" i="47"/>
  <c r="V54" i="47"/>
  <c r="V52" i="47"/>
  <c r="V51" i="47"/>
  <c r="V53" i="47"/>
  <c r="V48" i="47"/>
  <c r="V55" i="47"/>
  <c r="U40" i="47"/>
  <c r="U36" i="47"/>
  <c r="U41" i="47"/>
  <c r="V47" i="47"/>
  <c r="U39" i="47"/>
  <c r="V45" i="47"/>
  <c r="V56" i="47"/>
  <c r="V49" i="47"/>
  <c r="U38" i="47"/>
  <c r="U37" i="47"/>
  <c r="U35" i="47"/>
  <c r="V36" i="47"/>
  <c r="V35" i="47"/>
  <c r="V32" i="47"/>
  <c r="V40" i="47"/>
  <c r="V41" i="47"/>
  <c r="U33" i="47"/>
  <c r="U30" i="47"/>
  <c r="U32" i="47"/>
  <c r="U34" i="47"/>
  <c r="K56" i="47"/>
  <c r="K54" i="47"/>
  <c r="K50" i="47"/>
  <c r="K51" i="47"/>
  <c r="K48" i="47"/>
  <c r="K55" i="47"/>
  <c r="K52" i="47"/>
  <c r="K46" i="47"/>
  <c r="K47" i="47"/>
  <c r="K49" i="47"/>
  <c r="K53" i="47"/>
  <c r="M47" i="47"/>
  <c r="M49" i="47"/>
  <c r="V60" i="47"/>
  <c r="V67" i="47"/>
  <c r="V65" i="47"/>
  <c r="V66" i="47"/>
  <c r="M54" i="47"/>
  <c r="M55" i="47"/>
  <c r="M51" i="47"/>
  <c r="V70" i="47"/>
  <c r="V63" i="47"/>
  <c r="V64" i="47"/>
  <c r="V68" i="47"/>
  <c r="V69" i="47"/>
  <c r="V62" i="47"/>
  <c r="V61" i="47"/>
  <c r="D67" i="43"/>
  <c r="M50" i="47"/>
  <c r="M52" i="47"/>
  <c r="M46" i="47"/>
  <c r="M56" i="47"/>
  <c r="M48" i="47"/>
  <c r="M53" i="47"/>
  <c r="N54" i="47"/>
  <c r="N49" i="47"/>
  <c r="N50" i="47"/>
  <c r="N46" i="47"/>
  <c r="N45" i="47"/>
  <c r="N62" i="47"/>
  <c r="N52" i="47"/>
  <c r="N47" i="47"/>
  <c r="N66" i="47"/>
  <c r="N48" i="47"/>
  <c r="N56" i="47"/>
  <c r="N55" i="47"/>
  <c r="N53" i="47"/>
  <c r="N65" i="47"/>
  <c r="N64" i="47"/>
  <c r="N60" i="47"/>
  <c r="N68" i="47"/>
  <c r="N69" i="47"/>
  <c r="N61" i="47"/>
  <c r="M71" i="47"/>
  <c r="M65" i="47"/>
  <c r="M68" i="47"/>
  <c r="M70" i="47"/>
  <c r="M63" i="47"/>
  <c r="M61" i="47"/>
  <c r="M60" i="47"/>
  <c r="M66" i="47"/>
  <c r="M69" i="47"/>
  <c r="M64" i="47"/>
  <c r="M67" i="47"/>
  <c r="M62" i="47"/>
  <c r="N63" i="47"/>
  <c r="N71" i="47"/>
  <c r="N67" i="47"/>
  <c r="N70" i="47"/>
  <c r="L55" i="47"/>
  <c r="L54" i="47"/>
  <c r="L47" i="47"/>
  <c r="L66" i="47"/>
  <c r="L60" i="47"/>
  <c r="L69" i="47"/>
  <c r="L62" i="47"/>
  <c r="L56" i="47"/>
  <c r="L68" i="47"/>
  <c r="L48" i="47"/>
  <c r="L53" i="47"/>
  <c r="L52" i="47"/>
  <c r="L45" i="47"/>
  <c r="L46" i="47"/>
  <c r="L67" i="47"/>
  <c r="L49" i="47"/>
  <c r="L63" i="47"/>
  <c r="L70" i="47"/>
  <c r="L65" i="47"/>
  <c r="L64" i="47"/>
  <c r="L71" i="47"/>
  <c r="L61" i="47"/>
  <c r="L51" i="47"/>
  <c r="L50" i="47"/>
  <c r="D61" i="43"/>
  <c r="J21" i="47"/>
  <c r="J23" i="47"/>
  <c r="J15" i="47"/>
  <c r="J18" i="47"/>
  <c r="O66" i="47"/>
  <c r="O39" i="47"/>
  <c r="O22" i="47"/>
  <c r="O67" i="47"/>
  <c r="O79" i="47"/>
  <c r="O38" i="47"/>
  <c r="J19" i="47"/>
  <c r="O45" i="47"/>
  <c r="O16" i="47"/>
  <c r="O46" i="47"/>
  <c r="O48" i="47"/>
  <c r="O62" i="47"/>
  <c r="O19" i="47"/>
  <c r="O64" i="47"/>
  <c r="O23" i="47"/>
  <c r="O60" i="47"/>
  <c r="O41" i="47"/>
  <c r="O52" i="47"/>
  <c r="O17" i="47"/>
  <c r="O40" i="47"/>
  <c r="O61" i="47"/>
  <c r="O80" i="47"/>
  <c r="O35" i="47"/>
  <c r="O50" i="47"/>
  <c r="O49" i="47"/>
  <c r="J16" i="47"/>
  <c r="O20" i="47"/>
  <c r="O68" i="47"/>
  <c r="O32" i="47"/>
  <c r="O81" i="47"/>
  <c r="O83" i="47"/>
  <c r="O75" i="47"/>
  <c r="O82" i="47"/>
  <c r="I30" i="47"/>
  <c r="I15" i="47"/>
  <c r="J24" i="47"/>
  <c r="J20" i="47"/>
  <c r="J26" i="47"/>
  <c r="O25" i="47"/>
  <c r="O18" i="47"/>
  <c r="O24" i="47"/>
  <c r="O63" i="47"/>
  <c r="O54" i="47"/>
  <c r="O33" i="47"/>
  <c r="O31" i="47"/>
  <c r="O36" i="47"/>
  <c r="O37" i="47"/>
  <c r="O69" i="47"/>
  <c r="O76" i="47"/>
  <c r="O86" i="47"/>
  <c r="O30" i="47"/>
  <c r="O70" i="47"/>
  <c r="O77" i="47"/>
  <c r="J17" i="47"/>
  <c r="J25" i="47"/>
  <c r="J22" i="47"/>
  <c r="O15" i="47"/>
  <c r="O26" i="47"/>
  <c r="O21" i="47"/>
  <c r="O84" i="47"/>
  <c r="O78" i="47"/>
  <c r="O71" i="47"/>
  <c r="O34" i="47"/>
  <c r="O85" i="47"/>
  <c r="O55" i="47"/>
  <c r="O56" i="47"/>
  <c r="O65" i="47"/>
  <c r="O47" i="47"/>
  <c r="O51" i="47"/>
  <c r="O53" i="47"/>
  <c r="I36" i="47"/>
  <c r="I39" i="47"/>
  <c r="I31" i="47"/>
  <c r="I38" i="47"/>
  <c r="I40" i="47"/>
  <c r="I32" i="47"/>
  <c r="I41" i="47"/>
  <c r="I34" i="47"/>
  <c r="I37" i="47"/>
  <c r="I33" i="47"/>
  <c r="I35" i="47"/>
  <c r="I21" i="47"/>
  <c r="I18" i="47"/>
  <c r="I23" i="47"/>
  <c r="I22" i="47"/>
  <c r="I26" i="47"/>
  <c r="I25" i="47"/>
  <c r="I24" i="47"/>
  <c r="I20" i="47"/>
  <c r="I19" i="47"/>
  <c r="I17" i="47"/>
  <c r="I16" i="47"/>
  <c r="E58" i="43"/>
  <c r="K27" i="47"/>
  <c r="S42" i="47" l="1"/>
  <c r="S44" i="47" s="1"/>
  <c r="F121" i="43"/>
  <c r="Q42" i="47"/>
  <c r="Q44" i="47" s="1"/>
  <c r="Q57" i="47" s="1"/>
  <c r="Q59" i="47" s="1"/>
  <c r="Q72" i="47" s="1"/>
  <c r="Q74" i="47" s="1"/>
  <c r="T42" i="47"/>
  <c r="T44" i="47" s="1"/>
  <c r="T57" i="47" s="1"/>
  <c r="T59" i="47" s="1"/>
  <c r="T72" i="47" s="1"/>
  <c r="T74" i="47" s="1"/>
  <c r="AI1617" i="79"/>
  <c r="AI1624" i="79" s="1"/>
  <c r="H105" i="43" s="1"/>
  <c r="H107" i="43" s="1"/>
  <c r="AJ1671" i="79"/>
  <c r="AJ1678" i="79" s="1"/>
  <c r="I113" i="43" s="1"/>
  <c r="I115" i="43" s="1"/>
  <c r="AP1698" i="79"/>
  <c r="AP1705" i="79" s="1"/>
  <c r="O117" i="43" s="1"/>
  <c r="O119" i="43" s="1"/>
  <c r="AK1698" i="79"/>
  <c r="AK1705" i="79" s="1"/>
  <c r="J117" i="43" s="1"/>
  <c r="J119" i="43" s="1"/>
  <c r="AK1671" i="79"/>
  <c r="AK1678" i="79" s="1"/>
  <c r="J113" i="43" s="1"/>
  <c r="J115" i="43" s="1"/>
  <c r="AQ1644" i="79"/>
  <c r="AQ1651" i="79" s="1"/>
  <c r="P109" i="43" s="1"/>
  <c r="P111" i="43" s="1"/>
  <c r="AO1671" i="79"/>
  <c r="AO1678" i="79" s="1"/>
  <c r="N113" i="43" s="1"/>
  <c r="N115" i="43" s="1"/>
  <c r="AN1591" i="79"/>
  <c r="AN1598" i="79" s="1"/>
  <c r="M101" i="43" s="1"/>
  <c r="M103" i="43" s="1"/>
  <c r="AI1591" i="79"/>
  <c r="AI1598" i="79" s="1"/>
  <c r="H101" i="43" s="1"/>
  <c r="H103" i="43" s="1"/>
  <c r="AR1698" i="79"/>
  <c r="AR1705" i="79" s="1"/>
  <c r="Q117" i="43" s="1"/>
  <c r="Q119" i="43" s="1"/>
  <c r="AJ1698" i="79"/>
  <c r="AJ1705" i="79" s="1"/>
  <c r="I117" i="43" s="1"/>
  <c r="I119" i="43" s="1"/>
  <c r="AP1644" i="79"/>
  <c r="AP1651" i="79" s="1"/>
  <c r="O109" i="43" s="1"/>
  <c r="O111" i="43" s="1"/>
  <c r="AP1591" i="79"/>
  <c r="AP1598" i="79" s="1"/>
  <c r="O101" i="43" s="1"/>
  <c r="O103" i="43" s="1"/>
  <c r="AM1644" i="79"/>
  <c r="AM1651" i="79" s="1"/>
  <c r="L109" i="43" s="1"/>
  <c r="L111" i="43" s="1"/>
  <c r="AL1617" i="79"/>
  <c r="AL1624" i="79" s="1"/>
  <c r="K105" i="43" s="1"/>
  <c r="K107" i="43" s="1"/>
  <c r="AK1644" i="79"/>
  <c r="AK1651" i="79" s="1"/>
  <c r="J109" i="43" s="1"/>
  <c r="J111" i="43" s="1"/>
  <c r="AQ1671" i="79"/>
  <c r="AQ1678" i="79" s="1"/>
  <c r="P113" i="43" s="1"/>
  <c r="P115" i="43" s="1"/>
  <c r="AQ1698" i="79"/>
  <c r="AQ1705" i="79" s="1"/>
  <c r="P117" i="43" s="1"/>
  <c r="P119" i="43" s="1"/>
  <c r="AO1698" i="79"/>
  <c r="AO1705" i="79" s="1"/>
  <c r="N117" i="43" s="1"/>
  <c r="N119" i="43" s="1"/>
  <c r="AN1671" i="79"/>
  <c r="AN1678" i="79" s="1"/>
  <c r="M113" i="43" s="1"/>
  <c r="M115" i="43" s="1"/>
  <c r="AR1617" i="79"/>
  <c r="AR1624" i="79" s="1"/>
  <c r="Q105" i="43" s="1"/>
  <c r="Q107" i="43" s="1"/>
  <c r="AM1671" i="79"/>
  <c r="AM1678" i="79" s="1"/>
  <c r="L113" i="43" s="1"/>
  <c r="L115" i="43" s="1"/>
  <c r="AI1698" i="79"/>
  <c r="AI1705" i="79" s="1"/>
  <c r="H117" i="43" s="1"/>
  <c r="H119" i="43" s="1"/>
  <c r="AH1698" i="79"/>
  <c r="AH1705" i="79" s="1"/>
  <c r="AR1591" i="79"/>
  <c r="AR1598" i="79" s="1"/>
  <c r="Q101" i="43" s="1"/>
  <c r="Q103" i="43" s="1"/>
  <c r="AJ1617" i="79"/>
  <c r="AJ1624" i="79" s="1"/>
  <c r="I105" i="43" s="1"/>
  <c r="I107" i="43" s="1"/>
  <c r="AP1617" i="79"/>
  <c r="AP1624" i="79" s="1"/>
  <c r="O105" i="43" s="1"/>
  <c r="O107" i="43" s="1"/>
  <c r="AM1617" i="79"/>
  <c r="AM1624" i="79" s="1"/>
  <c r="L105" i="43" s="1"/>
  <c r="L107" i="43" s="1"/>
  <c r="AM1698" i="79"/>
  <c r="AM1705" i="79" s="1"/>
  <c r="L117" i="43" s="1"/>
  <c r="L119" i="43" s="1"/>
  <c r="AL1698" i="79"/>
  <c r="AL1705" i="79" s="1"/>
  <c r="K117" i="43" s="1"/>
  <c r="K119" i="43" s="1"/>
  <c r="AK1591" i="79"/>
  <c r="AK1598" i="79" s="1"/>
  <c r="J101" i="43" s="1"/>
  <c r="J103" i="43" s="1"/>
  <c r="AQ1591" i="79"/>
  <c r="AQ1598" i="79" s="1"/>
  <c r="P101" i="43" s="1"/>
  <c r="P103" i="43" s="1"/>
  <c r="AO1644" i="79"/>
  <c r="AO1651" i="79" s="1"/>
  <c r="N109" i="43" s="1"/>
  <c r="N111" i="43" s="1"/>
  <c r="AO1617" i="79"/>
  <c r="AO1624" i="79" s="1"/>
  <c r="N105" i="43" s="1"/>
  <c r="N107" i="43" s="1"/>
  <c r="AN1698" i="79"/>
  <c r="AN1705" i="79" s="1"/>
  <c r="M117" i="43" s="1"/>
  <c r="M119" i="43" s="1"/>
  <c r="AJ1644" i="79"/>
  <c r="AL1644" i="79"/>
  <c r="AL1651" i="79" s="1"/>
  <c r="K109" i="43" s="1"/>
  <c r="K111" i="43" s="1"/>
  <c r="AI1671" i="79"/>
  <c r="AI1678" i="79" s="1"/>
  <c r="H113" i="43" s="1"/>
  <c r="H115" i="43" s="1"/>
  <c r="AI1644" i="79"/>
  <c r="AI1651" i="79" s="1"/>
  <c r="H109" i="43" s="1"/>
  <c r="H111" i="43" s="1"/>
  <c r="AH1671" i="79"/>
  <c r="AH1678" i="79" s="1"/>
  <c r="AR1671" i="79"/>
  <c r="AR1678" i="79" s="1"/>
  <c r="Q113" i="43" s="1"/>
  <c r="Q115" i="43" s="1"/>
  <c r="AR1644" i="79"/>
  <c r="AR1651" i="79" s="1"/>
  <c r="Q109" i="43" s="1"/>
  <c r="Q111" i="43" s="1"/>
  <c r="AJ1591" i="79"/>
  <c r="AJ1598" i="79" s="1"/>
  <c r="I101" i="43" s="1"/>
  <c r="I103" i="43" s="1"/>
  <c r="AP1671" i="79"/>
  <c r="AP1678" i="79" s="1"/>
  <c r="O113" i="43" s="1"/>
  <c r="O115" i="43" s="1"/>
  <c r="AM1591" i="79"/>
  <c r="AM1598" i="79" s="1"/>
  <c r="L101" i="43" s="1"/>
  <c r="L103" i="43" s="1"/>
  <c r="AL1671" i="79"/>
  <c r="AL1678" i="79" s="1"/>
  <c r="K113" i="43" s="1"/>
  <c r="K115" i="43" s="1"/>
  <c r="AL1591" i="79"/>
  <c r="AL1598" i="79" s="1"/>
  <c r="K101" i="43" s="1"/>
  <c r="K103" i="43" s="1"/>
  <c r="AK1617" i="79"/>
  <c r="AK1624" i="79" s="1"/>
  <c r="J105" i="43" s="1"/>
  <c r="J107" i="43" s="1"/>
  <c r="AQ1617" i="79"/>
  <c r="AQ1624" i="79" s="1"/>
  <c r="P105" i="43" s="1"/>
  <c r="P107" i="43" s="1"/>
  <c r="AO1591" i="79"/>
  <c r="AO1598" i="79" s="1"/>
  <c r="N101" i="43" s="1"/>
  <c r="N103" i="43" s="1"/>
  <c r="AN1617" i="79"/>
  <c r="AN1624" i="79" s="1"/>
  <c r="M105" i="43" s="1"/>
  <c r="M107" i="43" s="1"/>
  <c r="AN1644" i="79"/>
  <c r="AN1651" i="79" s="1"/>
  <c r="M109" i="43" s="1"/>
  <c r="M111" i="43" s="1"/>
  <c r="AH1624" i="79"/>
  <c r="AH1651" i="79"/>
  <c r="AS977" i="79"/>
  <c r="AS979" i="79" s="1"/>
  <c r="AS586" i="79"/>
  <c r="AS588" i="79" s="1"/>
  <c r="AS1173" i="79"/>
  <c r="AS1175" i="79" s="1"/>
  <c r="AS781" i="79"/>
  <c r="AS783" i="79" s="1"/>
  <c r="AH1598" i="79"/>
  <c r="G101" i="43" s="1"/>
  <c r="G103" i="43" s="1"/>
  <c r="AO1173" i="79"/>
  <c r="N82" i="43" s="1"/>
  <c r="R83" i="43"/>
  <c r="R77" i="43"/>
  <c r="F79" i="43"/>
  <c r="P79" i="43"/>
  <c r="Q79" i="43"/>
  <c r="E79" i="43"/>
  <c r="H79" i="43"/>
  <c r="J79" i="43"/>
  <c r="I79" i="43"/>
  <c r="N141" i="47" s="1"/>
  <c r="G79" i="43"/>
  <c r="L79" i="43"/>
  <c r="N79" i="43"/>
  <c r="K79" i="43"/>
  <c r="D79" i="43"/>
  <c r="O79" i="43"/>
  <c r="M79" i="43"/>
  <c r="R140" i="47" s="1"/>
  <c r="R58" i="43"/>
  <c r="T75" i="47"/>
  <c r="U47" i="47"/>
  <c r="L81" i="47"/>
  <c r="R68" i="47"/>
  <c r="O98" i="47"/>
  <c r="U83" i="47"/>
  <c r="AS204" i="79"/>
  <c r="AS206" i="79" s="1"/>
  <c r="J140" i="43"/>
  <c r="I140" i="43"/>
  <c r="R76" i="43"/>
  <c r="R67" i="43"/>
  <c r="R70" i="43"/>
  <c r="R61" i="43"/>
  <c r="R73" i="43"/>
  <c r="Q82" i="47"/>
  <c r="P83" i="47"/>
  <c r="BA408" i="46"/>
  <c r="BA410" i="46" s="1"/>
  <c r="U63" i="47"/>
  <c r="U71" i="47"/>
  <c r="U48" i="47"/>
  <c r="U50" i="47"/>
  <c r="U61" i="47"/>
  <c r="U65" i="47"/>
  <c r="U49" i="47"/>
  <c r="U56" i="47"/>
  <c r="U68" i="47"/>
  <c r="U70" i="47"/>
  <c r="U45" i="47"/>
  <c r="U46" i="47"/>
  <c r="U60" i="47"/>
  <c r="U66" i="47"/>
  <c r="U69" i="47"/>
  <c r="U52" i="47"/>
  <c r="AS395" i="79"/>
  <c r="AS397" i="79" s="1"/>
  <c r="U62" i="47"/>
  <c r="U64" i="47"/>
  <c r="U54" i="47"/>
  <c r="U55" i="47"/>
  <c r="U67" i="47"/>
  <c r="U53" i="47"/>
  <c r="U51" i="47"/>
  <c r="W15" i="47"/>
  <c r="M82" i="47"/>
  <c r="N84" i="47"/>
  <c r="F139" i="43"/>
  <c r="H139" i="43"/>
  <c r="M131" i="43"/>
  <c r="M130" i="43"/>
  <c r="L85" i="47"/>
  <c r="M135" i="43"/>
  <c r="L77" i="47"/>
  <c r="W26" i="47"/>
  <c r="L82" i="47"/>
  <c r="L86" i="47"/>
  <c r="L75" i="47"/>
  <c r="L98" i="47"/>
  <c r="I139" i="43"/>
  <c r="L79" i="47"/>
  <c r="G139" i="43"/>
  <c r="J139" i="43"/>
  <c r="L83" i="47"/>
  <c r="L78" i="47"/>
  <c r="K139" i="43"/>
  <c r="L76" i="47"/>
  <c r="M133" i="43"/>
  <c r="L80" i="47"/>
  <c r="E139" i="43"/>
  <c r="M137" i="43"/>
  <c r="M129" i="43"/>
  <c r="L84" i="47"/>
  <c r="W18" i="47"/>
  <c r="M132" i="43"/>
  <c r="L93" i="47"/>
  <c r="L100" i="47"/>
  <c r="L92" i="47"/>
  <c r="L110" i="47"/>
  <c r="L94" i="47"/>
  <c r="L90" i="47"/>
  <c r="L101" i="47"/>
  <c r="L95" i="47"/>
  <c r="L99" i="47"/>
  <c r="L97" i="47"/>
  <c r="L96" i="47"/>
  <c r="L91" i="47"/>
  <c r="Q106" i="47"/>
  <c r="U84" i="47"/>
  <c r="L106" i="47"/>
  <c r="L108" i="47"/>
  <c r="Q111" i="47"/>
  <c r="Q81" i="47"/>
  <c r="Q86" i="47"/>
  <c r="L111" i="47"/>
  <c r="Q107" i="47"/>
  <c r="L105" i="47"/>
  <c r="Q94" i="47"/>
  <c r="L109" i="47"/>
  <c r="Q97" i="47"/>
  <c r="Q84" i="47"/>
  <c r="L113" i="47"/>
  <c r="Q95" i="47"/>
  <c r="L116" i="47"/>
  <c r="Q125" i="47"/>
  <c r="Q76" i="47"/>
  <c r="L115" i="47"/>
  <c r="L114" i="47"/>
  <c r="L107" i="47"/>
  <c r="Q110" i="47"/>
  <c r="L112" i="47"/>
  <c r="Q80" i="47"/>
  <c r="Q108" i="47"/>
  <c r="Q77" i="47"/>
  <c r="Q96" i="47"/>
  <c r="Q116" i="47"/>
  <c r="Q101" i="47"/>
  <c r="Q100" i="47"/>
  <c r="L122" i="47"/>
  <c r="O92" i="47"/>
  <c r="O99" i="47"/>
  <c r="L120" i="47"/>
  <c r="L130" i="47"/>
  <c r="P100" i="47"/>
  <c r="P80" i="47"/>
  <c r="O94" i="47"/>
  <c r="U78" i="47"/>
  <c r="N78" i="47"/>
  <c r="N85" i="47"/>
  <c r="N86" i="47"/>
  <c r="P101" i="47"/>
  <c r="P84" i="47"/>
  <c r="N77" i="47"/>
  <c r="O101" i="47"/>
  <c r="N80" i="47"/>
  <c r="N82" i="47"/>
  <c r="N101" i="47"/>
  <c r="P75" i="47"/>
  <c r="N95" i="47"/>
  <c r="P115" i="47"/>
  <c r="N75" i="47"/>
  <c r="P106" i="47"/>
  <c r="N81" i="47"/>
  <c r="N93" i="47"/>
  <c r="N97" i="47"/>
  <c r="N76" i="47"/>
  <c r="N79" i="47"/>
  <c r="N83" i="47"/>
  <c r="R49" i="47"/>
  <c r="N90" i="47"/>
  <c r="N113" i="47"/>
  <c r="Q99" i="47"/>
  <c r="Q83" i="47"/>
  <c r="P95" i="47"/>
  <c r="Q85" i="47"/>
  <c r="Q92" i="47"/>
  <c r="L126" i="47"/>
  <c r="R55" i="47"/>
  <c r="Q109" i="47"/>
  <c r="Q112" i="47"/>
  <c r="Q127" i="47"/>
  <c r="U75" i="47"/>
  <c r="Q79" i="47"/>
  <c r="P109" i="47"/>
  <c r="Q105" i="47"/>
  <c r="Q114" i="47"/>
  <c r="Q131" i="47"/>
  <c r="Q113" i="47"/>
  <c r="Q93" i="47"/>
  <c r="M92" i="47"/>
  <c r="U94" i="47"/>
  <c r="U82" i="47"/>
  <c r="Q98" i="47"/>
  <c r="Q90" i="47"/>
  <c r="Q75" i="47"/>
  <c r="Q78" i="47"/>
  <c r="Q91" i="47"/>
  <c r="Q120" i="47"/>
  <c r="Q115" i="47"/>
  <c r="P120" i="47"/>
  <c r="U108" i="47"/>
  <c r="P114" i="47"/>
  <c r="P76" i="47"/>
  <c r="N92" i="47"/>
  <c r="N111" i="47"/>
  <c r="N107" i="47"/>
  <c r="U112" i="47"/>
  <c r="P90" i="47"/>
  <c r="P108" i="47"/>
  <c r="P110" i="47"/>
  <c r="P92" i="47"/>
  <c r="P113" i="47"/>
  <c r="P77" i="47"/>
  <c r="U101" i="47"/>
  <c r="U115" i="47"/>
  <c r="M98" i="47"/>
  <c r="U100" i="47"/>
  <c r="L129" i="47"/>
  <c r="L124" i="47"/>
  <c r="U99" i="47"/>
  <c r="U111" i="47"/>
  <c r="P97" i="47"/>
  <c r="P93" i="47"/>
  <c r="P105" i="47"/>
  <c r="P85" i="47"/>
  <c r="P91" i="47"/>
  <c r="P79" i="47"/>
  <c r="L131" i="47"/>
  <c r="U109" i="47"/>
  <c r="P112" i="47"/>
  <c r="P107" i="47"/>
  <c r="P96" i="47"/>
  <c r="P86" i="47"/>
  <c r="O114" i="47"/>
  <c r="S95" i="47"/>
  <c r="U95" i="47"/>
  <c r="U97" i="47"/>
  <c r="P94" i="47"/>
  <c r="P99" i="47"/>
  <c r="U90" i="47"/>
  <c r="U105" i="47"/>
  <c r="U106" i="47"/>
  <c r="U91" i="47"/>
  <c r="P116" i="47"/>
  <c r="P130" i="47"/>
  <c r="P111" i="47"/>
  <c r="P98" i="47"/>
  <c r="P81" i="47"/>
  <c r="P78" i="47"/>
  <c r="P82" i="47"/>
  <c r="S77" i="47"/>
  <c r="O116" i="47"/>
  <c r="O97" i="47"/>
  <c r="S98" i="47"/>
  <c r="S84" i="47"/>
  <c r="S92" i="47"/>
  <c r="Q130" i="47"/>
  <c r="M116" i="47"/>
  <c r="O113" i="47"/>
  <c r="O107" i="47"/>
  <c r="O91" i="47"/>
  <c r="O128" i="47"/>
  <c r="O93" i="47"/>
  <c r="O108" i="47"/>
  <c r="M111" i="47"/>
  <c r="U114" i="47"/>
  <c r="U85" i="47"/>
  <c r="U80" i="47"/>
  <c r="U93" i="47"/>
  <c r="U86" i="47"/>
  <c r="U92" i="47"/>
  <c r="S76" i="47"/>
  <c r="S107" i="47"/>
  <c r="S93" i="47"/>
  <c r="S75" i="47"/>
  <c r="R70" i="47"/>
  <c r="Q124" i="47"/>
  <c r="Q123" i="47"/>
  <c r="Q121" i="47"/>
  <c r="S82" i="47"/>
  <c r="O111" i="47"/>
  <c r="O110" i="47"/>
  <c r="S131" i="47"/>
  <c r="S83" i="47"/>
  <c r="S114" i="47"/>
  <c r="U96" i="47"/>
  <c r="U110" i="47"/>
  <c r="U113" i="47"/>
  <c r="U107" i="47"/>
  <c r="U98" i="47"/>
  <c r="S100" i="47"/>
  <c r="S78" i="47"/>
  <c r="S101" i="47"/>
  <c r="Q129" i="47"/>
  <c r="Q122" i="47"/>
  <c r="O100" i="47"/>
  <c r="O109" i="47"/>
  <c r="O112" i="47"/>
  <c r="S122" i="47"/>
  <c r="S125" i="47"/>
  <c r="O120" i="47"/>
  <c r="O96" i="47"/>
  <c r="O124" i="47"/>
  <c r="O126" i="47"/>
  <c r="U77" i="47"/>
  <c r="U81" i="47"/>
  <c r="U79" i="47"/>
  <c r="S109" i="47"/>
  <c r="S108" i="47"/>
  <c r="S116" i="47"/>
  <c r="U125" i="47"/>
  <c r="S79" i="47"/>
  <c r="O105" i="47"/>
  <c r="O115" i="47"/>
  <c r="O106" i="47"/>
  <c r="S85" i="47"/>
  <c r="S86" i="47"/>
  <c r="Q126" i="47"/>
  <c r="O95" i="47"/>
  <c r="O90" i="47"/>
  <c r="O122" i="47"/>
  <c r="O127" i="47"/>
  <c r="U76" i="47"/>
  <c r="U116" i="47"/>
  <c r="S113" i="47"/>
  <c r="S80" i="47"/>
  <c r="S81" i="47"/>
  <c r="Q128" i="47"/>
  <c r="M86" i="47"/>
  <c r="M93" i="47"/>
  <c r="M112" i="47"/>
  <c r="M78" i="47"/>
  <c r="N116" i="47"/>
  <c r="M75" i="47"/>
  <c r="M80" i="47"/>
  <c r="M113" i="47"/>
  <c r="M100" i="47"/>
  <c r="P42" i="47"/>
  <c r="P44" i="47" s="1"/>
  <c r="P57" i="47" s="1"/>
  <c r="P59" i="47" s="1"/>
  <c r="P72" i="47" s="1"/>
  <c r="P74" i="47" s="1"/>
  <c r="M122" i="47"/>
  <c r="M95" i="47"/>
  <c r="M110" i="47"/>
  <c r="M107" i="47"/>
  <c r="M96" i="47"/>
  <c r="M114" i="47"/>
  <c r="M76" i="47"/>
  <c r="M97" i="47"/>
  <c r="M85" i="47"/>
  <c r="M79" i="47"/>
  <c r="M84" i="47"/>
  <c r="M94" i="47"/>
  <c r="M90" i="47"/>
  <c r="N110" i="47"/>
  <c r="M108" i="47"/>
  <c r="U122" i="47"/>
  <c r="S126" i="47"/>
  <c r="N114" i="47"/>
  <c r="M105" i="47"/>
  <c r="M91" i="47"/>
  <c r="M109" i="47"/>
  <c r="M99" i="47"/>
  <c r="M81" i="47"/>
  <c r="M83" i="47"/>
  <c r="M115" i="47"/>
  <c r="M101" i="47"/>
  <c r="M77" i="47"/>
  <c r="M106" i="47"/>
  <c r="U121" i="47"/>
  <c r="J107" i="47"/>
  <c r="L127" i="47"/>
  <c r="N122" i="47"/>
  <c r="N91" i="47"/>
  <c r="N99" i="47"/>
  <c r="N106" i="47"/>
  <c r="S111" i="47"/>
  <c r="S94" i="47"/>
  <c r="S97" i="47"/>
  <c r="P125" i="47"/>
  <c r="U123" i="47"/>
  <c r="L123" i="47"/>
  <c r="N98" i="47"/>
  <c r="N100" i="47"/>
  <c r="N109" i="47"/>
  <c r="N112" i="47"/>
  <c r="M124" i="47"/>
  <c r="U124" i="47"/>
  <c r="S91" i="47"/>
  <c r="S120" i="47"/>
  <c r="S96" i="47"/>
  <c r="U120" i="47"/>
  <c r="U131" i="47"/>
  <c r="L128" i="47"/>
  <c r="N115" i="47"/>
  <c r="N105" i="47"/>
  <c r="N94" i="47"/>
  <c r="N96" i="47"/>
  <c r="U130" i="47"/>
  <c r="S110" i="47"/>
  <c r="S106" i="47"/>
  <c r="S99" i="47"/>
  <c r="S112" i="47"/>
  <c r="U126" i="47"/>
  <c r="L121" i="47"/>
  <c r="L125" i="47"/>
  <c r="N108" i="47"/>
  <c r="U128" i="47"/>
  <c r="U127" i="47"/>
  <c r="U129" i="47"/>
  <c r="S115" i="47"/>
  <c r="S90" i="47"/>
  <c r="S105" i="47"/>
  <c r="R64" i="47"/>
  <c r="R53" i="47"/>
  <c r="O123" i="47"/>
  <c r="R52" i="47"/>
  <c r="R51" i="47"/>
  <c r="P129" i="47"/>
  <c r="R62" i="47"/>
  <c r="O131" i="47"/>
  <c r="O121" i="47"/>
  <c r="N121" i="47"/>
  <c r="M126" i="47"/>
  <c r="M127" i="47"/>
  <c r="N131" i="47"/>
  <c r="S128" i="47"/>
  <c r="S123" i="47"/>
  <c r="R71" i="47"/>
  <c r="R67" i="47"/>
  <c r="R48" i="47"/>
  <c r="R61" i="47"/>
  <c r="R60" i="47"/>
  <c r="R45" i="47"/>
  <c r="M130" i="47"/>
  <c r="M131" i="47"/>
  <c r="R54" i="47"/>
  <c r="R46" i="47"/>
  <c r="R66" i="47"/>
  <c r="P128" i="47"/>
  <c r="N129" i="47"/>
  <c r="M120" i="47"/>
  <c r="M121" i="47"/>
  <c r="M123" i="47"/>
  <c r="N130" i="47"/>
  <c r="N128" i="47"/>
  <c r="S130" i="47"/>
  <c r="S127" i="47"/>
  <c r="S121" i="47"/>
  <c r="R56" i="47"/>
  <c r="R47" i="47"/>
  <c r="R122" i="47"/>
  <c r="M129" i="47"/>
  <c r="N127" i="47"/>
  <c r="R50" i="47"/>
  <c r="P124" i="47"/>
  <c r="R65" i="47"/>
  <c r="O130" i="47"/>
  <c r="O129" i="47"/>
  <c r="N124" i="47"/>
  <c r="N120" i="47"/>
  <c r="N123" i="47"/>
  <c r="N125" i="47"/>
  <c r="S124" i="47"/>
  <c r="S129" i="47"/>
  <c r="R63" i="47"/>
  <c r="P131" i="47"/>
  <c r="O125" i="47"/>
  <c r="M125" i="47"/>
  <c r="M128" i="47"/>
  <c r="P126" i="47"/>
  <c r="P121" i="47"/>
  <c r="N126" i="47"/>
  <c r="R69" i="47"/>
  <c r="P123" i="47"/>
  <c r="P122" i="47"/>
  <c r="P127" i="47"/>
  <c r="T95" i="47"/>
  <c r="V97" i="47"/>
  <c r="V96" i="47"/>
  <c r="V106" i="47"/>
  <c r="V127" i="47"/>
  <c r="V120" i="47"/>
  <c r="V124" i="47"/>
  <c r="T110" i="47"/>
  <c r="T106" i="47"/>
  <c r="T92" i="47"/>
  <c r="V128" i="47"/>
  <c r="V129" i="47"/>
  <c r="V84" i="47"/>
  <c r="T128" i="47"/>
  <c r="T96" i="47"/>
  <c r="T130" i="47"/>
  <c r="T80" i="47"/>
  <c r="T125" i="47"/>
  <c r="T82" i="47"/>
  <c r="V92" i="47"/>
  <c r="V130" i="47"/>
  <c r="V75" i="47"/>
  <c r="V78" i="47"/>
  <c r="T120" i="47"/>
  <c r="T115" i="47"/>
  <c r="T86" i="47"/>
  <c r="T123" i="47"/>
  <c r="T112" i="47"/>
  <c r="T105" i="47"/>
  <c r="V108" i="47"/>
  <c r="V121" i="47"/>
  <c r="V93" i="47"/>
  <c r="T127" i="47"/>
  <c r="T109" i="47"/>
  <c r="T121" i="47"/>
  <c r="T116" i="47"/>
  <c r="T122" i="47"/>
  <c r="T101" i="47"/>
  <c r="V125" i="47"/>
  <c r="V94" i="47"/>
  <c r="T114" i="47"/>
  <c r="R84" i="47"/>
  <c r="V82" i="47"/>
  <c r="V116" i="47"/>
  <c r="V99" i="47"/>
  <c r="V101" i="47"/>
  <c r="V85" i="47"/>
  <c r="T126" i="47"/>
  <c r="T129" i="47"/>
  <c r="T90" i="47"/>
  <c r="T77" i="47"/>
  <c r="R127" i="47"/>
  <c r="V98" i="47"/>
  <c r="V105" i="47"/>
  <c r="V126" i="47"/>
  <c r="V90" i="47"/>
  <c r="V111" i="47"/>
  <c r="V76" i="47"/>
  <c r="V100" i="47"/>
  <c r="T94" i="47"/>
  <c r="T108" i="47"/>
  <c r="T99" i="47"/>
  <c r="T76" i="47"/>
  <c r="T79" i="47"/>
  <c r="T81" i="47"/>
  <c r="V122" i="47"/>
  <c r="V109" i="47"/>
  <c r="V123" i="47"/>
  <c r="V81" i="47"/>
  <c r="V110" i="47"/>
  <c r="V131" i="47"/>
  <c r="V77" i="47"/>
  <c r="V95" i="47"/>
  <c r="V112" i="47"/>
  <c r="T98" i="47"/>
  <c r="T91" i="47"/>
  <c r="T107" i="47"/>
  <c r="T113" i="47"/>
  <c r="T111" i="47"/>
  <c r="T78" i="47"/>
  <c r="T100" i="47"/>
  <c r="T83" i="47"/>
  <c r="R42" i="47"/>
  <c r="R44" i="47" s="1"/>
  <c r="V113" i="47"/>
  <c r="V107" i="47"/>
  <c r="V79" i="47"/>
  <c r="V80" i="47"/>
  <c r="V86" i="47"/>
  <c r="V115" i="47"/>
  <c r="V83" i="47"/>
  <c r="V91" i="47"/>
  <c r="V114" i="47"/>
  <c r="T93" i="47"/>
  <c r="T131" i="47"/>
  <c r="T97" i="47"/>
  <c r="T85" i="47"/>
  <c r="T84" i="47"/>
  <c r="T124" i="47"/>
  <c r="R81" i="47"/>
  <c r="R112" i="47"/>
  <c r="R123" i="47"/>
  <c r="R78" i="47"/>
  <c r="R109" i="47"/>
  <c r="R94" i="47"/>
  <c r="R106" i="47"/>
  <c r="R128" i="47"/>
  <c r="R99" i="47"/>
  <c r="R125" i="47"/>
  <c r="R75" i="47"/>
  <c r="R107" i="47"/>
  <c r="R80" i="47"/>
  <c r="R86" i="47"/>
  <c r="R113" i="47"/>
  <c r="R83" i="47"/>
  <c r="R110" i="47"/>
  <c r="R95" i="47"/>
  <c r="R121" i="47"/>
  <c r="R111" i="47"/>
  <c r="R120" i="47"/>
  <c r="R100" i="47"/>
  <c r="R115" i="47"/>
  <c r="R90" i="47"/>
  <c r="R108" i="47"/>
  <c r="R93" i="47"/>
  <c r="R101" i="47"/>
  <c r="R82" i="47"/>
  <c r="R91" i="47"/>
  <c r="R85" i="47"/>
  <c r="R97" i="47"/>
  <c r="R129" i="47"/>
  <c r="R92" i="47"/>
  <c r="R124" i="47"/>
  <c r="R98" i="47"/>
  <c r="R116" i="47"/>
  <c r="R126" i="47"/>
  <c r="R130" i="47"/>
  <c r="R96" i="47"/>
  <c r="R79" i="47"/>
  <c r="R131" i="47"/>
  <c r="R105" i="47"/>
  <c r="R76" i="47"/>
  <c r="R114" i="47"/>
  <c r="R77" i="47"/>
  <c r="W17" i="47"/>
  <c r="S57" i="47"/>
  <c r="S59" i="47" s="1"/>
  <c r="S72" i="47" s="1"/>
  <c r="S74" i="47" s="1"/>
  <c r="W25" i="47"/>
  <c r="V42" i="47"/>
  <c r="V44" i="47" s="1"/>
  <c r="V57" i="47" s="1"/>
  <c r="V59" i="47" s="1"/>
  <c r="V72" i="47" s="1"/>
  <c r="V74" i="47" s="1"/>
  <c r="U42" i="47"/>
  <c r="U44" i="47" s="1"/>
  <c r="W20" i="47"/>
  <c r="W22" i="47"/>
  <c r="W24" i="47"/>
  <c r="W19" i="47"/>
  <c r="W21" i="47"/>
  <c r="W16" i="47"/>
  <c r="W23" i="47"/>
  <c r="K92" i="47"/>
  <c r="K63" i="47"/>
  <c r="K112" i="47"/>
  <c r="K128" i="47"/>
  <c r="K130" i="47"/>
  <c r="K116" i="47"/>
  <c r="K95" i="47"/>
  <c r="K105" i="47"/>
  <c r="K131" i="47"/>
  <c r="K115" i="47"/>
  <c r="K101" i="47"/>
  <c r="K96" i="47"/>
  <c r="K94" i="47"/>
  <c r="K65" i="47"/>
  <c r="K81" i="47"/>
  <c r="K76" i="47"/>
  <c r="K85" i="47"/>
  <c r="K77" i="47"/>
  <c r="K114" i="47"/>
  <c r="K64" i="47"/>
  <c r="K109" i="47"/>
  <c r="K100" i="47"/>
  <c r="K129" i="47"/>
  <c r="K84" i="47"/>
  <c r="K107" i="47"/>
  <c r="K121" i="47"/>
  <c r="K124" i="47"/>
  <c r="K111" i="47"/>
  <c r="K122" i="47"/>
  <c r="K69" i="47"/>
  <c r="K78" i="47"/>
  <c r="K86" i="47"/>
  <c r="K83" i="47"/>
  <c r="K68" i="47"/>
  <c r="K79" i="47"/>
  <c r="K120" i="47"/>
  <c r="K93" i="47"/>
  <c r="K99" i="47"/>
  <c r="K106" i="47"/>
  <c r="K90" i="47"/>
  <c r="K113" i="47"/>
  <c r="K97" i="47"/>
  <c r="K125" i="47"/>
  <c r="K62" i="47"/>
  <c r="K98" i="47"/>
  <c r="K91" i="47"/>
  <c r="K60" i="47"/>
  <c r="K108" i="47"/>
  <c r="K126" i="47"/>
  <c r="K110" i="47"/>
  <c r="K80" i="47"/>
  <c r="K71" i="47"/>
  <c r="K123" i="47"/>
  <c r="K75" i="47"/>
  <c r="K70" i="47"/>
  <c r="K67" i="47"/>
  <c r="K61" i="47"/>
  <c r="K82" i="47"/>
  <c r="K127" i="47"/>
  <c r="K66" i="47"/>
  <c r="I71" i="47"/>
  <c r="I125" i="47"/>
  <c r="I126" i="47"/>
  <c r="I68" i="47"/>
  <c r="I60" i="47"/>
  <c r="I70" i="47"/>
  <c r="I109" i="47"/>
  <c r="I131" i="47"/>
  <c r="I75" i="47"/>
  <c r="I83" i="47"/>
  <c r="I66" i="47"/>
  <c r="I54" i="47"/>
  <c r="I63" i="47"/>
  <c r="I95" i="47"/>
  <c r="I115" i="47"/>
  <c r="I61" i="47"/>
  <c r="I47" i="47"/>
  <c r="I107" i="47"/>
  <c r="I105" i="47"/>
  <c r="I85" i="47"/>
  <c r="I82" i="47"/>
  <c r="I77" i="47"/>
  <c r="I65" i="47"/>
  <c r="I80" i="47"/>
  <c r="I48" i="47"/>
  <c r="I79" i="47"/>
  <c r="I62" i="47"/>
  <c r="I94" i="47"/>
  <c r="I99" i="47"/>
  <c r="I97" i="47"/>
  <c r="I129" i="47"/>
  <c r="I112" i="47"/>
  <c r="I76" i="47"/>
  <c r="I56" i="47"/>
  <c r="I69" i="47"/>
  <c r="I53" i="47"/>
  <c r="I55" i="47"/>
  <c r="I46" i="47"/>
  <c r="I51" i="47"/>
  <c r="I90" i="47"/>
  <c r="I121" i="47"/>
  <c r="I128" i="47"/>
  <c r="I106" i="47"/>
  <c r="I96" i="47"/>
  <c r="I123" i="47"/>
  <c r="I86" i="47"/>
  <c r="I113" i="47"/>
  <c r="I91" i="47"/>
  <c r="I98" i="47"/>
  <c r="I93" i="47"/>
  <c r="I130" i="47"/>
  <c r="I92" i="47"/>
  <c r="I124" i="47"/>
  <c r="I108" i="47"/>
  <c r="I84" i="47"/>
  <c r="I49" i="47"/>
  <c r="I67" i="47"/>
  <c r="I50" i="47"/>
  <c r="I81" i="47"/>
  <c r="I64" i="47"/>
  <c r="I52" i="47"/>
  <c r="I45" i="47"/>
  <c r="I78" i="47"/>
  <c r="I122" i="47"/>
  <c r="I120" i="47"/>
  <c r="I114" i="47"/>
  <c r="I101" i="47"/>
  <c r="I111" i="47"/>
  <c r="I100" i="47"/>
  <c r="I110" i="47"/>
  <c r="I116" i="47"/>
  <c r="I127" i="47"/>
  <c r="J121" i="47"/>
  <c r="J93" i="47"/>
  <c r="J97" i="47"/>
  <c r="J110" i="47"/>
  <c r="J92" i="47"/>
  <c r="J95" i="47"/>
  <c r="J123" i="47"/>
  <c r="J99" i="47"/>
  <c r="J113" i="47"/>
  <c r="J96" i="47"/>
  <c r="J124" i="47"/>
  <c r="J122" i="47"/>
  <c r="J112" i="47"/>
  <c r="J116" i="47"/>
  <c r="J111" i="47"/>
  <c r="J126" i="47"/>
  <c r="J114" i="47"/>
  <c r="J76" i="47"/>
  <c r="J115" i="47"/>
  <c r="J125" i="47"/>
  <c r="J131" i="47"/>
  <c r="J94" i="47"/>
  <c r="J106" i="47"/>
  <c r="J108" i="47"/>
  <c r="J129" i="47"/>
  <c r="J130" i="47"/>
  <c r="J109" i="47"/>
  <c r="J91" i="47"/>
  <c r="J90" i="47"/>
  <c r="J100" i="47"/>
  <c r="J105" i="47"/>
  <c r="J101" i="47"/>
  <c r="J98" i="47"/>
  <c r="J120" i="47"/>
  <c r="J127" i="47"/>
  <c r="J128" i="47"/>
  <c r="J61" i="47"/>
  <c r="J40" i="47"/>
  <c r="W40" i="47" s="1"/>
  <c r="J35" i="47"/>
  <c r="W35" i="47" s="1"/>
  <c r="J51" i="47"/>
  <c r="J78" i="47"/>
  <c r="J55" i="47"/>
  <c r="J33" i="47"/>
  <c r="W33" i="47" s="1"/>
  <c r="J41" i="47"/>
  <c r="W41" i="47" s="1"/>
  <c r="J52" i="47"/>
  <c r="J66" i="47"/>
  <c r="J53" i="47"/>
  <c r="J49" i="47"/>
  <c r="J67" i="47"/>
  <c r="J37" i="47"/>
  <c r="W37" i="47" s="1"/>
  <c r="J31" i="47"/>
  <c r="W31" i="47" s="1"/>
  <c r="J46" i="47"/>
  <c r="J45" i="47"/>
  <c r="J75" i="47"/>
  <c r="J48" i="47"/>
  <c r="J62" i="47"/>
  <c r="J69" i="47"/>
  <c r="J60" i="47"/>
  <c r="J84" i="47"/>
  <c r="J68" i="47"/>
  <c r="J47" i="47"/>
  <c r="J38" i="47"/>
  <c r="W38" i="47" s="1"/>
  <c r="J86" i="47"/>
  <c r="J65" i="47"/>
  <c r="J36" i="47"/>
  <c r="W36" i="47" s="1"/>
  <c r="J63" i="47"/>
  <c r="J32" i="47"/>
  <c r="W32" i="47" s="1"/>
  <c r="J30" i="47"/>
  <c r="W30" i="47" s="1"/>
  <c r="J39" i="47"/>
  <c r="W39" i="47" s="1"/>
  <c r="J64" i="47"/>
  <c r="J71" i="47"/>
  <c r="J79" i="47"/>
  <c r="J81" i="47"/>
  <c r="J83" i="47"/>
  <c r="J56" i="47"/>
  <c r="J54" i="47"/>
  <c r="J77" i="47"/>
  <c r="J70" i="47"/>
  <c r="J85" i="47"/>
  <c r="J82" i="47"/>
  <c r="J50" i="47"/>
  <c r="J80" i="47"/>
  <c r="J34" i="47"/>
  <c r="W34" i="47" s="1"/>
  <c r="I27" i="47"/>
  <c r="I29" i="47" s="1"/>
  <c r="O27" i="47"/>
  <c r="O29" i="47" s="1"/>
  <c r="J27" i="47"/>
  <c r="J29" i="47" s="1"/>
  <c r="M27" i="47"/>
  <c r="M29" i="47" s="1"/>
  <c r="L27" i="47"/>
  <c r="L29" i="47" s="1"/>
  <c r="N27" i="47"/>
  <c r="N29" i="47" s="1"/>
  <c r="K29" i="47"/>
  <c r="S184" i="47" l="1"/>
  <c r="S143" i="47"/>
  <c r="S168" i="47"/>
  <c r="S191" i="47"/>
  <c r="S188" i="47"/>
  <c r="S165" i="47"/>
  <c r="S182" i="47"/>
  <c r="S190" i="47"/>
  <c r="S166" i="47"/>
  <c r="S169" i="47"/>
  <c r="S170" i="47"/>
  <c r="T146" i="47"/>
  <c r="M141" i="47"/>
  <c r="S180" i="47"/>
  <c r="S186" i="47"/>
  <c r="S187" i="47"/>
  <c r="L137" i="47"/>
  <c r="S185" i="47"/>
  <c r="S171" i="47"/>
  <c r="S189" i="47"/>
  <c r="S181" i="47"/>
  <c r="S167" i="47"/>
  <c r="S175" i="47"/>
  <c r="S176" i="47"/>
  <c r="S173" i="47"/>
  <c r="S172" i="47"/>
  <c r="S174" i="47"/>
  <c r="S183" i="47"/>
  <c r="N121" i="43"/>
  <c r="L121" i="43"/>
  <c r="K121" i="43"/>
  <c r="J121" i="43"/>
  <c r="Q121" i="43"/>
  <c r="O121" i="43"/>
  <c r="H121" i="43"/>
  <c r="P121" i="43"/>
  <c r="M121" i="43"/>
  <c r="AS1698" i="79"/>
  <c r="AS1671" i="79"/>
  <c r="AS1644" i="79"/>
  <c r="G113" i="43"/>
  <c r="AS1678" i="79"/>
  <c r="AS1680" i="79" s="1"/>
  <c r="G117" i="43"/>
  <c r="AS1705" i="79"/>
  <c r="AS1707" i="79" s="1"/>
  <c r="AS1591" i="79"/>
  <c r="AS1598" i="79" s="1"/>
  <c r="AS1600" i="79" s="1"/>
  <c r="AS1617" i="79"/>
  <c r="AJ1651" i="79"/>
  <c r="I109" i="43" s="1"/>
  <c r="I111" i="43" s="1"/>
  <c r="I121" i="43" s="1"/>
  <c r="H20" i="43"/>
  <c r="E40" i="43"/>
  <c r="R101" i="43"/>
  <c r="R103" i="43" s="1"/>
  <c r="AS1624" i="79"/>
  <c r="AS1626" i="79" s="1"/>
  <c r="G105" i="43"/>
  <c r="G109" i="43"/>
  <c r="G111" i="43" s="1"/>
  <c r="L143" i="47"/>
  <c r="L140" i="47"/>
  <c r="L141" i="47"/>
  <c r="L135" i="47"/>
  <c r="T144" i="47"/>
  <c r="L144" i="47"/>
  <c r="T140" i="47"/>
  <c r="T142" i="47"/>
  <c r="S136" i="47"/>
  <c r="S141" i="47"/>
  <c r="N137" i="47"/>
  <c r="N142" i="47"/>
  <c r="AG1173" i="79"/>
  <c r="F82" i="43" s="1"/>
  <c r="K188" i="47" s="1"/>
  <c r="AP1173" i="79"/>
  <c r="O82" i="43" s="1"/>
  <c r="T185" i="47" s="1"/>
  <c r="K142" i="47"/>
  <c r="K139" i="47"/>
  <c r="K144" i="47"/>
  <c r="K138" i="47"/>
  <c r="AE1173" i="79"/>
  <c r="D82" i="43" s="1"/>
  <c r="I173" i="47" s="1"/>
  <c r="E82" i="43"/>
  <c r="J168" i="47" s="1"/>
  <c r="AJ1173" i="79"/>
  <c r="I82" i="43" s="1"/>
  <c r="N180" i="47" s="1"/>
  <c r="S157" i="47"/>
  <c r="S152" i="47"/>
  <c r="AQ1173" i="79"/>
  <c r="P82" i="43" s="1"/>
  <c r="U165" i="47" s="1"/>
  <c r="AL1173" i="79"/>
  <c r="K82" i="43" s="1"/>
  <c r="P166" i="47" s="1"/>
  <c r="AK1173" i="79"/>
  <c r="K136" i="47"/>
  <c r="K143" i="47"/>
  <c r="K146" i="47"/>
  <c r="K137" i="47"/>
  <c r="K135" i="47"/>
  <c r="K140" i="47"/>
  <c r="K141" i="47"/>
  <c r="K145" i="47"/>
  <c r="S146" i="47"/>
  <c r="N139" i="47"/>
  <c r="N135" i="47"/>
  <c r="N143" i="47"/>
  <c r="N138" i="47"/>
  <c r="N140" i="47"/>
  <c r="S142" i="47"/>
  <c r="S135" i="47"/>
  <c r="S137" i="47"/>
  <c r="N136" i="47"/>
  <c r="L136" i="43"/>
  <c r="M136" i="43" s="1"/>
  <c r="N146" i="47"/>
  <c r="N145" i="47"/>
  <c r="S140" i="47"/>
  <c r="S138" i="47"/>
  <c r="S139" i="47"/>
  <c r="S156" i="47"/>
  <c r="S153" i="47"/>
  <c r="S150" i="47"/>
  <c r="S144" i="47"/>
  <c r="N144" i="47"/>
  <c r="S145" i="47"/>
  <c r="T138" i="47"/>
  <c r="T137" i="47"/>
  <c r="L138" i="47"/>
  <c r="S154" i="47"/>
  <c r="S161" i="47"/>
  <c r="AH1173" i="79"/>
  <c r="G82" i="43" s="1"/>
  <c r="L189" i="47" s="1"/>
  <c r="T136" i="47"/>
  <c r="T143" i="47"/>
  <c r="T135" i="47"/>
  <c r="L139" i="47"/>
  <c r="L142" i="47"/>
  <c r="L136" i="47"/>
  <c r="AM1173" i="79"/>
  <c r="L82" i="43" s="1"/>
  <c r="Q174" i="47" s="1"/>
  <c r="T145" i="47"/>
  <c r="S158" i="47"/>
  <c r="L146" i="47"/>
  <c r="S151" i="47"/>
  <c r="T141" i="47"/>
  <c r="T139" i="47"/>
  <c r="S159" i="47"/>
  <c r="L145" i="47"/>
  <c r="O139" i="47"/>
  <c r="S155" i="47"/>
  <c r="S160" i="47"/>
  <c r="AR1173" i="79"/>
  <c r="Q82" i="43" s="1"/>
  <c r="V186" i="47" s="1"/>
  <c r="AN1173" i="79"/>
  <c r="M82" i="43" s="1"/>
  <c r="R174" i="47" s="1"/>
  <c r="R142" i="47"/>
  <c r="V143" i="47"/>
  <c r="V145" i="47"/>
  <c r="V138" i="47"/>
  <c r="Q140" i="47"/>
  <c r="Q146" i="47"/>
  <c r="R144" i="47"/>
  <c r="V146" i="47"/>
  <c r="Q137" i="47"/>
  <c r="R146" i="47"/>
  <c r="V136" i="47"/>
  <c r="V142" i="47"/>
  <c r="V135" i="47"/>
  <c r="V137" i="47"/>
  <c r="Q138" i="47"/>
  <c r="R137" i="47"/>
  <c r="R136" i="47"/>
  <c r="V139" i="47"/>
  <c r="R143" i="47"/>
  <c r="R135" i="47"/>
  <c r="R141" i="47"/>
  <c r="V141" i="47"/>
  <c r="Q142" i="47"/>
  <c r="R145" i="47"/>
  <c r="R139" i="47"/>
  <c r="R138" i="47"/>
  <c r="V144" i="47"/>
  <c r="V140" i="47"/>
  <c r="Q139" i="47"/>
  <c r="Q145" i="47"/>
  <c r="Q141" i="47"/>
  <c r="L134" i="43"/>
  <c r="AI1173" i="79"/>
  <c r="H82" i="43" s="1"/>
  <c r="M171" i="47" s="1"/>
  <c r="Q144" i="47"/>
  <c r="Q136" i="47"/>
  <c r="Q143" i="47"/>
  <c r="Q135" i="47"/>
  <c r="M138" i="47"/>
  <c r="M144" i="47"/>
  <c r="M135" i="47"/>
  <c r="M139" i="47"/>
  <c r="M145" i="47"/>
  <c r="M143" i="47"/>
  <c r="M140" i="47"/>
  <c r="M137" i="47"/>
  <c r="M146" i="47"/>
  <c r="M142" i="47"/>
  <c r="M136" i="47"/>
  <c r="U145" i="47"/>
  <c r="P140" i="47"/>
  <c r="P141" i="47"/>
  <c r="J141" i="47"/>
  <c r="J139" i="47"/>
  <c r="J138" i="47"/>
  <c r="J146" i="47"/>
  <c r="J136" i="47"/>
  <c r="J144" i="47"/>
  <c r="J142" i="47"/>
  <c r="J143" i="47"/>
  <c r="J137" i="47"/>
  <c r="J145" i="47"/>
  <c r="J135" i="47"/>
  <c r="J140" i="47"/>
  <c r="O138" i="47"/>
  <c r="O135" i="47"/>
  <c r="O141" i="47"/>
  <c r="O137" i="47"/>
  <c r="O136" i="47"/>
  <c r="O146" i="47"/>
  <c r="O140" i="47"/>
  <c r="O145" i="47"/>
  <c r="O142" i="47"/>
  <c r="O144" i="47"/>
  <c r="O143" i="47"/>
  <c r="I145" i="47"/>
  <c r="I138" i="47"/>
  <c r="P137" i="47"/>
  <c r="P145" i="47"/>
  <c r="P136" i="47"/>
  <c r="P139" i="47"/>
  <c r="P142" i="47"/>
  <c r="P146" i="47"/>
  <c r="P135" i="47"/>
  <c r="P138" i="47"/>
  <c r="P143" i="47"/>
  <c r="P144" i="47"/>
  <c r="I144" i="47"/>
  <c r="U144" i="47"/>
  <c r="U142" i="47"/>
  <c r="I142" i="47"/>
  <c r="I146" i="47"/>
  <c r="I141" i="47"/>
  <c r="I137" i="47"/>
  <c r="U143" i="47"/>
  <c r="U141" i="47"/>
  <c r="U138" i="47"/>
  <c r="U146" i="47"/>
  <c r="U139" i="47"/>
  <c r="I143" i="47"/>
  <c r="I135" i="47"/>
  <c r="U137" i="47"/>
  <c r="U136" i="47"/>
  <c r="U140" i="47"/>
  <c r="R79" i="43"/>
  <c r="I139" i="47"/>
  <c r="I140" i="47"/>
  <c r="I136" i="47"/>
  <c r="U135" i="47"/>
  <c r="M140" i="43"/>
  <c r="U57" i="47"/>
  <c r="U59" i="47" s="1"/>
  <c r="U72" i="47" s="1"/>
  <c r="U74" i="47" s="1"/>
  <c r="U87" i="47" s="1"/>
  <c r="U89" i="47" s="1"/>
  <c r="U102" i="47" s="1"/>
  <c r="W27" i="47"/>
  <c r="C141" i="43" s="1"/>
  <c r="C142" i="43" s="1"/>
  <c r="Q87" i="47"/>
  <c r="Q89" i="47" s="1"/>
  <c r="Q102" i="47" s="1"/>
  <c r="P87" i="47"/>
  <c r="P89" i="47" s="1"/>
  <c r="P102" i="47" s="1"/>
  <c r="S87" i="47"/>
  <c r="S89" i="47" s="1"/>
  <c r="S102" i="47" s="1"/>
  <c r="R57" i="47"/>
  <c r="R59" i="47" s="1"/>
  <c r="R72" i="47" s="1"/>
  <c r="R74" i="47" s="1"/>
  <c r="R87" i="47" s="1"/>
  <c r="R89" i="47" s="1"/>
  <c r="R102" i="47" s="1"/>
  <c r="V87" i="47"/>
  <c r="V89" i="47" s="1"/>
  <c r="V102" i="47" s="1"/>
  <c r="T87" i="47"/>
  <c r="T89" i="47" s="1"/>
  <c r="T102" i="47" s="1"/>
  <c r="W64" i="47"/>
  <c r="W55" i="47"/>
  <c r="W46" i="47"/>
  <c r="W48" i="47"/>
  <c r="W66" i="47"/>
  <c r="W126" i="47"/>
  <c r="W94" i="47"/>
  <c r="W129" i="47"/>
  <c r="W110" i="47"/>
  <c r="W122" i="47"/>
  <c r="W91" i="47"/>
  <c r="W121" i="47"/>
  <c r="W82" i="47"/>
  <c r="W115" i="47"/>
  <c r="W107" i="47"/>
  <c r="W92" i="47"/>
  <c r="W56" i="47"/>
  <c r="W61" i="47"/>
  <c r="W127" i="47"/>
  <c r="W114" i="47"/>
  <c r="W108" i="47"/>
  <c r="W76" i="47"/>
  <c r="W85" i="47"/>
  <c r="W83" i="47"/>
  <c r="W111" i="47"/>
  <c r="W120" i="47"/>
  <c r="W45" i="47"/>
  <c r="W50" i="47"/>
  <c r="W124" i="47"/>
  <c r="W93" i="47"/>
  <c r="W98" i="47"/>
  <c r="W123" i="47"/>
  <c r="W128" i="47"/>
  <c r="W51" i="47"/>
  <c r="W69" i="47"/>
  <c r="W112" i="47"/>
  <c r="W99" i="47"/>
  <c r="W79" i="47"/>
  <c r="W77" i="47"/>
  <c r="W47" i="47"/>
  <c r="W54" i="47"/>
  <c r="W131" i="47"/>
  <c r="W68" i="47"/>
  <c r="W71" i="47"/>
  <c r="W101" i="47"/>
  <c r="W52" i="47"/>
  <c r="W67" i="47"/>
  <c r="W109" i="47"/>
  <c r="W100" i="47"/>
  <c r="W49" i="47"/>
  <c r="W113" i="47"/>
  <c r="W96" i="47"/>
  <c r="W80" i="47"/>
  <c r="W105" i="47"/>
  <c r="W95" i="47"/>
  <c r="W70" i="47"/>
  <c r="W116" i="47"/>
  <c r="W78" i="47"/>
  <c r="W81" i="47"/>
  <c r="W84" i="47"/>
  <c r="W130" i="47"/>
  <c r="W86" i="47"/>
  <c r="W106" i="47"/>
  <c r="W90" i="47"/>
  <c r="W53" i="47"/>
  <c r="W97" i="47"/>
  <c r="W62" i="47"/>
  <c r="W65" i="47"/>
  <c r="W63" i="47"/>
  <c r="W75" i="47"/>
  <c r="W60" i="47"/>
  <c r="W125" i="47"/>
  <c r="J42" i="47"/>
  <c r="J44" i="47" s="1"/>
  <c r="J57" i="47" s="1"/>
  <c r="J59" i="47" s="1"/>
  <c r="I42" i="47"/>
  <c r="I44" i="47" s="1"/>
  <c r="I57" i="47" s="1"/>
  <c r="I59" i="47" s="1"/>
  <c r="O42" i="47"/>
  <c r="O44" i="47" s="1"/>
  <c r="O57" i="47" s="1"/>
  <c r="O59" i="47" s="1"/>
  <c r="N42" i="47"/>
  <c r="N44" i="47" s="1"/>
  <c r="N57" i="47" s="1"/>
  <c r="N59" i="47" s="1"/>
  <c r="M42" i="47"/>
  <c r="M44" i="47" s="1"/>
  <c r="M57" i="47" s="1"/>
  <c r="M59" i="47" s="1"/>
  <c r="L42" i="47"/>
  <c r="J82" i="43" l="1"/>
  <c r="E36" i="43" s="1"/>
  <c r="V172" i="47"/>
  <c r="N169" i="47"/>
  <c r="K175" i="47"/>
  <c r="V190" i="47"/>
  <c r="V167" i="47"/>
  <c r="Q166" i="47"/>
  <c r="U182" i="47"/>
  <c r="N165" i="47"/>
  <c r="Q184" i="47"/>
  <c r="U174" i="47"/>
  <c r="L167" i="47"/>
  <c r="R186" i="47"/>
  <c r="J165" i="47"/>
  <c r="Q176" i="47"/>
  <c r="Q169" i="47"/>
  <c r="U173" i="47"/>
  <c r="V166" i="47"/>
  <c r="N182" i="47"/>
  <c r="J172" i="47"/>
  <c r="L181" i="47"/>
  <c r="R184" i="47"/>
  <c r="L165" i="47"/>
  <c r="R189" i="47"/>
  <c r="P183" i="47"/>
  <c r="J174" i="47"/>
  <c r="J181" i="47"/>
  <c r="U191" i="47"/>
  <c r="P167" i="47"/>
  <c r="N168" i="47"/>
  <c r="N181" i="47"/>
  <c r="R181" i="47"/>
  <c r="P190" i="47"/>
  <c r="J190" i="47"/>
  <c r="U166" i="47"/>
  <c r="Q181" i="47"/>
  <c r="R176" i="47"/>
  <c r="R185" i="47"/>
  <c r="U189" i="47"/>
  <c r="J184" i="47"/>
  <c r="O176" i="47"/>
  <c r="P191" i="47"/>
  <c r="J171" i="47"/>
  <c r="U184" i="47"/>
  <c r="V183" i="47"/>
  <c r="M188" i="47"/>
  <c r="I165" i="47"/>
  <c r="E39" i="43"/>
  <c r="R172" i="47"/>
  <c r="R182" i="47"/>
  <c r="E33" i="43"/>
  <c r="L173" i="47"/>
  <c r="L185" i="47"/>
  <c r="L191" i="47"/>
  <c r="L175" i="47"/>
  <c r="L166" i="47"/>
  <c r="E41" i="43"/>
  <c r="T165" i="47"/>
  <c r="T180" i="47"/>
  <c r="T183" i="47"/>
  <c r="T190" i="47"/>
  <c r="T175" i="47"/>
  <c r="T173" i="47"/>
  <c r="T171" i="47"/>
  <c r="T176" i="47"/>
  <c r="R167" i="47"/>
  <c r="M168" i="47"/>
  <c r="U171" i="47"/>
  <c r="P169" i="47"/>
  <c r="U172" i="47"/>
  <c r="V170" i="47"/>
  <c r="K184" i="47"/>
  <c r="K185" i="47"/>
  <c r="L169" i="47"/>
  <c r="T181" i="47"/>
  <c r="K191" i="47"/>
  <c r="M182" i="47"/>
  <c r="V165" i="47"/>
  <c r="I189" i="47"/>
  <c r="N187" i="47"/>
  <c r="I172" i="47"/>
  <c r="R168" i="47"/>
  <c r="R171" i="47"/>
  <c r="U169" i="47"/>
  <c r="K173" i="47"/>
  <c r="P165" i="47"/>
  <c r="U168" i="47"/>
  <c r="U180" i="47"/>
  <c r="L183" i="47"/>
  <c r="J183" i="47"/>
  <c r="I182" i="47"/>
  <c r="M170" i="47"/>
  <c r="J175" i="47"/>
  <c r="V187" i="47"/>
  <c r="N175" i="47"/>
  <c r="V171" i="47"/>
  <c r="L174" i="47"/>
  <c r="L186" i="47"/>
  <c r="R191" i="47"/>
  <c r="R180" i="47"/>
  <c r="J186" i="47"/>
  <c r="P168" i="47"/>
  <c r="V168" i="47"/>
  <c r="U188" i="47"/>
  <c r="Q191" i="47"/>
  <c r="L182" i="47"/>
  <c r="Q180" i="47"/>
  <c r="Q172" i="47"/>
  <c r="Q173" i="47"/>
  <c r="M165" i="47"/>
  <c r="I183" i="47"/>
  <c r="M167" i="47"/>
  <c r="U181" i="47"/>
  <c r="E34" i="43"/>
  <c r="M173" i="47"/>
  <c r="M185" i="47"/>
  <c r="M180" i="47"/>
  <c r="M190" i="47"/>
  <c r="E30" i="43"/>
  <c r="I184" i="47"/>
  <c r="I191" i="47"/>
  <c r="I170" i="47"/>
  <c r="I187" i="47"/>
  <c r="I166" i="47"/>
  <c r="I190" i="47"/>
  <c r="M187" i="47"/>
  <c r="I174" i="47"/>
  <c r="M175" i="47"/>
  <c r="M191" i="47"/>
  <c r="E43" i="43"/>
  <c r="V180" i="47"/>
  <c r="V189" i="47"/>
  <c r="V191" i="47"/>
  <c r="V185" i="47"/>
  <c r="V176" i="47"/>
  <c r="V173" i="47"/>
  <c r="V182" i="47"/>
  <c r="V174" i="47"/>
  <c r="V184" i="47"/>
  <c r="E38" i="43"/>
  <c r="Q175" i="47"/>
  <c r="Q183" i="47"/>
  <c r="Q189" i="47"/>
  <c r="Q190" i="47"/>
  <c r="Q171" i="47"/>
  <c r="Q187" i="47"/>
  <c r="Q182" i="47"/>
  <c r="Q185" i="47"/>
  <c r="E37" i="43"/>
  <c r="P171" i="47"/>
  <c r="P187" i="47"/>
  <c r="P189" i="47"/>
  <c r="P180" i="47"/>
  <c r="P172" i="47"/>
  <c r="P173" i="47"/>
  <c r="P182" i="47"/>
  <c r="E35" i="43"/>
  <c r="N186" i="47"/>
  <c r="N167" i="47"/>
  <c r="N166" i="47"/>
  <c r="N173" i="47"/>
  <c r="E32" i="43"/>
  <c r="K183" i="47"/>
  <c r="K171" i="47"/>
  <c r="K181" i="47"/>
  <c r="K172" i="47"/>
  <c r="K169" i="47"/>
  <c r="K186" i="47"/>
  <c r="K190" i="47"/>
  <c r="R190" i="47"/>
  <c r="R183" i="47"/>
  <c r="P185" i="47"/>
  <c r="P181" i="47"/>
  <c r="I181" i="47"/>
  <c r="N184" i="47"/>
  <c r="K165" i="47"/>
  <c r="L190" i="47"/>
  <c r="L168" i="47"/>
  <c r="T184" i="47"/>
  <c r="Q188" i="47"/>
  <c r="N174" i="47"/>
  <c r="I185" i="47"/>
  <c r="R187" i="47"/>
  <c r="I167" i="47"/>
  <c r="N176" i="47"/>
  <c r="N189" i="47"/>
  <c r="P170" i="47"/>
  <c r="U185" i="47"/>
  <c r="Q186" i="47"/>
  <c r="V188" i="47"/>
  <c r="L184" i="47"/>
  <c r="T186" i="47"/>
  <c r="L188" i="47"/>
  <c r="L171" i="47"/>
  <c r="J180" i="47"/>
  <c r="O184" i="47"/>
  <c r="I171" i="47"/>
  <c r="K187" i="47"/>
  <c r="L180" i="47"/>
  <c r="U187" i="47"/>
  <c r="R170" i="47"/>
  <c r="V169" i="47"/>
  <c r="Q170" i="47"/>
  <c r="P175" i="47"/>
  <c r="P188" i="47"/>
  <c r="K176" i="47"/>
  <c r="T166" i="47"/>
  <c r="N171" i="47"/>
  <c r="K182" i="47"/>
  <c r="T170" i="47"/>
  <c r="N170" i="47"/>
  <c r="V181" i="47"/>
  <c r="M186" i="47"/>
  <c r="K174" i="47"/>
  <c r="L172" i="47"/>
  <c r="I169" i="47"/>
  <c r="M189" i="47"/>
  <c r="T174" i="47"/>
  <c r="R188" i="47"/>
  <c r="V175" i="47"/>
  <c r="M181" i="47"/>
  <c r="M174" i="47"/>
  <c r="M176" i="47"/>
  <c r="I168" i="47"/>
  <c r="I180" i="47"/>
  <c r="M183" i="47"/>
  <c r="E42" i="43"/>
  <c r="U183" i="47"/>
  <c r="U176" i="47"/>
  <c r="E31" i="43"/>
  <c r="J166" i="47"/>
  <c r="J185" i="47"/>
  <c r="J188" i="47"/>
  <c r="J170" i="47"/>
  <c r="J173" i="47"/>
  <c r="R166" i="47"/>
  <c r="I176" i="47"/>
  <c r="P176" i="47"/>
  <c r="U186" i="47"/>
  <c r="N188" i="47"/>
  <c r="M166" i="47"/>
  <c r="J167" i="47"/>
  <c r="I186" i="47"/>
  <c r="T167" i="47"/>
  <c r="T169" i="47"/>
  <c r="K167" i="47"/>
  <c r="N190" i="47"/>
  <c r="N172" i="47"/>
  <c r="T188" i="47"/>
  <c r="R173" i="47"/>
  <c r="R175" i="47"/>
  <c r="N183" i="47"/>
  <c r="J187" i="47"/>
  <c r="N191" i="47"/>
  <c r="P174" i="47"/>
  <c r="N185" i="47"/>
  <c r="T189" i="47"/>
  <c r="K168" i="47"/>
  <c r="L187" i="47"/>
  <c r="Q165" i="47"/>
  <c r="T182" i="47"/>
  <c r="T168" i="47"/>
  <c r="M184" i="47"/>
  <c r="I188" i="47"/>
  <c r="Q167" i="47"/>
  <c r="J191" i="47"/>
  <c r="L176" i="47"/>
  <c r="R169" i="47"/>
  <c r="U167" i="47"/>
  <c r="K170" i="47"/>
  <c r="R165" i="47"/>
  <c r="J182" i="47"/>
  <c r="K189" i="47"/>
  <c r="P184" i="47"/>
  <c r="U170" i="47"/>
  <c r="U175" i="47"/>
  <c r="T172" i="47"/>
  <c r="J169" i="47"/>
  <c r="I175" i="47"/>
  <c r="J189" i="47"/>
  <c r="K166" i="47"/>
  <c r="L170" i="47"/>
  <c r="T191" i="47"/>
  <c r="Q168" i="47"/>
  <c r="M169" i="47"/>
  <c r="M172" i="47"/>
  <c r="T187" i="47"/>
  <c r="U190" i="47"/>
  <c r="J176" i="47"/>
  <c r="K180" i="47"/>
  <c r="P186" i="47"/>
  <c r="R113" i="43"/>
  <c r="R115" i="43" s="1"/>
  <c r="G115" i="43"/>
  <c r="R105" i="43"/>
  <c r="R107" i="43" s="1"/>
  <c r="G107" i="43"/>
  <c r="R117" i="43"/>
  <c r="R119" i="43" s="1"/>
  <c r="G119" i="43"/>
  <c r="R109" i="43"/>
  <c r="AS1651" i="79"/>
  <c r="AS1653" i="79" s="1"/>
  <c r="K159" i="47"/>
  <c r="K155" i="47"/>
  <c r="K157" i="47"/>
  <c r="K151" i="47"/>
  <c r="V159" i="47"/>
  <c r="N156" i="47"/>
  <c r="K152" i="47"/>
  <c r="K153" i="47"/>
  <c r="I159" i="47"/>
  <c r="K161" i="47"/>
  <c r="K150" i="47"/>
  <c r="K156" i="47"/>
  <c r="K160" i="47"/>
  <c r="K154" i="47"/>
  <c r="K158" i="47"/>
  <c r="T154" i="47"/>
  <c r="T152" i="47"/>
  <c r="T161" i="47"/>
  <c r="T150" i="47"/>
  <c r="T156" i="47"/>
  <c r="T153" i="47"/>
  <c r="T157" i="47"/>
  <c r="T151" i="47"/>
  <c r="J157" i="47"/>
  <c r="T158" i="47"/>
  <c r="O151" i="47"/>
  <c r="I154" i="47"/>
  <c r="I155" i="47"/>
  <c r="I161" i="47"/>
  <c r="I158" i="47"/>
  <c r="I157" i="47"/>
  <c r="I153" i="47"/>
  <c r="I156" i="47"/>
  <c r="I152" i="47"/>
  <c r="I151" i="47"/>
  <c r="I150" i="47"/>
  <c r="I160" i="47"/>
  <c r="J158" i="47"/>
  <c r="J151" i="47"/>
  <c r="J153" i="47"/>
  <c r="J156" i="47"/>
  <c r="T155" i="47"/>
  <c r="J152" i="47"/>
  <c r="J159" i="47"/>
  <c r="J150" i="47"/>
  <c r="T160" i="47"/>
  <c r="J160" i="47"/>
  <c r="J161" i="47"/>
  <c r="J155" i="47"/>
  <c r="J154" i="47"/>
  <c r="T159" i="47"/>
  <c r="U160" i="47"/>
  <c r="U156" i="47"/>
  <c r="U159" i="47"/>
  <c r="U157" i="47"/>
  <c r="U155" i="47"/>
  <c r="U153" i="47"/>
  <c r="U152" i="47"/>
  <c r="U158" i="47"/>
  <c r="U150" i="47"/>
  <c r="U154" i="47"/>
  <c r="U161" i="47"/>
  <c r="U151" i="47"/>
  <c r="N154" i="47"/>
  <c r="N158" i="47"/>
  <c r="N150" i="47"/>
  <c r="N161" i="47"/>
  <c r="P159" i="47"/>
  <c r="N153" i="47"/>
  <c r="V161" i="47"/>
  <c r="N155" i="47"/>
  <c r="R161" i="47"/>
  <c r="M151" i="47"/>
  <c r="N151" i="47"/>
  <c r="M154" i="47"/>
  <c r="V150" i="47"/>
  <c r="N160" i="47"/>
  <c r="N152" i="47"/>
  <c r="N159" i="47"/>
  <c r="N157" i="47"/>
  <c r="L157" i="47"/>
  <c r="V160" i="47"/>
  <c r="P160" i="47"/>
  <c r="P155" i="47"/>
  <c r="P153" i="47"/>
  <c r="P161" i="47"/>
  <c r="P154" i="47"/>
  <c r="P156" i="47"/>
  <c r="P152" i="47"/>
  <c r="R158" i="47"/>
  <c r="P151" i="47"/>
  <c r="R155" i="47"/>
  <c r="P158" i="47"/>
  <c r="P150" i="47"/>
  <c r="P157" i="47"/>
  <c r="Q161" i="47"/>
  <c r="Q150" i="47"/>
  <c r="Q152" i="47"/>
  <c r="R159" i="47"/>
  <c r="Q155" i="47"/>
  <c r="Q160" i="47"/>
  <c r="Q154" i="47"/>
  <c r="R156" i="47"/>
  <c r="L150" i="47"/>
  <c r="Q158" i="47"/>
  <c r="L155" i="47"/>
  <c r="Q159" i="47"/>
  <c r="R150" i="47"/>
  <c r="L151" i="47"/>
  <c r="L161" i="47"/>
  <c r="Q157" i="47"/>
  <c r="R153" i="47"/>
  <c r="Q156" i="47"/>
  <c r="R157" i="47"/>
  <c r="L160" i="47"/>
  <c r="R154" i="47"/>
  <c r="R151" i="47"/>
  <c r="L159" i="47"/>
  <c r="L154" i="47"/>
  <c r="M153" i="47"/>
  <c r="M160" i="47"/>
  <c r="M161" i="47"/>
  <c r="M158" i="47"/>
  <c r="M155" i="47"/>
  <c r="V151" i="47"/>
  <c r="V156" i="47"/>
  <c r="M156" i="47"/>
  <c r="V155" i="47"/>
  <c r="Q153" i="47"/>
  <c r="Q151" i="47"/>
  <c r="L153" i="47"/>
  <c r="L156" i="47"/>
  <c r="L158" i="47"/>
  <c r="L152" i="47"/>
  <c r="M159" i="47"/>
  <c r="V154" i="47"/>
  <c r="V157" i="47"/>
  <c r="V153" i="47"/>
  <c r="M150" i="47"/>
  <c r="V158" i="47"/>
  <c r="R160" i="47"/>
  <c r="M152" i="47"/>
  <c r="M157" i="47"/>
  <c r="V152" i="47"/>
  <c r="R152" i="47"/>
  <c r="M134" i="43"/>
  <c r="M139" i="43" s="1"/>
  <c r="L139" i="43"/>
  <c r="W138" i="47"/>
  <c r="W139" i="47"/>
  <c r="W135" i="47"/>
  <c r="W145" i="47"/>
  <c r="W141" i="47"/>
  <c r="W144" i="47"/>
  <c r="W142" i="47"/>
  <c r="W146" i="47"/>
  <c r="W143" i="47"/>
  <c r="W137" i="47"/>
  <c r="W136" i="47"/>
  <c r="W140" i="47"/>
  <c r="V104" i="47"/>
  <c r="V117" i="47" s="1"/>
  <c r="V119" i="47" s="1"/>
  <c r="V132" i="47" s="1"/>
  <c r="V134" i="47" s="1"/>
  <c r="V147" i="47" s="1"/>
  <c r="V149" i="47" s="1"/>
  <c r="P104" i="47"/>
  <c r="P117" i="47" s="1"/>
  <c r="P119" i="47" s="1"/>
  <c r="P132" i="47" s="1"/>
  <c r="P134" i="47" s="1"/>
  <c r="P147" i="47" s="1"/>
  <c r="P149" i="47" s="1"/>
  <c r="R104" i="47"/>
  <c r="R117" i="47" s="1"/>
  <c r="R119" i="47" s="1"/>
  <c r="R132" i="47" s="1"/>
  <c r="R134" i="47" s="1"/>
  <c r="R147" i="47" s="1"/>
  <c r="R149" i="47" s="1"/>
  <c r="Q104" i="47"/>
  <c r="Q117" i="47" s="1"/>
  <c r="Q119" i="47" s="1"/>
  <c r="Q132" i="47" s="1"/>
  <c r="Q134" i="47" s="1"/>
  <c r="Q147" i="47" s="1"/>
  <c r="Q149" i="47" s="1"/>
  <c r="S104" i="47"/>
  <c r="S117" i="47" s="1"/>
  <c r="S119" i="47" s="1"/>
  <c r="S132" i="47" s="1"/>
  <c r="S134" i="47" s="1"/>
  <c r="S147" i="47" s="1"/>
  <c r="S149" i="47" s="1"/>
  <c r="S162" i="47" s="1"/>
  <c r="T104" i="47"/>
  <c r="T117" i="47" s="1"/>
  <c r="T119" i="47" s="1"/>
  <c r="T132" i="47" s="1"/>
  <c r="T134" i="47" s="1"/>
  <c r="T147" i="47" s="1"/>
  <c r="T149" i="47" s="1"/>
  <c r="U104" i="47"/>
  <c r="U117" i="47" s="1"/>
  <c r="U119" i="47" s="1"/>
  <c r="U132" i="47" s="1"/>
  <c r="U134" i="47" s="1"/>
  <c r="U147" i="47" s="1"/>
  <c r="U149" i="47" s="1"/>
  <c r="W29" i="47"/>
  <c r="M72" i="47"/>
  <c r="M74" i="47" s="1"/>
  <c r="M87" i="47" s="1"/>
  <c r="M89" i="47" s="1"/>
  <c r="M102" i="47" s="1"/>
  <c r="I72" i="47"/>
  <c r="I74" i="47" s="1"/>
  <c r="I87" i="47" s="1"/>
  <c r="I89" i="47" s="1"/>
  <c r="I102" i="47" s="1"/>
  <c r="J72" i="47"/>
  <c r="J74" i="47" s="1"/>
  <c r="J87" i="47" s="1"/>
  <c r="J89" i="47" s="1"/>
  <c r="J102" i="47" s="1"/>
  <c r="N72" i="47"/>
  <c r="N74" i="47" s="1"/>
  <c r="N87" i="47" s="1"/>
  <c r="N89" i="47" s="1"/>
  <c r="N102" i="47" s="1"/>
  <c r="O72" i="47"/>
  <c r="O74" i="47" s="1"/>
  <c r="O87" i="47" s="1"/>
  <c r="O89" i="47" s="1"/>
  <c r="O102" i="47" s="1"/>
  <c r="L44" i="47"/>
  <c r="L57" i="47" s="1"/>
  <c r="L59" i="47" s="1"/>
  <c r="O170" i="47" l="1"/>
  <c r="W170" i="47" s="1"/>
  <c r="O183" i="47"/>
  <c r="O167" i="47"/>
  <c r="W167" i="47" s="1"/>
  <c r="O180" i="47"/>
  <c r="W180" i="47" s="1"/>
  <c r="O188" i="47"/>
  <c r="W188" i="47" s="1"/>
  <c r="R82" i="43"/>
  <c r="H19" i="43" s="1"/>
  <c r="O154" i="47"/>
  <c r="W154" i="47" s="1"/>
  <c r="O157" i="47"/>
  <c r="W157" i="47" s="1"/>
  <c r="O159" i="47"/>
  <c r="W159" i="47" s="1"/>
  <c r="O156" i="47"/>
  <c r="W156" i="47" s="1"/>
  <c r="O173" i="47"/>
  <c r="W173" i="47" s="1"/>
  <c r="O171" i="47"/>
  <c r="W171" i="47" s="1"/>
  <c r="O189" i="47"/>
  <c r="W189" i="47" s="1"/>
  <c r="O152" i="47"/>
  <c r="W152" i="47" s="1"/>
  <c r="O186" i="47"/>
  <c r="W186" i="47" s="1"/>
  <c r="O165" i="47"/>
  <c r="W165" i="47" s="1"/>
  <c r="O190" i="47"/>
  <c r="W190" i="47" s="1"/>
  <c r="O158" i="47"/>
  <c r="W158" i="47" s="1"/>
  <c r="O150" i="47"/>
  <c r="W150" i="47" s="1"/>
  <c r="O161" i="47"/>
  <c r="W161" i="47" s="1"/>
  <c r="O172" i="47"/>
  <c r="W172" i="47" s="1"/>
  <c r="O168" i="47"/>
  <c r="W168" i="47" s="1"/>
  <c r="O187" i="47"/>
  <c r="W187" i="47" s="1"/>
  <c r="O191" i="47"/>
  <c r="W191" i="47" s="1"/>
  <c r="O166" i="47"/>
  <c r="W166" i="47" s="1"/>
  <c r="O174" i="47"/>
  <c r="W174" i="47" s="1"/>
  <c r="O153" i="47"/>
  <c r="W153" i="47" s="1"/>
  <c r="O155" i="47"/>
  <c r="W155" i="47" s="1"/>
  <c r="O160" i="47"/>
  <c r="W160" i="47" s="1"/>
  <c r="O181" i="47"/>
  <c r="W181" i="47" s="1"/>
  <c r="O175" i="47"/>
  <c r="W175" i="47" s="1"/>
  <c r="O185" i="47"/>
  <c r="W185" i="47" s="1"/>
  <c r="O182" i="47"/>
  <c r="W182" i="47" s="1"/>
  <c r="O169" i="47"/>
  <c r="W169" i="47" s="1"/>
  <c r="E44" i="43"/>
  <c r="G121" i="43"/>
  <c r="R111" i="43"/>
  <c r="R121" i="43" s="1"/>
  <c r="H23" i="43" s="1"/>
  <c r="T162" i="47"/>
  <c r="T164" i="47" s="1"/>
  <c r="T177" i="47" s="1"/>
  <c r="T179" i="47" s="1"/>
  <c r="T192" i="47" s="1"/>
  <c r="O91" i="43" s="1"/>
  <c r="O92" i="43" s="1"/>
  <c r="U162" i="47"/>
  <c r="U164" i="47" s="1"/>
  <c r="U177" i="47" s="1"/>
  <c r="U179" i="47" s="1"/>
  <c r="U192" i="47" s="1"/>
  <c r="P91" i="43" s="1"/>
  <c r="P92" i="43" s="1"/>
  <c r="P162" i="47"/>
  <c r="P164" i="47" s="1"/>
  <c r="P177" i="47" s="1"/>
  <c r="P179" i="47" s="1"/>
  <c r="P192" i="47" s="1"/>
  <c r="K91" i="43" s="1"/>
  <c r="K92" i="43" s="1"/>
  <c r="W184" i="47"/>
  <c r="W176" i="47"/>
  <c r="W183" i="47"/>
  <c r="W151" i="47"/>
  <c r="Q162" i="47"/>
  <c r="Q164" i="47" s="1"/>
  <c r="Q177" i="47" s="1"/>
  <c r="Q179" i="47" s="1"/>
  <c r="Q192" i="47" s="1"/>
  <c r="L91" i="43" s="1"/>
  <c r="L92" i="43" s="1"/>
  <c r="R162" i="47"/>
  <c r="R164" i="47" s="1"/>
  <c r="R177" i="47" s="1"/>
  <c r="R179" i="47" s="1"/>
  <c r="R192" i="47" s="1"/>
  <c r="M91" i="43" s="1"/>
  <c r="M92" i="43" s="1"/>
  <c r="V162" i="47"/>
  <c r="V164" i="47" s="1"/>
  <c r="V177" i="47" s="1"/>
  <c r="V179" i="47" s="1"/>
  <c r="V192" i="47" s="1"/>
  <c r="Q91" i="43" s="1"/>
  <c r="Q92" i="43" s="1"/>
  <c r="S164" i="47"/>
  <c r="S177" i="47" s="1"/>
  <c r="S179" i="47" s="1"/>
  <c r="S192" i="47" s="1"/>
  <c r="N91" i="43" s="1"/>
  <c r="O104" i="47"/>
  <c r="O117" i="47" s="1"/>
  <c r="O119" i="47" s="1"/>
  <c r="O132" i="47" s="1"/>
  <c r="O134" i="47" s="1"/>
  <c r="O147" i="47" s="1"/>
  <c r="O149" i="47" s="1"/>
  <c r="J104" i="47"/>
  <c r="J117" i="47" s="1"/>
  <c r="J119" i="47" s="1"/>
  <c r="J132" i="47" s="1"/>
  <c r="J134" i="47" s="1"/>
  <c r="J147" i="47" s="1"/>
  <c r="J149" i="47" s="1"/>
  <c r="J162" i="47" s="1"/>
  <c r="M104" i="47"/>
  <c r="M117" i="47" s="1"/>
  <c r="M119" i="47" s="1"/>
  <c r="M132" i="47" s="1"/>
  <c r="M134" i="47" s="1"/>
  <c r="M147" i="47" s="1"/>
  <c r="M149" i="47" s="1"/>
  <c r="M162" i="47" s="1"/>
  <c r="N104" i="47"/>
  <c r="N117" i="47" s="1"/>
  <c r="N119" i="47" s="1"/>
  <c r="N132" i="47" s="1"/>
  <c r="N134" i="47" s="1"/>
  <c r="N147" i="47" s="1"/>
  <c r="N149" i="47" s="1"/>
  <c r="N162" i="47" s="1"/>
  <c r="L72" i="47"/>
  <c r="L74" i="47" s="1"/>
  <c r="L87" i="47" s="1"/>
  <c r="L89" i="47" s="1"/>
  <c r="L102" i="47" s="1"/>
  <c r="O162" i="47" l="1"/>
  <c r="O164" i="47" s="1"/>
  <c r="O177" i="47" s="1"/>
  <c r="O179" i="47" s="1"/>
  <c r="O192" i="47" s="1"/>
  <c r="J91" i="43" s="1"/>
  <c r="N92" i="43"/>
  <c r="F40" i="43"/>
  <c r="G40" i="43" s="1"/>
  <c r="F39" i="43"/>
  <c r="G39" i="43" s="1"/>
  <c r="F37" i="43"/>
  <c r="G37" i="43" s="1"/>
  <c r="F43" i="43"/>
  <c r="G43" i="43" s="1"/>
  <c r="F42" i="43"/>
  <c r="G42" i="43" s="1"/>
  <c r="F41" i="43"/>
  <c r="G41" i="43" s="1"/>
  <c r="F38" i="43"/>
  <c r="G38" i="43" s="1"/>
  <c r="M164" i="47"/>
  <c r="M177" i="47" s="1"/>
  <c r="M179" i="47" s="1"/>
  <c r="M192" i="47" s="1"/>
  <c r="H91" i="43" s="1"/>
  <c r="N164" i="47"/>
  <c r="N177" i="47" s="1"/>
  <c r="N179" i="47" s="1"/>
  <c r="N192" i="47" s="1"/>
  <c r="I91" i="43" s="1"/>
  <c r="J164" i="47"/>
  <c r="J177" i="47" s="1"/>
  <c r="J179" i="47" s="1"/>
  <c r="J192" i="47" s="1"/>
  <c r="E91" i="43" s="1"/>
  <c r="L104" i="47"/>
  <c r="L117" i="47" s="1"/>
  <c r="L119" i="47" s="1"/>
  <c r="L132" i="47" s="1"/>
  <c r="L134" i="47" s="1"/>
  <c r="L147" i="47" s="1"/>
  <c r="L149" i="47" s="1"/>
  <c r="L162" i="47" s="1"/>
  <c r="I104" i="47"/>
  <c r="I117" i="47" s="1"/>
  <c r="I119" i="47" s="1"/>
  <c r="I132" i="47" s="1"/>
  <c r="I134" i="47" s="1"/>
  <c r="I147" i="47" s="1"/>
  <c r="I149" i="47" s="1"/>
  <c r="I162" i="47" s="1"/>
  <c r="I164" i="47" s="1"/>
  <c r="I177" i="47" s="1"/>
  <c r="I179" i="47" s="1"/>
  <c r="I192" i="47" s="1"/>
  <c r="D91" i="43" s="1"/>
  <c r="D92" i="43" s="1"/>
  <c r="H92" i="43" l="1"/>
  <c r="F34" i="43"/>
  <c r="G34" i="43" s="1"/>
  <c r="F30" i="43"/>
  <c r="E92" i="43"/>
  <c r="F31" i="43"/>
  <c r="G31" i="43" s="1"/>
  <c r="I92" i="43"/>
  <c r="F35" i="43"/>
  <c r="G35" i="43" s="1"/>
  <c r="J92" i="43"/>
  <c r="F36" i="43"/>
  <c r="G36" i="43" s="1"/>
  <c r="L164" i="47"/>
  <c r="L177" i="47" s="1"/>
  <c r="L179" i="47" s="1"/>
  <c r="L192" i="47" s="1"/>
  <c r="G91" i="43" s="1"/>
  <c r="W42" i="47"/>
  <c r="D141" i="43" s="1"/>
  <c r="K42" i="47"/>
  <c r="G30" i="43" l="1"/>
  <c r="G92" i="43"/>
  <c r="F33" i="43"/>
  <c r="G33" i="43" s="1"/>
  <c r="D142" i="43"/>
  <c r="K44" i="47"/>
  <c r="K57" i="47" s="1"/>
  <c r="K59" i="47" s="1"/>
  <c r="W44" i="47"/>
  <c r="W57" i="47" s="1"/>
  <c r="W59" i="47" l="1"/>
  <c r="W72" i="47" s="1"/>
  <c r="E141" i="43"/>
  <c r="K72" i="47"/>
  <c r="K74" i="47" s="1"/>
  <c r="K87" i="47" s="1"/>
  <c r="K89" i="47" s="1"/>
  <c r="K102" i="47" s="1"/>
  <c r="K104" i="47" l="1"/>
  <c r="K117" i="47" s="1"/>
  <c r="K119" i="47" s="1"/>
  <c r="K132" i="47" s="1"/>
  <c r="K134" i="47" s="1"/>
  <c r="K147" i="47" s="1"/>
  <c r="K149" i="47" s="1"/>
  <c r="K162" i="47" s="1"/>
  <c r="W74" i="47"/>
  <c r="W87" i="47" s="1"/>
  <c r="F141" i="43"/>
  <c r="F142" i="43" s="1"/>
  <c r="E142" i="43"/>
  <c r="K164" i="47" l="1"/>
  <c r="K177" i="47" s="1"/>
  <c r="K179" i="47" s="1"/>
  <c r="K192" i="47" s="1"/>
  <c r="F91" i="43" s="1"/>
  <c r="W89" i="47"/>
  <c r="W102" i="47" s="1"/>
  <c r="G141" i="43"/>
  <c r="F92" i="43" l="1"/>
  <c r="F32" i="43"/>
  <c r="F44" i="43" s="1"/>
  <c r="R91" i="43"/>
  <c r="G142" i="43"/>
  <c r="W104" i="47"/>
  <c r="W117" i="47" s="1"/>
  <c r="H141" i="43"/>
  <c r="H142" i="43" s="1"/>
  <c r="G32" i="43" l="1"/>
  <c r="G44" i="43" s="1"/>
  <c r="H21" i="43"/>
  <c r="H22" i="43" s="1"/>
  <c r="R92" i="43"/>
  <c r="W119" i="47"/>
  <c r="W132" i="47" s="1"/>
  <c r="I141" i="43"/>
  <c r="I142" i="43" s="1"/>
  <c r="W134" i="47" l="1"/>
  <c r="W147" i="47" s="1"/>
  <c r="W149" i="47" s="1"/>
  <c r="W162" i="47" s="1"/>
  <c r="W164" i="47" s="1"/>
  <c r="W177" i="47" s="1"/>
  <c r="W179" i="47" s="1"/>
  <c r="W192" i="47" s="1"/>
  <c r="J141" i="43"/>
  <c r="J142" i="43" l="1"/>
  <c r="K141" i="43"/>
  <c r="K142" i="43" s="1"/>
  <c r="L141" i="43" l="1"/>
  <c r="L142" i="43" l="1"/>
  <c r="M141" i="43"/>
  <c r="M142" i="4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Keith Ritchie</author>
  </authors>
  <commentList>
    <comment ref="H105" authorId="0" shapeId="0" xr:uid="{00000000-0006-0000-0B00-000001000000}">
      <text>
        <r>
          <rPr>
            <b/>
            <sz val="9"/>
            <color indexed="81"/>
            <rFont val="Tahoma"/>
            <family val="2"/>
          </rPr>
          <t>OEB Staff:</t>
        </r>
        <r>
          <rPr>
            <sz val="9"/>
            <color indexed="81"/>
            <rFont val="Tahoma"/>
            <family val="2"/>
          </rPr>
          <t xml:space="preserve">
Values for monthly rates should use the applicable quarterly rate, but should also be capable of being overridden.
May 1, 2017 effective dates highlight the issue. Carrying charges are calculated to April 30, 2017 (fior the first quarter of Q2), but not for May and June, which are after disposition. The quarterly rate only applies in the first month - the  utility needs to be able to change the values based on this.</t>
        </r>
      </text>
    </comment>
  </commentList>
</comments>
</file>

<file path=xl/sharedStrings.xml><?xml version="1.0" encoding="utf-8"?>
<sst xmlns="http://schemas.openxmlformats.org/spreadsheetml/2006/main" count="6067" uniqueCount="1330">
  <si>
    <t>Consumer Program</t>
  </si>
  <si>
    <t>Appliance Retirement</t>
  </si>
  <si>
    <t>Appliance Exchange</t>
  </si>
  <si>
    <t>HVAC Incentives</t>
  </si>
  <si>
    <t>Conservation Instant Coupon Booklet</t>
  </si>
  <si>
    <t>Bi-Annual Retailer Event</t>
  </si>
  <si>
    <t>Retailer Co-op</t>
  </si>
  <si>
    <t>Residential New Construction</t>
  </si>
  <si>
    <t>Business Program</t>
  </si>
  <si>
    <t>Demand Response 3</t>
  </si>
  <si>
    <t>Industrial Program</t>
  </si>
  <si>
    <t>Process &amp; System Upgrades</t>
  </si>
  <si>
    <t>Monitoring &amp; Targeting</t>
  </si>
  <si>
    <t>Energy Manager</t>
  </si>
  <si>
    <t>Home Assistance Program</t>
  </si>
  <si>
    <t>Pre-2011 Programs completed in 2011</t>
  </si>
  <si>
    <t>Electricity Retrofit Incentive Program</t>
  </si>
  <si>
    <t>High Performance New Construction</t>
  </si>
  <si>
    <t>Toronto Comprehensive</t>
  </si>
  <si>
    <t>Multifamily Energy Efficiency Rebates</t>
  </si>
  <si>
    <t>Energy Audit</t>
  </si>
  <si>
    <t>Direct Install Lighting</t>
  </si>
  <si>
    <t>Retrofit</t>
  </si>
  <si>
    <t>Building Commissioning</t>
  </si>
  <si>
    <t>New Construction</t>
  </si>
  <si>
    <t>Verified</t>
  </si>
  <si>
    <t>Total</t>
  </si>
  <si>
    <t>kWh</t>
  </si>
  <si>
    <t>kW</t>
  </si>
  <si>
    <t>Residential</t>
  </si>
  <si>
    <t>Sentinel Lighting</t>
  </si>
  <si>
    <t>Street Lighting</t>
  </si>
  <si>
    <t>Unmetered Scattered Load</t>
  </si>
  <si>
    <t>Results Status</t>
  </si>
  <si>
    <t>Description</t>
  </si>
  <si>
    <t>2011 Forecast</t>
  </si>
  <si>
    <t>2012 Forecast</t>
  </si>
  <si>
    <t>2013 Forecast</t>
  </si>
  <si>
    <t>2013 Actuals</t>
  </si>
  <si>
    <t>2014 Forecast</t>
  </si>
  <si>
    <t>2014 Actuals</t>
  </si>
  <si>
    <t>Billing Unit</t>
  </si>
  <si>
    <t>Residential Demand Response</t>
  </si>
  <si>
    <t>Carrying Charges</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</si>
  <si>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</si>
  <si>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</si>
  <si>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</si>
  <si>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</si>
  <si>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</si>
  <si>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</si>
  <si>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</si>
  <si>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</si>
  <si>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</si>
  <si>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</si>
  <si>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</si>
  <si>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</si>
  <si>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</si>
  <si>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</si>
  <si>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</si>
  <si>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</si>
  <si>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</si>
  <si>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</si>
  <si>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Month</t>
  </si>
  <si>
    <t>Quarter</t>
  </si>
  <si>
    <t>Monthly Rate</t>
  </si>
  <si>
    <t>Q1</t>
  </si>
  <si>
    <t>Q2</t>
  </si>
  <si>
    <t>Amount Cleared</t>
  </si>
  <si>
    <t>Q3</t>
  </si>
  <si>
    <t>Q4</t>
  </si>
  <si>
    <t>2012 Savings Persisting in 2013</t>
  </si>
  <si>
    <t>2012 Savings Persisting in 2014</t>
  </si>
  <si>
    <t>2013 Savings Persisting in 2014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</si>
  <si>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</si>
  <si>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</si>
  <si>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</si>
  <si>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</si>
  <si>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</si>
  <si>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</si>
  <si>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</si>
  <si>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</si>
  <si>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</si>
  <si>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</si>
  <si>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</si>
  <si>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</si>
  <si>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</si>
  <si>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</si>
  <si>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</si>
  <si>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</si>
  <si>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</si>
  <si>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Q3</t>
  </si>
  <si>
    <t>2020 Q2</t>
  </si>
  <si>
    <t>2020 Q4</t>
  </si>
  <si>
    <t>2015 Forecast</t>
  </si>
  <si>
    <t>2015 Actuals</t>
  </si>
  <si>
    <t>Coupon Initiative</t>
  </si>
  <si>
    <t>Bi-Annual Retailer Event Initiative</t>
  </si>
  <si>
    <t>Appliance Retirement Initiative</t>
  </si>
  <si>
    <t>Residential New Construction and Major Renovation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</si>
  <si>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</si>
  <si>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</si>
  <si>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</si>
  <si>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</si>
  <si>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</si>
  <si>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</si>
  <si>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</si>
  <si>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</si>
  <si>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Low Income Program</t>
  </si>
  <si>
    <t>Low Income Initiative</t>
  </si>
  <si>
    <t>Loblaws Pilot</t>
  </si>
  <si>
    <t>Social Benchmarking Pliot</t>
  </si>
  <si>
    <t>Conservation Fund Pilot - SEG</t>
  </si>
  <si>
    <t>Conservation Fund Pilot - EnerNOC</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</si>
  <si>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</si>
  <si>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</si>
  <si>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</si>
  <si>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</si>
  <si>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</si>
  <si>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</si>
  <si>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</si>
  <si>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</si>
  <si>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</si>
  <si>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</si>
  <si>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</si>
  <si>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</si>
  <si>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Business Refrigeration Local Program</t>
  </si>
  <si>
    <t>First Nation Conservation Local Program</t>
  </si>
  <si>
    <t>Social Benchmarking Local Program</t>
  </si>
  <si>
    <t>Enersource Hydro Mississauga Inc. - Performance-Based Conservation Pilot Program - Conservation Fund</t>
  </si>
  <si>
    <t>EnWin Utilities Ltd. - Building Optimization Pilot</t>
  </si>
  <si>
    <t>EnWin Utilities Ltd. - Re-Invest Pilot</t>
  </si>
  <si>
    <t>Horizon Utilities Corporation - ECM Furnace Motor Pilot</t>
  </si>
  <si>
    <t>Horizon Utilities Corporation - Social Benchmarking Pilot</t>
  </si>
  <si>
    <t>Hydro Ottawa Limited - Conservation Voltage Regulation (CVR) Leveraging AMI Data Pilot</t>
  </si>
  <si>
    <t>Hydro Ottawa Limited - Residential Demand Response Wi-Fi Thermostat Pilot</t>
  </si>
  <si>
    <t>Kitchener-Wilmot Hydro Inc. - Pilot - DCKV</t>
  </si>
  <si>
    <t>Niagara-on-the-Lake Hydro Inc. - Direct Install Energy Efficiency Measures for the Agricultural Sector</t>
  </si>
  <si>
    <t>Oakville Hydro Electricity Distribution Inc. - Direct Install - Hydronic</t>
  </si>
  <si>
    <t>Oakville Hydro Electricity Distribution Inc. - Direct Install - RTU Controls</t>
  </si>
  <si>
    <t>Toronto Hydro-Electric System Limited - Direct Install - Hydronic (Pilot Savings)</t>
  </si>
  <si>
    <t>Toronto Hydro-Electric System Limited - Direct Install - RTU Controls (Pilot Savings)</t>
  </si>
  <si>
    <t>Toronto Hydro-Electric System Limited - PFP - Large (Pilot Savings)</t>
  </si>
  <si>
    <t>2011 Actuals</t>
  </si>
  <si>
    <t>2012 Actuals</t>
  </si>
  <si>
    <t>2015 Savings Persisting in 2016</t>
  </si>
  <si>
    <t>2015 Savings Persisting in 2017</t>
  </si>
  <si>
    <t>2015 Savings Persisting in 2018</t>
  </si>
  <si>
    <t>2015 Savings Persisting in 2019</t>
  </si>
  <si>
    <t>2015 Savings Persisting in 2020</t>
  </si>
  <si>
    <t>Lost Revenue in 2015 from 2011 programs</t>
  </si>
  <si>
    <t>Lost Revenue in 2015 from 2012 programs</t>
  </si>
  <si>
    <t>Lost Revenue in 2015 from 2013 programs</t>
  </si>
  <si>
    <t>Lost Revenue in 2015 from 2014 programs</t>
  </si>
  <si>
    <t>Lost Revenue in 2015 from 2015 programs</t>
  </si>
  <si>
    <t>Lost Revenue in 2012 from 2011 programs</t>
  </si>
  <si>
    <t>Lost Revenue in 2012 from 2012 programs</t>
  </si>
  <si>
    <t>Lost Revenue in 2013 from 2011 programs</t>
  </si>
  <si>
    <t>Lost Revenue in 2013 from 2012 programs</t>
  </si>
  <si>
    <t>Lost Revenue in 2013 from 2013 programs</t>
  </si>
  <si>
    <t>Lost Revenue in 2014 from 2011 programs</t>
  </si>
  <si>
    <t>Lost Revenue in 2014 from 2012 programs</t>
  </si>
  <si>
    <t>Lost Revenue in 2014 from 2013 programs</t>
  </si>
  <si>
    <t>Lost Revenue in 2014 from 2014 programs</t>
  </si>
  <si>
    <t>True-up</t>
  </si>
  <si>
    <t>Distribution Rate in 2011</t>
  </si>
  <si>
    <t>Distribution Rate in 2012</t>
  </si>
  <si>
    <t>Distribution Rate in 2013</t>
  </si>
  <si>
    <t>Distribution Rate in 2014</t>
  </si>
  <si>
    <t>Distribution Rate in 2015</t>
  </si>
  <si>
    <t>3.  Distribution Rates</t>
  </si>
  <si>
    <t>1.  LRAMVA Summary</t>
  </si>
  <si>
    <t>Legend</t>
  </si>
  <si>
    <t>Auto Populated Cells (White)</t>
  </si>
  <si>
    <t xml:space="preserve">    Description</t>
  </si>
  <si>
    <t>Generic LRAMVA Work Forms</t>
  </si>
  <si>
    <t>User Inputs (Green)</t>
  </si>
  <si>
    <t>2015 Q3</t>
  </si>
  <si>
    <t>2015 Q4</t>
  </si>
  <si>
    <t>2011-2012</t>
  </si>
  <si>
    <t>2011-2013</t>
  </si>
  <si>
    <t>2011-2014</t>
  </si>
  <si>
    <t>2011-2015</t>
  </si>
  <si>
    <t>Check OEB website</t>
  </si>
  <si>
    <t>2011-2016</t>
  </si>
  <si>
    <t>2011-2017</t>
  </si>
  <si>
    <t>2011-2018</t>
  </si>
  <si>
    <t>2011-2019</t>
  </si>
  <si>
    <t>2011-2020</t>
  </si>
  <si>
    <t>Rate Year</t>
  </si>
  <si>
    <t>2012 Savings Persisting in 2015</t>
  </si>
  <si>
    <t>2012 Savings Persisting in 2016</t>
  </si>
  <si>
    <t>2012 Savings Persisting in 2017</t>
  </si>
  <si>
    <t>2012 Savings Persisting in 2018</t>
  </si>
  <si>
    <t>2012 Savings Persisting in 2019</t>
  </si>
  <si>
    <t>2012 Savings Persisting in 2020</t>
  </si>
  <si>
    <t>2013 Savings Persisting in 2015</t>
  </si>
  <si>
    <t>2013 Savings Persisting in 2016</t>
  </si>
  <si>
    <t>2013 Savings Persisting in 2017</t>
  </si>
  <si>
    <t>2013 Savings Persisting in 2018</t>
  </si>
  <si>
    <t>2013 Savings Persisting in 2019</t>
  </si>
  <si>
    <t>2013 Savings Persisting in 2020</t>
  </si>
  <si>
    <t>2014 Savings Persisting in 2015</t>
  </si>
  <si>
    <t>2014 Savings Persisting in 2016</t>
  </si>
  <si>
    <t>2014 Savings Persisting in 2017</t>
  </si>
  <si>
    <t>2014 Savings Persisting in 2018</t>
  </si>
  <si>
    <t>2014 Savings Persisting in 2019</t>
  </si>
  <si>
    <t>2014 Savings Persisting in 2020</t>
  </si>
  <si>
    <t>+ Carrying Charges ($) by Rate Class</t>
  </si>
  <si>
    <t>LDC</t>
  </si>
  <si>
    <t>Net Energy Savings Persistence (kWh)</t>
  </si>
  <si>
    <t>Forecast Lost Revenues in 2011</t>
  </si>
  <si>
    <t>Program</t>
  </si>
  <si>
    <t>Net Peak Demand Savings Persistence (kW)</t>
  </si>
  <si>
    <t>Monthly Multiplier</t>
  </si>
  <si>
    <t>Adjustment to 2011 savings</t>
  </si>
  <si>
    <t>2011 Savings Persisting in 2012</t>
  </si>
  <si>
    <t>2011 Savings Persisting in 2013</t>
  </si>
  <si>
    <t>2011 Savings Persisting in 2014</t>
  </si>
  <si>
    <t>2011 Savings Persisting in 2015</t>
  </si>
  <si>
    <t>2011 Savings Persisting in 2016</t>
  </si>
  <si>
    <t>2011 Savings Persisting in 2017</t>
  </si>
  <si>
    <t>2011 Savings Persisting in 2018</t>
  </si>
  <si>
    <t>2011 Savings Persisting in 2019</t>
  </si>
  <si>
    <t>2011 Savings Persisting in 2020</t>
  </si>
  <si>
    <t>2016 Forecast</t>
  </si>
  <si>
    <t>2016 Actuals</t>
  </si>
  <si>
    <t>2017 Forecast</t>
  </si>
  <si>
    <t>2017 Actuals</t>
  </si>
  <si>
    <t>2018 Forecast</t>
  </si>
  <si>
    <t>2018 Actuals</t>
  </si>
  <si>
    <t>2019 Forecast</t>
  </si>
  <si>
    <t>2019 Actuals</t>
  </si>
  <si>
    <t>2020 Forecast</t>
  </si>
  <si>
    <t>2020 Actuals</t>
  </si>
  <si>
    <t>Year</t>
  </si>
  <si>
    <t>Table 6.  Prescribed Interest Rates</t>
  </si>
  <si>
    <t>Table 6-a.  Calculation of Carrying Costs by Rate Class</t>
  </si>
  <si>
    <t>Actual CDM Savings in 2011</t>
  </si>
  <si>
    <t>Forecast CDM Savings in 2011</t>
  </si>
  <si>
    <t>LDC Name</t>
  </si>
  <si>
    <t>Table 4-a.  2011 Lost Revenues Work Form</t>
  </si>
  <si>
    <t>Table 4-b.  2012 Lost Revenues Work Form</t>
  </si>
  <si>
    <t>Rate Allocations for LRAMVA</t>
  </si>
  <si>
    <t>Adjustment to 2012 savings</t>
  </si>
  <si>
    <t>Actual CDM Savings in 2012</t>
  </si>
  <si>
    <t>Forecast CDM Savings in 2012</t>
  </si>
  <si>
    <t>Forecast Lost Revenues in 2012</t>
  </si>
  <si>
    <t>Table 4-c.  2013 Lost Revenues Work Form</t>
  </si>
  <si>
    <t>Adjustment to 2013 savings</t>
  </si>
  <si>
    <t>Actual CDM Savings in 2013</t>
  </si>
  <si>
    <t>Forecast CDM Savings in 2013</t>
  </si>
  <si>
    <t>Forecast Lost Revenues in 2013</t>
  </si>
  <si>
    <t>Lost Revenue in 2011 from 2011 programs</t>
  </si>
  <si>
    <t>Total Lost Revenues in 2012</t>
  </si>
  <si>
    <t>LRAMVA in 2012</t>
  </si>
  <si>
    <t>LRAMVA in 2011</t>
  </si>
  <si>
    <t>Total Lost Revenues in 2013</t>
  </si>
  <si>
    <t>Table 4-d.  2014 Lost Revenues Work Form</t>
  </si>
  <si>
    <t>Adjustment to 2014 savings</t>
  </si>
  <si>
    <t>Actual CDM Savings in 2014</t>
  </si>
  <si>
    <t>Forecast CDM Savings in 2014</t>
  </si>
  <si>
    <t>Total Lost Revenues in 2014</t>
  </si>
  <si>
    <t>Forecast Lost Revenues in 2014</t>
  </si>
  <si>
    <t>LRAMVA in 2013</t>
  </si>
  <si>
    <t>LRAMVA in 2014</t>
  </si>
  <si>
    <t>Table 5-a.  2015 Lost Revenues Work Form</t>
  </si>
  <si>
    <t>Adjustment to 2015 savings</t>
  </si>
  <si>
    <t>Total Lost Revenues in 2015</t>
  </si>
  <si>
    <t>Forecast Lost Revenues in 2015</t>
  </si>
  <si>
    <t>LRAMVA in 2015</t>
  </si>
  <si>
    <t>Actual CDM Savings in 2015</t>
  </si>
  <si>
    <t>Forecast CDM Savings in 2015</t>
  </si>
  <si>
    <t>Table 5-b.  2016 Lost Revenues Work Form</t>
  </si>
  <si>
    <t>Actual CDM Savings in 2016</t>
  </si>
  <si>
    <t>Forecast CDM Savings in 2016</t>
  </si>
  <si>
    <t>Distribution Rate in 2016</t>
  </si>
  <si>
    <t>Lost Revenue in 2016 from 2011 programs</t>
  </si>
  <si>
    <t>Lost Revenue in 2016 from 2012 programs</t>
  </si>
  <si>
    <t>Lost Revenue in 2016 from 2013 programs</t>
  </si>
  <si>
    <t>Lost Revenue in 2016 from 2014 programs</t>
  </si>
  <si>
    <t>Lost Revenue in 2016 from 2015 programs</t>
  </si>
  <si>
    <t>Total Lost Revenues in 2016</t>
  </si>
  <si>
    <t>Forecast Lost Revenues in 2016</t>
  </si>
  <si>
    <t>LRAMVA in 2016</t>
  </si>
  <si>
    <t>2016 Savings Persisting in 2017</t>
  </si>
  <si>
    <t>2016 Savings Persisting in 2018</t>
  </si>
  <si>
    <t>2016 Savings Persisting in 2019</t>
  </si>
  <si>
    <t>2016 Savings Persisting in 2020</t>
  </si>
  <si>
    <t>Adjustment to 2016 savings</t>
  </si>
  <si>
    <t>Lost Revenue in 2016 from 2016 programs</t>
  </si>
  <si>
    <t>Table 5-c.  2017 Lost Revenues Work Form</t>
  </si>
  <si>
    <t>Actual CDM Savings in 2017</t>
  </si>
  <si>
    <t>Forecast CDM Savings in 2017</t>
  </si>
  <si>
    <t>Distribution Rate in 2017</t>
  </si>
  <si>
    <t>Lost Revenue in 2017 from 2011 programs</t>
  </si>
  <si>
    <t>Lost Revenue in 2017 from 2012 programs</t>
  </si>
  <si>
    <t>Lost Revenue in 2017 from 2013 programs</t>
  </si>
  <si>
    <t>Lost Revenue in 2017 from 2014 programs</t>
  </si>
  <si>
    <t>Lost Revenue in 2017 from 2015 programs</t>
  </si>
  <si>
    <t>Lost Revenue in 2017 from 2016 programs</t>
  </si>
  <si>
    <t>Lost Revenue in 2017 from 2017 programs</t>
  </si>
  <si>
    <t>Total Lost Revenues in 2017</t>
  </si>
  <si>
    <t>Forecast Lost Revenues in 2017</t>
  </si>
  <si>
    <t>LRAMVA in 2017</t>
  </si>
  <si>
    <t>2017 Savings Persisting in 2018</t>
  </si>
  <si>
    <t>2017 Savings Persisting in 2019</t>
  </si>
  <si>
    <t>2017 Savings Persisting in 2020</t>
  </si>
  <si>
    <t>Adjustment to 2017 savings</t>
  </si>
  <si>
    <t>Table 5-d.  2018 Lost Revenues Work Form</t>
  </si>
  <si>
    <t>Adjustment to 2018 savings</t>
  </si>
  <si>
    <t>Actual CDM Savings in 2018</t>
  </si>
  <si>
    <t>Forecast CDM Savings in 2018</t>
  </si>
  <si>
    <t>Distribution Rate in 2018</t>
  </si>
  <si>
    <t>Lost Revenue in 2018 from 2011 programs</t>
  </si>
  <si>
    <t>Lost Revenue in 2018 from 2012 programs</t>
  </si>
  <si>
    <t>Lost Revenue in 2018 from 2013 programs</t>
  </si>
  <si>
    <t>Lost Revenue in 2018 from 2014 programs</t>
  </si>
  <si>
    <t>Lost Revenue in 2018 from 2015 programs</t>
  </si>
  <si>
    <t>Lost Revenue in 2018 from 2016 programs</t>
  </si>
  <si>
    <t>Lost Revenue in 2018 from 2017 programs</t>
  </si>
  <si>
    <t>Lost Revenue in 2018 from 2018 programs</t>
  </si>
  <si>
    <t>Total Lost Revenues in 2018</t>
  </si>
  <si>
    <t>Forecast Lost Revenues in 2018</t>
  </si>
  <si>
    <t>LRAMVA in 2018</t>
  </si>
  <si>
    <t>2018 Savings Persisting in 2019</t>
  </si>
  <si>
    <t>2018 Savings Persisting in 2020</t>
  </si>
  <si>
    <t>Table 5-e.  2019 Lost Revenues Work Form</t>
  </si>
  <si>
    <t>Actual CDM Savings in 2019</t>
  </si>
  <si>
    <t>Forecast CDM Savings in 2019</t>
  </si>
  <si>
    <t>Distribution Rate in 2019</t>
  </si>
  <si>
    <t>Lost Revenue in 2019 from 2011 programs</t>
  </si>
  <si>
    <t>Lost Revenue in 2019 from 2012 programs</t>
  </si>
  <si>
    <t>Lost Revenue in 2019 from 2013 programs</t>
  </si>
  <si>
    <t>Lost Revenue in 2019 from 2014 programs</t>
  </si>
  <si>
    <t>Lost Revenue in 2019 from 2015 programs</t>
  </si>
  <si>
    <t>Lost Revenue in 2019 from 2016 programs</t>
  </si>
  <si>
    <t>Lost Revenue in 2019 from 2017 programs</t>
  </si>
  <si>
    <t>Lost Revenue in 2019 from 2018 programs</t>
  </si>
  <si>
    <t>Lost Revenue in 2019 from 2019 programs</t>
  </si>
  <si>
    <t>2019 Savings Persisting in 2020</t>
  </si>
  <si>
    <t>Table 5-f.  2020 Lost Revenues Work Form</t>
  </si>
  <si>
    <t>Adjustment to 2019 savings</t>
  </si>
  <si>
    <t>Total Lost Revenues in 2019</t>
  </si>
  <si>
    <t>Forecast Lost Revenues in 2019</t>
  </si>
  <si>
    <t>LRAMVA in 2019</t>
  </si>
  <si>
    <t>Adjustment to 2020 savings</t>
  </si>
  <si>
    <t>Actual CDM Savings in 2020</t>
  </si>
  <si>
    <t>Forecast CDM Savings in 2020</t>
  </si>
  <si>
    <t>Distribution Rate in 2020</t>
  </si>
  <si>
    <t>LRAMVA in 2020</t>
  </si>
  <si>
    <t>Forecast Lost Revenues in 2020</t>
  </si>
  <si>
    <t>Total Lost Revenues in 2020</t>
  </si>
  <si>
    <t>Lost Revenue in 2020 from 2011 programs</t>
  </si>
  <si>
    <t>Lost Revenue in 2020 from 2012 programs</t>
  </si>
  <si>
    <t>Lost Revenue in 2020 from 2013 programs</t>
  </si>
  <si>
    <t>Lost Revenue in 2020 from 2014 programs</t>
  </si>
  <si>
    <t>Lost Revenue in 2020 from 2015 programs</t>
  </si>
  <si>
    <t>Lost Revenue in 2020 from 2016 programs</t>
  </si>
  <si>
    <t>Lost Revenue in 2020 from 2017 programs</t>
  </si>
  <si>
    <t>Lost Revenue in 2020 from 2018 programs</t>
  </si>
  <si>
    <t>Lost Revenue in 2020 from 2019 programs</t>
  </si>
  <si>
    <t>Lost Revenue in 2020 from 2020 programs</t>
  </si>
  <si>
    <t>A</t>
  </si>
  <si>
    <t>B</t>
  </si>
  <si>
    <t>C</t>
  </si>
  <si>
    <t>Source of Threshold</t>
  </si>
  <si>
    <t>2.  LRAMVA Threshold</t>
  </si>
  <si>
    <t>4.  2011-2014 LRAM</t>
  </si>
  <si>
    <t>5.  2015-2020 LRAM</t>
  </si>
  <si>
    <t>6.  Carrying Charges</t>
  </si>
  <si>
    <t>GS&lt;50 kW</t>
  </si>
  <si>
    <t>GS&gt;50 kW</t>
  </si>
  <si>
    <t>General Service ≥ 1,000 kW</t>
  </si>
  <si>
    <t>General Service ≥ 1,500 kW</t>
  </si>
  <si>
    <t xml:space="preserve">General Service 1,000 kW and Greater </t>
  </si>
  <si>
    <t>General Service 1,000 to 4,999 kW</t>
  </si>
  <si>
    <t>General Service 1,000 to 4,999 kW (co-generation)</t>
  </si>
  <si>
    <t>General Service 1,500 to 4,999 kW</t>
  </si>
  <si>
    <t>General Service 3,000 to 4,999 kW</t>
  </si>
  <si>
    <t>General Service 50 to 1,499 kW</t>
  </si>
  <si>
    <t>General Service 50 to 2,999 kW</t>
  </si>
  <si>
    <t>General Service 50 to 4,999 kW</t>
  </si>
  <si>
    <t>General Service 50 to 499 kW</t>
  </si>
  <si>
    <t>General Service 50 to 699 kW</t>
  </si>
  <si>
    <t>General Service 50 to 999 kW</t>
  </si>
  <si>
    <t>General Service 500 to 1,499 kW</t>
  </si>
  <si>
    <t>General Service 500 to 4,999 kW</t>
  </si>
  <si>
    <t>General Service 700 to 4,999 kW</t>
  </si>
  <si>
    <t>General Service Demand Billed (50 kW and above) - GSd</t>
  </si>
  <si>
    <t>General Service Intermediate 1,000 to 4,999 kW</t>
  </si>
  <si>
    <t>Intermediate With Self Generation</t>
  </si>
  <si>
    <t>Intermediate With Self Generation - excluding MUSH customers</t>
  </si>
  <si>
    <t>Sub-Transmission (Embedded supply to LDC or loads &gt; 500 kW) - ST</t>
  </si>
  <si>
    <t>Urban General Service Demand Billed (50 kW and above) - UGd</t>
  </si>
  <si>
    <t>Embedded Distributor</t>
  </si>
  <si>
    <t>Large Use</t>
  </si>
  <si>
    <t>Standby Power</t>
  </si>
  <si>
    <t>Standby Power - 1,500 - 4,999 kW</t>
  </si>
  <si>
    <t>Standby Power - 1000-4999 kW</t>
  </si>
  <si>
    <t>Standby Power - 50 - 1,499 kW</t>
  </si>
  <si>
    <t>Standby Power - 50 - 499 kW</t>
  </si>
  <si>
    <t>Standby Power - 50 - 4999 kW</t>
  </si>
  <si>
    <t>Standby Power - 50 - 999 kW</t>
  </si>
  <si>
    <t>Standby Power - 500 - 4999 kW</t>
  </si>
  <si>
    <t>Standby Power - Large Use</t>
  </si>
  <si>
    <t>Drop Down List (Blue)</t>
  </si>
  <si>
    <t>Tables 1-a and 1-b</t>
  </si>
  <si>
    <t>Carrying Charges ($)</t>
  </si>
  <si>
    <t>Total LRAMVA ($)</t>
  </si>
  <si>
    <t>Service Classifications</t>
  </si>
  <si>
    <t>Table 2-a.  LRAMVA Threshold</t>
  </si>
  <si>
    <t>Table 2-b.  LRAMVA Threshold</t>
  </si>
  <si>
    <t>20XX Settlement Agreement, p. X</t>
  </si>
  <si>
    <t>Application of Current LRAMVA Claim</t>
  </si>
  <si>
    <t>Response</t>
  </si>
  <si>
    <t>Yes</t>
  </si>
  <si>
    <t>No</t>
  </si>
  <si>
    <t>Not Applicable</t>
  </si>
  <si>
    <t xml:space="preserve">Table 1-a.  LRAMVA Totals by Rate Class </t>
  </si>
  <si>
    <t>Worksheet Name</t>
  </si>
  <si>
    <t>Amount of LRAMVA Claimed in Previous Application</t>
  </si>
  <si>
    <t>Net Energy Savings (kWh)</t>
  </si>
  <si>
    <t xml:space="preserve">Net Demand Savings (kW) </t>
  </si>
  <si>
    <t>Application of Previous LRAMVA Claim</t>
  </si>
  <si>
    <t>Opening Balance for 2012</t>
  </si>
  <si>
    <t>Opening Balance for 2013</t>
  </si>
  <si>
    <t>Opening Balance for 2014</t>
  </si>
  <si>
    <t>Opening Balance for 2015</t>
  </si>
  <si>
    <t>Opening Balance for 2016</t>
  </si>
  <si>
    <t>Opening Balance for 2017</t>
  </si>
  <si>
    <t>Opening Balance for 2018</t>
  </si>
  <si>
    <t>Opening Balance for 2019</t>
  </si>
  <si>
    <t>Opening Balance for 2020</t>
  </si>
  <si>
    <t xml:space="preserve">Period of New LRAMVA in this Application </t>
  </si>
  <si>
    <t>Actual Lost Revenues ($)</t>
  </si>
  <si>
    <t>Forecast Lost Revenues ($)</t>
  </si>
  <si>
    <t>Source of Data Inputs</t>
  </si>
  <si>
    <t>Tab "3.  Distribution Rates"</t>
  </si>
  <si>
    <t>Tab "1.  LRAMVA Summary"</t>
  </si>
  <si>
    <t>Tabs "1.  LRAMVA Summary" and "6.  Carrying Charges"</t>
  </si>
  <si>
    <t xml:space="preserve">Tables 4-a to 4-d / 5-a to 5-f (Columns D &amp; O) </t>
  </si>
  <si>
    <t>Tables 4-a to 4-d / 5-a to 5-f (Columns D-M &amp; Columns O-X)</t>
  </si>
  <si>
    <t>Tables 4-a to 4-d / 5-a to 5-f (Columns E-M &amp; Columns P-X)</t>
  </si>
  <si>
    <t>Tables 4-a to 4-d / 5-a to 5-f (Columns Y-AJ)</t>
  </si>
  <si>
    <t>Inputs (Tables to Complete)</t>
  </si>
  <si>
    <t>Tables 4-a to 4-d / 5-a to 5-f (Columns Y-AL)</t>
  </si>
  <si>
    <t>A-B+C</t>
  </si>
  <si>
    <t>Threshold</t>
  </si>
  <si>
    <t>Summary</t>
  </si>
  <si>
    <t>LRAMVA ($) by Rate Class</t>
  </si>
  <si>
    <t>Table 2-c.   Inputs for LRAMVA Thresholds</t>
  </si>
  <si>
    <t>Period of LRAMVA Claimed in Previous Application</t>
  </si>
  <si>
    <t>+   Initiative Level Savings Persistence</t>
  </si>
  <si>
    <t>x   Allocation % to Rate Class</t>
  </si>
  <si>
    <t>x   Distribution Rate by Rate Class</t>
  </si>
  <si>
    <t xml:space="preserve">+/- IESO Verified Savings Adjustments </t>
  </si>
  <si>
    <t>LDC's Approved Tariff Sheets</t>
  </si>
  <si>
    <t>Table 1-b.  Annual LRAMVA Breakdown by Year and Rate Class</t>
  </si>
  <si>
    <t>Total for 2011</t>
  </si>
  <si>
    <t>Total for 2012</t>
  </si>
  <si>
    <t>Total for 2013</t>
  </si>
  <si>
    <t>Total for 2014</t>
  </si>
  <si>
    <t>Total for 2015</t>
  </si>
  <si>
    <t>Total for 2016</t>
  </si>
  <si>
    <t>Total for 2017</t>
  </si>
  <si>
    <t>Total for 2018</t>
  </si>
  <si>
    <t>Total for 2019</t>
  </si>
  <si>
    <t>Total for 2020</t>
  </si>
  <si>
    <t>Source of Calculation</t>
  </si>
  <si>
    <t xml:space="preserve">Approved Deferral &amp; Variance Accounts </t>
  </si>
  <si>
    <t>Portfolio</t>
  </si>
  <si>
    <t>Initiative</t>
  </si>
  <si>
    <t>Sector</t>
  </si>
  <si>
    <t xml:space="preserve">Conservation Resource Type </t>
  </si>
  <si>
    <t>(Implementation) Year</t>
  </si>
  <si>
    <t>Net Verified Annual Peak Demand Savings at the End-User Level (kW)</t>
  </si>
  <si>
    <t>Net Verified Annual Energy Savings at the End-User Level (kWh)</t>
  </si>
  <si>
    <t>etc.</t>
  </si>
  <si>
    <r>
      <t>LRAMVA ($) = (Actual Net CDM Savings - Forecast CDM Savings)</t>
    </r>
    <r>
      <rPr>
        <b/>
        <sz val="14"/>
        <color theme="1"/>
        <rFont val="Arial"/>
        <family val="2"/>
      </rPr>
      <t xml:space="preserve"> x Distribution Volumetric Rate</t>
    </r>
    <r>
      <rPr>
        <b/>
        <vertAlign val="subscript"/>
        <sz val="14"/>
        <color theme="1"/>
        <rFont val="Arial"/>
        <family val="2"/>
      </rPr>
      <t xml:space="preserve"> </t>
    </r>
    <r>
      <rPr>
        <b/>
        <sz val="14"/>
        <color theme="1"/>
        <rFont val="Arial"/>
        <family val="2"/>
      </rPr>
      <t>+ Carrying Charges from LRAMVA balance</t>
    </r>
  </si>
  <si>
    <t>Table 3</t>
  </si>
  <si>
    <t>Table 3.  Inputs for Distribution Rates and Adjustments by Rate Class</t>
  </si>
  <si>
    <t>Table 3-a.  Distribution Rates by Rate Class</t>
  </si>
  <si>
    <t>Residential Demand Response (IHD)</t>
  </si>
  <si>
    <t xml:space="preserve">Small Commercial Demand Response </t>
  </si>
  <si>
    <t>Small Commercial Demand Response (IHD)</t>
  </si>
  <si>
    <t>Aboriginal Program</t>
  </si>
  <si>
    <t>LDC Custom Programs</t>
  </si>
  <si>
    <t>Other</t>
  </si>
  <si>
    <t>Program Enabled Savings</t>
  </si>
  <si>
    <t>Time of Use Savings</t>
  </si>
  <si>
    <t>LDC Pilots</t>
  </si>
  <si>
    <t>Period</t>
  </si>
  <si>
    <t>Aboriginal Conservation Program</t>
  </si>
  <si>
    <t>Conservation Fund Pilots</t>
  </si>
  <si>
    <t>Residential Program</t>
  </si>
  <si>
    <t>Commercial &amp; Institutional Program</t>
  </si>
  <si>
    <t>Residential Province-Wide Programs</t>
  </si>
  <si>
    <t>Non-Residential Province-Wide Programs</t>
  </si>
  <si>
    <t>Local &amp; Regional Programs</t>
  </si>
  <si>
    <t>Pilot Programs</t>
  </si>
  <si>
    <t>Conservation First Framework</t>
  </si>
  <si>
    <t>Legacy Framework</t>
  </si>
  <si>
    <t>Instructions</t>
  </si>
  <si>
    <t>C.  Documentation of Changes</t>
  </si>
  <si>
    <t>Customer Class</t>
  </si>
  <si>
    <t xml:space="preserve">A.  Previous LRAMVA Application </t>
  </si>
  <si>
    <t>B.  Current LRAMVA Application</t>
  </si>
  <si>
    <t>LRAMVA ($) for Account 1568</t>
  </si>
  <si>
    <t>Rate rider for tax sharing</t>
  </si>
  <si>
    <t>Rate rider for foregone revenue</t>
  </si>
  <si>
    <t>Adjusted rate</t>
  </si>
  <si>
    <t>Calendar year equivalent</t>
  </si>
  <si>
    <t>Original Amount</t>
  </si>
  <si>
    <t>Amount for Final Disposition</t>
  </si>
  <si>
    <t>LRAMVA Previously Claimed</t>
  </si>
  <si>
    <t>Forecast Lost Revenues</t>
  </si>
  <si>
    <t xml:space="preserve">Actual Lost Revenues </t>
  </si>
  <si>
    <t>Application Details</t>
  </si>
  <si>
    <t>Return to Top</t>
  </si>
  <si>
    <t>Table 4-a.  2011 Lost Revenues</t>
  </si>
  <si>
    <t>Table 4-b.  2012 Lost Revenues</t>
  </si>
  <si>
    <t>Table 4-c.  2013 Lost Revenues</t>
  </si>
  <si>
    <t xml:space="preserve">Table 4-d.  2014 Lost Revenues </t>
  </si>
  <si>
    <t>Return to top</t>
  </si>
  <si>
    <t>Tables</t>
  </si>
  <si>
    <t>Table 3-a.</t>
  </si>
  <si>
    <t>Table 5-a.  2015 Lost Revenues</t>
  </si>
  <si>
    <t xml:space="preserve">Table 5-b.  2016 Lost Revenues </t>
  </si>
  <si>
    <t xml:space="preserve">Table 5-c.  2017 Lost Revenues </t>
  </si>
  <si>
    <t xml:space="preserve">Table 5-d.  2018 Lost Revenues </t>
  </si>
  <si>
    <t>Table 5-e.  2019 Lost Revenues</t>
  </si>
  <si>
    <t>Table 5-f.  2020 Lost Revenues</t>
  </si>
  <si>
    <t>Go to Tab 1: Summary</t>
  </si>
  <si>
    <t>Note: LDC to make note of assumptions included above, if any</t>
  </si>
  <si>
    <t>Table 1-c.  Breakdown of Incremental and Persisting Lost Revenues Amounts (Dollars)</t>
  </si>
  <si>
    <t>Tab "2. LRAMVA Threshold" Tables 2-a, 2-b and 2-c</t>
  </si>
  <si>
    <t>Total LRAMVA ($) by Rate Class</t>
  </si>
  <si>
    <t>Work Form Calculations</t>
  </si>
  <si>
    <t>Actual Lost Revenues (kWh and kW) by Rate Class</t>
  </si>
  <si>
    <t>- Forecast Lost Revenues (kWh and kW) by Rate Class</t>
  </si>
  <si>
    <t xml:space="preserve">Actual Incremental CDM Savings by Initiative </t>
  </si>
  <si>
    <t>Rationale</t>
  </si>
  <si>
    <t>Cell Reference</t>
  </si>
  <si>
    <t>No.</t>
  </si>
  <si>
    <t>Previous LRAMVA Application (EB#)</t>
  </si>
  <si>
    <t>Current LRAMVA Application (EB#)</t>
  </si>
  <si>
    <t>Tabs</t>
  </si>
  <si>
    <t>2. LRAMVA Threshold</t>
  </si>
  <si>
    <t>Instructions (Grey)</t>
  </si>
  <si>
    <t>1-a.  Summary of Changes</t>
  </si>
  <si>
    <t>Outputs of Data (Auto-Populated)</t>
  </si>
  <si>
    <t>Table 6-a</t>
  </si>
  <si>
    <t>Table 6</t>
  </si>
  <si>
    <t>Please fill in the requested information: a) the amounts approved in the previous LRAMVA application, b) details on the current application, and c) documentation of changes if applicable.</t>
  </si>
  <si>
    <t xml:space="preserve">LDCs are requested to clear the cells in the table to show only the amounts related to this LRAMVA application.  This table is a check on the LRAMVA disposition providing a breakdown of actual incremental and persisting savings by year.  </t>
  </si>
  <si>
    <t>7. Persistence Data</t>
  </si>
  <si>
    <t>Period 1 (# months)</t>
  </si>
  <si>
    <t>Period 2 (# months)</t>
  </si>
  <si>
    <t>Tab</t>
  </si>
  <si>
    <r>
      <t xml:space="preserve">If LDCs are seeking to claim true-up amounts that were previously approved by the OEB, please note that the "Amount Cleared" rows are applicable to the LDC and should be filled out.  This may relate to claiming the difference in LRAM approved before the May 19, 2016 Peak Demand Consultation, and the lost revenues that would have been incurred after that consultation, as approved by the OEB.   If this is the case, reference to the decision must be noted in the rate application.  </t>
    </r>
    <r>
      <rPr>
        <sz val="12"/>
        <color theme="1"/>
        <rFont val="Arial"/>
        <family val="2"/>
      </rPr>
      <t>If this is not the case, LDCs are requested to leave those rows blank.</t>
    </r>
  </si>
  <si>
    <t>EB-2009-XXXX</t>
  </si>
  <si>
    <t>EB-2010-XXXX</t>
  </si>
  <si>
    <t>EB-2011-XXXX</t>
  </si>
  <si>
    <t>EB-2012-XXXX</t>
  </si>
  <si>
    <t>EB-2013-XXXX</t>
  </si>
  <si>
    <t>EB-2014-XXXX</t>
  </si>
  <si>
    <t>EB-2015-XXXX</t>
  </si>
  <si>
    <t>EB-2016-XXXX</t>
  </si>
  <si>
    <t>EB-2017-XXXX</t>
  </si>
  <si>
    <t>EB-2018-XXXX</t>
  </si>
  <si>
    <t>EB-2020-XXXX</t>
  </si>
  <si>
    <r>
      <rPr>
        <b/>
        <sz val="12"/>
        <rFont val="Arial"/>
        <family val="2"/>
      </rPr>
      <t xml:space="preserve">3.  </t>
    </r>
    <r>
      <rPr>
        <sz val="12"/>
        <rFont val="Arial"/>
        <family val="2"/>
      </rPr>
      <t>The work forms below include the monthly multipliers for most programs in order to claim demand savings from energy efficiency programs, consistent with the monthly multipliers indicated in the OEB's updated LRAM policy related to peak demand savings in EB-2016-0182.  Demand Response (DR3) savings should generally not be included with the LRAMVA calculation, unless suported by empirical evidence.  LDCs are requested to confirm the monthly multipliers for all programs each year as placeholder values are provided.  If a different monthly multiplier is used, please include rationale in Tab 1-a and highlight the new multiplier that has been used.</t>
    </r>
  </si>
  <si>
    <r>
      <rPr>
        <b/>
        <sz val="12"/>
        <rFont val="Arial"/>
        <family val="2"/>
      </rPr>
      <t xml:space="preserve">2.  </t>
    </r>
    <r>
      <rPr>
        <sz val="12"/>
        <rFont val="Arial"/>
        <family val="2"/>
      </rPr>
      <t>Please ensure that the IESO verified savings adjustments apply back to the program year it relates to.  For example, savings adjustments related to 2012 programs that were reported by the IESO in 2013 should be included in the 2012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 be claimed as approved LRAMVA amounts are considered to be final.</t>
    </r>
  </si>
  <si>
    <t>Source of Persistence Reports</t>
  </si>
  <si>
    <t xml:space="preserve">2011 Results Persistence </t>
  </si>
  <si>
    <t xml:space="preserve">2012 Results Persistence </t>
  </si>
  <si>
    <t xml:space="preserve">2013 Results Persistence </t>
  </si>
  <si>
    <t xml:space="preserve">2014 Results Persistence </t>
  </si>
  <si>
    <t xml:space="preserve">2015 Results Persistence </t>
  </si>
  <si>
    <t xml:space="preserve">2016 Results Persistence </t>
  </si>
  <si>
    <t xml:space="preserve">2017 Results Persistence </t>
  </si>
  <si>
    <t xml:space="preserve">2018 Results Persistence </t>
  </si>
  <si>
    <t xml:space="preserve">2019 Results Persistence </t>
  </si>
  <si>
    <t xml:space="preserve">2020 Results Persistence </t>
  </si>
  <si>
    <t>Record</t>
  </si>
  <si>
    <t>Adjustment</t>
  </si>
  <si>
    <t>Identify Source of Report</t>
  </si>
  <si>
    <t>Identify Status of Savings</t>
  </si>
  <si>
    <r>
      <rPr>
        <b/>
        <sz val="12"/>
        <color theme="1"/>
        <rFont val="Arial"/>
        <family val="2"/>
      </rPr>
      <t xml:space="preserve">2.  </t>
    </r>
    <r>
      <rPr>
        <sz val="12"/>
        <color theme="1"/>
        <rFont val="Arial"/>
        <family val="2"/>
      </rPr>
      <t xml:space="preserve">Please identify the source of the report via the dropdown list in Column I.  </t>
    </r>
  </si>
  <si>
    <t>Note:  LDC to make note of key assumptions included above</t>
  </si>
  <si>
    <t>IESO Verified Persistence Results Reports included in Tab 7 (Columns L to BT).</t>
  </si>
  <si>
    <t>Important Checklist</t>
  </si>
  <si>
    <t>Current year savings</t>
  </si>
  <si>
    <t>#2</t>
  </si>
  <si>
    <t>#3</t>
  </si>
  <si>
    <t>#4</t>
  </si>
  <si>
    <t>Step:</t>
  </si>
  <si>
    <t>#1</t>
  </si>
  <si>
    <t>8.  Streetlighting</t>
  </si>
  <si>
    <r>
      <rPr>
        <b/>
        <sz val="11"/>
        <rFont val="Arial"/>
        <family val="2"/>
      </rPr>
      <t>Tables 2-a,  2-b and 2-c</t>
    </r>
    <r>
      <rPr>
        <sz val="11"/>
        <rFont val="Arial"/>
        <family val="2"/>
      </rPr>
      <t xml:space="preserve"> include the LRAMVA thresholds and allocations by rate class.</t>
    </r>
  </si>
  <si>
    <r>
      <rPr>
        <b/>
        <sz val="11"/>
        <rFont val="Arial"/>
        <family val="2"/>
      </rPr>
      <t>Tables 3-a and 3-b</t>
    </r>
    <r>
      <rPr>
        <sz val="11"/>
        <rFont val="Arial"/>
        <family val="2"/>
      </rPr>
      <t xml:space="preserve"> include the distribution rates that are used to calculate lost revenues.</t>
    </r>
  </si>
  <si>
    <r>
      <rPr>
        <b/>
        <sz val="11"/>
        <rFont val="Arial"/>
        <family val="2"/>
      </rPr>
      <t>Tables 4-a, 4-b, 4-c and 4-d</t>
    </r>
    <r>
      <rPr>
        <sz val="11"/>
        <rFont val="Arial"/>
        <family val="2"/>
      </rPr>
      <t xml:space="preserve"> include the template 2011-2014 LRAMVA work forms.  </t>
    </r>
  </si>
  <si>
    <r>
      <rPr>
        <b/>
        <sz val="11"/>
        <rFont val="Arial"/>
        <family val="2"/>
      </rPr>
      <t>Table 6-b</t>
    </r>
    <r>
      <rPr>
        <sz val="11"/>
        <rFont val="Arial"/>
        <family val="2"/>
      </rPr>
      <t xml:space="preserve"> includes the variance on carrying charges related to the LRAMVA disposition.</t>
    </r>
  </si>
  <si>
    <t>LRAMVA Threshold</t>
  </si>
  <si>
    <t>Determined by the LDC</t>
  </si>
  <si>
    <t>(Steps)</t>
  </si>
  <si>
    <t>Please complete Table 2-c below by selecting the appropriate LRAMVA threshold year in column C.  The LRAMVA threshold values in Table 2-c will auto-populate from Tables 2-a and 2-b depending on the year selected.  If there was no LRAMVA threshold established for a particular year, please select the "blank" option.  The LRAMVA threshold values in Table 2-c will be auto-populated in Tabs 4 and 5 of this work form.</t>
  </si>
  <si>
    <r>
      <t xml:space="preserve">In column C of Table 1-b below, please insert a 'check mark' to indicate the years in which LRAMVA has been claimed.  If you inserted a check-mark for a particular year, please delete the amounts associated with the actual and forecast lost revenues for all rate classes for that year, up to and including the total.  Any LRAMVA from a prior year that has already been claimed cannot be included in the current LRAMVA disposition, with the exception of the case noted below.  </t>
    </r>
    <r>
      <rPr>
        <b/>
        <sz val="12"/>
        <rFont val="Arial"/>
        <family val="2"/>
      </rPr>
      <t/>
    </r>
  </si>
  <si>
    <t>Table A-2.  Updates to LRAMVA Disposition</t>
  </si>
  <si>
    <r>
      <rPr>
        <b/>
        <sz val="11"/>
        <rFont val="Arial"/>
        <family val="2"/>
      </rPr>
      <t>Tables A-1 and A-2</t>
    </r>
    <r>
      <rPr>
        <sz val="11"/>
        <rFont val="Arial"/>
        <family val="2"/>
      </rPr>
      <t xml:space="preserve"> include a template for LDCs to summarize changes to the LRAMVA work form.</t>
    </r>
  </si>
  <si>
    <t>Note:  LDC to make note of adjustments made to Table 3 to accommodate the LDC's specific circumstances</t>
  </si>
  <si>
    <r>
      <rPr>
        <b/>
        <sz val="12"/>
        <color theme="1"/>
        <rFont val="Arial"/>
        <family val="2"/>
      </rPr>
      <t>1.</t>
    </r>
    <r>
      <rPr>
        <sz val="12"/>
        <color theme="1"/>
        <rFont val="Arial"/>
        <family val="2"/>
      </rPr>
      <t xml:space="preserve">  Columns B to H of this tab have been structured in a way to match the formatting of the persistence report provided by the IESO.  Please copy and paste the program information by initiative in Columns B to H and the corresponding demand and energy savings data by initiative in Columns L to BT of this work form.</t>
    </r>
  </si>
  <si>
    <t xml:space="preserve">Table A-1.  Changes to Generic Assumptions in LRAMVA Work Form </t>
  </si>
  <si>
    <t>Please document any changes related to interrogatories or questions during the application process that affect the LRAMVA amount.</t>
  </si>
  <si>
    <t>Please complete Table 3 with the rate class specific distribution rates that pertain to the years of the LRAMVA disposition.  Any adjustments that affect distribution rates can be incorporated in the calculation by expanding the "plus" button at the left hand bar.  Table 3 will convert the distribution rates to a calendar year rate (January to December) based on the number of months entered in row 16 of each rate year starting from January to the start of the LDC's rate year.  Please enter 0 in row 16, if the rate year begins on January 1.  If there are additional adjustments (i.e., rows) added to Table 3, please adjust the formulas in Table 3-a accordingly.</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</si>
  <si>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t>
    </r>
  </si>
  <si>
    <r>
      <rPr>
        <b/>
        <sz val="12"/>
        <color theme="1"/>
        <rFont val="Arial"/>
        <family val="2"/>
      </rPr>
      <t xml:space="preserve">4. </t>
    </r>
    <r>
      <rPr>
        <sz val="12"/>
        <color theme="1"/>
        <rFont val="Arial"/>
        <family val="2"/>
      </rPr>
      <t xml:space="preserve"> Please identify what the savings value represents (i.e., current year savings for the year or an adjustment to a prior year) via the dropdown list in Column J.  Current year savings would be identified with an implementation year that matches the year of the persistence report.  A savings adjustment would be identified with a prior year implementation in the future year's results report.</t>
    </r>
  </si>
  <si>
    <r>
      <rPr>
        <b/>
        <sz val="12"/>
        <color theme="1"/>
        <rFont val="Arial"/>
        <family val="2"/>
      </rPr>
      <t xml:space="preserve">3.  </t>
    </r>
    <r>
      <rPr>
        <sz val="12"/>
        <color theme="1"/>
        <rFont val="Arial"/>
        <family val="2"/>
      </rPr>
      <t xml:space="preserve">To faciliate the identification of adjustments that may be available in a prospective year's results report, it will be easier to sort all the savings by implementation year (Column H).  This can be done by clicking on the filter button at cell H25 (highlighted in orange).  Before you sort values, please ensure that all table columns have filters. </t>
    </r>
  </si>
  <si>
    <r>
      <rPr>
        <b/>
        <sz val="12"/>
        <color theme="1"/>
        <rFont val="Arial"/>
        <family val="2"/>
      </rPr>
      <t xml:space="preserve">5.  </t>
    </r>
    <r>
      <rPr>
        <sz val="12"/>
        <color theme="1"/>
        <rFont val="Arial"/>
        <family val="2"/>
      </rPr>
      <t>Please manually input or link the applicable savings and adjustments (Columns L to BT) for all applicable initiatives in Tabs 4 and 5 of this work form.</t>
    </r>
  </si>
  <si>
    <t>o Include any necessary assumptions the LDC has to make in its LRAMVA work form in the "Notes" section of the work form</t>
  </si>
  <si>
    <t>o Provide documentation on the LRAMVA threshold by providing the reference and source material from the LDC’s cost of service proceeding where its most recent load forecast was approved</t>
  </si>
  <si>
    <t>o Include a copy of initiative-level persistence savings information that was verified by the IESO in Tab 7.  Persistence information is available upon request from the IESO</t>
  </si>
  <si>
    <t xml:space="preserve">o Apply the IESO verified savings adjustments to the year it relates to.  </t>
  </si>
  <si>
    <t>o Provide documentation or data substantiating savings from projects that were not provided in the IESO's verified results reports, inserted in Tab 8 (i.e., streetlighting projects), as applicable</t>
  </si>
  <si>
    <t>o Highlight changes to this work form made by the LDC, if any, and provide rationale for the change in Tab 1-a</t>
  </si>
  <si>
    <t>Note:  LDC to make note of the years removed from this table, whose distribution rates are not part of the LRAMVA disposition</t>
  </si>
  <si>
    <t>NOTE: The Net Verified Peak Demand Savings table and Net Verified Energy Savings table below are in the reverse order to the accompanying tables in Tab 4 and Tab 5. The tables below match those provided by the IESO.</t>
  </si>
  <si>
    <r>
      <rPr>
        <b/>
        <sz val="12"/>
        <rFont val="Arial"/>
        <family val="2"/>
      </rPr>
      <t xml:space="preserve">4.  </t>
    </r>
    <r>
      <rPr>
        <sz val="12"/>
        <rFont val="Arial"/>
        <family val="2"/>
      </rPr>
      <t xml:space="preserve">LDC are requested to input the applicable rate class allocation percentages to allocate actual savings to the rate classes.  The generic template currently includes the same allocation percentage for program savings and its savings adjustments.  If a different allocation is proposed for savings adjustments, LDCs must provide supporting rationale in Tab 1-a and highlight the change.  </t>
    </r>
  </si>
  <si>
    <t>LRAMVA Checklist/Schematic Tab</t>
  </si>
  <si>
    <r>
      <t>o</t>
    </r>
    <r>
      <rPr>
        <sz val="7"/>
        <rFont val="Times New Roman"/>
        <family val="1"/>
      </rPr>
      <t xml:space="preserve">   </t>
    </r>
    <r>
      <rPr>
        <sz val="12"/>
        <rFont val="Arial"/>
        <family val="2"/>
      </rPr>
      <t>Include any necessary assumptions the LDC has to make in its LRAMVA work form in the "Notes" section of the work form.</t>
    </r>
  </si>
  <si>
    <r>
      <t>o</t>
    </r>
    <r>
      <rPr>
        <sz val="7"/>
        <rFont val="Times New Roman"/>
        <family val="1"/>
      </rPr>
      <t xml:space="preserve">   </t>
    </r>
    <r>
      <rPr>
        <sz val="12"/>
        <rFont val="Arial"/>
        <family val="2"/>
      </rPr>
      <t>Provide documentation on the LRAMVA threshold by providing the reference and source material from the LDC’s cost of service proceeding where its most recent load forecast was approved.</t>
    </r>
  </si>
  <si>
    <r>
      <t>o</t>
    </r>
    <r>
      <rPr>
        <sz val="7"/>
        <rFont val="Times New Roman"/>
        <family val="1"/>
      </rPr>
      <t xml:space="preserve">   </t>
    </r>
    <r>
      <rPr>
        <sz val="12"/>
        <rFont val="Arial"/>
        <family val="2"/>
      </rPr>
      <t>Apply the IESO verified savings adjustments to the year it relates to.  For example, savings adjustments to 2015 programs will be provided to LDCs with the 2016 Final Results Report.  The 2015 savings adjustments should be included in the 2015 verified savings portion of the work form.</t>
    </r>
  </si>
  <si>
    <r>
      <t>o</t>
    </r>
    <r>
      <rPr>
        <sz val="7"/>
        <rFont val="Times New Roman"/>
        <family val="1"/>
      </rPr>
      <t xml:space="preserve">   </t>
    </r>
    <r>
      <rPr>
        <sz val="12"/>
        <rFont val="Arial"/>
        <family val="2"/>
      </rPr>
      <t>Highlight changes to this work form made by the LDC, if any, and provide rationale for the change in Tab 1-a.</t>
    </r>
  </si>
  <si>
    <r>
      <t>o</t>
    </r>
    <r>
      <rPr>
        <sz val="7"/>
        <rFont val="Times New Roman"/>
        <family val="1"/>
      </rPr>
      <t xml:space="preserve">   </t>
    </r>
    <r>
      <rPr>
        <sz val="12"/>
        <rFont val="Arial"/>
        <family val="2"/>
      </rPr>
      <t>Include a copy of initiative-level persistence savings information that was verified by the IESO</t>
    </r>
    <r>
      <rPr>
        <sz val="12"/>
        <rFont val="Arial"/>
        <family val="2"/>
      </rPr>
      <t>.  Persistence information is available upon request from the IESO.</t>
    </r>
  </si>
  <si>
    <r>
      <t>o</t>
    </r>
    <r>
      <rPr>
        <sz val="7"/>
        <rFont val="Times New Roman"/>
        <family val="1"/>
      </rPr>
      <t xml:space="preserve">   </t>
    </r>
    <r>
      <rPr>
        <sz val="12"/>
        <rFont val="Arial"/>
        <family val="2"/>
      </rPr>
      <t>Provide documentation or data substantiating savings from projects that were not provided in the IESO's verified results reports, inserted in Tab 8 (i.e., streetlighting projects), as applicable.</t>
    </r>
  </si>
  <si>
    <r>
      <t>o</t>
    </r>
    <r>
      <rPr>
        <sz val="7"/>
        <rFont val="Times New Roman"/>
        <family val="1"/>
      </rPr>
      <t xml:space="preserve">   </t>
    </r>
    <r>
      <rPr>
        <sz val="12"/>
        <rFont val="Arial"/>
        <family val="2"/>
      </rPr>
      <t>Provide documentation or analysis on how rate class allocations were determined by customer class and program each year, inserted in Tab 3-a.</t>
    </r>
  </si>
  <si>
    <t xml:space="preserve">Tab 1.  LRAMVA Summary </t>
  </si>
  <si>
    <t>Tab 1-a.  Summary of Changes</t>
  </si>
  <si>
    <t>Distributors should list all significant changes and changes in assumptions in the generic work form affecting the LRAMVA.</t>
  </si>
  <si>
    <t>Tab 2. LRAMVA Threshold</t>
  </si>
  <si>
    <t>Distributors should use the tables to display the LRAMVA threshold amounts as approved at a rate class level. This should be taken from the LDC’s most recently approved cost of service application.</t>
  </si>
  <si>
    <t>Tab 3. Distribution Rates</t>
  </si>
  <si>
    <t>Distributors should complete the tables with rate class specific distribution rates and adjustments as applicable.</t>
  </si>
  <si>
    <r>
      <t>o</t>
    </r>
    <r>
      <rPr>
        <sz val="11"/>
        <rFont val="Calibri"/>
        <family val="2"/>
        <scheme val="minor"/>
      </rPr>
      <t xml:space="preserve">   </t>
    </r>
    <r>
      <rPr>
        <sz val="12"/>
        <rFont val="Arial"/>
        <family val="2"/>
      </rPr>
      <t xml:space="preserve">Ensure that the IESO verified savings adjustments apply to the program year it relates to.  For example, savings adjustments related to 2012 programs that were reported by the IESO in 2013 should be included in the 2012 program savings table.  </t>
    </r>
  </si>
  <si>
    <r>
      <t>o</t>
    </r>
    <r>
      <rPr>
        <sz val="11"/>
        <rFont val="Calibri"/>
        <family val="2"/>
        <scheme val="minor"/>
      </rPr>
      <t xml:space="preserve">   </t>
    </r>
    <r>
      <rPr>
        <sz val="12"/>
        <rFont val="Arial"/>
        <family val="2"/>
      </rPr>
      <t>Confirm the monthly multipliers applied to demand savings.  If a different monthly multiplier is used than what was confirmed in the LRAMVA Report, provide rationale in Tab 1-a and highlight the new monthly multiplier that has been used.</t>
    </r>
  </si>
  <si>
    <r>
      <t>o</t>
    </r>
    <r>
      <rPr>
        <sz val="11"/>
        <rFont val="Calibri"/>
        <family val="2"/>
        <scheme val="minor"/>
      </rPr>
      <t xml:space="preserve">   </t>
    </r>
    <r>
      <rPr>
        <sz val="12"/>
        <rFont val="Arial"/>
        <family val="2"/>
      </rPr>
      <t xml:space="preserve">Input the rate class allocations by program and year to allocate actual savings to customers.  If a different allocation is proposed for adjustments, LDCs must provide the supporting rationale in Tab 1-a and highlight the change.  </t>
    </r>
  </si>
  <si>
    <r>
      <t>Tab 6.</t>
    </r>
    <r>
      <rPr>
        <sz val="12"/>
        <color theme="1"/>
        <rFont val="Arial"/>
        <family val="2"/>
      </rPr>
      <t xml:space="preserve"> </t>
    </r>
    <r>
      <rPr>
        <b/>
        <sz val="12"/>
        <color theme="1"/>
        <rFont val="Arial"/>
        <family val="2"/>
      </rPr>
      <t>Carrying Charges</t>
    </r>
  </si>
  <si>
    <r>
      <t>Tab</t>
    </r>
    <r>
      <rPr>
        <sz val="8"/>
        <color theme="1"/>
        <rFont val="Calibri"/>
        <family val="2"/>
        <scheme val="minor"/>
      </rPr>
      <t> </t>
    </r>
    <r>
      <rPr>
        <b/>
        <sz val="12"/>
        <color theme="1"/>
        <rFont val="Arial"/>
        <family val="2"/>
      </rPr>
      <t xml:space="preserve"> 7. Persistence Report </t>
    </r>
  </si>
  <si>
    <t xml:space="preserve">Persistence savings report(s) provided by the IESO should be included for the relevant years in the LRAMVA work form.  Tab 7 has been created consistently with the IESO’s persistence report. </t>
  </si>
  <si>
    <r>
      <t>Tab 8.  Streetlighting</t>
    </r>
    <r>
      <rPr>
        <sz val="12"/>
        <color theme="1"/>
        <rFont val="Arial"/>
        <family val="2"/>
      </rPr>
      <t xml:space="preserve"> </t>
    </r>
  </si>
  <si>
    <t>A tab is provided to ensure LDCs include documentation or data to support projects whose program savings were not provided by the IESO (i.e., streetlighting projects).</t>
  </si>
  <si>
    <r>
      <rPr>
        <b/>
        <sz val="12"/>
        <rFont val="Arial"/>
        <family val="2"/>
      </rPr>
      <t xml:space="preserve">1.  </t>
    </r>
    <r>
      <rPr>
        <sz val="12"/>
        <rFont val="Arial"/>
        <family val="2"/>
      </rPr>
      <t>Please update Table 6 as new approved prescribed interest rates for deferral and variance accounts become available. Monthly interest rates are used to calculate the variance on the carrying charges for LRAMVA.  Starting from column I, the principal will auto-populate as monthly variances in Table 6-a, and are multiplied by the interest rate from column H to determine the monthly variances on carrying charges for each rate class by year.</t>
    </r>
  </si>
  <si>
    <t>Please provide documentation and/or data to substantiate program savings that were not provided in the IESO's verified results reports (i.e., streetlighting projects).</t>
  </si>
  <si>
    <t>A blank spreadsheet is provided to allow LDCs to populate with CDM savings persistence data provided by the IESO.</t>
  </si>
  <si>
    <t>A blank spreadsheet is provided to allow LDCs to populate data on streetlighting projects whose savings were not provided by the IESO in the CDM Final Results Report (i.e., streetlighting projects).</t>
  </si>
  <si>
    <t>7.  Persistence Report</t>
  </si>
  <si>
    <t xml:space="preserve">o   Provide assumptions about the year(s) in which persistence is captured in the load forecast via the "Notes" section of each table and adjust what is included in the LRAMVA totals, as appropriate. </t>
  </si>
  <si>
    <r>
      <t>o</t>
    </r>
    <r>
      <rPr>
        <sz val="11"/>
        <rFont val="Calibri"/>
        <family val="2"/>
        <scheme val="minor"/>
      </rPr>
      <t xml:space="preserve">   </t>
    </r>
    <r>
      <rPr>
        <sz val="12"/>
        <rFont val="Arial"/>
        <family val="2"/>
      </rPr>
      <t>Input or manually link the savings, adjustments and program savings persistence data from Tab 7 (Persistence Report) to Tabs 4 and 5.  As noted earlier, persistence data is available upon request from the IESO.</t>
    </r>
  </si>
  <si>
    <t>Principal ($)</t>
  </si>
  <si>
    <t>Years Included in Threshold</t>
  </si>
  <si>
    <t>Period of Rate Recovery (# years)</t>
  </si>
  <si>
    <r>
      <t xml:space="preserve">Table 3-a below autopopulates the average distribution rates from Table 3.  Please ensure that the distribution rates relevant to the years of the LRAMVA disposition are used.  </t>
    </r>
    <r>
      <rPr>
        <b/>
        <sz val="12"/>
        <color theme="1"/>
        <rFont val="Arial"/>
        <family val="2"/>
      </rPr>
      <t xml:space="preserve">Please clear the rates related to the year(s) that are not part of the LRAMVA claim. </t>
    </r>
    <r>
      <rPr>
        <sz val="12"/>
        <color theme="1"/>
        <rFont val="Arial"/>
        <family val="2"/>
      </rPr>
      <t xml:space="preserve">
The distribution rates that remain in Table 3-a will be used in Tabs 4 and 5 of the work form to calculate actual and forecast lost revenues.  If there are additional adjustments (i.e., rows) added to Table 3, please adjust the formulas from Table 3-a, as well as the distribution rate links in Tabs 4 and 5.  </t>
    </r>
  </si>
  <si>
    <r>
      <rPr>
        <b/>
        <sz val="12"/>
        <rFont val="Arial"/>
        <family val="2"/>
      </rPr>
      <t xml:space="preserve">2.  </t>
    </r>
    <r>
      <rPr>
        <sz val="12"/>
        <rFont val="Arial"/>
        <family val="2"/>
      </rPr>
      <t>The annual carrying charges totals in Table 6-a below pertain to the amount that was originally collected in interest from forecasted CDM savings and what should have been collected based on actual CDM savings.  As the amounts calculated in Table 6-a are cumulative, LDCs are requested to enter any collected interest amounts into the "Amounts Cleared" row in order to clear the balance and calculate outstanding variances on carrying charges.</t>
    </r>
    <r>
      <rPr>
        <b/>
        <sz val="12"/>
        <color rgb="FFFF0000"/>
        <rFont val="Arial"/>
        <family val="2"/>
      </rPr>
      <t/>
    </r>
  </si>
  <si>
    <r>
      <rPr>
        <b/>
        <sz val="12"/>
        <color theme="1"/>
        <rFont val="Arial"/>
        <family val="2"/>
      </rPr>
      <t xml:space="preserve">3.  </t>
    </r>
    <r>
      <rPr>
        <sz val="12"/>
        <color theme="1"/>
        <rFont val="Arial"/>
        <family val="2"/>
      </rPr>
      <t xml:space="preserve">Please calculate the projected interest amounts in the LRAMVA work form.  Project carrying charges amounts incuded in Table 6-a should be consistent with the projected interest amounts included in the DVA Continuity Schedule.  </t>
    </r>
    <r>
      <rPr>
        <b/>
        <sz val="12"/>
        <color theme="1"/>
        <rFont val="Arial"/>
        <family val="2"/>
      </rPr>
      <t>If there are additional adjustments required to the formulas to calculate the projected interest amounts, please adjust the formulas in Table 6-a accordingly.</t>
    </r>
  </si>
  <si>
    <t>HVAC Incentives Initiative</t>
  </si>
  <si>
    <t>Please document any changes in assumptions made to the generic inputs of the LRAMVA work form.  This may include, but are not limited to, the use of different monthly multipliers to claim demand savings from energy efficiency programs; use of different rate allocations between current year savings and prior year savings adjustments; inclusion of additional adjustments affecting distribution rates; etc.  All changes should be highlighted in the work form as well.</t>
  </si>
  <si>
    <r>
      <t xml:space="preserve">Please input the customer rate classes applicable to the LDC and associated billing units (kWh or kW) in Table 1-a below. This will update all tables throughout the workform. 
The LRAMVA total by rate class in Table 1-a should be used to inform the determination of rate riders in the Deferral and Variance Account Work Form or IRM Rate Generator Model. Please also ensure that the principal amounts in column E of Table 1-a capture the appropriate years and amounts for the LRAMVA claim. Column F of Table 1-a should include projected carrying charges amounts as determined on a rate class basis from Table 1-b below.
</t>
    </r>
    <r>
      <rPr>
        <b/>
        <sz val="12"/>
        <rFont val="Arial"/>
        <family val="2"/>
      </rPr>
      <t>NOTE: If the LDC has more than 14 customer classes in which CDM savings was allocated, LDCs must contact OEB staff to make adjustments to the workform.</t>
    </r>
    <r>
      <rPr>
        <sz val="12"/>
        <rFont val="Arial"/>
        <family val="2"/>
      </rPr>
      <t xml:space="preserve">   </t>
    </r>
  </si>
  <si>
    <t>Actual lost revenue based on kW billing</t>
  </si>
  <si>
    <t>Billed amount (kW)</t>
  </si>
  <si>
    <t>Gross kW reduction</t>
  </si>
  <si>
    <t>Net kW reduction</t>
  </si>
  <si>
    <t>Net to Gross Ratio</t>
  </si>
  <si>
    <t>Fixture type</t>
  </si>
  <si>
    <t>Billing Wattage (kW)</t>
  </si>
  <si>
    <t>Quantity</t>
  </si>
  <si>
    <t>Pre-conversion billing demand</t>
  </si>
  <si>
    <t>Post-conversion billing demand</t>
  </si>
  <si>
    <t>a</t>
  </si>
  <si>
    <t>b</t>
  </si>
  <si>
    <t>c</t>
  </si>
  <si>
    <t>b * c</t>
  </si>
  <si>
    <t>d</t>
  </si>
  <si>
    <t>e</t>
  </si>
  <si>
    <t>d * e</t>
  </si>
  <si>
    <r>
      <t xml:space="preserve">d </t>
    </r>
    <r>
      <rPr>
        <b/>
        <vertAlign val="subscript"/>
        <sz val="11"/>
        <color theme="0"/>
        <rFont val="Calibri"/>
        <family val="2"/>
        <scheme val="minor"/>
      </rPr>
      <t>1</t>
    </r>
  </si>
  <si>
    <r>
      <t xml:space="preserve">e </t>
    </r>
    <r>
      <rPr>
        <b/>
        <vertAlign val="subscript"/>
        <sz val="11"/>
        <color theme="0"/>
        <rFont val="Calibri"/>
        <family val="2"/>
        <scheme val="minor"/>
      </rPr>
      <t>1</t>
    </r>
  </si>
  <si>
    <r>
      <t xml:space="preserve">d </t>
    </r>
    <r>
      <rPr>
        <b/>
        <vertAlign val="subscript"/>
        <sz val="11"/>
        <color theme="0"/>
        <rFont val="Calibri"/>
        <family val="2"/>
        <scheme val="minor"/>
      </rPr>
      <t>1</t>
    </r>
    <r>
      <rPr>
        <b/>
        <sz val="11"/>
        <color theme="0"/>
        <rFont val="Calibri"/>
        <family val="2"/>
        <scheme val="minor"/>
      </rPr>
      <t xml:space="preserve"> * e </t>
    </r>
    <r>
      <rPr>
        <b/>
        <vertAlign val="subscript"/>
        <sz val="11"/>
        <color theme="0"/>
        <rFont val="Calibri"/>
        <family val="2"/>
        <scheme val="minor"/>
      </rPr>
      <t>1</t>
    </r>
  </si>
  <si>
    <t>Distributors are encouraged to provide data in the following format, and complete a separate set of following tables for each project. The tables below are meant to be an example.  Distributors should complete the tables based on the actual project details. Please create the necessary links to Tab 4/5 and tabulations within this LRAMVA workform to calculate the LRAMVA amounts.  Alternatively, LDCs may submit a separate attachment with the project level details for billed demand by type of bulb.</t>
  </si>
  <si>
    <t>2021 Q1</t>
  </si>
  <si>
    <t>2021 Q2</t>
  </si>
  <si>
    <t>2021 Q3</t>
  </si>
  <si>
    <t>2021 Q4</t>
  </si>
  <si>
    <t>2022 Q1</t>
  </si>
  <si>
    <t>2022 Q2</t>
  </si>
  <si>
    <t>2022 Q3</t>
  </si>
  <si>
    <t>2022 Q4</t>
  </si>
  <si>
    <t>Opening Balance for 2021</t>
  </si>
  <si>
    <t>Total for 2021</t>
  </si>
  <si>
    <t>Opening Balance for 2022</t>
  </si>
  <si>
    <t>Total for 2022</t>
  </si>
  <si>
    <t>2011-2021</t>
  </si>
  <si>
    <t>2011-2022</t>
  </si>
  <si>
    <t>The LRAMVA work form was created in a generic manner for use by all LDCs.  Distributors should follow the checklist, which is referenced in this tab of the work form and listed below:</t>
  </si>
  <si>
    <t xml:space="preserve">Please provide the LRAMVA threshold approved in the cost of service (COS) or custom IR (CIR) application, which is used as the comparator against actual savings in the period of the LRAMVA claim.  The LRAMVA threshold should generally be consistent with the annualized savings targets developed from Appendix 2-I.  If a manual update is required to reflect a different allocation of forecast savings that was approved by the OEB, please note the changes and provide rationale for the change in Tab 1-a. </t>
  </si>
  <si>
    <r>
      <t>T</t>
    </r>
    <r>
      <rPr>
        <b/>
        <sz val="12"/>
        <rFont val="Arial"/>
        <family val="2"/>
      </rPr>
      <t>abs 4 and 5 (2</t>
    </r>
    <r>
      <rPr>
        <b/>
        <sz val="12"/>
        <color theme="1"/>
        <rFont val="Arial"/>
        <family val="2"/>
      </rPr>
      <t>011-to Next COS)</t>
    </r>
  </si>
  <si>
    <t>2021 Actuals</t>
  </si>
  <si>
    <t>2021 Forecast</t>
  </si>
  <si>
    <t>2022 Actuals</t>
  </si>
  <si>
    <t>2022 Forecast</t>
  </si>
  <si>
    <t>EB-2021-XXXX</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</si>
  <si>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 note #5: As noted above, the work form has been expanded to allow for persistence of savings and lost revenues into the future, up to the time of an LDCs next cost of service application. LDCs should include all persisting lost revenues in order to be able to close its LRAMVA balances entirely.</t>
    </r>
  </si>
  <si>
    <t>Table 5-f.  2021 Lost Revenues</t>
  </si>
  <si>
    <t>Table 5-f.  2022 Lost Revenues</t>
  </si>
  <si>
    <t>Table 5-f.  2023 Lost Revenues</t>
  </si>
  <si>
    <t>Table 5-f.  2024 Lost Revenues</t>
  </si>
  <si>
    <t>Table 5-f.  2025 Lost Revenues</t>
  </si>
  <si>
    <t>Table 5-f.  2026 Lost Revenues</t>
  </si>
  <si>
    <t>Table 5-f.  2027 Lost Revenues</t>
  </si>
  <si>
    <t>Adjustment to 2021 savings</t>
  </si>
  <si>
    <t>Actual CDM Savings in 2021</t>
  </si>
  <si>
    <t>Forecast CDM Savings in 2021</t>
  </si>
  <si>
    <t>Distribution Rate in 2021</t>
  </si>
  <si>
    <t>Lost Revenue in 2021 from 2011 programs</t>
  </si>
  <si>
    <t>Lost Revenue in 2021 from 2012 programs</t>
  </si>
  <si>
    <t>Lost Revenue in 2021 from 2013 programs</t>
  </si>
  <si>
    <t>Lost Revenue in 2021 from 2014 programs</t>
  </si>
  <si>
    <t>Lost Revenue in 2021 from 2015 programs</t>
  </si>
  <si>
    <t>Lost Revenue in 2021 from 2016 programs</t>
  </si>
  <si>
    <t>Lost Revenue in 2021 from 2017 programs</t>
  </si>
  <si>
    <t>Lost Revenue in 2021 from 2018 programs</t>
  </si>
  <si>
    <t>Lost Revenue in 2021 from 2019 programs</t>
  </si>
  <si>
    <t>Lost Revenue in 2021 from 2021 programs</t>
  </si>
  <si>
    <t>Total Lost Revenues in 2021</t>
  </si>
  <si>
    <t>Forecast Lost Revenues in 2021</t>
  </si>
  <si>
    <t>LRAMVA in 2021</t>
  </si>
  <si>
    <t>Lost Revenue in 2021 from 2020 programs</t>
  </si>
  <si>
    <t>Adjustment to 2022 savings</t>
  </si>
  <si>
    <t>Actual CDM Savings in 2022</t>
  </si>
  <si>
    <t>Forecast CDM Savings in 2022</t>
  </si>
  <si>
    <t>Distribution Rate in 2022</t>
  </si>
  <si>
    <t>Lost Revenue in 2022 from 2011 programs</t>
  </si>
  <si>
    <t>Lost Revenue in 2022 from 2012 programs</t>
  </si>
  <si>
    <t>Lost Revenue in 2022 from 2013 programs</t>
  </si>
  <si>
    <t>Lost Revenue in 2022 from 2014 programs</t>
  </si>
  <si>
    <t>Lost Revenue in 2022 from 2015 programs</t>
  </si>
  <si>
    <t>Lost Revenue in 2022 from 2016 programs</t>
  </si>
  <si>
    <t>Lost Revenue in 2022 from 2017 programs</t>
  </si>
  <si>
    <t>Lost Revenue in 2022 from 2018 programs</t>
  </si>
  <si>
    <t>Lost Revenue in 2022 from 2019 programs</t>
  </si>
  <si>
    <t>Lost Revenue in 2022 from 2022 programs</t>
  </si>
  <si>
    <t>Total Lost Revenues in 2022</t>
  </si>
  <si>
    <t>Forecast Lost Revenues in 2022</t>
  </si>
  <si>
    <t>LRAMVA in 2022</t>
  </si>
  <si>
    <t>Lost Revenue in 2022 from 2020 programs</t>
  </si>
  <si>
    <t>Lost Revenue in 2022 from 2021 programs</t>
  </si>
  <si>
    <t>Forecast CDM Savings in 2023</t>
  </si>
  <si>
    <t>Lost Revenue in 2023 from 2011 programs</t>
  </si>
  <si>
    <t>Lost Revenue in 2023 from 2012 programs</t>
  </si>
  <si>
    <t>Lost Revenue in 2023 from 2013 programs</t>
  </si>
  <si>
    <t>Lost Revenue in 2023 from 2014 programs</t>
  </si>
  <si>
    <t>Lost Revenue in 2023 from 2015 programs</t>
  </si>
  <si>
    <t>Lost Revenue in 2023 from 2016 programs</t>
  </si>
  <si>
    <t>Lost Revenue in 2023 from 2017 programs</t>
  </si>
  <si>
    <t>Lost Revenue in 2023 from 2018 programs</t>
  </si>
  <si>
    <t>Lost Revenue in 2023 from 2019 programs</t>
  </si>
  <si>
    <t>Lost Revenue in 2023 from 2020 programs</t>
  </si>
  <si>
    <t>Lost Revenue in 2023 from 2021 programs</t>
  </si>
  <si>
    <t>Lost Revenue in 2023 from 2022 programs</t>
  </si>
  <si>
    <t>Forecast CDM Savings in 2024</t>
  </si>
  <si>
    <t>Lost Revenue in 2024 from 2011 programs</t>
  </si>
  <si>
    <t>Lost Revenue in 2024 from 2012 programs</t>
  </si>
  <si>
    <t>Lost Revenue in 2024 from 2013 programs</t>
  </si>
  <si>
    <t>Lost Revenue in 2024 from 2014 programs</t>
  </si>
  <si>
    <t>Lost Revenue in 2024 from 2015 programs</t>
  </si>
  <si>
    <t>Lost Revenue in 2024 from 2016 programs</t>
  </si>
  <si>
    <t>Lost Revenue in 2024 from 2017 programs</t>
  </si>
  <si>
    <t>Lost Revenue in 2024 from 2018 programs</t>
  </si>
  <si>
    <t>Lost Revenue in 2024 from 2019 programs</t>
  </si>
  <si>
    <t>Lost Revenue in 2024 from 2020 programs</t>
  </si>
  <si>
    <t>Lost Revenue in 2024 from 2021 programs</t>
  </si>
  <si>
    <t>Lost Revenue in 2024 from 2022 programs</t>
  </si>
  <si>
    <t>Forecast CDM Savings in 2025</t>
  </si>
  <si>
    <t>Lost Revenue in 2025 from 2011 programs</t>
  </si>
  <si>
    <t>Lost Revenue in 2025 from 2012 programs</t>
  </si>
  <si>
    <t>Lost Revenue in 2025 from 2013 programs</t>
  </si>
  <si>
    <t>Lost Revenue in 2025 from 2014 programs</t>
  </si>
  <si>
    <t>Lost Revenue in 2025 from 2015 programs</t>
  </si>
  <si>
    <t>Lost Revenue in 2025 from 2016 programs</t>
  </si>
  <si>
    <t>Lost Revenue in 2025 from 2017 programs</t>
  </si>
  <si>
    <t>Lost Revenue in 2025 from 2018 programs</t>
  </si>
  <si>
    <t>Lost Revenue in 2025 from 2019 programs</t>
  </si>
  <si>
    <t>Lost Revenue in 2025 from 2020 programs</t>
  </si>
  <si>
    <t>Lost Revenue in 2025 from 2021 programs</t>
  </si>
  <si>
    <t>Lost Revenue in 2025 from 2022 programs</t>
  </si>
  <si>
    <t>Forecast CDM Savings in 2026</t>
  </si>
  <si>
    <t>Lost Revenue in 2026 from 2011 programs</t>
  </si>
  <si>
    <t>Lost Revenue in 2026 from 2012 programs</t>
  </si>
  <si>
    <t>Lost Revenue in 2026 from 2013 programs</t>
  </si>
  <si>
    <t>Lost Revenue in 2026 from 2014 programs</t>
  </si>
  <si>
    <t>Lost Revenue in 2026 from 2015 programs</t>
  </si>
  <si>
    <t>Lost Revenue in 2026 from 2016 programs</t>
  </si>
  <si>
    <t>Lost Revenue in 2026 from 2017 programs</t>
  </si>
  <si>
    <t>Lost Revenue in 2026 from 2018 programs</t>
  </si>
  <si>
    <t>Lost Revenue in 2026 from 2019 programs</t>
  </si>
  <si>
    <t>Lost Revenue in 2026 from 2020 programs</t>
  </si>
  <si>
    <t>Lost Revenue in 2026 from 2021 programs</t>
  </si>
  <si>
    <t>Lost Revenue in 2026 from 2022 programs</t>
  </si>
  <si>
    <t>Table 5-g.  2021 Lost Revenues Work Form</t>
  </si>
  <si>
    <t>Table 5-h.  2022 Lost Revenues Work Form</t>
  </si>
  <si>
    <t>Table 5-i.  2023 Lost Revenues Work Form</t>
  </si>
  <si>
    <t>Table 5-j.  2024 Lost Revenues Work Form</t>
  </si>
  <si>
    <t>Table 5-k.  2025 Lost Revenues Work Form</t>
  </si>
  <si>
    <t>Table 5-l.  2026 Lost Revenues Work Form</t>
  </si>
  <si>
    <t>Table 5-m.  2027 Lost Revenues Work Form</t>
  </si>
  <si>
    <t>Forecast CDM Savings in 2027</t>
  </si>
  <si>
    <t>Lost Revenue in 2027 from 2011 programs</t>
  </si>
  <si>
    <t>Lost Revenue in 2027 from 2012 programs</t>
  </si>
  <si>
    <t>Lost Revenue in 2027 from 2013 programs</t>
  </si>
  <si>
    <t>Lost Revenue in 2027 from 2014 programs</t>
  </si>
  <si>
    <t>Lost Revenue in 2027 from 2015 programs</t>
  </si>
  <si>
    <t>Lost Revenue in 2027 from 2016 programs</t>
  </si>
  <si>
    <t>Lost Revenue in 2027 from 2017 programs</t>
  </si>
  <si>
    <t>Lost Revenue in 2027 from 2018 programs</t>
  </si>
  <si>
    <t>Lost Revenue in 2027 from 2019 programs</t>
  </si>
  <si>
    <t>Lost Revenue in 2027 from 2027 programs</t>
  </si>
  <si>
    <t>Lost Revenue in 2027 from 2021 programs</t>
  </si>
  <si>
    <t>Lost Revenue in 2027 from 2022 programs</t>
  </si>
  <si>
    <t>5.  2015-2027 LRAM</t>
  </si>
  <si>
    <r>
      <rPr>
        <b/>
        <sz val="11"/>
        <rFont val="Arial"/>
        <family val="2"/>
      </rPr>
      <t>Tables 5-a, 5-b, 5-c, 5-d, 5-e, 5-f, 5-g, 5-h, 5-i, 5-j, 5-k, 5-l and 5-m</t>
    </r>
    <r>
      <rPr>
        <sz val="11"/>
        <rFont val="Arial"/>
        <family val="2"/>
      </rPr>
      <t xml:space="preserve"> include the template 2015-2027 LRAMVA work forms.</t>
    </r>
  </si>
  <si>
    <t>2011 Savings Persisting in 2021</t>
  </si>
  <si>
    <t>2011 Savings Persisting in 2022</t>
  </si>
  <si>
    <t>2011 Savings Persisting in 2023</t>
  </si>
  <si>
    <t>2011 Savings Persisting in 2024</t>
  </si>
  <si>
    <t>2011 Savings Persisting in 2025</t>
  </si>
  <si>
    <t>2011 Savings Persisting in 2026</t>
  </si>
  <si>
    <t>2011 Savings Persisting in 2027</t>
  </si>
  <si>
    <t>2015 Savings Persisting in 2021</t>
  </si>
  <si>
    <t>2016 Savings Persisting in 2021</t>
  </si>
  <si>
    <t>2017 Savings Persisting in 2021</t>
  </si>
  <si>
    <t>2018 Savings Persisting in 2021</t>
  </si>
  <si>
    <t>2019 Savings Persisting in 2021</t>
  </si>
  <si>
    <t>2015 Savings Persisting in 2022</t>
  </si>
  <si>
    <t>2015 Savings Persisting in 2023</t>
  </si>
  <si>
    <t>2015 Savings Persisting in 2024</t>
  </si>
  <si>
    <t>2015 Savings Persisting in 2025</t>
  </si>
  <si>
    <t>2015 Savings Persisting in 2026</t>
  </si>
  <si>
    <t>2015 Savings Persisting in 2027</t>
  </si>
  <si>
    <t>2016 Savings Persisting in 2022</t>
  </si>
  <si>
    <t>2016 Savings Persisting in 2023</t>
  </si>
  <si>
    <t>2016 Savings Persisting in 2024</t>
  </si>
  <si>
    <t>2016 Savings Persisting in 2025</t>
  </si>
  <si>
    <t>2016 Savings Persisting in 2026</t>
  </si>
  <si>
    <t>2016 Savings Persisting in 2027</t>
  </si>
  <si>
    <t>2017 Savings Persisting in 2022</t>
  </si>
  <si>
    <t>2017 Savings Persisting in 2023</t>
  </si>
  <si>
    <t>2017 Savings Persisting in 2024</t>
  </si>
  <si>
    <t>2017 Savings Persisting in 2025</t>
  </si>
  <si>
    <t>2017 Savings Persisting in 2026</t>
  </si>
  <si>
    <t>2017 Savings Persisting in 2027</t>
  </si>
  <si>
    <t>2018 Savings Persisting in 2022</t>
  </si>
  <si>
    <t>2018 Savings Persisting in 2023</t>
  </si>
  <si>
    <t>2018 Savings Persisting in 2024</t>
  </si>
  <si>
    <t>2018 Savings Persisting in 2025</t>
  </si>
  <si>
    <t>2018 Savings Persisting in 2026</t>
  </si>
  <si>
    <t>2018 Savings Persisting in 2027</t>
  </si>
  <si>
    <t>2019 Savings Persisting in 2022</t>
  </si>
  <si>
    <t>2019 Savings Persisting in 2023</t>
  </si>
  <si>
    <t>2019 Savings Persisting in 2024</t>
  </si>
  <si>
    <t>2019 Savings Persisting in 2025</t>
  </si>
  <si>
    <t>2019 Savings Persisting in 2026</t>
  </si>
  <si>
    <t>2019 Savings Persisting in 2027</t>
  </si>
  <si>
    <t>2020 Savings Persisting in 2021</t>
  </si>
  <si>
    <t>2020 Savings Persisting in 2022</t>
  </si>
  <si>
    <t>2020 Savings Persisting in 2023</t>
  </si>
  <si>
    <t>2020 Savings Persisting in 2024</t>
  </si>
  <si>
    <t>2020 Savings Persisting in 2025</t>
  </si>
  <si>
    <t>2020 Savings Persisting in 2026</t>
  </si>
  <si>
    <t>2020 Savings Persisting in 2027</t>
  </si>
  <si>
    <t>2021 Savings Persisting in 2022</t>
  </si>
  <si>
    <t>2021 Savings Persisting in 2023</t>
  </si>
  <si>
    <t>2021 Savings Persisting in 2024</t>
  </si>
  <si>
    <t>2021 Savings Persisting in 2025</t>
  </si>
  <si>
    <t>2021 Savings Persisting in 2026</t>
  </si>
  <si>
    <t>2021 Savings Persisting in 2027</t>
  </si>
  <si>
    <t>2022 Savings Persisting in 2023</t>
  </si>
  <si>
    <t>2022 Savings Persisting in 2024</t>
  </si>
  <si>
    <t>2022 Savings Persisting in 2025</t>
  </si>
  <si>
    <t>2022 Savings Persisting in 2026</t>
  </si>
  <si>
    <t>2022 Savings Persisting in 2027</t>
  </si>
  <si>
    <r>
      <rPr>
        <b/>
        <sz val="12"/>
        <rFont val="Arial"/>
        <family val="2"/>
      </rPr>
      <t xml:space="preserve">1.  </t>
    </r>
    <r>
      <rPr>
        <sz val="12"/>
        <rFont val="Arial"/>
        <family val="2"/>
      </rPr>
      <t xml:space="preserve">The following LRAMVA work forms apply to LDCs that need to recover lost revenues arising from CDM activity from the 2011-2014 period.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</si>
  <si>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t xml:space="preserve">Please provide the LRAMVA threshold approved in the cost of service (COS) or custom IR (CIR) application, which is used as the comparator against actual savings in the period of the LRAMVA claim. If a manual update is required to reflect a different allocation of forecast savings that was approved by the OEB, please note the changes and provide rationale for the change in Tab 1-a. </t>
  </si>
  <si>
    <r>
      <rPr>
        <b/>
        <sz val="12"/>
        <rFont val="Arial"/>
        <family val="2"/>
      </rPr>
      <t xml:space="preserve">2.  </t>
    </r>
    <r>
      <rPr>
        <sz val="12"/>
        <rFont val="Arial"/>
        <family val="2"/>
      </rPr>
      <t>Please ensure that the IESO verified savings adjustments apply back to the program year it relates to.  For example, savings adjustments related to 2016 programs that were reported by the IESO in 2017 should be included in the 2016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cannot be claimed as approved LRAMVA amounts are considered to be final.</t>
    </r>
  </si>
  <si>
    <t>LRAM-Eligible Amount in 2023 (in 2022 $)</t>
  </si>
  <si>
    <t>Total Lost Revenues in 2023 (in 2022 $)</t>
  </si>
  <si>
    <t>Forecast Lost Revenues in 2023 (in 2022 $)</t>
  </si>
  <si>
    <t>Total Lost Revenues in 2024 (in 2022 $)</t>
  </si>
  <si>
    <t>Forecast Lost Revenues in 2024 (in 2022 $)</t>
  </si>
  <si>
    <t>LRAM-Eligible Amount in 2024 (in 2022 $)</t>
  </si>
  <si>
    <t>Total Lost Revenues in 2025 (in 2022 $)</t>
  </si>
  <si>
    <t>Forecast Lost Revenues in 2025 (in 2022 $)</t>
  </si>
  <si>
    <t>LRAM-Eligible Amount in 2025 (in 2022 $)</t>
  </si>
  <si>
    <t>Total Lost Revenues in 2026 (in 2022 $)</t>
  </si>
  <si>
    <t>Forecast Lost Revenues in 2026 (in 2022 $)</t>
  </si>
  <si>
    <t>LRAM-Eligible Amount in 2026 (in 2022 $)</t>
  </si>
  <si>
    <t>Total Lost Revenues in 2027 (in 2022 $)</t>
  </si>
  <si>
    <t>Forecast Lost Revenues in 2027 (in 2022 $)</t>
  </si>
  <si>
    <t>LRAM-Eligible Amount in 2027 (in 2022 $)</t>
  </si>
  <si>
    <t>Table 1-c.  LRAM-Eligible Amounts for Prospective Disposition</t>
  </si>
  <si>
    <t>2012 Savings Persisting in 2021</t>
  </si>
  <si>
    <t>2012 Savings Persisting in 2022</t>
  </si>
  <si>
    <t>2012 Savings Persisting in 2023</t>
  </si>
  <si>
    <t>2012 Savings Persisting in 2024</t>
  </si>
  <si>
    <t>2012 Savings Persisting in 2025</t>
  </si>
  <si>
    <t>2012 Savings Persisting in 2026</t>
  </si>
  <si>
    <t>2012 Savings Persisting in 2027</t>
  </si>
  <si>
    <t>2014 Savings Persisting in 2021</t>
  </si>
  <si>
    <t>2013 Savings Persisting in 2027</t>
  </si>
  <si>
    <t>2013 Savings Persisting in 2021</t>
  </si>
  <si>
    <t>2013 Savings Persisting in 2022</t>
  </si>
  <si>
    <t>2013 Savings Persisting in 2023</t>
  </si>
  <si>
    <t>2013 Savings Persisting in 2025</t>
  </si>
  <si>
    <t>2013 Savings Persisting in 2026</t>
  </si>
  <si>
    <t>2014 Savings Persisting in 2027</t>
  </si>
  <si>
    <t>2014 Savings Persisting in 2022</t>
  </si>
  <si>
    <t>2014 Savings Persisting in 2023</t>
  </si>
  <si>
    <t>2014 Savings Persisting in 2024</t>
  </si>
  <si>
    <t>2014 Savings Persisting in 2025</t>
  </si>
  <si>
    <t>2014 Savings Persisting in 2026</t>
  </si>
  <si>
    <r>
      <t xml:space="preserve">Local Program Fund </t>
    </r>
    <r>
      <rPr>
        <b/>
        <sz val="12"/>
        <color rgb="FF0033CC"/>
        <rFont val="Arial"/>
        <family val="2"/>
      </rPr>
      <t>(LDC to Complete)</t>
    </r>
  </si>
  <si>
    <t xml:space="preserve">Interim Framework </t>
  </si>
  <si>
    <t>2023 Actuals (in 2022 $)</t>
  </si>
  <si>
    <t>2023 Forecast (in 2022 $)</t>
  </si>
  <si>
    <t>2024 Actuals (in 2022 $)</t>
  </si>
  <si>
    <t>2024 Forecast (in 2022 $)</t>
  </si>
  <si>
    <t>2025 Actuals (in 2022 $)</t>
  </si>
  <si>
    <t>2025 Forecast (in 2022 $)</t>
  </si>
  <si>
    <t>2026 Actuals (in 2022 $)</t>
  </si>
  <si>
    <t>2026 Forecast (in 2022 $)</t>
  </si>
  <si>
    <t>2027 Actuals (in 2022 $)</t>
  </si>
  <si>
    <t>2027 Forecast (in 2022 $)</t>
  </si>
  <si>
    <t>Total LRAM-Eligible Amount (in 2022 $)</t>
  </si>
  <si>
    <t>Prospective Disposition of 
Persisting CDM Savings</t>
  </si>
  <si>
    <t>Total LRAMVA Balance
(2011-2022)</t>
  </si>
  <si>
    <r>
      <rPr>
        <b/>
        <sz val="14"/>
        <rFont val="Arial"/>
        <family val="2"/>
      </rPr>
      <t>General Note on the LRAMVA Model</t>
    </r>
    <r>
      <rPr>
        <sz val="12"/>
        <rFont val="Arial"/>
        <family val="2"/>
      </rPr>
      <t xml:space="preserve">
The LRAMVA work form has been created in a generic manner that should allow for use by all LDCs.  This LRAMVA work form consolidates information that LDCs are already required to file with the OEB.  The model has been created to provide LDCs with a consistent format to display CDM impacts, the forecast savings component and, ultimately, any variance between actual CDM savings and forecast CDM savings. Additionally, LDCs are also able to calculate prospective LRAM-eligible amounts, consistent with guidance provided in the 2021 CDM Guidelines. The majority of the information required in the LRAMVA work form will be provided to LDCs from the IESO as part of the Final CDM Results and Participation and Cost Report.    Please contact the IESO for any reports that may be required to complete this LRAMVA work form.
The LRAMVA work form is unlocked to enable LDCs to tailor it to their own unique circumstances. 
</t>
    </r>
  </si>
  <si>
    <t>Tabs "4.  2011-2014 LRAM" and "5.  2015-2027 LRAM"</t>
  </si>
  <si>
    <t>Distributors are required to report any past approved LRAMVA amounts along with the current LRAMVA amount requested for approval.  Distributors are also expected to provide prospective LRAM-eligible amounts related to persisting CDM savings for all years until their next rebasing application.There are separate tables indicating new lost revenues and carrying charges amounts by year and the totals for rate rider calculations.</t>
  </si>
  <si>
    <t>Distributors should complete the lost revenue calculation for 2011-2014 program years and 2015-2022 program years and persisting savings until distributors next cost of service application, as applicable, by undertaking the following:</t>
  </si>
  <si>
    <t>Distributors are requested to calculate carrying charges based on the methodology provided in the work form.  This includes updating Table 6 as new prescribed interest rates for deferral and variance accounts become available and entering any collected interest amounts into the "Amounts Cleared" row to calculate outstanding variances on carrying charges. Carrying charges are not to be calculated for prospective LRAM-eligible amounts that relate to the persisting savings from CDM programs until the LDCs next cost-of-service application.</t>
  </si>
  <si>
    <r>
      <rPr>
        <b/>
        <sz val="11"/>
        <rFont val="Arial"/>
        <family val="2"/>
      </rPr>
      <t>Tables 1-a and 1-b</t>
    </r>
    <r>
      <rPr>
        <sz val="11"/>
        <rFont val="Arial"/>
        <family val="2"/>
      </rPr>
      <t xml:space="preserve"> provide a summary of the LRAMVA balances and carrying charges associated with the LRAMVA disposition. </t>
    </r>
    <r>
      <rPr>
        <b/>
        <sz val="11"/>
        <rFont val="Arial"/>
        <family val="2"/>
      </rPr>
      <t>Table 1c</t>
    </r>
    <r>
      <rPr>
        <sz val="11"/>
        <rFont val="Arial"/>
        <family val="2"/>
      </rPr>
      <t xml:space="preserve"> provides a summary of prospective LRAM-eligible amounts related to persisting CDM savings for all years until the LDC's next rebasing application. The balances are populated from entries into other tabs throughout this work form.</t>
    </r>
  </si>
  <si>
    <r>
      <rPr>
        <b/>
        <sz val="12"/>
        <rFont val="Arial"/>
        <family val="2"/>
      </rPr>
      <t xml:space="preserve">1.  </t>
    </r>
    <r>
      <rPr>
        <sz val="12"/>
        <rFont val="Arial"/>
        <family val="2"/>
      </rPr>
      <t>LDCs are expected to apply for disposition of all LRAMVA balances, incluidng persisting amounts that extend to the LDCs next COS, as part of 2023 rate applications. The following LRAMVA work forms apply to all LDCs that need to recover lost revenues for the 2015-2027 period, resulting from CDM activity in the 2015-2022 period. This includes the ability to recover lost revenues that  persist until the LDCs next COS application.</t>
    </r>
    <r>
      <rPr>
        <sz val="12"/>
        <color rgb="FFFF0000"/>
        <rFont val="Arial"/>
        <family val="2"/>
      </rPr>
      <t xml:space="preserve"> </t>
    </r>
    <r>
      <rPr>
        <sz val="12"/>
        <rFont val="Arial"/>
        <family val="2"/>
      </rPr>
      <t xml:space="preserve"> The 2021 CDM Guidelines indicate that distributors filing an application for 2023 rates should seek disposition of all outstanding LRAMVA balances related to previously established thresholds. Distributors not rebasing for 2023 rates who have complete information on eligible savings (i.e., needing only to account for persistence of savings in future years) may seek a rate adjustment on a prospective basis to address amounts that would otherwise be recorded in the LRAMVA for all years until their next rebasing application. Prospective treatment will not be necessary for cost-of-service applications. 
</t>
    </r>
    <r>
      <rPr>
        <b/>
        <sz val="12"/>
        <rFont val="Arial"/>
        <family val="2"/>
      </rPr>
      <t xml:space="preserve">More detailed instructions related to prospective LRAM-eligible amounts are included above Table 5-i (2023 Lost Revenue Work Form). </t>
    </r>
    <r>
      <rPr>
        <sz val="12"/>
        <rFont val="Arial"/>
        <family val="2"/>
      </rPr>
      <t xml:space="preserve">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</si>
  <si>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r>
      <t xml:space="preserve">As noted above, prospective treatment will not be necessary for cost-of-service applications. For incentive rate-setting mechanism applications, treatment of prospective LRAM-eligible amounts should be done as follows:
1)  Tables 5-i through Tables 5-m (the 2023 to 2027 years) do not allow for entry of new CDM savings in these years, but will calculate the total lost revenues, the forecast lost revenues, and the LRAM-eligible amount in these years, due to persistence of savings from prior years,  based on 2022 distribution rates. 
2)  The LRAM-eligible amounts for 2023 to 2027 are not added to the LRAMVA and do not accrue interest, but are shown separately in the LRAMVA Summary in Table 1-C.  
3)  In their applications for 2023 rates, distributors should apply for approval of the 2023 to 2027 LRAM-eligible amounts shown in Table 1-C. Approval will mean that the LRAM-eligible amounts are accepted as final, subject only to the mechanistic adjustment described below.
4)  In their applications for 2023 rates and subsequent rate years: 
       o   Distributors should propose rate riders to recover each annual LRAM-eligible amount in the corresponding rate year, beginning with the application for 2023 rates, and continuing each rate year until all amounts shown in Table 1-C have been recovered.  
       o   The LRAM-eligible amount for a particular year (as identified in Table 1-C) is to be adjusted mechanistically by the OEB-approved inflation minus X factor formula applicable to IRM applications in effect for a given year. For example:
</t>
    </r>
    <r>
      <rPr>
        <b/>
        <sz val="12"/>
        <rFont val="Arial"/>
        <family val="2"/>
      </rPr>
      <t xml:space="preserve">
                  LRAM-Eligible Amount
</t>
    </r>
    <r>
      <rPr>
        <sz val="12"/>
        <rFont val="Arial"/>
        <family val="2"/>
      </rPr>
      <t xml:space="preserve">                           - Updated 2023 LRAM-eligible amount requested in the 2023 rate application = (2023 LRAM-eligible amount shown in Table 1-c)*(2023 OEB-approved inflation minus X-factor)
                           - Updated 2023 LRAM-eligible amount requested in the 2024 rate application = (2024 LRAM-eligible amount shown in Table 1-c)*(2023 OEB-approved inflation minus X-factor)*(2024 OEB-approved inflation minux X-factor)
</t>
    </r>
    <r>
      <rPr>
        <b/>
        <sz val="12"/>
        <rFont val="Arial"/>
        <family val="2"/>
      </rPr>
      <t xml:space="preserve">
</t>
    </r>
    <r>
      <rPr>
        <sz val="12"/>
        <rFont val="Arial"/>
        <family val="2"/>
      </rPr>
      <t xml:space="preserve">•   </t>
    </r>
    <r>
      <rPr>
        <b/>
        <sz val="12"/>
        <rFont val="Arial"/>
        <family val="2"/>
      </rPr>
      <t>Note</t>
    </r>
    <r>
      <rPr>
        <sz val="12"/>
        <rFont val="Arial"/>
        <family val="2"/>
      </rPr>
      <t>: each year’s LRAM-eligible amount is to be adjusted by the OEB-approved inflation minus X factors for the previous years up to and including the current rate year. 
       o   The rate riders for the respective rate year’s LRAM eligible amount are for a one-year period. 
       o   Distributors are to input the resulting rate riders in Tab 18 – Additional Rates of the IRM Rate Generator Model.</t>
    </r>
  </si>
  <si>
    <t>LDCs are expected to include projected carrying charges amounts in row 90 of Table 1-b below.  LDCs should also check accuracy of the years included in the LRAMVA balance in row 92.</t>
  </si>
  <si>
    <t xml:space="preserve">Table 1-c provides a summary of all prospective LRAM-eligible amounts. Consistent with guidance in the 2021 CDM Guidelines, distributors filing an application for 2023 rates should seek disposition of all outstanding LRAMVA balances related to previously established thresholds. Distributors not rebasing for 2023 rates who have complete information on eligible savings (i.e., needing only to account for persistence of savings in future years) may seek a rate adjustment on a prospective basis to address amounts that would otherwise be recorded in the LRAMVA for all years until their next rebasing application. Prospective treatment will not be necessary for cost-of-service applications. </t>
  </si>
  <si>
    <t xml:space="preserve">All entries summarized below will be populated based on persisting savings from prior year CDM activities with no new savings from 2023-2027. Additionally, LRAM-eligible amounts for 2023 to 2027 are not added to the LRAMVA and do not accrue interest. </t>
  </si>
  <si>
    <t>In their applications for 2023 rates, distributors should apply for approval of the 2023 to 2027 LRAM-eligible amounts shown in Table 1-C. Approval will mean that the LRAM-eligible amounts are accepted as final, subject only to the annual mechanistic adjustment to be completed in subsequent rate years.</t>
  </si>
  <si>
    <t>Tab "4.  2011-2014 LRAM" and "5.  2015-2027 LRAM"</t>
  </si>
  <si>
    <t>Actual CDM Savings in 2023 (set to zero)</t>
  </si>
  <si>
    <t>Actual CDM Savings in 2024 (set to zero)</t>
  </si>
  <si>
    <t>Actual CDM Savings in 2025 (set to zero)</t>
  </si>
  <si>
    <t>Actual CDM Savings in 2026 (set to zero)</t>
  </si>
  <si>
    <t>Actual CDM Savings in 2027 (set to zero)</t>
  </si>
  <si>
    <t>2023 TOTAL LRAM-Eligible*</t>
  </si>
  <si>
    <t>2024 TOTAL LRAM-Eligible*</t>
  </si>
  <si>
    <t>2025 TOTAL LRAM-Eligible*</t>
  </si>
  <si>
    <t>2026 TOTAL LRAM-Eligible*</t>
  </si>
  <si>
    <t xml:space="preserve">Note: All 2023-2027 LRAM-Eligible Amounts are in 2022 dollars. LDCs are to follow the instructions noted above Table 5-i in Tab 5 when seeking recovery of prospective amounts in future rate applications. </t>
  </si>
  <si>
    <t>2027 TOTAL LRAM-Eligible*</t>
  </si>
  <si>
    <t>Total LRAM-Eligible Amounts for Prospective Disposition</t>
  </si>
  <si>
    <t>(Annual amounts to be recovered in future rate applications)</t>
  </si>
  <si>
    <t>2013 Savings Persisting in 2024</t>
  </si>
  <si>
    <t>Updates</t>
  </si>
  <si>
    <t>Reference</t>
  </si>
  <si>
    <t>Description of Version 1.0</t>
  </si>
  <si>
    <t>Update in Version 1.1</t>
  </si>
  <si>
    <t>Tab 4, Rows 422-424</t>
  </si>
  <si>
    <t>Tab 4, Row 425</t>
  </si>
  <si>
    <t>No row for 2013 Savings Persisting in 2027</t>
  </si>
  <si>
    <t>Added new row for 2013 Savings Persisting in 2027</t>
  </si>
  <si>
    <t>Formulae referenced the wrong year for persisting savings</t>
  </si>
  <si>
    <t>Formulae corrected to retrieve correct persisting savings data</t>
  </si>
  <si>
    <t>Formulae referenced the wrong rate allocation range</t>
  </si>
  <si>
    <t xml:space="preserve">Formulae corrected to match other rows in this range </t>
  </si>
  <si>
    <t>Formulae referenced savings one year later than intended</t>
  </si>
  <si>
    <t>Formulae corrected to retrieve data from correct program year</t>
  </si>
  <si>
    <t>Formulae referenced incorrect cell to determine billing unit</t>
  </si>
  <si>
    <t xml:space="preserve">Formulae corrected to retrieve correct billing unit information </t>
  </si>
  <si>
    <t>Tab 6, C57:C60, H156:H191</t>
  </si>
  <si>
    <t>Cells did not include published OEB interest rates from 2021 Q3 to 2022 Q2</t>
  </si>
  <si>
    <t>Cells updated to include published OEB interest rates from 2021 Q3 to 2022 Q2</t>
  </si>
  <si>
    <r>
      <t xml:space="preserve">Rows labelled as 2013 Savings Persisting in </t>
    </r>
    <r>
      <rPr>
        <b/>
        <u/>
        <sz val="12"/>
        <color theme="1"/>
        <rFont val="Calibri"/>
        <family val="2"/>
        <scheme val="minor"/>
      </rPr>
      <t>2024-2027</t>
    </r>
  </si>
  <si>
    <r>
      <t xml:space="preserve">Corrected labelling to 2013 Savings Persisting in </t>
    </r>
    <r>
      <rPr>
        <b/>
        <u/>
        <sz val="12"/>
        <color theme="1"/>
        <rFont val="Calibri"/>
        <family val="2"/>
        <scheme val="minor"/>
      </rPr>
      <t>2023-2026</t>
    </r>
  </si>
  <si>
    <r>
      <t>Version 1.1 published June</t>
    </r>
    <r>
      <rPr>
        <b/>
        <sz val="12"/>
        <color rgb="FFFF0000"/>
        <rFont val="Arial"/>
        <family val="2"/>
      </rPr>
      <t xml:space="preserve"> </t>
    </r>
    <r>
      <rPr>
        <b/>
        <sz val="12"/>
        <rFont val="Arial"/>
        <family val="2"/>
      </rPr>
      <t>3, 2022</t>
    </r>
  </si>
  <si>
    <r>
      <t>Version 1.2 published June</t>
    </r>
    <r>
      <rPr>
        <b/>
        <sz val="12"/>
        <color rgb="FFFF0000"/>
        <rFont val="Arial"/>
        <family val="2"/>
      </rPr>
      <t xml:space="preserve"> </t>
    </r>
    <r>
      <rPr>
        <b/>
        <sz val="12"/>
        <rFont val="Arial"/>
        <family val="2"/>
      </rPr>
      <t>9, 2022</t>
    </r>
  </si>
  <si>
    <t>Tab 5, Rows 596 to 599 (Columns AG:AR)</t>
  </si>
  <si>
    <t>Tab 4, Rows, 555 to 561 (Columns AO:AZ)</t>
  </si>
  <si>
    <t>Tab 5, Rows 591, 596-599 (Columns AG:AS)</t>
  </si>
  <si>
    <t>Tab 5, Rows 781:789 (Column AF)</t>
  </si>
  <si>
    <t>Tab 5, Row 977 (Columns AI:AR)</t>
  </si>
  <si>
    <t>Tab 5, Rows 1632, 1659, 1686 (Columns AE:AS)</t>
  </si>
  <si>
    <t>Tab 6, I165:V176, I180:V191</t>
  </si>
  <si>
    <t>Formulae referenced the wrong year for forecast savings</t>
  </si>
  <si>
    <t>Formulae referenced the wrong year of total LRAMVA balance</t>
  </si>
  <si>
    <t>Formulae corrected to retrieve correct billing unit information</t>
  </si>
  <si>
    <t>Formulae corrected to retrieve correct forecast savings data</t>
  </si>
  <si>
    <t>Formulae corrected to retrieve correct year of total LRAMVA balance</t>
  </si>
  <si>
    <t>Description of Version 1.1</t>
  </si>
  <si>
    <t>Update in Version 1.2</t>
  </si>
  <si>
    <t>Alectra Utilities Corporation - Brampton Rate Zone</t>
  </si>
  <si>
    <t>EB-2021-0005</t>
  </si>
  <si>
    <t>2022 IRM Application</t>
  </si>
  <si>
    <t>EB-2022-0013</t>
  </si>
  <si>
    <t>2023 IRM Application</t>
  </si>
  <si>
    <t>GS 50 to 699 kW</t>
  </si>
  <si>
    <t>GS 700 to 4,999 kW</t>
  </si>
  <si>
    <t>EB-2014-0083, 2015 Cost of Service Settlement Agreement, p. 48 of 49</t>
  </si>
  <si>
    <t>EB-2019-0018</t>
  </si>
  <si>
    <t>P/C Report</t>
  </si>
  <si>
    <t>Post P/C Report</t>
  </si>
  <si>
    <t>Save on Energy Retrofit Program, FCR</t>
  </si>
  <si>
    <t>2019 Trueup</t>
  </si>
  <si>
    <t>Save on Energy Retrofit Program, P4P</t>
  </si>
  <si>
    <t>Save on Energy Retrofit Program, Retrofit-Streetlights</t>
  </si>
  <si>
    <t>Smart Thermostat</t>
  </si>
  <si>
    <t>2022 True-up</t>
  </si>
  <si>
    <t>Save on Energy Retrofit Program (exc. Streetlight), FCR</t>
  </si>
  <si>
    <t>Save on Energy Retrofit Program (exc Streetlight), P4P</t>
  </si>
  <si>
    <t>Save on Retrofit Program, Streetlight</t>
  </si>
  <si>
    <t>Table 8-a:  City of Brampton</t>
  </si>
  <si>
    <t>Summary of Project #161218</t>
  </si>
  <si>
    <t>Details of Project #161218, 2018</t>
  </si>
  <si>
    <t>Cobra - HPS 250W</t>
  </si>
  <si>
    <t>103W_XSPLG D HT 2ME 18L 40K7 UL SV N Q7</t>
  </si>
  <si>
    <t>Cobra - HPS 400W</t>
  </si>
  <si>
    <t>Cobra - HPS 150W</t>
  </si>
  <si>
    <t>103W_XSPLG D HT 3ME 18L 40K7 UL SV N Q7</t>
  </si>
  <si>
    <t>116W_XSPLG D HT 3ME 18L 40K7 UL SV N Q8</t>
  </si>
  <si>
    <t>128W_XSPLG D HT 2ME 18L 40K7 UL SV N Q9</t>
  </si>
  <si>
    <t>128W_XSPLG D HT 3ME 18L 40K7 UL SV N Q9</t>
  </si>
  <si>
    <t>156W_XSPLG D HT 3ME 24L 40K7 UL SV N Q6</t>
  </si>
  <si>
    <t>Persistence in 2019</t>
  </si>
  <si>
    <t>Cobra - HPS 70W</t>
  </si>
  <si>
    <t>30W_XSPSM D HT 2ME 5L 40K7 UL SV N Q3</t>
  </si>
  <si>
    <t>Cobra - HPS 100W</t>
  </si>
  <si>
    <t>Cobra - LED 53W</t>
  </si>
  <si>
    <t>47W_XSPSM D HT 2ME 5L 30K7 UL SV N Q9 (Dim to Q2, 27W)</t>
  </si>
  <si>
    <t>62W_XSPSM D HT 2ME 8L 40K7 UL SV N Q7</t>
  </si>
  <si>
    <t>62W_XSPSM D HT 3ME 8L 30K7 UL SV N Q7</t>
  </si>
  <si>
    <t>62W_XSPSM D HT 3ME 8L 40K7 UL SV N Q7</t>
  </si>
  <si>
    <t>65W_XSPSM D HT 2ME 8L 40K7 UL SV N Q8</t>
  </si>
  <si>
    <t>65W_XSPSM D HT 3ME 8L 40K7 UL SV N Q8</t>
  </si>
  <si>
    <t>67W_XSPMD D HT 2ME 12L 40K7 UL SV N Q4</t>
  </si>
  <si>
    <t>67W_XSPMD D HT 3ME 12L 40K7 UL SV N Q4</t>
  </si>
  <si>
    <t>69W_XSPSM D HT 2ME 8L 40K7 UL SV N Q9</t>
  </si>
  <si>
    <t>Cobra - HPS 200W</t>
  </si>
  <si>
    <t>69W_XSPSM D HT 3ME 8L 40K7 UL SV N Q9</t>
  </si>
  <si>
    <t>74W_XSPMD D HT 2ME 12L 40K7 UL SV N Q5</t>
  </si>
  <si>
    <t>74W_XSPMD D HT 3ME 12L 40K7 UL SV N Q5</t>
  </si>
  <si>
    <t>81W_XSPMD D HT 2ME 12L 40K7 UL SV N Q6</t>
  </si>
  <si>
    <t>81W_XSPMD D HT 3ME 12L 40K7 UL SV N Q6</t>
  </si>
  <si>
    <t>91W_XSPLG D HT 2ME 18L 40K7 UL SV N Q6</t>
  </si>
  <si>
    <t>91W_XSPLG D HT 3ME 18L 40K7 UL SV N Q6</t>
  </si>
  <si>
    <t>95W_XSPMD D HT 2ME 12L 40K7 UL SV N Q9</t>
  </si>
  <si>
    <t>95W_XSPMD D HT 3ME 12L 40K7 UL SV N Q9</t>
  </si>
  <si>
    <t>Table 8-b:  City of Brampton</t>
  </si>
  <si>
    <t>Summary of Project #161164</t>
  </si>
  <si>
    <t>Details of Project #161164, 2018</t>
  </si>
  <si>
    <t>Cobrahead HPS 150W</t>
  </si>
  <si>
    <t>107W_BXSP2-HO-HT-2ME-165W-40K-UL-SV-N-Q4</t>
  </si>
  <si>
    <t>107W_BXSP2-HO-HT-3ME-165W-40K-UL-SV-N-Q4</t>
  </si>
  <si>
    <t>125W_BXSP2-HO-HT-2ME-165W-40K-UL-SV-N-Q6</t>
  </si>
  <si>
    <t>125W_BXSP2-HO-HT-2ME-165W-40K-UL-SV-N-Q6_(Dialed down to Q4 107W)</t>
  </si>
  <si>
    <t>125W_BXSP2-HO-HT-3ME-165W-40K-UL-SV-N-Q6</t>
  </si>
  <si>
    <t>143W_BXSP2-HO-HT-2ME-165W-40K-UL-SV-N-Q7</t>
  </si>
  <si>
    <t>143W_BXSP2-HO-HT-3ME-165W-40K-UL-SV-N-Q7</t>
  </si>
  <si>
    <t>151W_BXSP2-HO-HT-3ME-165W-40K-UL-SV-N-Q8</t>
  </si>
  <si>
    <t>160W_BXSP2-HO-HT-2ME-165W-40K-UL-SV-N-Q9</t>
  </si>
  <si>
    <t>160W_BXSP2-HO-HT-3ME-165W-40K-UL-SV-N-Q9</t>
  </si>
  <si>
    <t>49W_BXSPR-HO-HT-2ME-60W-40K-UL-SV-N-Q7</t>
  </si>
  <si>
    <t>61W_BXSP1-HO-HT-2ME-100W-40K-UL-SV-N-Q5</t>
  </si>
  <si>
    <t>61W_BXSP1-HO-HT-3ME-100W-40K-UL-SV-N-Q5</t>
  </si>
  <si>
    <t>62W_BXSPR-HO-HT-2ME-60W-40K-UL-SV-N-Q9</t>
  </si>
  <si>
    <t>88W_BXSP1-HO-HT-3ME-100W-40K-UL-SV-N-Q8</t>
  </si>
  <si>
    <t>88W_BXSP1-HO-HT-3ME-100W-40K-UL-SV-N-Q8_(Dialed down to Q5 61W)</t>
  </si>
  <si>
    <t>88W_BXSP1-HO-HT-3ME-100W-40K-UL-SV-N-Q8_(Dialed down to Q6 69W)</t>
  </si>
  <si>
    <t>99W_BXSP1-HO-HT-3ME-100W-40K-UL-SV-N-Q9_(Dialed down to Q5 61W)</t>
  </si>
  <si>
    <t>Cobrahead HPS 200W</t>
  </si>
  <si>
    <t>Cobrahead HPS 250W</t>
  </si>
  <si>
    <t>125W_BXSP2-HO-HT-2ME-165W-40K-UL-SV-N-Q6_(Dialed down to Q5 112W)</t>
  </si>
  <si>
    <t>125W_BXSP2-HO-HT-3ME-165W-40K-UL-SV-N-Q6_(Dialed down to Q4 107W)</t>
  </si>
  <si>
    <t>125W_BXSP2-HO-HT-3ME-165W-40K-UL-SV-N-Q6_(Dialed down to Q5 112W)</t>
  </si>
  <si>
    <t>143W_BXSP2-HO-HT-2ME-165W-40K-UL-SV-N-Q7_(Dialed down to Q4 107W)</t>
  </si>
  <si>
    <t>143W_BXSP2-HO-HT-3ME-165W-40K-UL-SV-N-Q7_(Dialed down to Q5 112W)</t>
  </si>
  <si>
    <t>151W_BXSP2-HO-HT-2ME-165W-40K-UL-SV-N-Q8</t>
  </si>
  <si>
    <t>160W_BXSP2-HO-HT-2ME-165W-40K-UL-SV-N-Q9_(Dialed down to Q4 107W)</t>
  </si>
  <si>
    <t>160W_BXSP2-HO-HT-2ME-165W-40K-UL-SV-N-Q9_(Dialed down to Q7 143W)</t>
  </si>
  <si>
    <t>160W_BXSP2-HO-HT-3ME-165W-40K-UL-SV-N-Q9_(Dialed down to Q4 107W)</t>
  </si>
  <si>
    <t>160W_BXSP2-HO-HT-3ME-165W-40K-UL-SV-N-Q9_(Dialed down to Q5 112W)</t>
  </si>
  <si>
    <t>160W_BXSP2-HO-HT-3ME-165W-40K-UL-SV-N-Q9_(Dialed down to Q7 143W)</t>
  </si>
  <si>
    <t>88W_BXSP1-HO-HT-2ME-100W-40K-UL-SV-N-Q8</t>
  </si>
  <si>
    <t>99W_BXSP1-HO-HT-2ME-100W-40K-UL-SV-N-Q9</t>
  </si>
  <si>
    <t>99W_BXSP1-HO-HT-3ME-100W-40K-UL-SV-N-Q9</t>
  </si>
  <si>
    <t>Cobrahead HPS 400W</t>
  </si>
  <si>
    <t>143W_BXSP2-HO-HT-3ME-165W-40K-UL-SV-N-Q7_(Dialed down to Q4 107W)</t>
  </si>
  <si>
    <t>69W_BXSP1-HO-HT-2ME-100W-40K-UL-SV-N-Q6</t>
  </si>
  <si>
    <t>Cobrahead HPS 500W</t>
  </si>
  <si>
    <t>Sentinel HPS 150W</t>
  </si>
  <si>
    <t>Table 8-c:  City of Brampton</t>
  </si>
  <si>
    <t>Summary of Project #161194</t>
  </si>
  <si>
    <t>Details of Project #161194, 2018</t>
  </si>
  <si>
    <t>33W_XSPSM D HT 2ME 5L 30K7 UL SV N Q4</t>
  </si>
  <si>
    <t>33W_XSPSM D HT 2ME 5L 40K7 UL SV N Q4</t>
  </si>
  <si>
    <t>33W_XSPSM D HT 3ME 5L 30K7 UL SV N Q4</t>
  </si>
  <si>
    <t>35W_XSPSM D HT 2ME 8L 40K7 UL SV N Q1</t>
  </si>
  <si>
    <t>35W_XSPSM D HT 3ME 8L 40K7 UL SV N Q1</t>
  </si>
  <si>
    <t>37W_XSPSM D HT 3ME 5L 40K7 UL SV N Q5</t>
  </si>
  <si>
    <t>40W_XSPSM D HT 2ME 5L 30K7 UL SV N Q6</t>
  </si>
  <si>
    <t>40W_XSPSM D HT 2ME 5L 40K7 UL SV N Q6</t>
  </si>
  <si>
    <t>40W_XSPSM D HT 2ME 8L 30K7 UL SV N Q2</t>
  </si>
  <si>
    <t>40W_XSPSM D HT 2ME 8L 40K7 UL SV N Q2</t>
  </si>
  <si>
    <t>40W_XSPSM D HT 3ME 5L 40K7 UL SV N Q6</t>
  </si>
  <si>
    <t>40W_XSPSM D HT 3ME 8L 40K7 UL SV N Q2</t>
  </si>
  <si>
    <t>44W_XSPSM D HT 3ME 8L 40K7 UL SV N Q3</t>
  </si>
  <si>
    <t>Deco - Shoebox - HPS 100W</t>
  </si>
  <si>
    <t>47W_XSPSM D HT 2ME 5L 40K7 UL SV N Q9</t>
  </si>
  <si>
    <t>47W_XSPSM D HT 3ME 5L 30K7 UL SV N Q9</t>
  </si>
  <si>
    <t>49W_XSPSM D HT 2ME 8L 40K7 UL SV N Q4</t>
  </si>
  <si>
    <t>49W_XSPSM D HT 3ME 8L 30K7 UL SV N Q4</t>
  </si>
  <si>
    <t>49W_XSPSM D HT 3ME 8L 40K7 UL SV N Q4</t>
  </si>
  <si>
    <t>54W_XSPMD D HT 3ME 12L 40K7 UL SV N Q2</t>
  </si>
  <si>
    <t>54W_XSPSM D HT 2ME 8L 40K7 UL SV N Q5</t>
  </si>
  <si>
    <t>54W_XSPSM D HT 3ME 8L 40K7 UL SV N Q5</t>
  </si>
  <si>
    <t>Table 8-d:  City of Brampton</t>
  </si>
  <si>
    <t>Summary of Project #161193</t>
  </si>
  <si>
    <t>Details of Project #161193, 2019</t>
  </si>
  <si>
    <t>112W_BXSP2-HO-HT-2ME-165W-40K-UL-SV-N-Q5</t>
  </si>
  <si>
    <t xml:space="preserve">62W_BXSPR-HO-HT-2ME-60W-40K-UL-SV-N-Q9 </t>
  </si>
  <si>
    <t>112W_BXSP2-HO-HT-2ME-165W-40K-UL-SV-N-Q5_(Dialed down to Q4 107W)</t>
  </si>
  <si>
    <t>Persistence in 2020</t>
  </si>
  <si>
    <t>160W_BXSP2-HO-HT-3ME-165W-40K-UL-SV-N-Q9-BLS</t>
  </si>
  <si>
    <t>43W_BXSPR-HO-HT-2ME-60W-40K-UL-SV-N-Q6</t>
  </si>
  <si>
    <t>55W_BXSPR-HO-HT-2ME-60W-40K-UL-SV-N-Q8</t>
  </si>
  <si>
    <t>61W_BXSP1-HO-HT-2ME-100W-30K-UL-SV-N-Q5-BLS</t>
  </si>
  <si>
    <t>61W_BXSP1-HO-HT-2ME-100W-40K-UL-SV-N-Q5-BLS</t>
  </si>
  <si>
    <t>69W_BXSP1-HO-HT-2ME-100W-30K-UL-SV-N-Q6</t>
  </si>
  <si>
    <t>69W_BXSP1-HO-HT-2ME-100W-40K-UL-SV-N-Q6-BLS</t>
  </si>
  <si>
    <t>79W_BXSP1-HO-HT-2ME-100W-30K-UL-SV-N-Q7-BLS</t>
  </si>
  <si>
    <t>79W_BXSP1-HO-HT-2ME-100W-40K-UL-SV-N-Q7</t>
  </si>
  <si>
    <t>79W_BXSP1-HO-HT-2ME-100W-40K-UL-SV-N-Q7-BLS</t>
  </si>
  <si>
    <t>99W_BXSP1-HO-HT-2ME-100W-30K-UL-SV-N-Q9_(Dialed down to Q6 69W)</t>
  </si>
  <si>
    <t>107W_BXSP2-HO-HT-2ME-165W-40K-UL-SV-N-Q4-BLS</t>
  </si>
  <si>
    <t>112W_BXSP2-HO-HT-3ME-165W-40K-UL-SV-N-Q5</t>
  </si>
  <si>
    <t>112W_BXSP2-HO-HT-3ME-165W-40K-UL-SV-N-Q5-BLS</t>
  </si>
  <si>
    <t xml:space="preserve">143W_BXSP2-HO-HT-3ME-165W-40K-UL-SV-N-Q7 </t>
  </si>
  <si>
    <t>151W_BXSP2-HO-HT-3ME-165W-40K-UL-SV-N-Q8_(Dialed down to Q4 107W)</t>
  </si>
  <si>
    <t>160W_BXSP2-HO-HT-2ME-165W-40K-UL-SV-N-Q9-BLS</t>
  </si>
  <si>
    <t>69W_BXSP1-HO-HT-3ME-100W-40K-UL-SV-N-Q6</t>
  </si>
  <si>
    <t>Table 8-e:  City of Brampton</t>
  </si>
  <si>
    <t>Summary of Project #161219</t>
  </si>
  <si>
    <t>Details of Project #161219, 2020</t>
  </si>
  <si>
    <t>LED fixture &lt;=30W EXPIRED JUNE 19 2016</t>
  </si>
  <si>
    <t>50W to 75W MH/HPS</t>
  </si>
  <si>
    <t>LED fixture &gt;60 to &lt;= 120W EXPIRED JUNE 19 2016</t>
  </si>
  <si>
    <t>200W - 250W MH/HPS</t>
  </si>
  <si>
    <t>LED fixture &gt;30W to &lt;= 60W EXPIRED JUNE 19 2016</t>
  </si>
  <si>
    <t>100W - 175W MH/HPS</t>
  </si>
  <si>
    <t>Persistence in 2021</t>
  </si>
  <si>
    <t>Table 7.  2011-2020 Verified Program Results and Persistence into Future Years</t>
  </si>
  <si>
    <t>Tier 1</t>
  </si>
  <si>
    <t>Consumer</t>
  </si>
  <si>
    <t>Hydro One Brampton Networks Inc.</t>
  </si>
  <si>
    <t>EE</t>
  </si>
  <si>
    <t>Business</t>
  </si>
  <si>
    <t>Demand Response 3 (part of the Industrial program schedule)</t>
  </si>
  <si>
    <t>Commercial &amp; Institutional</t>
  </si>
  <si>
    <t>DR</t>
  </si>
  <si>
    <t>Industrial</t>
  </si>
  <si>
    <t>Pre-2011 Programs Completed in 2011</t>
  </si>
  <si>
    <t>C&amp;I</t>
  </si>
  <si>
    <t>Non-Tier 1</t>
  </si>
  <si>
    <t>Tier 1 - 2011 Adjustment</t>
  </si>
  <si>
    <t>Energy Audit Funding</t>
  </si>
  <si>
    <t>DR-3</t>
  </si>
  <si>
    <t>Small Business Lighting</t>
  </si>
  <si>
    <t>Annual Coupons</t>
  </si>
  <si>
    <t>Bi-Annual Retailer Events</t>
  </si>
  <si>
    <t>HVAC</t>
  </si>
  <si>
    <t>peaksaverPLUS</t>
  </si>
  <si>
    <t>Commercial</t>
  </si>
  <si>
    <t>Home Assistance</t>
  </si>
  <si>
    <t>PSUI</t>
  </si>
  <si>
    <t>Program Enabled</t>
  </si>
  <si>
    <t>LDC Program Enabled Savings</t>
  </si>
  <si>
    <t>Time-of-Use Savings</t>
  </si>
  <si>
    <t xml:space="preserve">Demand Response 3 </t>
  </si>
  <si>
    <t>Commercial Demand Response</t>
  </si>
  <si>
    <t>Energy Managers</t>
  </si>
  <si>
    <t>Save on Energy Heating &amp; Cooling Program</t>
  </si>
  <si>
    <t>Home Depot Home Appliance Market Uplift Conservation Fund Pilot Program</t>
  </si>
  <si>
    <t>Solar Powered Attic Ventilation Pilot Program</t>
  </si>
  <si>
    <t>Truckload Event Pilot Program</t>
  </si>
  <si>
    <t>2015 Adjustment</t>
  </si>
  <si>
    <t>Save on Energy Retrofit Program - P4P</t>
  </si>
  <si>
    <t>Save on Energy Process &amp; Systems Upgrades Program - P4P</t>
  </si>
  <si>
    <t>Adaptive Thermostat Local Program</t>
  </si>
  <si>
    <t>Business Refrigeration Incentives Local Program</t>
  </si>
  <si>
    <t>Conservation on the Coast Home Assistance Local Program</t>
  </si>
  <si>
    <t>Conservation on the Coast Small Business Lighting Local Program</t>
  </si>
  <si>
    <t>First Nations Conservation Local Program</t>
  </si>
  <si>
    <t>High Efficiency Agriculturual Pumping Local Program</t>
  </si>
  <si>
    <t>Instant Savings Local Program</t>
  </si>
  <si>
    <t>OPsaver Local Program</t>
  </si>
  <si>
    <t>PUMPsaver Local Program</t>
  </si>
  <si>
    <t>THESL Swimming Pool Efficiency Local Program</t>
  </si>
  <si>
    <t>Air Source Heat Pump for Residential Water Heating Pilot Program</t>
  </si>
  <si>
    <t>Building Optimization Pilot Program</t>
  </si>
  <si>
    <t>Conservation Voltage Regulation Leveraging AMI Data Pilot Program</t>
  </si>
  <si>
    <t>Demand Control Kitchen Ventilation Pilot Program</t>
  </si>
  <si>
    <t>Direct Install - Hydronic Pilot Program</t>
  </si>
  <si>
    <t>Direct Install - RTU Controls Pilot Program</t>
  </si>
  <si>
    <t>Electronically Commutated Furnace Motor Pilot Program</t>
  </si>
  <si>
    <t>Electronics Takeback Pilot Program</t>
  </si>
  <si>
    <t>Home Energy Assessment and Retrofit Pilot Program</t>
  </si>
  <si>
    <t>HONI HP Pilot Program</t>
  </si>
  <si>
    <t>P4P for Class B Office Pilot Program</t>
  </si>
  <si>
    <t>Performance Based Conservation Pilot Program</t>
  </si>
  <si>
    <t>Re-Invest Pilot Program</t>
  </si>
  <si>
    <t>Residential Direct Install Pilot Program</t>
  </si>
  <si>
    <t>Residential Direct Mail Pilot Program</t>
  </si>
  <si>
    <t>Residential Ductless Heat Pump Pilot Program</t>
  </si>
  <si>
    <t>Residential Install Pilot Program</t>
  </si>
  <si>
    <t>Social Benchmarking Pilot Program</t>
  </si>
  <si>
    <t>Save on Energy Retrofit Program Enabled Savings</t>
  </si>
  <si>
    <t>Save on Energy High Performance New Construction Program Enabled Savings</t>
  </si>
  <si>
    <t>Save on Energy Process &amp; Systems Upgrades Program Enabled Savings</t>
  </si>
  <si>
    <t>Proposed Program or Pilot</t>
  </si>
  <si>
    <t>Unassigned Target</t>
  </si>
  <si>
    <t>EnerNOC Conservation Fund Pilot Program</t>
  </si>
  <si>
    <t>Loblaw P4P Conservation Fund Pilot Program</t>
  </si>
  <si>
    <t>Ontario Clean Water Agency P4P Conservation Fund Pilot Program</t>
  </si>
  <si>
    <t>Strategic Energy Group Conservation Fund Pilot Program</t>
  </si>
  <si>
    <t>Social Benchmarking Conservation Fund Pilot Program</t>
  </si>
  <si>
    <t>Persistence in 2022</t>
  </si>
  <si>
    <t>2020-2021</t>
  </si>
  <si>
    <t>Whole Home Pilot Program</t>
  </si>
  <si>
    <t>#</t>
  </si>
  <si>
    <t>Program / Initiative Name</t>
  </si>
  <si>
    <t>Net Verified Annual Energy Savings (kWh)</t>
  </si>
  <si>
    <t>Net Verified Annual Peak Demand Savings (kW)</t>
  </si>
  <si>
    <t>2017 Verified 2017 Results</t>
  </si>
  <si>
    <t>Save on Energy Instant Discount Program</t>
  </si>
  <si>
    <t>Save on Energy Business Refrigeration Incentive Program</t>
  </si>
  <si>
    <t>Pool Saver Local Program</t>
  </si>
  <si>
    <t>RTUsaver Local Program</t>
  </si>
  <si>
    <t>Air Source Heat Pump – For Residential Space Heating LDC Innovation Fund Pilot Program</t>
  </si>
  <si>
    <t>Air Source Heat Pump – For Residential Water Heating LDC Innovation Fund Pilot Program</t>
  </si>
  <si>
    <t>Block Heater Timer LDC Innovation Fund Pilot Program</t>
  </si>
  <si>
    <t>Commercial Energy Management and Load Control (CEMLC)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</si>
  <si>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</si>
  <si>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</si>
  <si>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</si>
  <si>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</si>
  <si>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</si>
  <si>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</si>
  <si>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Intelligent Air Technology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</si>
  <si>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</si>
  <si>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</si>
  <si>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</si>
  <si>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</si>
  <si>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Residential Ductless Heat Pump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</si>
  <si>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</si>
  <si>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</si>
  <si>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</si>
  <si>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</si>
  <si>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Toronto Hydro – Enbridge Joint Low-Income Program LDC Innovation Fund Pilot Program</t>
  </si>
  <si>
    <t>Truckload Event LDC Innovation Fund Pilot Program</t>
  </si>
  <si>
    <t>Industrial Accelerator Program</t>
  </si>
  <si>
    <t>Save on Energy Energy Performance Program for Multi-Site Customers</t>
  </si>
  <si>
    <t>Non-Approved Program</t>
  </si>
  <si>
    <t>Unassigned Program</t>
  </si>
  <si>
    <t>Conservation Voltage Reduction Conservation Fund Pilot Program</t>
  </si>
  <si>
    <t>Performance Based Conservation Fund Pilot Program</t>
  </si>
  <si>
    <t>Subtotal:  2017 Verified 2017 Results</t>
  </si>
  <si>
    <t>Persistence %  Calculation</t>
  </si>
  <si>
    <t>Net Verified Annual Energy Savings Persistence %</t>
  </si>
  <si>
    <t>Net Verified Annual Peak Demand Savings Persistence %</t>
  </si>
  <si>
    <t>Year 1</t>
  </si>
  <si>
    <t>Year 2</t>
  </si>
  <si>
    <t>Year 3</t>
  </si>
  <si>
    <t>Year 4</t>
  </si>
  <si>
    <t>Year 5</t>
  </si>
  <si>
    <t>Year 6</t>
  </si>
  <si>
    <t>Year 7</t>
  </si>
  <si>
    <t>Year 8</t>
  </si>
  <si>
    <t>Year 9</t>
  </si>
  <si>
    <t>Year 10</t>
  </si>
  <si>
    <t>Year 11</t>
  </si>
  <si>
    <t>Year 12</t>
  </si>
  <si>
    <t>Year 13</t>
  </si>
  <si>
    <t>Year 14</t>
  </si>
  <si>
    <t>Year 15</t>
  </si>
  <si>
    <t>Year 16</t>
  </si>
  <si>
    <t>Year 17</t>
  </si>
  <si>
    <t>Year 18</t>
  </si>
  <si>
    <t>Year 19</t>
  </si>
  <si>
    <t>Year 20</t>
  </si>
  <si>
    <t>Year 21</t>
  </si>
  <si>
    <t>Year 22</t>
  </si>
  <si>
    <t>Year 23</t>
  </si>
  <si>
    <t>Year 24</t>
  </si>
  <si>
    <t>Year 25</t>
  </si>
  <si>
    <t>Year 26</t>
  </si>
  <si>
    <t>Year 27</t>
  </si>
  <si>
    <t>Year 28</t>
  </si>
  <si>
    <t>Year 29</t>
  </si>
  <si>
    <t>Year 30</t>
  </si>
  <si>
    <t>Year 31</t>
  </si>
  <si>
    <t>Year 32</t>
  </si>
  <si>
    <t>Year 33</t>
  </si>
  <si>
    <t>Year 34</t>
  </si>
  <si>
    <t>Persistence in 2023</t>
  </si>
  <si>
    <t>Persistence in 2024</t>
  </si>
  <si>
    <t>Persistence in 2025</t>
  </si>
  <si>
    <t>Persistence in 2026</t>
  </si>
  <si>
    <t>Persistence in 2027</t>
  </si>
  <si>
    <t>Persistence in 2028</t>
  </si>
  <si>
    <t>Persistence in 2029</t>
  </si>
  <si>
    <t>Persistence in 2030</t>
  </si>
  <si>
    <t>2013-2015</t>
  </si>
  <si>
    <t>Persistence in 2031</t>
  </si>
  <si>
    <t>Persistence in 2032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</si>
</sst>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2">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_);[Red]\(&quot;$&quot;#,##0.00\)"/>
    <numFmt numFmtId="165" formatCode="_(&quot;$&quot;* #,##0.00_);_(&quot;$&quot;* \(#,##0.00\);_(&quot;$&quot;* &quot;-&quot;??_);_(@_)"/>
    <numFmt numFmtId="166" formatCode="_(* #,##0.00_);_(* \(#,##0.00\);_(* &quot;-&quot;??_);_(@_)"/>
    <numFmt numFmtId="167" formatCode="0.0"/>
    <numFmt numFmtId="168" formatCode="&quot;$&quot;#,##0.0000"/>
    <numFmt numFmtId="169" formatCode="&quot;$&quot;#,##0.00"/>
    <numFmt numFmtId="170" formatCode="0.0_);[Red]\(0.0\)"/>
    <numFmt numFmtId="171" formatCode="&quot;$&quot;#,##0"/>
    <numFmt numFmtId="172" formatCode="0.0000"/>
    <numFmt numFmtId="173" formatCode="&quot;$&quot;#,##0.00;[Red]&quot;$&quot;#,##0.00"/>
    <numFmt numFmtId="174" formatCode="_-* #,##0_-;\-* #,##0_-;_-* &quot;-&quot;??_-;_-@_-"/>
    <numFmt numFmtId="175" formatCode="_(* #,##0.0_);_(* \(#,##0.0\);_(* &quot;-&quot;??_);_(@_)"/>
    <numFmt numFmtId="176" formatCode="_-&quot;$&quot;* #,##0.0000_-;\-&quot;$&quot;* #,##0.0000_-;_-&quot;$&quot;* &quot;-&quot;??_-;_-@_-"/>
    <numFmt numFmtId="177" formatCode="_(* #,##0_);_(* \(#,##0\);_(* &quot;-&quot;??_);_(@_)"/>
    <numFmt numFmtId="178" formatCode="#,##0.0_);\(#,##0.0\)"/>
    <numFmt numFmtId="179" formatCode="&quot;$&quot;_(#,##0.00_);&quot;$&quot;\(#,##0.00\)"/>
    <numFmt numFmtId="180" formatCode="_(&quot;$&quot;* #,##0.00000000000000000_);_(&quot;$&quot;* \(#,##0.00000000000000000\);_(&quot;$&quot;* &quot;-&quot;??_);_(@_)"/>
    <numFmt numFmtId="181" formatCode="_-&quot;£&quot;* #,##0.00_-;\-&quot;£&quot;* #,##0.00_-;_-&quot;£&quot;* &quot;-&quot;??_-;_-@_-"/>
    <numFmt numFmtId="182" formatCode="#,##0.0_)\x;\(#,##0.0\)\x"/>
    <numFmt numFmtId="183" formatCode="_(&quot;$&quot;* #,##0.00000000_);_(&quot;$&quot;* \(#,##0.00000000\);_(&quot;$&quot;* &quot;-&quot;??_);_(@_)"/>
    <numFmt numFmtId="184" formatCode="_(&quot;$&quot;* #,##0.00000000000_);_(&quot;$&quot;* \(#,##0.00000000000\);_(&quot;$&quot;* &quot;-&quot;??_);_(@_)"/>
    <numFmt numFmtId="185" formatCode="_(&quot;$&quot;* #,##0.000000000000_);_(&quot;$&quot;* \(#,##0.000000000000\);_(&quot;$&quot;* &quot;-&quot;??_);_(@_)"/>
    <numFmt numFmtId="186" formatCode="_-&quot;£&quot;* #,##0_-;\-&quot;£&quot;* #,##0_-;_-&quot;£&quot;* &quot;-&quot;_-;_-@_-"/>
    <numFmt numFmtId="187" formatCode="#,##0.0_)_x;\(#,##0.0\)_x"/>
    <numFmt numFmtId="188" formatCode="_(* #,##0.0_);_(* \(#,##0.0\);_(* &quot;-&quot;?_);_(@_)"/>
    <numFmt numFmtId="189" formatCode="#,##0.0_)_x;\(#,##0.0\)_x;0.0_)_x;@_)_x"/>
    <numFmt numFmtId="190" formatCode="_(&quot;$&quot;* #,##0.00000000000000_);_(&quot;$&quot;* \(#,##0.00000000000000\);_(&quot;$&quot;* &quot;-&quot;??_);_(@_)"/>
    <numFmt numFmtId="191" formatCode="0.0_)\%;\(0.0\)\%"/>
    <numFmt numFmtId="192" formatCode="_(&quot;$&quot;* #,##0.000000000000000_);_(&quot;$&quot;* \(#,##0.000000000000000\);_(&quot;$&quot;* &quot;-&quot;??_);_(@_)"/>
    <numFmt numFmtId="193" formatCode="#,##0.0_)_%;\(#,##0.0\)_%"/>
    <numFmt numFmtId="194" formatCode="_(* #,##0.000_);_(* \(#,##0.000\);_(* &quot;-&quot;??_);_(@_)"/>
    <numFmt numFmtId="195" formatCode="#,##0.0_);\(#,##0.0\);0_._0_)"/>
    <numFmt numFmtId="196" formatCode="0.000000"/>
    <numFmt numFmtId="197" formatCode="\¥\ #,##0_);[Red]\(\¥\ #,##0\)"/>
    <numFmt numFmtId="198" formatCode="[&gt;1]&quot;10Q: &quot;0&quot; qtrs&quot;;&quot;10Q: &quot;0&quot; qtr&quot;"/>
    <numFmt numFmtId="199" formatCode="0.0%;[Red]\(0.0%\)"/>
    <numFmt numFmtId="200" formatCode="#,##0.0\ \ \ _);\(#,##0.0\)\ \ "/>
    <numFmt numFmtId="201" formatCode="_-* #,##0.00\ _F_-;\-* #,##0.00\ _F_-;_-* &quot;-&quot;??\ _F_-;_-@_-"/>
    <numFmt numFmtId="202" formatCode="m\-d\-yy"/>
    <numFmt numFmtId="203" formatCode="&quot;£&quot;#,##0.00_);[Red]\(&quot;£&quot;#,##0.00\)"/>
    <numFmt numFmtId="204" formatCode="0.0_)"/>
    <numFmt numFmtId="205" formatCode="m/yy"/>
    <numFmt numFmtId="206" formatCode="#,###.0#"/>
    <numFmt numFmtId="207" formatCode="#,###.#"/>
    <numFmt numFmtId="208" formatCode="0000\ \-\ 0000"/>
    <numFmt numFmtId="209" formatCode="[Red][&gt;0.0000001]\+#,##0.?#;[Red][&lt;-0.0000001]\-#,##0.?#;[Green]&quot;=  &quot;"/>
    <numFmt numFmtId="210" formatCode="#.#######\x"/>
    <numFmt numFmtId="211" formatCode="0.00000E+00"/>
    <numFmt numFmtId="212" formatCode="_(* #,##0.0_);_(* \(#,##0.0\);_(* &quot;-&quot;_);_(@_)"/>
    <numFmt numFmtId="213" formatCode="_-* #,##0.00\ _D_M_-;\-* #,##0.00\ _D_M_-;_-* &quot;-&quot;??\ _D_M_-;_-@_-"/>
    <numFmt numFmtId="214" formatCode="#,##0.00_%_);\(#,##0.00\)_%;**;@_%_)"/>
    <numFmt numFmtId="215" formatCode="0.000\x"/>
    <numFmt numFmtId="216" formatCode="_(&quot;$&quot;* #,##0.0_);_(&quot;$&quot;* \(#,##0.0\);_(&quot;$&quot;* &quot;-&quot;_);_(@_)"/>
    <numFmt numFmtId="217" formatCode="_(&quot;$&quot;* #,##0_);_(&quot;$&quot;* \(#,##0\);_(&quot;$&quot;* &quot;-&quot;??_);_(@_)"/>
    <numFmt numFmtId="218" formatCode="&quot;$&quot;#,##0.00_%_);\(&quot;$&quot;#,##0.00\)_%;**;@_%_)"/>
    <numFmt numFmtId="219" formatCode="&quot;$&quot;#,##0.00_%_);\(&quot;$&quot;#,##0.00\)_%;&quot;$&quot;###0.00_%_);@_%_)"/>
    <numFmt numFmtId="220" formatCode="&quot;$&quot;#,##0.00_);[Red]\(&quot;$&quot;#,##0.00\);&quot;--  &quot;;_(@_)"/>
    <numFmt numFmtId="221" formatCode="_(\§\ #,##0_)\ ;[Red]\(\§\ #,##0\)\ ;&quot; - &quot;;_(@\ _)"/>
    <numFmt numFmtId="222" formatCode="_(\§\ #,##0.00_);[Red]\(\§\ #,##0.00\);&quot; - &quot;_0_0;_(@_)"/>
    <numFmt numFmtId="223" formatCode="###0.00_)"/>
    <numFmt numFmtId="224" formatCode="m/d/yy_%_)"/>
    <numFmt numFmtId="225" formatCode="mmm\-d\-yyyy"/>
    <numFmt numFmtId="226" formatCode="mmm\-d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0_)"/>
    <numFmt numFmtId="251" formatCode="#,##0.000_);[Red]\(#,##0.000\)"/>
    <numFmt numFmtId="252" formatCode="0_);\(0\)"/>
    <numFmt numFmtId="253" formatCode="[$-1009]d\-mmm\-yy;@"/>
    <numFmt numFmtId="254" formatCode="#,##0.0_);[Red]\(#,##0.0\);&quot;--  &quot;"/>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quot;$&quot;#,##0.00000"/>
    <numFmt numFmtId="283" formatCode="_-&quot;$&quot;* #,##0_-;\-&quot;$&quot;* #,##0_-;_-&quot;$&quot;* &quot;-&quot;??_-;_-@_-"/>
    <numFmt numFmtId="284" formatCode="&quot;$&quot;#,##0.0000_);[Red]\(&quot;$&quot;#,##0.0000\)"/>
    <numFmt numFmtId="285" formatCode="[$-409]mmm\-yy;@"/>
    <numFmt numFmtId="286" formatCode="#,##0.0"/>
    <numFmt numFmtId="287" formatCode="0.000%"/>
    <numFmt numFmtId="288" formatCode="#,##0;\-#,##0;&quot;-&quot;_____;"/>
  </numFmts>
  <fonts count="252">
    <font>
      <sz val="11"/>
      <color theme="1"/>
      <name val="Calibri"/>
      <family val="2"/>
      <scheme val="minor"/>
    </font>
    <font>
      <sz val="10"/>
      <color theme="1"/>
      <name val="Calibri"/>
      <family val="2"/>
      <scheme val="minor"/>
    </font>
    <font>
      <sz val="10"/>
      <color theme="1"/>
      <name val="Calibri"/>
      <family val="2"/>
      <scheme val="minor"/>
    </font>
    <font>
      <b/>
      <sz val="11"/>
      <color theme="1"/>
      <name val="Calibri"/>
      <family val="2"/>
      <scheme val="minor"/>
    </font>
    <font>
      <b/>
      <sz val="11"/>
      <name val="Calibri"/>
      <family val="2"/>
      <scheme val="minor"/>
    </font>
    <font>
      <sz val="10"/>
      <name val="Calibri"/>
      <family val="2"/>
      <scheme val="minor"/>
    </font>
    <font>
      <sz val="11"/>
      <color theme="1"/>
      <name val="Calibri"/>
      <family val="2"/>
      <scheme val="minor"/>
    </font>
    <font>
      <sz val="11"/>
      <name val="Calibri"/>
      <family val="2"/>
      <scheme val="minor"/>
    </font>
    <font>
      <b/>
      <sz val="11"/>
      <name val="Arial"/>
      <family val="2"/>
    </font>
    <font>
      <sz val="9"/>
      <color indexed="81"/>
      <name val="Tahoma"/>
      <family val="2"/>
    </font>
    <font>
      <b/>
      <sz val="9"/>
      <color indexed="81"/>
      <name val="Tahoma"/>
      <family val="2"/>
    </font>
    <font>
      <b/>
      <sz val="10"/>
      <name val="Arial"/>
      <family val="2"/>
    </font>
    <font>
      <sz val="10"/>
      <name val="Arial"/>
      <family val="2"/>
    </font>
    <font>
      <sz val="12"/>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color theme="1"/>
      <name val="Calibri"/>
      <family val="2"/>
      <scheme val="minor"/>
    </font>
    <font>
      <b/>
      <i/>
      <sz val="14"/>
      <color theme="1"/>
      <name val="Calibri"/>
      <family val="2"/>
      <scheme val="minor"/>
    </font>
    <font>
      <sz val="10"/>
      <color theme="1"/>
      <name val="Arial"/>
      <family val="2"/>
    </font>
    <font>
      <sz val="10"/>
      <color rgb="FFFF0000"/>
      <name val="Arial"/>
      <family val="2"/>
    </font>
    <font>
      <sz val="9"/>
      <color rgb="FFFF0000"/>
      <name val="Arial"/>
      <family val="2"/>
    </font>
    <font>
      <sz val="9"/>
      <name val="Arial"/>
      <family val="2"/>
    </font>
    <font>
      <u/>
      <sz val="11"/>
      <color theme="10"/>
      <name val="Calibri"/>
      <family val="2"/>
      <scheme val="minor"/>
    </font>
    <font>
      <sz val="11"/>
      <name val="Calibri"/>
      <family val="2"/>
    </font>
    <font>
      <b/>
      <i/>
      <sz val="16"/>
      <color theme="1"/>
      <name val="Calibri"/>
      <family val="2"/>
      <scheme val="minor"/>
    </font>
    <font>
      <sz val="11"/>
      <color theme="1"/>
      <name val="Arial"/>
      <family val="2"/>
    </font>
    <font>
      <b/>
      <sz val="11"/>
      <color theme="1"/>
      <name val="Arial"/>
      <family val="2"/>
    </font>
    <font>
      <b/>
      <sz val="10"/>
      <color theme="1"/>
      <name val="Arial"/>
      <family val="2"/>
    </font>
    <font>
      <b/>
      <sz val="12"/>
      <color theme="1"/>
      <name val="Arial"/>
      <family val="2"/>
    </font>
    <font>
      <sz val="11"/>
      <name val="Arial"/>
      <family val="2"/>
    </font>
    <font>
      <b/>
      <i/>
      <sz val="16"/>
      <color theme="1"/>
      <name val="Arial"/>
      <family val="2"/>
    </font>
    <font>
      <b/>
      <sz val="12"/>
      <name val="Arial"/>
      <family val="2"/>
    </font>
    <font>
      <sz val="12"/>
      <color theme="1"/>
      <name val="Arial"/>
      <family val="2"/>
    </font>
    <font>
      <b/>
      <sz val="11"/>
      <color rgb="FF0033CC"/>
      <name val="Arial"/>
      <family val="2"/>
    </font>
    <font>
      <b/>
      <i/>
      <sz val="12"/>
      <color theme="1"/>
      <name val="Arial"/>
      <family val="2"/>
    </font>
    <font>
      <sz val="11"/>
      <color rgb="FF000000"/>
      <name val="Arial"/>
      <family val="2"/>
    </font>
    <font>
      <b/>
      <sz val="11"/>
      <color theme="0"/>
      <name val="Arial"/>
      <family val="2"/>
    </font>
    <font>
      <b/>
      <i/>
      <sz val="16"/>
      <name val="Arial"/>
      <family val="2"/>
    </font>
    <font>
      <i/>
      <sz val="11"/>
      <name val="Arial"/>
      <family val="2"/>
    </font>
    <font>
      <sz val="11"/>
      <color theme="0"/>
      <name val="Arial"/>
      <family val="2"/>
    </font>
    <font>
      <b/>
      <sz val="11"/>
      <color theme="0" tint="-0.499984740745262"/>
      <name val="Arial"/>
      <family val="2"/>
    </font>
    <font>
      <b/>
      <i/>
      <sz val="12"/>
      <name val="Arial"/>
      <family val="2"/>
    </font>
    <font>
      <sz val="11"/>
      <color rgb="FFFF0000"/>
      <name val="Arial"/>
      <family val="2"/>
    </font>
    <font>
      <b/>
      <sz val="10"/>
      <color rgb="FFFF0000"/>
      <name val="Arial"/>
      <family val="2"/>
    </font>
    <font>
      <b/>
      <i/>
      <sz val="14"/>
      <name val="Calibri"/>
      <family val="2"/>
      <scheme val="minor"/>
    </font>
    <font>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1"/>
      <name val="Calibri"/>
      <family val="2"/>
      <scheme val="minor"/>
    </font>
    <font>
      <sz val="10"/>
      <name val="Verdana"/>
      <family val="2"/>
    </font>
    <font>
      <sz val="10"/>
      <name val="Helv"/>
      <charset val="204"/>
    </font>
    <font>
      <sz val="10"/>
      <name val="Frutiger 45 Light"/>
    </font>
    <font>
      <sz val="10"/>
      <name val="Times New Roman"/>
      <family val="1"/>
    </font>
    <font>
      <sz val="8"/>
      <color indexed="12"/>
      <name val="Arial"/>
      <family val="2"/>
    </font>
    <font>
      <sz val="10"/>
      <name val="Book Antiqua"/>
      <family val="1"/>
    </font>
    <font>
      <sz val="10"/>
      <name val="Geneva"/>
    </font>
    <font>
      <sz val="12"/>
      <name val="Times New Roman"/>
      <family val="1"/>
    </font>
    <font>
      <b/>
      <sz val="8"/>
      <name val="Arial"/>
      <family val="2"/>
    </font>
    <font>
      <sz val="12"/>
      <color theme="1"/>
      <name val="Times New Roman"/>
      <family val="2"/>
    </font>
    <font>
      <b/>
      <sz val="12"/>
      <color indexed="8"/>
      <name val="Times New Roman"/>
      <family val="1"/>
    </font>
    <font>
      <sz val="10"/>
      <name val="Arial Narrow"/>
      <family val="2"/>
    </font>
    <font>
      <sz val="8"/>
      <color indexed="8"/>
      <name val="Times New Roman"/>
      <family val="1"/>
    </font>
    <font>
      <sz val="10"/>
      <color indexed="8"/>
      <name val="Times New Roman"/>
      <family val="1"/>
    </font>
    <font>
      <sz val="12"/>
      <name val="Arial"/>
      <family val="2"/>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sz val="8"/>
      <name val="Times New Roman"/>
      <family val="1"/>
    </font>
    <font>
      <b/>
      <sz val="7"/>
      <name val="Arial"/>
      <family val="2"/>
    </font>
    <font>
      <b/>
      <sz val="11"/>
      <color rgb="FFFA7D00"/>
      <name val="Arial"/>
      <family val="2"/>
    </font>
    <font>
      <sz val="10"/>
      <name val="MS Sans Serif"/>
      <family val="2"/>
    </font>
    <font>
      <sz val="11"/>
      <color indexed="12"/>
      <name val="Arial"/>
      <family val="2"/>
    </font>
    <font>
      <sz val="10"/>
      <color indexed="39"/>
      <name val="Century Schoolbook"/>
      <family val="1"/>
    </font>
    <font>
      <sz val="10"/>
      <name val="Sabon"/>
    </font>
    <font>
      <sz val="12"/>
      <color theme="1"/>
      <name val="Calibri"/>
      <family val="2"/>
    </font>
    <font>
      <sz val="8"/>
      <name val="Palatino"/>
      <family val="1"/>
    </font>
    <font>
      <sz val="12"/>
      <color indexed="8"/>
      <name val="Arial"/>
      <family val="2"/>
    </font>
    <font>
      <sz val="8"/>
      <name val="Arial"/>
      <family val="2"/>
    </font>
    <font>
      <sz val="10"/>
      <color indexed="24"/>
      <name val="Arial"/>
      <family val="2"/>
    </font>
    <font>
      <sz val="11"/>
      <name val="Times New Roman"/>
      <family val="1"/>
    </font>
    <font>
      <i/>
      <sz val="9"/>
      <name val="MS Sans Serif"/>
      <family val="2"/>
    </font>
    <font>
      <sz val="24"/>
      <name val="MS Sans Serif"/>
      <family val="2"/>
    </font>
    <font>
      <sz val="11"/>
      <color indexed="12"/>
      <name val="Book Antiqua"/>
      <family val="1"/>
    </font>
    <font>
      <sz val="8"/>
      <color indexed="16"/>
      <name val="Palatino"/>
      <family val="1"/>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2"/>
      <name val="Helv"/>
    </font>
    <font>
      <b/>
      <sz val="14"/>
      <color indexed="9"/>
      <name val="Times New Roman"/>
      <family val="1"/>
    </font>
    <font>
      <b/>
      <sz val="14"/>
      <name val="Times New Roman"/>
      <family val="1"/>
    </font>
    <font>
      <b/>
      <sz val="12"/>
      <color theme="1"/>
      <name val="Calibri"/>
      <family val="2"/>
    </font>
    <font>
      <u/>
      <sz val="8"/>
      <color indexed="8"/>
      <name val="Arial"/>
      <family val="2"/>
    </font>
    <font>
      <sz val="16"/>
      <name val="WarburgLogo"/>
      <family val="1"/>
    </font>
    <font>
      <sz val="8"/>
      <color indexed="12"/>
      <name val="Times New Roman"/>
      <family val="1"/>
    </font>
    <font>
      <b/>
      <sz val="11"/>
      <color rgb="FFFF0000"/>
      <name val="Arial"/>
      <family val="2"/>
    </font>
    <font>
      <u/>
      <sz val="11"/>
      <name val="Arial"/>
      <family val="2"/>
    </font>
    <font>
      <b/>
      <sz val="10"/>
      <name val="Calibri"/>
      <family val="2"/>
      <scheme val="minor"/>
    </font>
    <font>
      <sz val="11"/>
      <color theme="0" tint="-0.499984740745262"/>
      <name val="Arial"/>
      <family val="2"/>
    </font>
    <font>
      <sz val="10"/>
      <color theme="0" tint="-0.499984740745262"/>
      <name val="Arial"/>
      <family val="2"/>
    </font>
    <font>
      <sz val="12"/>
      <color rgb="FF000000"/>
      <name val="Arial"/>
      <family val="2"/>
    </font>
    <font>
      <b/>
      <sz val="12"/>
      <color theme="0"/>
      <name val="Arial"/>
      <family val="2"/>
    </font>
    <font>
      <sz val="11"/>
      <color theme="0" tint="-0.249977111117893"/>
      <name val="Arial"/>
      <family val="2"/>
    </font>
    <font>
      <b/>
      <i/>
      <sz val="16"/>
      <color rgb="FFFF0000"/>
      <name val="Calibri"/>
      <family val="2"/>
      <scheme val="minor"/>
    </font>
    <font>
      <b/>
      <sz val="12"/>
      <color rgb="FF000000"/>
      <name val="Arial"/>
      <family val="2"/>
    </font>
    <font>
      <b/>
      <sz val="12"/>
      <color theme="1"/>
      <name val="Calibri"/>
      <family val="2"/>
      <scheme val="minor"/>
    </font>
    <font>
      <b/>
      <sz val="12"/>
      <name val="Calibri"/>
      <family val="2"/>
      <scheme val="minor"/>
    </font>
    <font>
      <sz val="12"/>
      <name val="Calibri"/>
      <family val="2"/>
      <scheme val="minor"/>
    </font>
    <font>
      <sz val="12"/>
      <color rgb="FFFF0000"/>
      <name val="Calibri"/>
      <family val="2"/>
      <scheme val="minor"/>
    </font>
    <font>
      <u/>
      <sz val="12"/>
      <name val="Arial"/>
      <family val="2"/>
    </font>
    <font>
      <sz val="12"/>
      <color rgb="FFFF0000"/>
      <name val="Arial"/>
      <family val="2"/>
    </font>
    <font>
      <b/>
      <i/>
      <sz val="12"/>
      <color theme="1"/>
      <name val="Calibri"/>
      <family val="2"/>
      <scheme val="minor"/>
    </font>
    <font>
      <b/>
      <i/>
      <sz val="12"/>
      <name val="Calibri"/>
      <family val="2"/>
      <scheme val="minor"/>
    </font>
    <font>
      <u/>
      <sz val="12"/>
      <color theme="10"/>
      <name val="Calibri"/>
      <family val="2"/>
      <scheme val="minor"/>
    </font>
    <font>
      <b/>
      <u/>
      <sz val="12"/>
      <color theme="1"/>
      <name val="Arial"/>
      <family val="2"/>
    </font>
    <font>
      <b/>
      <sz val="12"/>
      <color rgb="FF0033CC"/>
      <name val="Arial"/>
      <family val="2"/>
    </font>
    <font>
      <b/>
      <sz val="11"/>
      <color rgb="FF0033CC"/>
      <name val="Calibri"/>
      <family val="2"/>
      <scheme val="minor"/>
    </font>
    <font>
      <b/>
      <vertAlign val="subscript"/>
      <sz val="14"/>
      <color theme="1"/>
      <name val="Arial"/>
      <family val="2"/>
    </font>
    <font>
      <b/>
      <sz val="14"/>
      <color theme="1"/>
      <name val="Arial"/>
      <family val="2"/>
    </font>
    <font>
      <b/>
      <u/>
      <sz val="12"/>
      <name val="Arial"/>
      <family val="2"/>
    </font>
    <font>
      <u/>
      <sz val="11"/>
      <color theme="1"/>
      <name val="Arial"/>
      <family val="2"/>
    </font>
    <font>
      <b/>
      <u/>
      <sz val="11"/>
      <color rgb="FF0033CC"/>
      <name val="Arial"/>
      <family val="2"/>
    </font>
    <font>
      <b/>
      <u/>
      <sz val="11"/>
      <color theme="1"/>
      <name val="Arial"/>
      <family val="2"/>
    </font>
    <font>
      <b/>
      <u/>
      <sz val="11"/>
      <color rgb="FFFF0000"/>
      <name val="Arial"/>
      <family val="2"/>
    </font>
    <font>
      <u/>
      <sz val="11"/>
      <color theme="10"/>
      <name val="Arial"/>
      <family val="2"/>
    </font>
    <font>
      <b/>
      <i/>
      <sz val="11"/>
      <color theme="1"/>
      <name val="Calibri"/>
      <family val="2"/>
      <scheme val="minor"/>
    </font>
    <font>
      <sz val="8"/>
      <color theme="1"/>
      <name val="Calibri"/>
      <family val="2"/>
      <scheme val="minor"/>
    </font>
    <font>
      <sz val="12"/>
      <name val="Courier New"/>
      <family val="3"/>
    </font>
    <font>
      <b/>
      <sz val="12"/>
      <color rgb="FFFF0000"/>
      <name val="Arial"/>
      <family val="2"/>
    </font>
    <font>
      <b/>
      <sz val="16"/>
      <color indexed="8"/>
      <name val="Calibri"/>
      <family val="2"/>
      <scheme val="minor"/>
    </font>
    <font>
      <b/>
      <sz val="10"/>
      <color indexed="8"/>
      <name val="Calibri"/>
      <family val="2"/>
      <scheme val="minor"/>
    </font>
    <font>
      <b/>
      <vertAlign val="subscript"/>
      <sz val="11"/>
      <color theme="0"/>
      <name val="Calibri"/>
      <family val="2"/>
      <scheme val="minor"/>
    </font>
    <font>
      <sz val="10"/>
      <color theme="5"/>
      <name val="Calibri"/>
      <family val="2"/>
      <scheme val="minor"/>
    </font>
    <font>
      <sz val="10"/>
      <color theme="8"/>
      <name val="Calibri"/>
      <family val="2"/>
      <scheme val="minor"/>
    </font>
    <font>
      <sz val="8"/>
      <name val="Calibri"/>
      <family val="2"/>
      <scheme val="minor"/>
    </font>
    <font>
      <b/>
      <sz val="14"/>
      <name val="Calibri"/>
      <family val="2"/>
      <scheme val="minor"/>
    </font>
    <font>
      <b/>
      <sz val="12"/>
      <color rgb="FF000000"/>
      <name val="Calibri"/>
      <family val="2"/>
      <scheme val="minor"/>
    </font>
    <font>
      <b/>
      <u/>
      <sz val="12"/>
      <color theme="1"/>
      <name val="Calibri"/>
      <family val="2"/>
      <scheme val="minor"/>
    </font>
    <font>
      <b/>
      <sz val="8"/>
      <color theme="0"/>
      <name val="Calibri"/>
      <family val="2"/>
      <scheme val="minor"/>
    </font>
    <font>
      <sz val="8"/>
      <color theme="0"/>
      <name val="Calibri"/>
      <family val="2"/>
      <scheme val="minor"/>
    </font>
  </fonts>
  <fills count="100">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1"/>
        <bgColor indexed="64"/>
      </patternFill>
    </fill>
    <fill>
      <patternFill patternType="solid">
        <fgColor theme="1"/>
        <bgColor rgb="FF000000"/>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rgb="FF000000"/>
      </patternFill>
    </fill>
    <fill>
      <patternFill patternType="solid">
        <fgColor rgb="FFFFFFFF"/>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rgb="FF003366"/>
        <bgColor indexed="64"/>
      </patternFill>
    </fill>
    <fill>
      <patternFill patternType="solid">
        <fgColor rgb="FF91A7BD"/>
        <bgColor indexed="64"/>
      </patternFill>
    </fill>
    <fill>
      <patternFill patternType="solid">
        <fgColor rgb="FF8AA1B9"/>
        <bgColor indexed="64"/>
      </patternFill>
    </fill>
    <fill>
      <patternFill patternType="solid">
        <fgColor rgb="FF4D7094"/>
        <bgColor indexed="64"/>
      </patternFill>
    </fill>
    <fill>
      <patternFill patternType="solid">
        <fgColor rgb="FFF5F5F5"/>
        <bgColor indexed="64"/>
      </patternFill>
    </fill>
    <fill>
      <patternFill patternType="solid">
        <fgColor rgb="FFF5F5FF"/>
        <bgColor indexed="64"/>
      </patternFill>
    </fill>
    <fill>
      <patternFill patternType="solid">
        <fgColor rgb="FFEBEBFF"/>
        <bgColor indexed="64"/>
      </patternFill>
    </fill>
  </fills>
  <borders count="170">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top/>
      <bottom style="hair">
        <color indexed="64"/>
      </bottom>
      <diagonal/>
    </border>
    <border>
      <left style="thin">
        <color indexed="64"/>
      </left>
      <right/>
      <top style="hair">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style="thin">
        <color indexed="64"/>
      </right>
      <top style="hair">
        <color indexed="64"/>
      </top>
      <bottom style="hair">
        <color indexed="6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style="thin">
        <color indexed="64"/>
      </top>
      <bottom/>
      <diagonal/>
    </border>
    <border>
      <left style="thin">
        <color indexed="64"/>
      </left>
      <right style="thin">
        <color theme="0"/>
      </right>
      <top/>
      <bottom/>
      <diagonal/>
    </border>
    <border>
      <left style="hair">
        <color indexed="64"/>
      </left>
      <right style="hair">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double">
        <color auto="1"/>
      </bottom>
      <diagonal/>
    </border>
    <border>
      <left style="double">
        <color auto="1"/>
      </left>
      <right/>
      <top/>
      <bottom style="hair">
        <color auto="1"/>
      </bottom>
      <diagonal/>
    </border>
    <border>
      <left/>
      <right/>
      <top style="thin">
        <color indexed="8"/>
      </top>
      <bottom/>
      <diagonal/>
    </border>
    <border>
      <left/>
      <right/>
      <top/>
      <bottom style="medium">
        <color auto="1"/>
      </bottom>
      <diagonal/>
    </border>
    <border>
      <left/>
      <right/>
      <top/>
      <bottom style="thin">
        <color indexed="28"/>
      </bottom>
      <diagonal/>
    </border>
    <border>
      <left/>
      <right style="thin">
        <color indexed="8"/>
      </right>
      <top style="thin">
        <color indexed="8"/>
      </top>
      <bottom/>
      <diagonal/>
    </border>
    <border>
      <left style="thin">
        <color indexed="23"/>
      </left>
      <right style="thin">
        <color indexed="23"/>
      </right>
      <top/>
      <bottom/>
      <diagonal/>
    </border>
    <border>
      <left/>
      <right/>
      <top/>
      <bottom style="thin">
        <color indexed="22"/>
      </bottom>
      <diagonal/>
    </border>
    <border>
      <left/>
      <right/>
      <top/>
      <bottom style="dotted">
        <color auto="1"/>
      </bottom>
      <diagonal/>
    </border>
    <border>
      <left/>
      <right/>
      <top style="medium">
        <color auto="1"/>
      </top>
      <bottom style="medium">
        <color auto="1"/>
      </bottom>
      <diagonal/>
    </border>
    <border>
      <left/>
      <right/>
      <top/>
      <bottom style="thick">
        <color auto="1"/>
      </bottom>
      <diagonal/>
    </border>
    <border>
      <left/>
      <right/>
      <top/>
      <bottom style="thin">
        <color indexed="8"/>
      </bottom>
      <diagonal/>
    </border>
    <border>
      <left style="thin">
        <color auto="1"/>
      </left>
      <right style="hair">
        <color auto="1"/>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auto="1"/>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left>
      <right/>
      <top style="thin">
        <color theme="0"/>
      </top>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hair">
        <color indexed="64"/>
      </left>
      <right style="hair">
        <color indexed="64"/>
      </right>
      <top/>
      <bottom/>
      <diagonal/>
    </border>
    <border>
      <left/>
      <right/>
      <top style="thin">
        <color indexed="64"/>
      </top>
      <bottom/>
      <diagonal/>
    </border>
    <border>
      <left style="thin">
        <color theme="0"/>
      </left>
      <right style="thin">
        <color theme="0"/>
      </right>
      <top style="thin">
        <color indexed="64"/>
      </top>
      <bottom style="thin">
        <color theme="0"/>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theme="0"/>
      </left>
      <right/>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rgb="FFFFFFFF"/>
      </right>
      <top style="medium">
        <color rgb="FFFFFFFF"/>
      </top>
      <bottom/>
      <diagonal/>
    </border>
    <border>
      <left style="thin">
        <color indexed="64"/>
      </left>
      <right style="medium">
        <color rgb="FFFFFFFF"/>
      </right>
      <top/>
      <bottom style="medium">
        <color rgb="FFFFFFFF"/>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left>
      <right/>
      <top/>
      <bottom style="thin">
        <color theme="0"/>
      </bottom>
      <diagonal/>
    </border>
    <border>
      <left/>
      <right/>
      <top/>
      <bottom style="thin">
        <color theme="0"/>
      </bottom>
      <diagonal/>
    </border>
    <border>
      <left/>
      <right style="thin">
        <color indexed="64"/>
      </right>
      <top/>
      <bottom style="thin">
        <color theme="0"/>
      </bottom>
      <diagonal/>
    </border>
    <border>
      <left style="medium">
        <color rgb="FFFFFFFF"/>
      </left>
      <right/>
      <top/>
      <bottom/>
      <diagonal/>
    </border>
    <border>
      <left/>
      <right style="thin">
        <color indexed="64"/>
      </right>
      <top style="thin">
        <color indexed="64"/>
      </top>
      <bottom style="thin">
        <color indexed="64"/>
      </bottom>
      <diagonal/>
    </border>
    <border>
      <left style="thin">
        <color theme="0"/>
      </left>
      <right style="thin">
        <color indexed="64"/>
      </right>
      <top style="thin">
        <color theme="0"/>
      </top>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style="medium">
        <color theme="0"/>
      </top>
      <bottom style="medium">
        <color rgb="FFFFFFFF"/>
      </bottom>
      <diagonal/>
    </border>
    <border>
      <left style="thin">
        <color indexed="64"/>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top style="hair">
        <color indexed="64"/>
      </top>
      <bottom style="hair">
        <color indexed="64"/>
      </bottom>
      <diagonal/>
    </border>
    <border>
      <left/>
      <right style="thin">
        <color theme="0"/>
      </right>
      <top style="thin">
        <color indexed="64"/>
      </top>
      <bottom/>
      <diagonal/>
    </border>
    <border>
      <left style="thin">
        <color theme="0"/>
      </left>
      <right/>
      <top style="thin">
        <color indexed="64"/>
      </top>
      <bottom/>
      <diagonal/>
    </border>
    <border>
      <left style="thin">
        <color theme="0"/>
      </left>
      <right/>
      <top style="hair">
        <color indexed="64"/>
      </top>
      <bottom style="hair">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indexed="64"/>
      </top>
      <bottom style="thin">
        <color indexed="64"/>
      </bottom>
      <diagonal/>
    </border>
    <border>
      <left/>
      <right style="thin">
        <color theme="0"/>
      </right>
      <top style="thin">
        <color theme="0"/>
      </top>
      <bottom/>
      <diagonal/>
    </border>
    <border>
      <left/>
      <right style="thin">
        <color theme="0"/>
      </right>
      <top/>
      <bottom style="thin">
        <color theme="0"/>
      </bottom>
      <diagonal/>
    </border>
    <border>
      <left/>
      <right style="hair">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rgb="FFFFFFFF"/>
      </right>
      <top style="medium">
        <color rgb="FFFFFFFF"/>
      </top>
      <bottom style="thin">
        <color indexed="64"/>
      </bottom>
      <diagonal/>
    </border>
    <border>
      <left style="hair">
        <color indexed="64"/>
      </left>
      <right style="thin">
        <color indexed="64"/>
      </right>
      <top/>
      <bottom/>
      <diagonal/>
    </border>
    <border>
      <left style="thin">
        <color indexed="64"/>
      </left>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style="thin">
        <color auto="1"/>
      </top>
      <bottom style="thin">
        <color auto="1"/>
      </bottom>
      <diagonal/>
    </border>
  </borders>
  <cellStyleXfs count="9772">
    <xf numFmtId="0" fontId="0" fillId="0" borderId="0"/>
    <xf numFmtId="166" fontId="12" fillId="0" borderId="0" applyFont="0" applyFill="0" applyBorder="0" applyAlignment="0" applyProtection="0"/>
    <xf numFmtId="166" fontId="13" fillId="0" borderId="0" applyFont="0" applyFill="0" applyBorder="0" applyAlignment="0" applyProtection="0"/>
    <xf numFmtId="166" fontId="12" fillId="0" borderId="0" applyFont="0" applyFill="0" applyBorder="0" applyAlignment="0" applyProtection="0"/>
    <xf numFmtId="165" fontId="12" fillId="0" borderId="0" applyFont="0" applyFill="0" applyBorder="0" applyAlignment="0" applyProtection="0"/>
    <xf numFmtId="0" fontId="12" fillId="0" borderId="0"/>
    <xf numFmtId="0" fontId="13" fillId="0" borderId="0"/>
    <xf numFmtId="0" fontId="12" fillId="0" borderId="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20" borderId="0" applyNumberFormat="0" applyBorder="0" applyAlignment="0" applyProtection="0"/>
    <xf numFmtId="0" fontId="16" fillId="4" borderId="0" applyNumberFormat="0" applyBorder="0" applyAlignment="0" applyProtection="0"/>
    <xf numFmtId="0" fontId="17" fillId="21" borderId="14" applyNumberFormat="0" applyAlignment="0" applyProtection="0"/>
    <xf numFmtId="0" fontId="18" fillId="22" borderId="15"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0" fontId="20" fillId="0" borderId="0" applyNumberFormat="0" applyFill="0" applyBorder="0" applyAlignment="0" applyProtection="0"/>
    <xf numFmtId="0" fontId="21" fillId="5" borderId="0" applyNumberFormat="0" applyBorder="0" applyAlignment="0" applyProtection="0"/>
    <xf numFmtId="0" fontId="22" fillId="0" borderId="16" applyNumberFormat="0" applyFill="0" applyAlignment="0" applyProtection="0"/>
    <xf numFmtId="0" fontId="23" fillId="0" borderId="17" applyNumberFormat="0" applyFill="0" applyAlignment="0" applyProtection="0"/>
    <xf numFmtId="0" fontId="24" fillId="0" borderId="18" applyNumberFormat="0" applyFill="0" applyAlignment="0" applyProtection="0"/>
    <xf numFmtId="0" fontId="24" fillId="0" borderId="0" applyNumberFormat="0" applyFill="0" applyBorder="0" applyAlignment="0" applyProtection="0"/>
    <xf numFmtId="0" fontId="25" fillId="8" borderId="14" applyNumberFormat="0" applyAlignment="0" applyProtection="0"/>
    <xf numFmtId="0" fontId="26" fillId="0" borderId="19" applyNumberFormat="0" applyFill="0" applyAlignment="0" applyProtection="0"/>
    <xf numFmtId="0" fontId="27" fillId="23" borderId="0" applyNumberFormat="0" applyBorder="0" applyAlignment="0" applyProtection="0"/>
    <xf numFmtId="0" fontId="19" fillId="0" borderId="0"/>
    <xf numFmtId="0" fontId="19" fillId="0" borderId="0"/>
    <xf numFmtId="0" fontId="6" fillId="0" borderId="0"/>
    <xf numFmtId="0" fontId="12" fillId="0" borderId="0"/>
    <xf numFmtId="0" fontId="6" fillId="0" borderId="0"/>
    <xf numFmtId="0" fontId="12" fillId="24" borderId="20" applyNumberFormat="0" applyFont="0" applyAlignment="0" applyProtection="0"/>
    <xf numFmtId="0" fontId="12" fillId="24" borderId="20" applyNumberFormat="0" applyFont="0" applyAlignment="0" applyProtection="0"/>
    <xf numFmtId="0" fontId="28" fillId="21" borderId="21" applyNumberFormat="0" applyAlignment="0" applyProtection="0"/>
    <xf numFmtId="9" fontId="6" fillId="0" borderId="0" applyFont="0" applyFill="0" applyBorder="0" applyAlignment="0" applyProtection="0"/>
    <xf numFmtId="0" fontId="12" fillId="25" borderId="1" applyNumberFormat="0" applyProtection="0">
      <alignment horizontal="left" vertical="center"/>
    </xf>
    <xf numFmtId="0" fontId="12" fillId="25" borderId="1" applyNumberFormat="0" applyProtection="0">
      <alignment horizontal="left" vertical="center"/>
    </xf>
    <xf numFmtId="0" fontId="29" fillId="0" borderId="0" applyNumberFormat="0" applyFill="0" applyBorder="0" applyAlignment="0" applyProtection="0"/>
    <xf numFmtId="0" fontId="30" fillId="0" borderId="22" applyNumberFormat="0" applyFill="0" applyAlignment="0" applyProtection="0"/>
    <xf numFmtId="0" fontId="31" fillId="0" borderId="0" applyNumberFormat="0" applyFill="0" applyBorder="0" applyAlignment="0" applyProtection="0"/>
    <xf numFmtId="0" fontId="17" fillId="21" borderId="23" applyNumberFormat="0" applyAlignment="0" applyProtection="0"/>
    <xf numFmtId="0" fontId="25" fillId="8" borderId="23" applyNumberFormat="0" applyAlignment="0" applyProtection="0"/>
    <xf numFmtId="0" fontId="12" fillId="24" borderId="24" applyNumberFormat="0" applyFont="0" applyAlignment="0" applyProtection="0"/>
    <xf numFmtId="0" fontId="12" fillId="24" borderId="24" applyNumberFormat="0" applyFont="0" applyAlignment="0" applyProtection="0"/>
    <xf numFmtId="0" fontId="28" fillId="21" borderId="25" applyNumberFormat="0" applyAlignment="0" applyProtection="0"/>
    <xf numFmtId="0" fontId="30" fillId="0" borderId="26" applyNumberFormat="0" applyFill="0" applyAlignment="0" applyProtection="0"/>
    <xf numFmtId="44" fontId="6" fillId="0" borderId="0" applyFont="0" applyFill="0" applyBorder="0" applyAlignment="0" applyProtection="0"/>
    <xf numFmtId="166" fontId="6" fillId="0" borderId="0" applyFont="0" applyFill="0" applyBorder="0" applyAlignment="0" applyProtection="0"/>
    <xf numFmtId="9" fontId="6" fillId="0" borderId="0" applyFont="0" applyFill="0" applyBorder="0" applyAlignment="0" applyProtection="0"/>
    <xf numFmtId="0" fontId="38" fillId="0" borderId="0" applyNumberFormat="0" applyFill="0" applyBorder="0" applyAlignment="0" applyProtection="0"/>
    <xf numFmtId="0" fontId="6" fillId="0" borderId="0"/>
    <xf numFmtId="9" fontId="6" fillId="0" borderId="0" applyFont="0" applyFill="0" applyBorder="0" applyAlignment="0" applyProtection="0"/>
    <xf numFmtId="0" fontId="12" fillId="25" borderId="33" applyNumberFormat="0" applyProtection="0">
      <alignment horizontal="left" vertical="center"/>
    </xf>
    <xf numFmtId="0" fontId="12" fillId="25" borderId="33" applyNumberFormat="0" applyProtection="0">
      <alignment horizontal="left" vertical="center"/>
    </xf>
    <xf numFmtId="0" fontId="17" fillId="21" borderId="28" applyNumberFormat="0" applyAlignment="0" applyProtection="0"/>
    <xf numFmtId="0" fontId="25" fillId="8" borderId="28" applyNumberFormat="0" applyAlignment="0" applyProtection="0"/>
    <xf numFmtId="0" fontId="12" fillId="24" borderId="29" applyNumberFormat="0" applyFont="0" applyAlignment="0" applyProtection="0"/>
    <xf numFmtId="0" fontId="12" fillId="24" borderId="29" applyNumberFormat="0" applyFont="0" applyAlignment="0" applyProtection="0"/>
    <xf numFmtId="0" fontId="28" fillId="21" borderId="30" applyNumberFormat="0" applyAlignment="0" applyProtection="0"/>
    <xf numFmtId="0" fontId="30" fillId="0" borderId="31" applyNumberFormat="0" applyFill="0" applyAlignment="0" applyProtection="0"/>
    <xf numFmtId="0" fontId="17" fillId="21" borderId="28" applyNumberFormat="0" applyAlignment="0" applyProtection="0"/>
    <xf numFmtId="0" fontId="25" fillId="8" borderId="28" applyNumberFormat="0" applyAlignment="0" applyProtection="0"/>
    <xf numFmtId="0" fontId="12" fillId="24" borderId="29" applyNumberFormat="0" applyFont="0" applyAlignment="0" applyProtection="0"/>
    <xf numFmtId="0" fontId="12" fillId="24" borderId="29" applyNumberFormat="0" applyFont="0" applyAlignment="0" applyProtection="0"/>
    <xf numFmtId="0" fontId="28" fillId="21" borderId="30" applyNumberFormat="0" applyAlignment="0" applyProtection="0"/>
    <xf numFmtId="0" fontId="30" fillId="0" borderId="31" applyNumberFormat="0" applyFill="0" applyAlignment="0" applyProtection="0"/>
    <xf numFmtId="166"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6"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2" fillId="25" borderId="33" applyNumberFormat="0" applyProtection="0">
      <alignment horizontal="left" vertical="center"/>
    </xf>
    <xf numFmtId="0" fontId="12" fillId="25" borderId="33" applyNumberFormat="0" applyProtection="0">
      <alignment horizontal="left" vertical="center"/>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6"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6" fontId="77" fillId="0" borderId="0" applyFon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6" fillId="0" borderId="0"/>
    <xf numFmtId="0" fontId="12" fillId="0" borderId="0"/>
    <xf numFmtId="0" fontId="12" fillId="0" borderId="0" applyFont="0" applyFill="0" applyBorder="0" applyAlignment="0" applyProtection="0"/>
    <xf numFmtId="178" fontId="12" fillId="0" borderId="0" applyFont="0" applyFill="0" applyBorder="0" applyAlignment="0" applyProtection="0"/>
    <xf numFmtId="0" fontId="78" fillId="0" borderId="0"/>
    <xf numFmtId="0" fontId="79" fillId="0" borderId="0" applyFont="0" applyFill="0" applyBorder="0" applyAlignment="0" applyProtection="0"/>
    <xf numFmtId="179" fontId="12" fillId="0" borderId="0" applyFont="0" applyFill="0" applyBorder="0" applyAlignment="0" applyProtection="0"/>
    <xf numFmtId="175" fontId="12" fillId="0" borderId="0" applyFont="0" applyFill="0" applyBorder="0" applyAlignment="0" applyProtection="0"/>
    <xf numFmtId="180" fontId="80" fillId="0" borderId="0" applyFont="0" applyFill="0" applyBorder="0" applyAlignment="0" applyProtection="0"/>
    <xf numFmtId="181" fontId="80" fillId="0" borderId="0" applyFont="0" applyFill="0" applyBorder="0" applyAlignment="0" applyProtection="0"/>
    <xf numFmtId="39" fontId="12" fillId="0" borderId="0" applyFont="0" applyFill="0" applyBorder="0" applyAlignment="0" applyProtection="0"/>
    <xf numFmtId="0" fontId="78" fillId="0" borderId="0"/>
    <xf numFmtId="0" fontId="12" fillId="0" borderId="0">
      <alignment vertical="top"/>
    </xf>
    <xf numFmtId="0" fontId="79" fillId="0" borderId="0" applyNumberFormat="0" applyFill="0">
      <alignment horizontal="left" vertical="center" wrapText="1"/>
    </xf>
    <xf numFmtId="182" fontId="12" fillId="0" borderId="0" applyFont="0" applyFill="0" applyBorder="0" applyAlignment="0" applyProtection="0"/>
    <xf numFmtId="183" fontId="80" fillId="0" borderId="0" applyFont="0" applyFill="0" applyBorder="0" applyAlignment="0" applyProtection="0"/>
    <xf numFmtId="184" fontId="80" fillId="0" borderId="0" applyFont="0" applyFill="0" applyBorder="0" applyAlignment="0" applyProtection="0"/>
    <xf numFmtId="185" fontId="80" fillId="0" borderId="0" applyFont="0" applyFill="0" applyBorder="0" applyAlignment="0" applyProtection="0"/>
    <xf numFmtId="186" fontId="80" fillId="0" borderId="0" applyFont="0" applyFill="0" applyBorder="0" applyAlignment="0" applyProtection="0"/>
    <xf numFmtId="187" fontId="12" fillId="0" borderId="0" applyFont="0" applyFill="0" applyBorder="0" applyAlignment="0" applyProtection="0"/>
    <xf numFmtId="188" fontId="12" fillId="0" borderId="0" applyFont="0" applyFill="0" applyBorder="0" applyAlignment="0" applyProtection="0"/>
    <xf numFmtId="189" fontId="12" fillId="0" borderId="0" applyFont="0" applyFill="0" applyBorder="0" applyProtection="0">
      <alignment horizontal="right"/>
    </xf>
    <xf numFmtId="190" fontId="80" fillId="0" borderId="0" applyFont="0" applyFill="0" applyBorder="0" applyAlignment="0" applyProtection="0"/>
    <xf numFmtId="41" fontId="80" fillId="0" borderId="0" applyFont="0" applyFill="0" applyBorder="0" applyAlignment="0" applyProtection="0"/>
    <xf numFmtId="191" fontId="12" fillId="0" borderId="0" applyFont="0" applyFill="0" applyBorder="0" applyAlignment="0" applyProtection="0"/>
    <xf numFmtId="172" fontId="12" fillId="0" borderId="0" applyFont="0" applyFill="0" applyBorder="0" applyAlignment="0" applyProtection="0"/>
    <xf numFmtId="192" fontId="80" fillId="0" borderId="0" applyFont="0" applyFill="0" applyBorder="0" applyAlignment="0" applyProtection="0"/>
    <xf numFmtId="192" fontId="12" fillId="0" borderId="0" applyFont="0" applyFill="0" applyBorder="0" applyAlignment="0" applyProtection="0"/>
    <xf numFmtId="193" fontId="12" fillId="0" borderId="0" applyFont="0" applyFill="0" applyBorder="0" applyAlignment="0" applyProtection="0"/>
    <xf numFmtId="194" fontId="12" fillId="0" borderId="0" applyFont="0" applyFill="0" applyBorder="0" applyAlignment="0" applyProtection="0"/>
    <xf numFmtId="195" fontId="12" fillId="0" borderId="0" applyFont="0" applyFill="0" applyBorder="0" applyAlignment="0" applyProtection="0"/>
    <xf numFmtId="0" fontId="12" fillId="0" borderId="0"/>
    <xf numFmtId="0" fontId="12" fillId="0" borderId="0"/>
    <xf numFmtId="9" fontId="81" fillId="0" borderId="0">
      <alignment horizontal="right"/>
    </xf>
    <xf numFmtId="9" fontId="79" fillId="0" borderId="0">
      <alignment horizontal="right"/>
    </xf>
    <xf numFmtId="0" fontId="12" fillId="60" borderId="28" applyNumberFormat="0">
      <alignment horizontal="centerContinuous" vertical="center" wrapText="1"/>
    </xf>
    <xf numFmtId="0" fontId="12" fillId="61" borderId="28" applyNumberFormat="0">
      <alignment horizontal="left" vertical="center"/>
    </xf>
    <xf numFmtId="43" fontId="82" fillId="0" borderId="0" applyFont="0" applyFill="0" applyBorder="0" applyAlignment="0" applyProtection="0"/>
    <xf numFmtId="0" fontId="12" fillId="0" borderId="0"/>
    <xf numFmtId="9" fontId="83" fillId="0" borderId="0" applyFont="0" applyFill="0" applyBorder="0" applyAlignment="0" applyProtection="0"/>
    <xf numFmtId="10" fontId="83" fillId="0" borderId="0" applyFont="0" applyFill="0" applyBorder="0" applyAlignment="0" applyProtection="0"/>
    <xf numFmtId="0" fontId="80" fillId="0" borderId="0" applyNumberFormat="0" applyFill="0" applyBorder="0" applyAlignment="0" applyProtection="0"/>
    <xf numFmtId="0" fontId="19" fillId="0" borderId="0"/>
    <xf numFmtId="196" fontId="79" fillId="0" borderId="0" applyNumberFormat="0" applyFill="0">
      <alignment horizontal="left" vertical="center" wrapText="1"/>
    </xf>
    <xf numFmtId="5" fontId="83" fillId="0" borderId="0" applyFont="0" applyFill="0" applyBorder="0" applyAlignment="0" applyProtection="0"/>
    <xf numFmtId="8" fontId="83" fillId="0" borderId="0" applyFont="0" applyFill="0" applyBorder="0" applyAlignment="0" applyProtection="0"/>
    <xf numFmtId="0" fontId="84" fillId="0" borderId="0" applyFont="0" applyFill="0" applyBorder="0" applyAlignment="0" applyProtection="0"/>
    <xf numFmtId="197" fontId="84" fillId="0" borderId="0" applyFont="0" applyFill="0" applyBorder="0" applyAlignment="0" applyProtection="0"/>
    <xf numFmtId="0" fontId="79" fillId="25" borderId="0" applyFont="0" applyFill="0" applyProtection="0"/>
    <xf numFmtId="178" fontId="12" fillId="0" borderId="0"/>
    <xf numFmtId="198" fontId="85" fillId="0" borderId="0" applyFill="0" applyBorder="0" applyAlignment="0" applyProtection="0">
      <alignment horizontal="right"/>
    </xf>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8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8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8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8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8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8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8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8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8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8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8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8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199" fontId="12" fillId="0" borderId="9">
      <alignment horizontal="right"/>
    </xf>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42" fontId="87" fillId="0" borderId="0" applyFont="0"/>
    <xf numFmtId="42" fontId="87" fillId="0" borderId="64" applyFont="0"/>
    <xf numFmtId="41" fontId="87" fillId="0" borderId="0" applyFont="0"/>
    <xf numFmtId="200" fontId="88" fillId="0" borderId="9">
      <alignment horizontal="right"/>
    </xf>
    <xf numFmtId="200" fontId="88" fillId="0" borderId="9" applyFill="0">
      <alignment horizontal="right"/>
    </xf>
    <xf numFmtId="3" fontId="12" fillId="0" borderId="9" applyFill="0">
      <alignment horizontal="right"/>
    </xf>
    <xf numFmtId="201" fontId="88" fillId="0" borderId="9" applyFill="0">
      <alignment horizontal="right"/>
    </xf>
    <xf numFmtId="202" fontId="11" fillId="62" borderId="65">
      <alignment horizontal="center" vertical="center"/>
    </xf>
    <xf numFmtId="0" fontId="12" fillId="0" borderId="0"/>
    <xf numFmtId="178" fontId="89" fillId="0" borderId="0"/>
    <xf numFmtId="0" fontId="12" fillId="0" borderId="0"/>
    <xf numFmtId="203" fontId="12" fillId="0" borderId="9">
      <alignment horizontal="right"/>
      <protection locked="0"/>
    </xf>
    <xf numFmtId="6" fontId="88" fillId="0" borderId="9" applyNumberFormat="0" applyFont="0" applyBorder="0" applyProtection="0">
      <alignment horizontal="right"/>
    </xf>
    <xf numFmtId="204" fontId="90" fillId="63" borderId="66"/>
    <xf numFmtId="0" fontId="12" fillId="0" borderId="0" applyNumberFormat="0" applyFill="0" applyBorder="0" applyAlignment="0" applyProtection="0"/>
    <xf numFmtId="0" fontId="91" fillId="0" borderId="0" applyNumberFormat="0" applyFill="0" applyBorder="0" applyAlignment="0" applyProtection="0"/>
    <xf numFmtId="0" fontId="92" fillId="0" borderId="0"/>
    <xf numFmtId="0" fontId="31" fillId="0" borderId="0" applyNumberFormat="0" applyFill="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1" fontId="94" fillId="64" borderId="10" applyNumberFormat="0" applyBorder="0" applyAlignment="0">
      <alignment horizontal="center" vertical="top" wrapText="1"/>
      <protection hidden="1"/>
    </xf>
    <xf numFmtId="0" fontId="95" fillId="65" borderId="0"/>
    <xf numFmtId="0" fontId="96" fillId="0" borderId="0" applyAlignment="0"/>
    <xf numFmtId="0" fontId="97" fillId="0" borderId="5" applyNumberFormat="0" applyFill="0" applyAlignment="0" applyProtection="0"/>
    <xf numFmtId="0" fontId="98" fillId="0" borderId="67" applyNumberFormat="0" applyFont="0" applyFill="0" applyAlignment="0" applyProtection="0"/>
    <xf numFmtId="0" fontId="99" fillId="0" borderId="68" applyNumberFormat="0" applyFont="0" applyFill="0" applyAlignment="0" applyProtection="0">
      <alignment horizontal="centerContinuous"/>
    </xf>
    <xf numFmtId="0" fontId="83" fillId="0" borderId="5" applyNumberFormat="0" applyFont="0" applyFill="0" applyAlignment="0" applyProtection="0"/>
    <xf numFmtId="0" fontId="83" fillId="0" borderId="10" applyNumberFormat="0" applyFont="0" applyFill="0" applyAlignment="0" applyProtection="0"/>
    <xf numFmtId="0" fontId="83" fillId="0" borderId="11" applyNumberFormat="0" applyFont="0" applyFill="0" applyAlignment="0" applyProtection="0"/>
    <xf numFmtId="0" fontId="83" fillId="0" borderId="43" applyNumberFormat="0" applyFont="0" applyFill="0" applyAlignment="0" applyProtection="0"/>
    <xf numFmtId="205" fontId="12" fillId="0" borderId="0" applyFont="0" applyFill="0" applyBorder="0" applyAlignment="0" applyProtection="0"/>
    <xf numFmtId="0" fontId="80" fillId="0" borderId="0">
      <alignment horizontal="right"/>
    </xf>
    <xf numFmtId="0" fontId="84" fillId="0" borderId="0" applyFont="0" applyFill="0" applyBorder="0" applyAlignment="0" applyProtection="0"/>
    <xf numFmtId="206" fontId="80" fillId="0" borderId="0" applyFill="0" applyBorder="0" applyAlignment="0"/>
    <xf numFmtId="207" fontId="80" fillId="0" borderId="0" applyFill="0" applyBorder="0" applyAlignment="0"/>
    <xf numFmtId="169" fontId="80" fillId="0" borderId="0" applyFill="0" applyBorder="0" applyAlignment="0"/>
    <xf numFmtId="208" fontId="80" fillId="0" borderId="0" applyFill="0" applyBorder="0" applyAlignment="0"/>
    <xf numFmtId="169" fontId="12" fillId="0" borderId="0" applyFill="0" applyBorder="0" applyAlignment="0"/>
    <xf numFmtId="206" fontId="80" fillId="0" borderId="0" applyFill="0" applyBorder="0" applyAlignment="0"/>
    <xf numFmtId="208" fontId="12" fillId="0" borderId="0" applyFill="0" applyBorder="0" applyAlignment="0"/>
    <xf numFmtId="207" fontId="80" fillId="0" borderId="0" applyFill="0" applyBorder="0" applyAlignment="0"/>
    <xf numFmtId="0" fontId="17" fillId="21" borderId="28" applyNumberFormat="0" applyAlignment="0" applyProtection="0"/>
    <xf numFmtId="0" fontId="100" fillId="33" borderId="58" applyNumberFormat="0" applyAlignment="0" applyProtection="0"/>
    <xf numFmtId="0" fontId="100" fillId="33" borderId="58" applyNumberFormat="0" applyAlignment="0" applyProtection="0"/>
    <xf numFmtId="0" fontId="100" fillId="33" borderId="58" applyNumberFormat="0" applyAlignment="0" applyProtection="0"/>
    <xf numFmtId="0" fontId="100" fillId="33" borderId="58" applyNumberFormat="0" applyAlignment="0" applyProtection="0"/>
    <xf numFmtId="0" fontId="100" fillId="33" borderId="58" applyNumberFormat="0" applyAlignment="0" applyProtection="0"/>
    <xf numFmtId="0" fontId="70" fillId="33" borderId="58" applyNumberFormat="0" applyAlignment="0" applyProtection="0"/>
    <xf numFmtId="0" fontId="70" fillId="33" borderId="58" applyNumberFormat="0" applyAlignment="0" applyProtection="0"/>
    <xf numFmtId="178" fontId="98" fillId="66" borderId="0" applyNumberFormat="0" applyFont="0" applyBorder="0" applyAlignment="0">
      <alignment horizontal="left"/>
    </xf>
    <xf numFmtId="0" fontId="26" fillId="0" borderId="19" applyNumberFormat="0" applyFill="0" applyAlignment="0" applyProtection="0"/>
    <xf numFmtId="209" fontId="12" fillId="0" borderId="0" applyFont="0" applyFill="0" applyBorder="0" applyProtection="0">
      <alignment horizontal="center" vertical="center"/>
    </xf>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72" fillId="34" borderId="61" applyNumberFormat="0" applyAlignment="0" applyProtection="0"/>
    <xf numFmtId="0" fontId="72" fillId="34" borderId="61" applyNumberFormat="0" applyAlignment="0" applyProtection="0"/>
    <xf numFmtId="210" fontId="12" fillId="0" borderId="0" applyNumberFormat="0" applyFont="0" applyFill="0" applyAlignment="0" applyProtection="0"/>
    <xf numFmtId="0" fontId="97" fillId="0" borderId="5" applyNumberFormat="0" applyFill="0" applyProtection="0">
      <alignment horizontal="left" vertical="center"/>
    </xf>
    <xf numFmtId="0" fontId="101" fillId="0" borderId="0">
      <alignment horizontal="center" wrapText="1"/>
      <protection hidden="1"/>
    </xf>
    <xf numFmtId="0" fontId="102" fillId="0" borderId="0">
      <alignment horizontal="right"/>
    </xf>
    <xf numFmtId="167" fontId="85" fillId="0" borderId="0" applyBorder="0">
      <alignment horizontal="right"/>
    </xf>
    <xf numFmtId="167" fontId="85" fillId="0" borderId="67" applyAlignment="0">
      <alignment horizontal="right"/>
    </xf>
    <xf numFmtId="211" fontId="80" fillId="0" borderId="0"/>
    <xf numFmtId="211" fontId="80" fillId="0" borderId="0"/>
    <xf numFmtId="211" fontId="80" fillId="0" borderId="0"/>
    <xf numFmtId="211" fontId="80" fillId="0" borderId="0"/>
    <xf numFmtId="211" fontId="80" fillId="0" borderId="0"/>
    <xf numFmtId="211" fontId="80" fillId="0" borderId="0"/>
    <xf numFmtId="211" fontId="80" fillId="0" borderId="0"/>
    <xf numFmtId="211" fontId="80" fillId="0" borderId="0"/>
    <xf numFmtId="41" fontId="103" fillId="0" borderId="0" applyFont="0" applyBorder="0">
      <alignment horizontal="right"/>
    </xf>
    <xf numFmtId="206" fontId="80" fillId="0" borderId="0" applyFont="0" applyFill="0" applyBorder="0" applyAlignment="0" applyProtection="0"/>
    <xf numFmtId="212" fontId="12" fillId="0" borderId="0" applyFont="0"/>
    <xf numFmtId="0" fontId="104" fillId="0" borderId="0" applyFont="0" applyFill="0" applyBorder="0" applyProtection="0">
      <alignment horizontal="right"/>
    </xf>
    <xf numFmtId="0" fontId="104" fillId="0" borderId="0" applyFont="0" applyFill="0" applyBorder="0" applyProtection="0">
      <alignment horizontal="right"/>
    </xf>
    <xf numFmtId="172" fontId="12" fillId="0" borderId="0" applyFont="0" applyFill="0" applyBorder="0" applyAlignment="0" applyProtection="0">
      <alignment horizontal="right"/>
    </xf>
    <xf numFmtId="213" fontId="12"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05" fillId="0" borderId="0" applyFont="0" applyFill="0" applyBorder="0" applyAlignment="0" applyProtection="0"/>
    <xf numFmtId="166" fontId="12" fillId="0" borderId="0" applyFont="0" applyFill="0" applyBorder="0" applyAlignment="0" applyProtection="0"/>
    <xf numFmtId="177" fontId="12" fillId="0" borderId="0" applyFont="0" applyFill="0" applyBorder="0" applyAlignment="0" applyProtection="0">
      <alignment horizontal="right"/>
    </xf>
    <xf numFmtId="177" fontId="12" fillId="0" borderId="0" applyFont="0" applyFill="0" applyBorder="0" applyAlignment="0" applyProtection="0">
      <alignment horizontal="right"/>
    </xf>
    <xf numFmtId="177" fontId="12" fillId="0" borderId="0" applyFont="0" applyFill="0" applyBorder="0" applyAlignment="0" applyProtection="0">
      <alignment horizontal="right"/>
    </xf>
    <xf numFmtId="177" fontId="12" fillId="0" borderId="0" applyFont="0" applyFill="0" applyBorder="0" applyAlignment="0" applyProtection="0">
      <alignment horizontal="right"/>
    </xf>
    <xf numFmtId="43" fontId="12" fillId="0" borderId="0" applyFont="0" applyFill="0" applyBorder="0" applyAlignment="0" applyProtection="0"/>
    <xf numFmtId="43" fontId="105" fillId="0" borderId="0" applyFont="0" applyFill="0" applyBorder="0" applyAlignment="0" applyProtection="0"/>
    <xf numFmtId="177" fontId="12" fillId="0" borderId="0" applyFont="0" applyFill="0" applyBorder="0" applyAlignment="0" applyProtection="0">
      <alignment horizontal="right"/>
    </xf>
    <xf numFmtId="177" fontId="12" fillId="0" borderId="0" applyFont="0" applyFill="0" applyBorder="0" applyAlignment="0" applyProtection="0">
      <alignment horizontal="right"/>
    </xf>
    <xf numFmtId="177" fontId="12" fillId="0" borderId="0" applyFont="0" applyFill="0" applyBorder="0" applyAlignment="0" applyProtection="0">
      <alignment horizontal="right"/>
    </xf>
    <xf numFmtId="177" fontId="12" fillId="0" borderId="0" applyFont="0" applyFill="0" applyBorder="0" applyAlignment="0" applyProtection="0">
      <alignment horizontal="right"/>
    </xf>
    <xf numFmtId="43" fontId="101" fillId="0" borderId="0" applyFont="0" applyFill="0" applyBorder="0" applyAlignment="0" applyProtection="0"/>
    <xf numFmtId="43" fontId="105"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14" fontId="10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9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166" fontId="10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10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10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3" fontId="109" fillId="0" borderId="0" applyFont="0" applyFill="0" applyBorder="0" applyAlignment="0" applyProtection="0"/>
    <xf numFmtId="178" fontId="110" fillId="0" borderId="0"/>
    <xf numFmtId="0" fontId="111" fillId="0" borderId="0"/>
    <xf numFmtId="0" fontId="12" fillId="24" borderId="29" applyNumberFormat="0" applyFont="0" applyAlignment="0" applyProtection="0"/>
    <xf numFmtId="0" fontId="112" fillId="67" borderId="0">
      <alignment horizontal="center" vertical="center" wrapText="1"/>
    </xf>
    <xf numFmtId="215" fontId="12" fillId="0" borderId="0" applyFill="0" applyBorder="0">
      <alignment horizontal="right"/>
      <protection locked="0"/>
    </xf>
    <xf numFmtId="207" fontId="80" fillId="0" borderId="0" applyFont="0" applyFill="0" applyBorder="0" applyAlignment="0" applyProtection="0"/>
    <xf numFmtId="216" fontId="37" fillId="0" borderId="0">
      <alignment horizontal="right"/>
    </xf>
    <xf numFmtId="8" fontId="113" fillId="0" borderId="69">
      <protection locked="0"/>
    </xf>
    <xf numFmtId="0" fontId="104" fillId="0" borderId="0" applyFont="0" applyFill="0" applyBorder="0" applyProtection="0">
      <alignment horizontal="right"/>
    </xf>
    <xf numFmtId="187" fontId="12" fillId="0" borderId="0" applyFont="0" applyFill="0" applyBorder="0" applyAlignment="0" applyProtection="0">
      <alignment horizontal="right"/>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4" fillId="0" borderId="0" applyFont="0" applyFill="0" applyBorder="0" applyAlignment="0" applyProtection="0"/>
    <xf numFmtId="44" fontId="9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9" fillId="0" borderId="0" applyFont="0" applyFill="0" applyBorder="0" applyAlignment="0" applyProtection="0"/>
    <xf numFmtId="44" fontId="77" fillId="0" borderId="0" applyFont="0" applyFill="0" applyBorder="0" applyAlignment="0" applyProtection="0"/>
    <xf numFmtId="44" fontId="91" fillId="0" borderId="0" applyFont="0" applyFill="0" applyBorder="0" applyAlignment="0" applyProtection="0"/>
    <xf numFmtId="14" fontId="12"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217" fontId="12" fillId="0" borderId="0" applyFont="0" applyFill="0" applyBorder="0" applyAlignment="0" applyProtection="0">
      <alignment horizontal="right"/>
    </xf>
    <xf numFmtId="217" fontId="12" fillId="0" borderId="0" applyFont="0" applyFill="0" applyBorder="0" applyAlignment="0" applyProtection="0">
      <alignment horizontal="right"/>
    </xf>
    <xf numFmtId="217" fontId="12" fillId="0" borderId="0" applyFont="0" applyFill="0" applyBorder="0" applyAlignment="0" applyProtection="0">
      <alignment horizontal="right"/>
    </xf>
    <xf numFmtId="217" fontId="12" fillId="0" borderId="0" applyFont="0" applyFill="0" applyBorder="0" applyAlignment="0" applyProtection="0">
      <alignment horizontal="right"/>
    </xf>
    <xf numFmtId="44" fontId="12" fillId="0" borderId="0" applyFont="0" applyFill="0" applyBorder="0" applyAlignment="0" applyProtection="0"/>
    <xf numFmtId="44" fontId="19" fillId="0" borderId="0" applyFont="0" applyFill="0" applyBorder="0" applyAlignment="0" applyProtection="0"/>
    <xf numFmtId="165" fontId="6" fillId="0" borderId="0" applyFont="0" applyFill="0" applyBorder="0" applyAlignment="0" applyProtection="0"/>
    <xf numFmtId="217" fontId="12" fillId="0" borderId="0" applyFont="0" applyFill="0" applyBorder="0" applyAlignment="0" applyProtection="0">
      <alignment horizontal="right"/>
    </xf>
    <xf numFmtId="217" fontId="12" fillId="0" borderId="0" applyFont="0" applyFill="0" applyBorder="0" applyAlignment="0" applyProtection="0">
      <alignment horizontal="right"/>
    </xf>
    <xf numFmtId="217" fontId="12" fillId="0" borderId="0" applyFont="0" applyFill="0" applyBorder="0" applyAlignment="0" applyProtection="0">
      <alignment horizontal="right"/>
    </xf>
    <xf numFmtId="217" fontId="12" fillId="0" borderId="0" applyFont="0" applyFill="0" applyBorder="0" applyAlignment="0" applyProtection="0">
      <alignment horizontal="right"/>
    </xf>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18" fontId="11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5"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5"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7" fillId="0" borderId="0" applyFont="0" applyFill="0" applyBorder="0" applyAlignment="0" applyProtection="0"/>
    <xf numFmtId="44" fontId="6"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165" fontId="108" fillId="0" borderId="0" applyFont="0" applyFill="0" applyBorder="0" applyAlignment="0" applyProtection="0"/>
    <xf numFmtId="44" fontId="77" fillId="0" borderId="0" applyFont="0" applyFill="0" applyBorder="0" applyAlignment="0" applyProtection="0"/>
    <xf numFmtId="165"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5"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219" fontId="80" fillId="0" borderId="0" applyFont="0" applyFill="0" applyBorder="0" applyProtection="0">
      <alignment horizontal="right"/>
    </xf>
    <xf numFmtId="220" fontId="108" fillId="0" borderId="70" applyFont="0" applyFill="0" applyBorder="0" applyAlignment="0" applyProtection="0"/>
    <xf numFmtId="221" fontId="88" fillId="0" borderId="0" applyFont="0" applyFill="0" applyBorder="0" applyAlignment="0" applyProtection="0">
      <alignment vertical="center"/>
    </xf>
    <xf numFmtId="222" fontId="88" fillId="0" borderId="0" applyFont="0" applyFill="0" applyBorder="0" applyAlignment="0" applyProtection="0">
      <alignment vertical="center"/>
    </xf>
    <xf numFmtId="0" fontId="101" fillId="0" borderId="0" applyFont="0" applyFill="0" applyBorder="0" applyAlignment="0">
      <protection locked="0"/>
    </xf>
    <xf numFmtId="0" fontId="84" fillId="0" borderId="0" applyFont="0" applyFill="0" applyBorder="0" applyAlignment="0" applyProtection="0"/>
    <xf numFmtId="223" fontId="78" fillId="0" borderId="71" applyNumberFormat="0" applyFill="0">
      <alignment horizontal="right"/>
    </xf>
    <xf numFmtId="223" fontId="78" fillId="0" borderId="71" applyNumberFormat="0" applyFill="0">
      <alignment horizontal="right"/>
    </xf>
    <xf numFmtId="1" fontId="115" fillId="0" borderId="0"/>
    <xf numFmtId="224" fontId="98" fillId="0" borderId="0" applyFont="0" applyFill="0" applyBorder="0" applyProtection="0">
      <alignment horizontal="right"/>
    </xf>
    <xf numFmtId="225" fontId="81" fillId="65" borderId="8" applyFont="0" applyFill="0" applyBorder="0" applyAlignment="0" applyProtection="0"/>
    <xf numFmtId="226" fontId="108" fillId="0" borderId="0" applyFont="0" applyFill="0" applyBorder="0" applyAlignment="0" applyProtection="0"/>
    <xf numFmtId="226" fontId="108" fillId="0" borderId="0" applyFont="0" applyFill="0" applyBorder="0" applyAlignment="0" applyProtection="0"/>
    <xf numFmtId="227" fontId="85" fillId="0" borderId="5" applyFont="0" applyFill="0" applyBorder="0" applyAlignment="0" applyProtection="0"/>
    <xf numFmtId="179" fontId="12" fillId="0" borderId="0" applyFont="0" applyFill="0" applyBorder="0" applyAlignment="0" applyProtection="0"/>
    <xf numFmtId="228" fontId="106" fillId="0" borderId="0" applyFont="0" applyFill="0" applyBorder="0" applyAlignment="0" applyProtection="0"/>
    <xf numFmtId="14" fontId="19" fillId="0" borderId="0" applyFill="0" applyBorder="0" applyAlignment="0"/>
    <xf numFmtId="0" fontId="12" fillId="0" borderId="0">
      <alignment horizontal="left" vertical="top"/>
    </xf>
    <xf numFmtId="42" fontId="116" fillId="0" borderId="0"/>
    <xf numFmtId="0" fontId="108" fillId="0" borderId="0"/>
    <xf numFmtId="41" fontId="12" fillId="0" borderId="0" applyFont="0" applyFill="0" applyBorder="0" applyAlignment="0" applyProtection="0"/>
    <xf numFmtId="43" fontId="12" fillId="0" borderId="0" applyFont="0" applyFill="0" applyBorder="0" applyAlignment="0" applyProtection="0"/>
    <xf numFmtId="0" fontId="117" fillId="0" borderId="0">
      <protection locked="0"/>
    </xf>
    <xf numFmtId="0" fontId="12" fillId="0" borderId="0"/>
    <xf numFmtId="42" fontId="80" fillId="0" borderId="0"/>
    <xf numFmtId="167" fontId="12" fillId="0" borderId="72" applyNumberFormat="0" applyFont="0" applyFill="0" applyAlignment="0" applyProtection="0"/>
    <xf numFmtId="167" fontId="12" fillId="0" borderId="72" applyNumberFormat="0" applyFont="0" applyFill="0" applyAlignment="0" applyProtection="0"/>
    <xf numFmtId="167" fontId="12" fillId="0" borderId="72" applyNumberFormat="0" applyFont="0" applyFill="0" applyAlignment="0" applyProtection="0"/>
    <xf numFmtId="42" fontId="118" fillId="0" borderId="0" applyFill="0" applyBorder="0" applyAlignment="0" applyProtection="0"/>
    <xf numFmtId="1" fontId="98" fillId="0" borderId="0"/>
    <xf numFmtId="229" fontId="119" fillId="0" borderId="0">
      <protection locked="0"/>
    </xf>
    <xf numFmtId="229" fontId="119" fillId="0" borderId="0">
      <protection locked="0"/>
    </xf>
    <xf numFmtId="206" fontId="80" fillId="0" borderId="0" applyFill="0" applyBorder="0" applyAlignment="0"/>
    <xf numFmtId="207" fontId="80" fillId="0" borderId="0" applyFill="0" applyBorder="0" applyAlignment="0"/>
    <xf numFmtId="206" fontId="80" fillId="0" borderId="0" applyFill="0" applyBorder="0" applyAlignment="0"/>
    <xf numFmtId="208" fontId="12" fillId="0" borderId="0" applyFill="0" applyBorder="0" applyAlignment="0"/>
    <xf numFmtId="207" fontId="80" fillId="0" borderId="0" applyFill="0" applyBorder="0" applyAlignment="0"/>
    <xf numFmtId="0" fontId="25" fillId="8" borderId="28" applyNumberFormat="0" applyAlignment="0" applyProtection="0"/>
    <xf numFmtId="230" fontId="79" fillId="0" borderId="0" applyFon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31" fontId="101" fillId="68" borderId="10">
      <alignment horizontal="left"/>
    </xf>
    <xf numFmtId="1" fontId="121" fillId="69" borderId="42" applyNumberFormat="0" applyBorder="0" applyAlignment="0">
      <alignment horizontal="centerContinuous" vertical="center"/>
      <protection locked="0"/>
    </xf>
    <xf numFmtId="232" fontId="12" fillId="0" borderId="0">
      <protection locked="0"/>
    </xf>
    <xf numFmtId="210" fontId="12" fillId="0" borderId="0">
      <protection locked="0"/>
    </xf>
    <xf numFmtId="2" fontId="109" fillId="0" borderId="0" applyFont="0" applyFill="0" applyBorder="0" applyAlignment="0" applyProtection="0"/>
    <xf numFmtId="0" fontId="122" fillId="0" borderId="0" applyNumberFormat="0" applyFill="0" applyBorder="0" applyAlignment="0" applyProtection="0"/>
    <xf numFmtId="0" fontId="123" fillId="0" borderId="0" applyFill="0" applyBorder="0" applyProtection="0">
      <alignment horizontal="left"/>
    </xf>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38" fontId="108" fillId="70" borderId="0" applyNumberFormat="0" applyBorder="0" applyAlignment="0" applyProtection="0"/>
    <xf numFmtId="0" fontId="125" fillId="0" borderId="0" applyNumberFormat="0">
      <alignment horizontal="right"/>
    </xf>
    <xf numFmtId="0" fontId="12" fillId="0" borderId="0"/>
    <xf numFmtId="0" fontId="12" fillId="0" borderId="0"/>
    <xf numFmtId="0" fontId="12" fillId="0" borderId="0"/>
    <xf numFmtId="0" fontId="12" fillId="0" borderId="0"/>
    <xf numFmtId="233" fontId="12" fillId="71" borderId="33" applyNumberFormat="0" applyFont="0" applyBorder="0" applyAlignment="0" applyProtection="0"/>
    <xf numFmtId="182" fontId="12" fillId="0" borderId="0" applyFont="0" applyFill="0" applyBorder="0" applyAlignment="0" applyProtection="0">
      <alignment horizontal="right"/>
    </xf>
    <xf numFmtId="178" fontId="126" fillId="71" borderId="0" applyNumberFormat="0" applyFont="0" applyAlignment="0"/>
    <xf numFmtId="0" fontId="127" fillId="0" borderId="0" applyProtection="0">
      <alignment horizontal="right"/>
    </xf>
    <xf numFmtId="0" fontId="47" fillId="0" borderId="73" applyNumberFormat="0" applyAlignment="0" applyProtection="0">
      <alignment horizontal="left" vertical="center"/>
    </xf>
    <xf numFmtId="0" fontId="47" fillId="0" borderId="32">
      <alignment horizontal="left" vertical="center"/>
    </xf>
    <xf numFmtId="49" fontId="128" fillId="0" borderId="0">
      <alignment horizontal="centerContinuous"/>
    </xf>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62" fillId="0" borderId="55" applyNumberFormat="0" applyFill="0" applyAlignment="0" applyProtection="0"/>
    <xf numFmtId="0" fontId="129" fillId="0" borderId="0" applyNumberFormat="0" applyFill="0" applyBorder="0" applyAlignment="0" applyProtection="0"/>
    <xf numFmtId="0" fontId="130" fillId="0" borderId="0" applyProtection="0">
      <alignment horizontal="left"/>
    </xf>
    <xf numFmtId="0" fontId="130" fillId="0" borderId="0" applyProtection="0">
      <alignment horizontal="left"/>
    </xf>
    <xf numFmtId="0" fontId="130" fillId="0" borderId="0" applyProtection="0">
      <alignment horizontal="left"/>
    </xf>
    <xf numFmtId="0" fontId="130" fillId="0" borderId="0" applyProtection="0">
      <alignment horizontal="left"/>
    </xf>
    <xf numFmtId="0" fontId="63" fillId="0" borderId="56" applyNumberFormat="0" applyFill="0" applyAlignment="0" applyProtection="0"/>
    <xf numFmtId="0" fontId="130"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2" fillId="0" borderId="57" applyNumberFormat="0" applyFill="0" applyAlignment="0" applyProtection="0"/>
    <xf numFmtId="0" fontId="64" fillId="0" borderId="57" applyNumberFormat="0" applyFill="0" applyAlignment="0" applyProtection="0"/>
    <xf numFmtId="0" fontId="131" fillId="0" borderId="0" applyProtection="0">
      <alignment horizontal="left"/>
    </xf>
    <xf numFmtId="0" fontId="64" fillId="0" borderId="0" applyNumberFormat="0" applyFill="0" applyBorder="0" applyAlignment="0" applyProtection="0"/>
    <xf numFmtId="0" fontId="64" fillId="0" borderId="0" applyNumberFormat="0" applyFill="0" applyBorder="0" applyAlignment="0" applyProtection="0"/>
    <xf numFmtId="0" fontId="133" fillId="0" borderId="0"/>
    <xf numFmtId="0" fontId="92" fillId="0" borderId="0"/>
    <xf numFmtId="234" fontId="87" fillId="0" borderId="0">
      <alignment horizontal="centerContinuous"/>
    </xf>
    <xf numFmtId="0" fontId="134" fillId="0" borderId="74" applyNumberFormat="0" applyFill="0" applyBorder="0" applyAlignment="0" applyProtection="0">
      <alignment horizontal="left"/>
    </xf>
    <xf numFmtId="234" fontId="87" fillId="0" borderId="75">
      <alignment horizontal="center"/>
    </xf>
    <xf numFmtId="0" fontId="12" fillId="0" borderId="0" applyNumberFormat="0" applyFill="0" applyBorder="0" applyProtection="0">
      <alignment wrapText="1"/>
    </xf>
    <xf numFmtId="0" fontId="12" fillId="0" borderId="0" applyNumberFormat="0" applyFill="0" applyBorder="0" applyProtection="0">
      <alignment horizontal="justify" vertical="top" wrapText="1"/>
    </xf>
    <xf numFmtId="0" fontId="135" fillId="0" borderId="37">
      <alignment horizontal="left" vertical="center"/>
    </xf>
    <xf numFmtId="0" fontId="135" fillId="72" borderId="0">
      <alignment horizontal="centerContinuous" wrapText="1"/>
    </xf>
    <xf numFmtId="0" fontId="136" fillId="0" borderId="0" applyNumberFormat="0" applyFill="0" applyBorder="0" applyAlignment="0" applyProtection="0"/>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38" fillId="0" borderId="0" applyNumberFormat="0" applyFill="0" applyBorder="0" applyAlignment="0" applyProtection="0"/>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235" fontId="137" fillId="0" borderId="0" applyNumberFormat="0" applyFill="0" applyBorder="0" applyAlignment="0" applyProtection="0">
      <alignment vertical="top"/>
      <protection locked="0"/>
    </xf>
    <xf numFmtId="0" fontId="12" fillId="0" borderId="0" applyNumberFormat="0" applyFill="0" applyBorder="0" applyAlignment="0" applyProtection="0"/>
    <xf numFmtId="0" fontId="12" fillId="0" borderId="0">
      <alignment horizontal="right"/>
    </xf>
    <xf numFmtId="10" fontId="108" fillId="65" borderId="33" applyNumberFormat="0" applyBorder="0" applyAlignment="0" applyProtection="0"/>
    <xf numFmtId="0" fontId="142" fillId="32" borderId="58" applyNumberFormat="0" applyAlignment="0" applyProtection="0"/>
    <xf numFmtId="0" fontId="142" fillId="32" borderId="58" applyNumberFormat="0" applyAlignment="0" applyProtection="0"/>
    <xf numFmtId="0" fontId="142" fillId="32" borderId="58" applyNumberFormat="0" applyAlignment="0" applyProtection="0"/>
    <xf numFmtId="0" fontId="142" fillId="32" borderId="58" applyNumberFormat="0" applyAlignment="0" applyProtection="0"/>
    <xf numFmtId="0" fontId="142" fillId="32" borderId="58" applyNumberFormat="0" applyAlignment="0" applyProtection="0"/>
    <xf numFmtId="0" fontId="68" fillId="32" borderId="58" applyNumberFormat="0" applyAlignment="0" applyProtection="0"/>
    <xf numFmtId="236" fontId="101" fillId="0" borderId="0" applyNumberFormat="0" applyFill="0" applyBorder="0" applyAlignment="0" applyProtection="0"/>
    <xf numFmtId="0" fontId="12" fillId="0" borderId="0" applyNumberFormat="0" applyFill="0" applyBorder="0" applyAlignment="0">
      <protection locked="0"/>
    </xf>
    <xf numFmtId="0" fontId="143" fillId="65" borderId="0" applyNumberFormat="0" applyFont="0" applyBorder="0" applyAlignment="0">
      <alignment horizontal="right"/>
      <protection locked="0"/>
    </xf>
    <xf numFmtId="0" fontId="144" fillId="23" borderId="0" applyNumberFormat="0" applyFont="0" applyBorder="0" applyAlignment="0">
      <alignment horizontal="right" vertical="top"/>
      <protection locked="0"/>
    </xf>
    <xf numFmtId="237" fontId="12" fillId="65" borderId="76" applyNumberFormat="0" applyFont="0" applyBorder="0" applyAlignment="0">
      <alignment horizontal="right" vertical="center"/>
      <protection locked="0"/>
    </xf>
    <xf numFmtId="0" fontId="144" fillId="23" borderId="0" applyNumberFormat="0" applyFont="0" applyBorder="0" applyAlignment="0">
      <alignment horizontal="right" vertical="top"/>
      <protection locked="0"/>
    </xf>
    <xf numFmtId="0" fontId="101" fillId="0" borderId="0" applyFill="0" applyBorder="0">
      <alignment horizontal="right"/>
      <protection locked="0"/>
    </xf>
    <xf numFmtId="238" fontId="145" fillId="0" borderId="77" applyFont="0" applyFill="0" applyBorder="0" applyAlignment="0" applyProtection="0"/>
    <xf numFmtId="239" fontId="12" fillId="0" borderId="0" applyFill="0" applyBorder="0">
      <alignment horizontal="right"/>
      <protection locked="0"/>
    </xf>
    <xf numFmtId="0" fontId="146" fillId="0" borderId="0" applyFill="0" applyBorder="0"/>
    <xf numFmtId="0" fontId="147" fillId="73" borderId="78">
      <alignment horizontal="left" vertical="center" wrapText="1"/>
    </xf>
    <xf numFmtId="0" fontId="84" fillId="0" borderId="0" applyNumberFormat="0" applyFill="0" applyBorder="0" applyProtection="0">
      <alignment horizontal="left" vertical="center"/>
    </xf>
    <xf numFmtId="0" fontId="14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80" fillId="74" borderId="0" applyNumberFormat="0" applyFont="0" applyBorder="0" applyProtection="0"/>
    <xf numFmtId="2" fontId="149" fillId="0" borderId="5"/>
    <xf numFmtId="206" fontId="80" fillId="0" borderId="0" applyFill="0" applyBorder="0" applyAlignment="0"/>
    <xf numFmtId="207" fontId="80" fillId="0" borderId="0" applyFill="0" applyBorder="0" applyAlignment="0"/>
    <xf numFmtId="206" fontId="80" fillId="0" borderId="0" applyFill="0" applyBorder="0" applyAlignment="0"/>
    <xf numFmtId="208" fontId="12" fillId="0" borderId="0" applyFill="0" applyBorder="0" applyAlignment="0"/>
    <xf numFmtId="207" fontId="80" fillId="0" borderId="0" applyFill="0" applyBorder="0" applyAlignment="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14" fontId="85" fillId="0" borderId="5" applyFont="0" applyFill="0" applyBorder="0" applyAlignment="0" applyProtection="0"/>
    <xf numFmtId="3" fontId="12" fillId="0" borderId="0"/>
    <xf numFmtId="1" fontId="151" fillId="0" borderId="0"/>
    <xf numFmtId="240" fontId="152" fillId="75" borderId="0" applyBorder="0" applyAlignment="0">
      <alignment horizontal="right"/>
    </xf>
    <xf numFmtId="41" fontId="12" fillId="0" borderId="0" applyFont="0" applyFill="0" applyBorder="0" applyAlignment="0" applyProtection="0"/>
    <xf numFmtId="4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41" fontId="12" fillId="0" borderId="0" applyFont="0" applyFill="0" applyBorder="0" applyAlignment="0" applyProtection="0"/>
    <xf numFmtId="242" fontId="6" fillId="0" borderId="0" applyFont="0" applyFill="0" applyBorder="0" applyAlignment="0" applyProtection="0"/>
    <xf numFmtId="243" fontId="12" fillId="0" borderId="0" applyFont="0" applyFill="0" applyBorder="0" applyAlignment="0" applyProtection="0"/>
    <xf numFmtId="14" fontId="83" fillId="0" borderId="0" applyFont="0" applyFill="0" applyBorder="0" applyAlignment="0" applyProtection="0"/>
    <xf numFmtId="3" fontId="84" fillId="0" borderId="0"/>
    <xf numFmtId="3" fontId="84" fillId="0" borderId="0"/>
    <xf numFmtId="0" fontId="12" fillId="0" borderId="0" applyFont="0" applyFill="0" applyBorder="0" applyAlignment="0" applyProtection="0"/>
    <xf numFmtId="0" fontId="12" fillId="0" borderId="0" applyFont="0" applyFill="0" applyBorder="0" applyAlignment="0" applyProtection="0"/>
    <xf numFmtId="244" fontId="12" fillId="0" borderId="0" applyFont="0" applyFill="0" applyBorder="0" applyAlignment="0" applyProtection="0"/>
    <xf numFmtId="245" fontId="6" fillId="0" borderId="0" applyFont="0" applyFill="0" applyBorder="0" applyAlignment="0" applyProtection="0"/>
    <xf numFmtId="246" fontId="12" fillId="0" borderId="0" applyFont="0" applyFill="0" applyBorder="0" applyAlignment="0" applyProtection="0"/>
    <xf numFmtId="247" fontId="12" fillId="0" borderId="0">
      <protection locked="0"/>
    </xf>
    <xf numFmtId="227" fontId="108" fillId="65" borderId="0">
      <alignment horizontal="center"/>
    </xf>
    <xf numFmtId="248" fontId="106" fillId="0" borderId="0" applyFont="0" applyFill="0" applyBorder="0" applyProtection="0">
      <alignment horizontal="right"/>
    </xf>
    <xf numFmtId="249" fontId="12" fillId="0" borderId="0" applyFont="0" applyFill="0" applyBorder="0" applyAlignment="0" applyProtection="0"/>
    <xf numFmtId="175" fontId="12" fillId="0" borderId="0" applyFont="0" applyFill="0" applyBorder="0" applyAlignment="0" applyProtection="0"/>
    <xf numFmtId="0" fontId="104" fillId="0" borderId="0" applyFont="0" applyFill="0" applyBorder="0" applyProtection="0">
      <alignment horizontal="right"/>
    </xf>
    <xf numFmtId="0" fontId="104" fillId="0" borderId="0" applyFont="0" applyFill="0" applyBorder="0" applyProtection="0">
      <alignment horizontal="right"/>
    </xf>
    <xf numFmtId="0" fontId="104" fillId="0" borderId="0" applyFont="0" applyFill="0" applyBorder="0" applyProtection="0">
      <alignment horizontal="right"/>
    </xf>
    <xf numFmtId="0" fontId="12" fillId="0" borderId="0" applyFont="0" applyFill="0" applyBorder="0" applyProtection="0">
      <alignment horizontal="right"/>
    </xf>
    <xf numFmtId="167" fontId="12" fillId="0" borderId="0" applyFont="0" applyFill="0" applyBorder="0" applyProtection="0">
      <alignment horizontal="right"/>
    </xf>
    <xf numFmtId="0" fontId="12" fillId="0" borderId="79" applyBorder="0" applyAlignment="0" applyProtection="0">
      <alignment horizontal="center"/>
    </xf>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96" fillId="0" borderId="0"/>
    <xf numFmtId="237" fontId="88" fillId="0" borderId="0" applyNumberFormat="0" applyFont="0" applyFill="0" applyBorder="0" applyAlignment="0" applyProtection="0">
      <alignment vertical="center"/>
    </xf>
    <xf numFmtId="37" fontId="154" fillId="0" borderId="0"/>
    <xf numFmtId="0" fontId="155" fillId="0" borderId="0"/>
    <xf numFmtId="0" fontId="37" fillId="76" borderId="0" applyNumberFormat="0" applyBorder="0" applyAlignment="0">
      <alignment horizontal="right"/>
      <protection hidden="1"/>
    </xf>
    <xf numFmtId="237" fontId="156" fillId="0" borderId="0" applyNumberFormat="0" applyFill="0" applyBorder="0" applyAlignment="0" applyProtection="0">
      <alignment vertical="center"/>
    </xf>
    <xf numFmtId="1" fontId="84" fillId="0" borderId="0"/>
    <xf numFmtId="250" fontId="157" fillId="0" borderId="0"/>
    <xf numFmtId="37" fontId="81" fillId="77" borderId="0" applyFont="0" applyFill="0" applyBorder="0" applyAlignment="0" applyProtection="0"/>
    <xf numFmtId="229" fontId="12" fillId="0" borderId="0" applyFont="0" applyFill="0" applyBorder="0" applyAlignment="0"/>
    <xf numFmtId="251" fontId="108" fillId="0" borderId="0" applyFont="0" applyFill="0" applyBorder="0" applyAlignment="0"/>
    <xf numFmtId="252" fontId="108" fillId="0" borderId="0" applyFont="0" applyFill="0" applyBorder="0" applyAlignment="0"/>
    <xf numFmtId="251" fontId="108" fillId="0" borderId="0" applyFont="0" applyFill="0" applyBorder="0" applyAlignment="0"/>
    <xf numFmtId="253" fontId="6" fillId="0" borderId="0"/>
    <xf numFmtId="0" fontId="12" fillId="0" borderId="0"/>
    <xf numFmtId="0" fontId="12" fillId="0" borderId="0"/>
    <xf numFmtId="0" fontId="12" fillId="0" borderId="0"/>
    <xf numFmtId="0" fontId="12" fillId="0" borderId="0"/>
    <xf numFmtId="0" fontId="101" fillId="0" borderId="0"/>
    <xf numFmtId="0" fontId="12" fillId="0" borderId="0"/>
    <xf numFmtId="0" fontId="6" fillId="0" borderId="0"/>
    <xf numFmtId="0" fontId="12" fillId="0" borderId="0"/>
    <xf numFmtId="0" fontId="6" fillId="0" borderId="0"/>
    <xf numFmtId="0" fontId="6" fillId="0" borderId="0"/>
    <xf numFmtId="0" fontId="6" fillId="0" borderId="0"/>
    <xf numFmtId="0" fontId="101" fillId="0" borderId="0"/>
    <xf numFmtId="0" fontId="12" fillId="0" borderId="0"/>
    <xf numFmtId="0" fontId="19" fillId="0" borderId="0"/>
    <xf numFmtId="0" fontId="6" fillId="0" borderId="0"/>
    <xf numFmtId="0" fontId="6" fillId="0" borderId="0"/>
    <xf numFmtId="0" fontId="6" fillId="0" borderId="0"/>
    <xf numFmtId="0" fontId="6" fillId="0" borderId="0"/>
    <xf numFmtId="0" fontId="12" fillId="0" borderId="33"/>
    <xf numFmtId="0" fontId="19" fillId="0" borderId="0">
      <alignment vertical="top"/>
    </xf>
    <xf numFmtId="0" fontId="19" fillId="0" borderId="0">
      <alignment vertical="top"/>
    </xf>
    <xf numFmtId="0" fontId="12" fillId="0" borderId="0"/>
    <xf numFmtId="0" fontId="6" fillId="0" borderId="0"/>
    <xf numFmtId="0" fontId="12" fillId="0" borderId="0"/>
    <xf numFmtId="0" fontId="6" fillId="0" borderId="0"/>
    <xf numFmtId="0" fontId="12" fillId="0" borderId="0"/>
    <xf numFmtId="0" fontId="12" fillId="0" borderId="0"/>
    <xf numFmtId="0" fontId="12" fillId="0" borderId="0"/>
    <xf numFmtId="0" fontId="12" fillId="0" borderId="0"/>
    <xf numFmtId="0" fontId="6" fillId="0" borderId="0"/>
    <xf numFmtId="0" fontId="12" fillId="0" borderId="0"/>
    <xf numFmtId="0" fontId="12" fillId="0" borderId="0"/>
    <xf numFmtId="0" fontId="101" fillId="0" borderId="0"/>
    <xf numFmtId="0" fontId="6" fillId="0" borderId="0"/>
    <xf numFmtId="0" fontId="101" fillId="0" borderId="0"/>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34" fillId="0" borderId="0"/>
    <xf numFmtId="0" fontId="12" fillId="0" borderId="0"/>
    <xf numFmtId="0" fontId="12" fillId="0" borderId="0"/>
    <xf numFmtId="0" fontId="34" fillId="0" borderId="0"/>
    <xf numFmtId="0" fontId="101" fillId="0" borderId="0"/>
    <xf numFmtId="0" fontId="12" fillId="0" borderId="0"/>
    <xf numFmtId="235" fontId="12" fillId="0" borderId="0"/>
    <xf numFmtId="0" fontId="101" fillId="0" borderId="0"/>
    <xf numFmtId="0" fontId="101" fillId="0" borderId="0"/>
    <xf numFmtId="235" fontId="12" fillId="0" borderId="0"/>
    <xf numFmtId="0" fontId="34"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6" fillId="0" borderId="0"/>
    <xf numFmtId="0" fontId="6" fillId="0" borderId="0"/>
    <xf numFmtId="0" fontId="6"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9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4" fillId="0" borderId="0"/>
    <xf numFmtId="0" fontId="125" fillId="0" borderId="0"/>
    <xf numFmtId="0" fontId="12" fillId="0" borderId="0"/>
    <xf numFmtId="235" fontId="12" fillId="0" borderId="0"/>
    <xf numFmtId="235" fontId="12"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235" fontId="12" fillId="0" borderId="0"/>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01" fillId="0" borderId="0"/>
    <xf numFmtId="0" fontId="101" fillId="0" borderId="0"/>
    <xf numFmtId="0" fontId="101" fillId="0" borderId="0"/>
    <xf numFmtId="0" fontId="101" fillId="0" borderId="0"/>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101" fillId="0" borderId="0"/>
    <xf numFmtId="0" fontId="77" fillId="0" borderId="0"/>
    <xf numFmtId="0" fontId="101" fillId="0" borderId="0"/>
    <xf numFmtId="0" fontId="101"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4" fillId="0" borderId="0"/>
    <xf numFmtId="0" fontId="101" fillId="0" borderId="0"/>
    <xf numFmtId="0" fontId="77" fillId="0" borderId="0"/>
    <xf numFmtId="0" fontId="77" fillId="0" borderId="0"/>
    <xf numFmtId="0" fontId="101"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7" fillId="0" borderId="0"/>
    <xf numFmtId="0" fontId="6" fillId="0" borderId="0"/>
    <xf numFmtId="0" fontId="101" fillId="0" borderId="0"/>
    <xf numFmtId="0" fontId="12" fillId="0" borderId="0"/>
    <xf numFmtId="0" fontId="77" fillId="0" borderId="0"/>
    <xf numFmtId="0" fontId="12" fillId="0" borderId="0"/>
    <xf numFmtId="0" fontId="12" fillId="0" borderId="0"/>
    <xf numFmtId="0" fontId="77" fillId="0" borderId="0"/>
    <xf numFmtId="0" fontId="12" fillId="0" borderId="0"/>
    <xf numFmtId="0" fontId="12" fillId="0" borderId="0"/>
    <xf numFmtId="0" fontId="12" fillId="0" borderId="0"/>
    <xf numFmtId="0" fontId="12" fillId="0" borderId="0"/>
    <xf numFmtId="0" fontId="12" fillId="0" borderId="0"/>
    <xf numFmtId="0" fontId="77" fillId="0" borderId="0"/>
    <xf numFmtId="0" fontId="12" fillId="0" borderId="0"/>
    <xf numFmtId="0" fontId="101" fillId="0" borderId="0"/>
    <xf numFmtId="0" fontId="77" fillId="0" borderId="0"/>
    <xf numFmtId="0" fontId="12" fillId="0" borderId="0"/>
    <xf numFmtId="0" fontId="12" fillId="0" borderId="0"/>
    <xf numFmtId="0" fontId="91" fillId="0" borderId="0"/>
    <xf numFmtId="0" fontId="101" fillId="0" borderId="0"/>
    <xf numFmtId="0" fontId="101" fillId="0" borderId="0"/>
    <xf numFmtId="0" fontId="101" fillId="0" borderId="0"/>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01" fillId="0" borderId="0"/>
    <xf numFmtId="0" fontId="101" fillId="0" borderId="0"/>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6" fillId="0" borderId="0"/>
    <xf numFmtId="235" fontId="12" fillId="0" borderId="0"/>
    <xf numFmtId="235" fontId="12" fillId="0" borderId="0"/>
    <xf numFmtId="0" fontId="12" fillId="0" borderId="0"/>
    <xf numFmtId="235"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158" fillId="0" borderId="0"/>
    <xf numFmtId="0" fontId="158" fillId="0" borderId="0"/>
    <xf numFmtId="235" fontId="12" fillId="0" borderId="0"/>
    <xf numFmtId="235" fontId="12" fillId="0" borderId="0"/>
    <xf numFmtId="0" fontId="9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53" fontId="6" fillId="0" borderId="0"/>
    <xf numFmtId="0" fontId="6" fillId="0" borderId="0"/>
    <xf numFmtId="0" fontId="107" fillId="0" borderId="0"/>
    <xf numFmtId="235" fontId="12" fillId="0" borderId="0"/>
    <xf numFmtId="0" fontId="12" fillId="0" borderId="0"/>
    <xf numFmtId="235" fontId="12" fillId="0" borderId="0"/>
    <xf numFmtId="0" fontId="77" fillId="0" borderId="0"/>
    <xf numFmtId="0" fontId="6" fillId="0" borderId="0"/>
    <xf numFmtId="0" fontId="77" fillId="0" borderId="0"/>
    <xf numFmtId="235" fontId="12" fillId="0" borderId="0"/>
    <xf numFmtId="235" fontId="12" fillId="0" borderId="0"/>
    <xf numFmtId="235"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5" fontId="12" fillId="0" borderId="0"/>
    <xf numFmtId="235"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5" fontId="12" fillId="0" borderId="0"/>
    <xf numFmtId="235"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5" fontId="12" fillId="0" borderId="0"/>
    <xf numFmtId="235"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5" fontId="12" fillId="0" borderId="0"/>
    <xf numFmtId="235" fontId="12" fillId="0" borderId="0"/>
    <xf numFmtId="0" fontId="6" fillId="0" borderId="0"/>
    <xf numFmtId="0" fontId="6" fillId="0" borderId="0"/>
    <xf numFmtId="0" fontId="6" fillId="0" borderId="0"/>
    <xf numFmtId="235" fontId="12" fillId="0" borderId="0"/>
    <xf numFmtId="235" fontId="12" fillId="0" borderId="0"/>
    <xf numFmtId="235" fontId="12" fillId="0" borderId="0"/>
    <xf numFmtId="235" fontId="12" fillId="0" borderId="0"/>
    <xf numFmtId="0" fontId="6" fillId="0" borderId="0"/>
    <xf numFmtId="0" fontId="6" fillId="0" borderId="0"/>
    <xf numFmtId="0" fontId="6" fillId="0" borderId="0"/>
    <xf numFmtId="235" fontId="12" fillId="0" borderId="0"/>
    <xf numFmtId="235" fontId="12" fillId="0" borderId="0"/>
    <xf numFmtId="0" fontId="6" fillId="0" borderId="0"/>
    <xf numFmtId="235" fontId="12" fillId="0" borderId="0"/>
    <xf numFmtId="235" fontId="12" fillId="0" borderId="0"/>
    <xf numFmtId="235" fontId="12" fillId="0" borderId="0"/>
    <xf numFmtId="0" fontId="6" fillId="0" borderId="0"/>
    <xf numFmtId="0" fontId="12" fillId="0" borderId="0"/>
    <xf numFmtId="0" fontId="12" fillId="0" borderId="0"/>
    <xf numFmtId="0" fontId="12" fillId="0" borderId="0"/>
    <xf numFmtId="0" fontId="12" fillId="0" borderId="0"/>
    <xf numFmtId="235" fontId="12" fillId="0" borderId="0"/>
    <xf numFmtId="0" fontId="12" fillId="0" borderId="0"/>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2" fillId="0" borderId="0"/>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8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9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2" fillId="0" borderId="0"/>
    <xf numFmtId="235" fontId="12" fillId="0" borderId="0"/>
    <xf numFmtId="235" fontId="12" fillId="0" borderId="0"/>
    <xf numFmtId="235" fontId="12" fillId="0" borderId="0"/>
    <xf numFmtId="0" fontId="12" fillId="0" borderId="0">
      <alignment wrapText="1"/>
    </xf>
    <xf numFmtId="0" fontId="12" fillId="0" borderId="0">
      <alignment wrapText="1"/>
    </xf>
    <xf numFmtId="0" fontId="9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2" fillId="0" borderId="0"/>
    <xf numFmtId="235" fontId="12" fillId="0" borderId="0"/>
    <xf numFmtId="0" fontId="12" fillId="0" borderId="0"/>
    <xf numFmtId="0" fontId="6" fillId="0" borderId="0"/>
    <xf numFmtId="235" fontId="12" fillId="0" borderId="0"/>
    <xf numFmtId="235" fontId="12" fillId="0" borderId="0"/>
    <xf numFmtId="235" fontId="12" fillId="0" borderId="0"/>
    <xf numFmtId="235" fontId="12" fillId="0" borderId="0"/>
    <xf numFmtId="235" fontId="12" fillId="0" borderId="0"/>
    <xf numFmtId="0" fontId="6" fillId="0" borderId="0"/>
    <xf numFmtId="0" fontId="6" fillId="0" borderId="0"/>
    <xf numFmtId="0" fontId="6"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0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5"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2" fillId="0" borderId="0"/>
    <xf numFmtId="235" fontId="12" fillId="0" borderId="0"/>
    <xf numFmtId="235" fontId="12" fillId="0" borderId="0"/>
    <xf numFmtId="235" fontId="12" fillId="0" borderId="0"/>
    <xf numFmtId="0" fontId="41" fillId="0" borderId="0"/>
    <xf numFmtId="0" fontId="41" fillId="0" borderId="0"/>
    <xf numFmtId="0" fontId="12" fillId="0" borderId="0">
      <alignment wrapText="1"/>
    </xf>
    <xf numFmtId="0" fontId="12" fillId="0" borderId="0">
      <alignment wrapText="1"/>
    </xf>
    <xf numFmtId="0" fontId="12" fillId="0" borderId="0">
      <alignment wrapText="1"/>
    </xf>
    <xf numFmtId="0" fontId="41" fillId="0" borderId="0"/>
    <xf numFmtId="0" fontId="4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6" fillId="0" borderId="0"/>
    <xf numFmtId="235" fontId="12" fillId="0" borderId="0"/>
    <xf numFmtId="0" fontId="101" fillId="0" borderId="0"/>
    <xf numFmtId="0" fontId="12" fillId="0" borderId="0">
      <alignment wrapText="1"/>
    </xf>
    <xf numFmtId="235" fontId="12" fillId="0" borderId="0"/>
    <xf numFmtId="235" fontId="12" fillId="0" borderId="0"/>
    <xf numFmtId="235" fontId="12" fillId="0" borderId="0"/>
    <xf numFmtId="0" fontId="6" fillId="0" borderId="0"/>
    <xf numFmtId="0" fontId="6" fillId="0" borderId="0"/>
    <xf numFmtId="0" fontId="6" fillId="0" borderId="0"/>
    <xf numFmtId="235" fontId="12" fillId="0" borderId="0"/>
    <xf numFmtId="235" fontId="12" fillId="0" borderId="0"/>
    <xf numFmtId="0" fontId="6" fillId="0" borderId="0"/>
    <xf numFmtId="0" fontId="6" fillId="0" borderId="0"/>
    <xf numFmtId="0" fontId="6"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2" fillId="0" borderId="0">
      <alignment wrapText="1"/>
    </xf>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3"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34" fillId="0" borderId="0"/>
    <xf numFmtId="0" fontId="19"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9" fillId="0" borderId="0"/>
    <xf numFmtId="0" fontId="19" fillId="0" borderId="0"/>
    <xf numFmtId="235" fontId="12" fillId="0" borderId="0"/>
    <xf numFmtId="0" fontId="12"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77" fillId="0" borderId="0"/>
    <xf numFmtId="253"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6" fillId="0" borderId="0"/>
    <xf numFmtId="0" fontId="12"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253" fontId="6" fillId="0" borderId="0"/>
    <xf numFmtId="0" fontId="19" fillId="0" borderId="0"/>
    <xf numFmtId="0" fontId="12" fillId="0" borderId="0"/>
    <xf numFmtId="0" fontId="12" fillId="0" borderId="0"/>
    <xf numFmtId="0" fontId="108" fillId="0" borderId="0"/>
    <xf numFmtId="0" fontId="6" fillId="0" borderId="0"/>
    <xf numFmtId="0" fontId="101" fillId="0" borderId="0"/>
    <xf numFmtId="254" fontId="108" fillId="0" borderId="0" applyFont="0" applyFill="0" applyBorder="0" applyAlignment="0" applyProtection="0">
      <alignment horizontal="right"/>
    </xf>
    <xf numFmtId="254" fontId="108" fillId="0" borderId="0" applyFont="0" applyFill="0" applyBorder="0" applyAlignment="0" applyProtection="0">
      <alignment horizontal="right"/>
    </xf>
    <xf numFmtId="254" fontId="108" fillId="0" borderId="0" applyFont="0" applyFill="0" applyBorder="0" applyAlignment="0" applyProtection="0">
      <alignment horizontal="right"/>
    </xf>
    <xf numFmtId="254" fontId="108" fillId="0" borderId="0" applyFont="0" applyFill="0" applyBorder="0" applyAlignment="0" applyProtection="0">
      <alignment horizontal="right"/>
    </xf>
    <xf numFmtId="254" fontId="108" fillId="0" borderId="0" applyFont="0" applyFill="0" applyBorder="0" applyAlignment="0" applyProtection="0">
      <alignment horizontal="right"/>
    </xf>
    <xf numFmtId="254" fontId="108" fillId="0" borderId="0" applyFont="0" applyFill="0" applyBorder="0" applyAlignment="0" applyProtection="0">
      <alignment horizontal="right"/>
    </xf>
    <xf numFmtId="254" fontId="108" fillId="0" borderId="0" applyFont="0" applyFill="0" applyBorder="0" applyAlignment="0" applyProtection="0">
      <alignment horizontal="right"/>
    </xf>
    <xf numFmtId="254" fontId="108" fillId="0" borderId="0" applyFont="0" applyFill="0" applyBorder="0" applyAlignment="0" applyProtection="0">
      <alignment horizontal="right"/>
    </xf>
    <xf numFmtId="0" fontId="159" fillId="0" borderId="0"/>
    <xf numFmtId="0" fontId="12" fillId="0" borderId="0"/>
    <xf numFmtId="0" fontId="160" fillId="0" borderId="0"/>
    <xf numFmtId="255" fontId="108" fillId="0" borderId="0" applyFont="0" applyFill="0" applyBorder="0" applyAlignment="0" applyProtection="0"/>
    <xf numFmtId="0" fontId="86" fillId="35" borderId="62" applyNumberFormat="0" applyFont="0" applyAlignment="0" applyProtection="0"/>
    <xf numFmtId="0" fontId="6" fillId="35" borderId="62" applyNumberFormat="0" applyFont="0" applyAlignment="0" applyProtection="0"/>
    <xf numFmtId="0" fontId="41" fillId="35" borderId="62" applyNumberFormat="0" applyFont="0" applyAlignment="0" applyProtection="0"/>
    <xf numFmtId="0" fontId="6" fillId="35" borderId="62" applyNumberFormat="0" applyFont="0" applyAlignment="0" applyProtection="0"/>
    <xf numFmtId="0" fontId="41"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86" fillId="35" borderId="62" applyNumberFormat="0" applyFont="0" applyAlignment="0" applyProtection="0"/>
    <xf numFmtId="0" fontId="6" fillId="35" borderId="62" applyNumberFormat="0" applyFont="0" applyAlignment="0" applyProtection="0"/>
    <xf numFmtId="0" fontId="86" fillId="35" borderId="62" applyNumberFormat="0" applyFont="0" applyAlignment="0" applyProtection="0"/>
    <xf numFmtId="0" fontId="6" fillId="35" borderId="62" applyNumberFormat="0" applyFont="0" applyAlignment="0" applyProtection="0"/>
    <xf numFmtId="0" fontId="86" fillId="35" borderId="62" applyNumberFormat="0" applyFont="0" applyAlignment="0" applyProtection="0"/>
    <xf numFmtId="0" fontId="6" fillId="35" borderId="62" applyNumberFormat="0" applyFont="0" applyAlignment="0" applyProtection="0"/>
    <xf numFmtId="0" fontId="8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256" fontId="162" fillId="0" borderId="0" applyBorder="0" applyProtection="0">
      <alignment horizontal="right"/>
    </xf>
    <xf numFmtId="256" fontId="163" fillId="78" borderId="0" applyBorder="0" applyProtection="0">
      <alignment horizontal="right"/>
    </xf>
    <xf numFmtId="256" fontId="164" fillId="0" borderId="32" applyBorder="0"/>
    <xf numFmtId="256" fontId="162" fillId="0" borderId="0" applyBorder="0" applyProtection="0">
      <alignment horizontal="right"/>
    </xf>
    <xf numFmtId="257" fontId="162" fillId="0" borderId="0" applyBorder="0" applyProtection="0">
      <alignment horizontal="right"/>
    </xf>
    <xf numFmtId="257" fontId="165" fillId="78" borderId="0" applyProtection="0">
      <alignment horizontal="right"/>
    </xf>
    <xf numFmtId="37" fontId="79" fillId="0" borderId="0" applyFill="0" applyBorder="0" applyProtection="0">
      <alignment horizontal="right"/>
    </xf>
    <xf numFmtId="188" fontId="81" fillId="0" borderId="0" applyFont="0" applyFill="0" applyBorder="0" applyProtection="0">
      <alignment horizontal="right"/>
    </xf>
    <xf numFmtId="258" fontId="162" fillId="0" borderId="0" applyFill="0" applyBorder="0" applyProtection="0"/>
    <xf numFmtId="0" fontId="95" fillId="65" borderId="0">
      <alignment horizontal="right"/>
    </xf>
    <xf numFmtId="0" fontId="12" fillId="0" borderId="0">
      <alignment horizontal="right"/>
    </xf>
    <xf numFmtId="0" fontId="166" fillId="33" borderId="59" applyNumberFormat="0" applyAlignment="0" applyProtection="0"/>
    <xf numFmtId="0" fontId="166" fillId="33" borderId="59" applyNumberFormat="0" applyAlignment="0" applyProtection="0"/>
    <xf numFmtId="0" fontId="166" fillId="33" borderId="59" applyNumberFormat="0" applyAlignment="0" applyProtection="0"/>
    <xf numFmtId="0" fontId="166" fillId="33" borderId="59" applyNumberFormat="0" applyAlignment="0" applyProtection="0"/>
    <xf numFmtId="0" fontId="166" fillId="33" borderId="59" applyNumberFormat="0" applyAlignment="0" applyProtection="0"/>
    <xf numFmtId="0" fontId="69" fillId="33" borderId="59" applyNumberFormat="0" applyAlignment="0" applyProtection="0"/>
    <xf numFmtId="0" fontId="69" fillId="33" borderId="59" applyNumberFormat="0" applyAlignment="0" applyProtection="0"/>
    <xf numFmtId="0" fontId="167" fillId="0" borderId="0" applyProtection="0">
      <alignment horizontal="left"/>
    </xf>
    <xf numFmtId="0" fontId="167" fillId="0" borderId="0" applyFill="0" applyBorder="0" applyProtection="0">
      <alignment horizontal="left"/>
    </xf>
    <xf numFmtId="0" fontId="168" fillId="0" borderId="0" applyFill="0" applyBorder="0" applyProtection="0">
      <alignment horizontal="left"/>
    </xf>
    <xf numFmtId="1" fontId="169" fillId="0" borderId="0" applyProtection="0">
      <alignment horizontal="right" vertical="center"/>
    </xf>
    <xf numFmtId="237" fontId="170" fillId="0" borderId="5">
      <alignment vertical="center"/>
    </xf>
    <xf numFmtId="2" fontId="98" fillId="0" borderId="0"/>
    <xf numFmtId="233" fontId="171" fillId="0" borderId="0" applyFill="0" applyBorder="0" applyAlignment="0" applyProtection="0"/>
    <xf numFmtId="169" fontId="12" fillId="0" borderId="0" applyFont="0" applyFill="0" applyBorder="0" applyAlignment="0" applyProtection="0"/>
    <xf numFmtId="259" fontId="80" fillId="0" borderId="0" applyFont="0" applyFill="0" applyBorder="0" applyAlignment="0" applyProtection="0"/>
    <xf numFmtId="260" fontId="172" fillId="65" borderId="33" applyFill="0" applyBorder="0" applyAlignment="0" applyProtection="0">
      <alignment horizontal="right"/>
      <protection locked="0"/>
    </xf>
    <xf numFmtId="261" fontId="172" fillId="70" borderId="0" applyFill="0" applyBorder="0" applyAlignment="0" applyProtection="0">
      <protection hidden="1"/>
    </xf>
    <xf numFmtId="10" fontId="12" fillId="0" borderId="0" applyFont="0" applyFill="0" applyBorder="0" applyAlignment="0" applyProtection="0"/>
    <xf numFmtId="10" fontId="12" fillId="0" borderId="0" applyFont="0" applyFill="0" applyBorder="0" applyAlignment="0" applyProtection="0"/>
    <xf numFmtId="262" fontId="162" fillId="0" borderId="0" applyBorder="0" applyProtection="0">
      <alignment horizontal="right"/>
    </xf>
    <xf numFmtId="262" fontId="163" fillId="78" borderId="0" applyProtection="0">
      <alignment horizontal="right"/>
    </xf>
    <xf numFmtId="262" fontId="162" fillId="0" borderId="0" applyFont="0" applyBorder="0" applyProtection="0">
      <alignment horizontal="right"/>
    </xf>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33"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63" fontId="98" fillId="0" borderId="0" applyFont="0" applyFill="0" applyBorder="0" applyProtection="0">
      <alignment horizontal="right"/>
    </xf>
    <xf numFmtId="9" fontId="12" fillId="0" borderId="0"/>
    <xf numFmtId="264" fontId="12" fillId="0" borderId="0" applyFill="0" applyBorder="0">
      <alignment horizontal="right"/>
      <protection locked="0"/>
    </xf>
    <xf numFmtId="1" fontId="84" fillId="0" borderId="0"/>
    <xf numFmtId="247" fontId="12" fillId="0" borderId="0">
      <protection locked="0"/>
    </xf>
    <xf numFmtId="233" fontId="12" fillId="0" borderId="0" applyFont="0" applyFill="0" applyBorder="0" applyAlignment="0" applyProtection="0"/>
    <xf numFmtId="206" fontId="80" fillId="0" borderId="0" applyFill="0" applyBorder="0" applyAlignment="0"/>
    <xf numFmtId="207" fontId="80" fillId="0" borderId="0" applyFill="0" applyBorder="0" applyAlignment="0"/>
    <xf numFmtId="206" fontId="80" fillId="0" borderId="0" applyFill="0" applyBorder="0" applyAlignment="0"/>
    <xf numFmtId="208" fontId="12" fillId="0" borderId="0" applyFill="0" applyBorder="0" applyAlignment="0"/>
    <xf numFmtId="207" fontId="80" fillId="0" borderId="0" applyFill="0" applyBorder="0" applyAlignment="0"/>
    <xf numFmtId="10" fontId="98" fillId="0" borderId="0"/>
    <xf numFmtId="10" fontId="98" fillId="73" borderId="0"/>
    <xf numFmtId="9" fontId="98" fillId="0" borderId="0" applyFont="0" applyFill="0" applyBorder="0" applyAlignment="0" applyProtection="0"/>
    <xf numFmtId="167" fontId="19" fillId="0" borderId="0"/>
    <xf numFmtId="265" fontId="173" fillId="70" borderId="0" applyBorder="0" applyAlignment="0">
      <protection hidden="1"/>
    </xf>
    <xf numFmtId="1" fontId="173" fillId="70" borderId="0">
      <alignment horizontal="center"/>
    </xf>
    <xf numFmtId="0" fontId="101" fillId="0" borderId="0" applyNumberFormat="0" applyFont="0" applyFill="0" applyBorder="0" applyAlignment="0" applyProtection="0">
      <alignment horizontal="left"/>
    </xf>
    <xf numFmtId="15" fontId="101" fillId="0" borderId="0" applyFont="0" applyFill="0" applyBorder="0" applyAlignment="0" applyProtection="0"/>
    <xf numFmtId="4" fontId="101" fillId="0" borderId="0" applyFont="0" applyFill="0" applyBorder="0" applyAlignment="0" applyProtection="0"/>
    <xf numFmtId="0" fontId="147" fillId="0" borderId="67">
      <alignment horizontal="center"/>
    </xf>
    <xf numFmtId="3" fontId="101" fillId="0" borderId="0" applyFont="0" applyFill="0" applyBorder="0" applyAlignment="0" applyProtection="0"/>
    <xf numFmtId="0" fontId="101" fillId="79" borderId="0" applyNumberFormat="0" applyFont="0" applyBorder="0" applyAlignment="0" applyProtection="0"/>
    <xf numFmtId="0" fontId="101" fillId="0" borderId="0">
      <alignment horizontal="right"/>
      <protection locked="0"/>
    </xf>
    <xf numFmtId="229" fontId="174" fillId="0" borderId="0" applyNumberFormat="0" applyFill="0" applyBorder="0" applyAlignment="0" applyProtection="0">
      <alignment horizontal="left"/>
    </xf>
    <xf numFmtId="0" fontId="175" fillId="68" borderId="0"/>
    <xf numFmtId="0" fontId="84" fillId="0" borderId="0" applyNumberFormat="0" applyFill="0" applyBorder="0" applyProtection="0">
      <alignment horizontal="right" vertical="center"/>
    </xf>
    <xf numFmtId="0" fontId="176" fillId="0" borderId="80">
      <alignment vertical="center"/>
    </xf>
    <xf numFmtId="266" fontId="12" fillId="0" borderId="0" applyFill="0" applyBorder="0">
      <alignment horizontal="right"/>
      <protection hidden="1"/>
    </xf>
    <xf numFmtId="0" fontId="177" fillId="67" borderId="33">
      <alignment horizontal="center" vertical="center" wrapText="1"/>
      <protection hidden="1"/>
    </xf>
    <xf numFmtId="0" fontId="101" fillId="80" borderId="81"/>
    <xf numFmtId="0" fontId="80" fillId="81" borderId="0" applyNumberFormat="0" applyFont="0" applyBorder="0" applyAlignment="0" applyProtection="0"/>
    <xf numFmtId="42" fontId="178" fillId="0" borderId="0" applyFill="0" applyBorder="0" applyAlignment="0" applyProtection="0"/>
    <xf numFmtId="41" fontId="179" fillId="0" borderId="0"/>
    <xf numFmtId="0" fontId="108" fillId="0" borderId="0"/>
    <xf numFmtId="0" fontId="180" fillId="0" borderId="0">
      <alignment horizontal="right"/>
    </xf>
    <xf numFmtId="0" fontId="115" fillId="0" borderId="0">
      <alignment horizontal="left"/>
    </xf>
    <xf numFmtId="233" fontId="181" fillId="0" borderId="75"/>
    <xf numFmtId="267" fontId="88" fillId="75" borderId="0" applyFont="0" applyBorder="0"/>
    <xf numFmtId="0" fontId="182" fillId="0" borderId="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2" fillId="0" borderId="0">
      <alignment vertical="top"/>
    </xf>
    <xf numFmtId="41" fontId="12" fillId="0" borderId="0" applyFont="0" applyFill="0" applyBorder="0" applyAlignment="0" applyProtection="0"/>
    <xf numFmtId="0" fontId="37" fillId="0" borderId="0">
      <alignment vertical="top"/>
    </xf>
    <xf numFmtId="0" fontId="80" fillId="0" borderId="0">
      <alignment vertical="top"/>
    </xf>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44" fontId="12" fillId="0" borderId="0" applyFon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83" fillId="81" borderId="33" applyNumberFormat="0" applyProtection="0">
      <alignment horizontal="center" vertical="center"/>
    </xf>
    <xf numFmtId="0" fontId="80" fillId="0" borderId="0">
      <alignment vertical="top"/>
    </xf>
    <xf numFmtId="0" fontId="11" fillId="81" borderId="33" applyNumberFormat="0" applyProtection="0">
      <alignment horizontal="center" vertical="center" wrapText="1"/>
    </xf>
    <xf numFmtId="0" fontId="11" fillId="81" borderId="33" applyNumberFormat="0" applyProtection="0">
      <alignment horizontal="center" vertical="center"/>
    </xf>
    <xf numFmtId="0" fontId="11" fillId="81" borderId="33" applyNumberFormat="0" applyProtection="0">
      <alignment horizontal="center" vertical="center" wrapText="1"/>
    </xf>
    <xf numFmtId="0" fontId="184" fillId="0" borderId="0" applyNumberFormat="0" applyFill="0" applyBorder="0" applyAlignment="0" applyProtection="0"/>
    <xf numFmtId="0" fontId="11" fillId="60" borderId="33" applyNumberFormat="0" applyProtection="0">
      <alignment horizontal="left" vertical="center" wrapText="1"/>
    </xf>
    <xf numFmtId="0" fontId="80" fillId="0" borderId="0">
      <alignment vertical="top"/>
    </xf>
    <xf numFmtId="0" fontId="80" fillId="0" borderId="0">
      <alignment vertical="top"/>
    </xf>
    <xf numFmtId="0" fontId="47" fillId="0" borderId="0" applyNumberFormat="0" applyFill="0" applyBorder="0" applyAlignment="0" applyProtection="0"/>
    <xf numFmtId="253" fontId="11" fillId="82" borderId="33" applyNumberFormat="0" applyProtection="0">
      <alignment horizontal="center" vertical="center" wrapText="1"/>
    </xf>
    <xf numFmtId="0" fontId="12" fillId="25" borderId="33" applyNumberFormat="0" applyProtection="0">
      <alignment horizontal="left" vertical="center" wrapText="1"/>
    </xf>
    <xf numFmtId="0" fontId="80" fillId="0" borderId="0">
      <alignment vertical="top"/>
    </xf>
    <xf numFmtId="0" fontId="11" fillId="60" borderId="33" applyNumberFormat="0" applyProtection="0">
      <alignment horizontal="left" vertical="center" wrapText="1"/>
    </xf>
    <xf numFmtId="0" fontId="80" fillId="0" borderId="0">
      <alignment vertical="top"/>
    </xf>
    <xf numFmtId="0" fontId="80" fillId="0" borderId="0">
      <alignment vertical="top"/>
    </xf>
    <xf numFmtId="0" fontId="185" fillId="83" borderId="0" applyNumberFormat="0" applyBorder="0" applyAlignment="0" applyProtection="0"/>
    <xf numFmtId="0" fontId="80" fillId="0" borderId="0">
      <alignment vertical="top"/>
    </xf>
    <xf numFmtId="0" fontId="80" fillId="0" borderId="0">
      <alignment vertical="top"/>
    </xf>
    <xf numFmtId="0" fontId="80" fillId="0" borderId="0">
      <alignment vertical="top"/>
    </xf>
    <xf numFmtId="43" fontId="79"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181"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44"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68"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68"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9" fillId="0" borderId="0" applyNumberFormat="0" applyBorder="0" applyAlignment="0"/>
    <xf numFmtId="0" fontId="186" fillId="0" borderId="0" applyNumberFormat="0" applyBorder="0" applyAlignment="0"/>
    <xf numFmtId="0" fontId="187" fillId="0" borderId="0" applyNumberFormat="0" applyBorder="0" applyAlignment="0"/>
    <xf numFmtId="0" fontId="97" fillId="0" borderId="0" applyNumberFormat="0" applyFill="0" applyBorder="0" applyProtection="0">
      <alignment horizontal="left" vertical="center"/>
    </xf>
    <xf numFmtId="0" fontId="97" fillId="0" borderId="32" applyNumberFormat="0" applyFill="0" applyProtection="0">
      <alignment horizontal="left" vertical="center"/>
    </xf>
    <xf numFmtId="269" fontId="88" fillId="84" borderId="0" applyNumberFormat="0" applyFont="0" applyBorder="0">
      <alignment horizontal="center" vertical="center"/>
      <protection locked="0"/>
    </xf>
    <xf numFmtId="9" fontId="12" fillId="0" borderId="0"/>
    <xf numFmtId="0" fontId="99" fillId="0" borderId="0" applyFill="0" applyBorder="0" applyProtection="0">
      <alignment horizontal="center" vertical="center"/>
    </xf>
    <xf numFmtId="0" fontId="188" fillId="0" borderId="0" applyBorder="0" applyProtection="0">
      <alignment vertical="center"/>
    </xf>
    <xf numFmtId="167" fontId="12" fillId="0" borderId="5" applyBorder="0" applyProtection="0">
      <alignment horizontal="right" vertical="center"/>
    </xf>
    <xf numFmtId="0" fontId="189" fillId="85" borderId="0" applyBorder="0" applyProtection="0">
      <alignment horizontal="centerContinuous" vertical="center"/>
    </xf>
    <xf numFmtId="0" fontId="189" fillId="83" borderId="5" applyBorder="0" applyProtection="0">
      <alignment horizontal="centerContinuous" vertical="center"/>
    </xf>
    <xf numFmtId="0" fontId="190" fillId="0" borderId="0"/>
    <xf numFmtId="0" fontId="99" fillId="0" borderId="0" applyFill="0" applyBorder="0" applyProtection="0"/>
    <xf numFmtId="0" fontId="160" fillId="0" borderId="0"/>
    <xf numFmtId="0" fontId="191" fillId="0" borderId="0" applyFill="0" applyBorder="0" applyProtection="0">
      <alignment horizontal="left"/>
    </xf>
    <xf numFmtId="0" fontId="192" fillId="0" borderId="0" applyFill="0" applyBorder="0" applyProtection="0">
      <alignment horizontal="left" vertical="top"/>
    </xf>
    <xf numFmtId="0" fontId="193" fillId="0" borderId="0">
      <alignment horizontal="centerContinuous"/>
    </xf>
    <xf numFmtId="237" fontId="12" fillId="25" borderId="82" applyNumberFormat="0" applyAlignment="0">
      <alignment vertical="center"/>
    </xf>
    <xf numFmtId="237" fontId="194" fillId="86" borderId="83" applyNumberFormat="0" applyBorder="0" applyAlignment="0" applyProtection="0">
      <alignment vertical="center"/>
    </xf>
    <xf numFmtId="237" fontId="12" fillId="25" borderId="82" applyNumberFormat="0" applyProtection="0">
      <alignment horizontal="centerContinuous" vertical="center"/>
    </xf>
    <xf numFmtId="237" fontId="195" fillId="87" borderId="0" applyNumberFormat="0" applyBorder="0" applyAlignment="0" applyProtection="0">
      <alignment vertical="center"/>
    </xf>
    <xf numFmtId="237" fontId="12" fillId="86" borderId="0" applyBorder="0" applyAlignment="0" applyProtection="0">
      <alignment vertical="center"/>
    </xf>
    <xf numFmtId="49" fontId="79" fillId="0" borderId="5">
      <alignment vertical="center"/>
    </xf>
    <xf numFmtId="0" fontId="196" fillId="0" borderId="0"/>
    <xf numFmtId="0" fontId="197" fillId="0" borderId="0"/>
    <xf numFmtId="49" fontId="19" fillId="0" borderId="0" applyFill="0" applyBorder="0" applyAlignment="0"/>
    <xf numFmtId="270" fontId="80" fillId="0" borderId="0" applyFill="0" applyBorder="0" applyAlignment="0"/>
    <xf numFmtId="271" fontId="80" fillId="0" borderId="0" applyFill="0" applyBorder="0" applyAlignment="0"/>
    <xf numFmtId="0" fontId="83" fillId="0" borderId="0" applyNumberFormat="0" applyFont="0" applyFill="0" applyBorder="0" applyProtection="0">
      <alignment horizontal="left" vertical="top" wrapText="1"/>
    </xf>
    <xf numFmtId="18" fontId="108" fillId="0" borderId="0" applyFill="0" applyBorder="0" applyAlignment="0" applyProtection="0"/>
    <xf numFmtId="0" fontId="80" fillId="0" borderId="0" applyNumberFormat="0" applyFill="0" applyBorder="0" applyAlignment="0" applyProtection="0"/>
    <xf numFmtId="0" fontId="84" fillId="0" borderId="0" applyNumberFormat="0" applyFill="0" applyBorder="0" applyAlignment="0" applyProtection="0"/>
    <xf numFmtId="40" fontId="198" fillId="0" borderId="0"/>
    <xf numFmtId="0" fontId="199" fillId="0" borderId="0" applyNumberFormat="0" applyBorder="0" applyAlignment="0" applyProtection="0"/>
    <xf numFmtId="0" fontId="199" fillId="0" borderId="0" applyNumberFormat="0" applyBorder="0" applyAlignment="0" applyProtection="0"/>
    <xf numFmtId="0" fontId="200" fillId="0" borderId="0">
      <alignment horizontal="left"/>
    </xf>
    <xf numFmtId="272" fontId="201" fillId="83" borderId="0" applyNumberFormat="0" applyProtection="0">
      <alignment horizontal="left" vertical="center"/>
    </xf>
    <xf numFmtId="0" fontId="202" fillId="0" borderId="0" applyNumberFormat="0" applyProtection="0">
      <alignment horizontal="left" vertical="center"/>
    </xf>
    <xf numFmtId="0" fontId="101" fillId="0" borderId="0" applyBorder="0"/>
    <xf numFmtId="1" fontId="80" fillId="72" borderId="0" applyNumberFormat="0" applyFont="0" applyBorder="0" applyProtection="0">
      <alignment horizontal="left"/>
    </xf>
    <xf numFmtId="273" fontId="12" fillId="0" borderId="0" applyNumberFormat="0" applyFill="0" applyBorder="0" applyProtection="0">
      <alignment vertical="top"/>
    </xf>
    <xf numFmtId="0" fontId="3" fillId="0" borderId="63"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203" fillId="0" borderId="63" applyNumberFormat="0" applyFill="0" applyAlignment="0" applyProtection="0"/>
    <xf numFmtId="39" fontId="12" fillId="0" borderId="64">
      <protection locked="0"/>
    </xf>
    <xf numFmtId="6" fontId="193" fillId="0" borderId="64" applyFill="0" applyAlignment="0" applyProtection="0"/>
    <xf numFmtId="167" fontId="85" fillId="0" borderId="84"/>
    <xf numFmtId="0" fontId="204" fillId="0" borderId="0">
      <alignment horizontal="fill"/>
    </xf>
    <xf numFmtId="274" fontId="173" fillId="70" borderId="10" applyBorder="0">
      <alignment horizontal="right" vertical="center"/>
      <protection locked="0"/>
    </xf>
    <xf numFmtId="42" fontId="12" fillId="0" borderId="0" applyFont="0" applyFill="0" applyBorder="0" applyAlignment="0" applyProtection="0"/>
    <xf numFmtId="275" fontId="12" fillId="0" borderId="0" applyFont="0" applyFill="0" applyBorder="0" applyAlignment="0" applyProtection="0"/>
    <xf numFmtId="42" fontId="12" fillId="0" borderId="0" applyFont="0" applyFill="0" applyBorder="0" applyAlignment="0" applyProtection="0"/>
    <xf numFmtId="44" fontId="12" fillId="0" borderId="0" applyFont="0" applyFill="0" applyBorder="0" applyAlignment="0" applyProtection="0"/>
    <xf numFmtId="273" fontId="205" fillId="86" borderId="0" applyNumberFormat="0" applyBorder="0" applyProtection="0">
      <alignment horizontal="centerContinuous" vertical="center"/>
    </xf>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06" fillId="0" borderId="0"/>
    <xf numFmtId="1" fontId="206" fillId="0" borderId="0"/>
    <xf numFmtId="276" fontId="98" fillId="0" borderId="0" applyFont="0" applyFill="0" applyBorder="0" applyProtection="0">
      <alignment horizontal="right"/>
    </xf>
    <xf numFmtId="277" fontId="12" fillId="0" borderId="0"/>
    <xf numFmtId="278" fontId="162" fillId="0" borderId="0" applyFill="0" applyBorder="0" applyProtection="0"/>
    <xf numFmtId="0" fontId="12" fillId="0" borderId="0">
      <alignment horizontal="center"/>
    </xf>
    <xf numFmtId="279" fontId="79" fillId="0" borderId="5">
      <alignment horizontal="right"/>
    </xf>
    <xf numFmtId="280" fontId="12" fillId="0" borderId="0" applyFont="0" applyFill="0" applyBorder="0" applyAlignment="0" applyProtection="0"/>
    <xf numFmtId="281" fontId="90" fillId="0" borderId="0" applyFont="0" applyFill="0" applyBorder="0" applyProtection="0">
      <alignment horizontal="right"/>
    </xf>
    <xf numFmtId="0" fontId="12" fillId="0" borderId="0"/>
    <xf numFmtId="166" fontId="12" fillId="0" borderId="0" applyFont="0" applyFill="0" applyBorder="0" applyAlignment="0" applyProtection="0"/>
    <xf numFmtId="253" fontId="12" fillId="0" borderId="0"/>
    <xf numFmtId="0" fontId="45"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99" fontId="12" fillId="0" borderId="87">
      <alignment horizontal="right"/>
    </xf>
    <xf numFmtId="200" fontId="88" fillId="0" borderId="87">
      <alignment horizontal="right"/>
    </xf>
    <xf numFmtId="200" fontId="88" fillId="0" borderId="87" applyFill="0">
      <alignment horizontal="right"/>
    </xf>
    <xf numFmtId="3" fontId="12" fillId="0" borderId="87" applyFill="0">
      <alignment horizontal="right"/>
    </xf>
    <xf numFmtId="201" fontId="88" fillId="0" borderId="87" applyFill="0">
      <alignment horizontal="right"/>
    </xf>
    <xf numFmtId="203" fontId="12" fillId="0" borderId="87">
      <alignment horizontal="right"/>
      <protection locked="0"/>
    </xf>
    <xf numFmtId="6" fontId="88" fillId="0" borderId="87" applyNumberFormat="0" applyFont="0" applyBorder="0" applyProtection="0">
      <alignment horizontal="right"/>
    </xf>
    <xf numFmtId="1" fontId="94" fillId="64" borderId="88" applyNumberFormat="0" applyBorder="0" applyAlignment="0">
      <alignment horizontal="center" vertical="top" wrapText="1"/>
      <protection hidden="1"/>
    </xf>
    <xf numFmtId="0" fontId="97" fillId="0" borderId="85" applyNumberFormat="0" applyFill="0" applyAlignment="0" applyProtection="0"/>
    <xf numFmtId="0" fontId="83" fillId="0" borderId="85" applyNumberFormat="0" applyFont="0" applyFill="0" applyAlignment="0" applyProtection="0"/>
    <xf numFmtId="0" fontId="83" fillId="0" borderId="88" applyNumberFormat="0" applyFont="0" applyFill="0" applyAlignment="0" applyProtection="0"/>
    <xf numFmtId="225" fontId="81" fillId="65" borderId="86" applyFont="0" applyFill="0" applyBorder="0" applyAlignment="0" applyProtection="0"/>
    <xf numFmtId="227" fontId="85" fillId="0" borderId="85" applyFont="0" applyFill="0" applyBorder="0" applyAlignment="0" applyProtection="0"/>
    <xf numFmtId="231" fontId="101" fillId="68" borderId="88">
      <alignment horizontal="left"/>
    </xf>
    <xf numFmtId="2" fontId="149" fillId="0" borderId="85"/>
    <xf numFmtId="14" fontId="85" fillId="0" borderId="85"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7" fontId="12" fillId="0" borderId="85" applyBorder="0" applyProtection="0">
      <alignment horizontal="right" vertical="center"/>
    </xf>
    <xf numFmtId="166" fontId="6" fillId="0" borderId="0" applyFont="0" applyFill="0" applyBorder="0" applyAlignment="0" applyProtection="0"/>
    <xf numFmtId="0" fontId="189" fillId="83" borderId="85" applyBorder="0" applyProtection="0">
      <alignment horizontal="centerContinuous" vertical="center"/>
    </xf>
    <xf numFmtId="49" fontId="79" fillId="0" borderId="85">
      <alignment vertical="center"/>
    </xf>
    <xf numFmtId="274" fontId="173" fillId="70" borderId="88" applyBorder="0">
      <alignment horizontal="right" vertical="center"/>
      <protection locked="0"/>
    </xf>
    <xf numFmtId="279" fontId="79" fillId="0" borderId="85">
      <alignment horizontal="right"/>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47" fillId="73" borderId="91">
      <alignment horizontal="left" vertical="center" wrapText="1"/>
    </xf>
    <xf numFmtId="8" fontId="113" fillId="0" borderId="90">
      <protection locked="0"/>
    </xf>
    <xf numFmtId="204" fontId="90" fillId="63" borderId="89"/>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237" fontId="194" fillId="86" borderId="92" applyNumberFormat="0" applyBorder="0" applyAlignment="0" applyProtection="0">
      <alignment vertical="center"/>
    </xf>
    <xf numFmtId="167" fontId="85" fillId="0" borderId="93"/>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7" fillId="21" borderId="124" applyNumberFormat="0" applyAlignment="0" applyProtection="0"/>
    <xf numFmtId="0" fontId="24" fillId="0" borderId="125" applyNumberFormat="0" applyFill="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2" fillId="25" borderId="109" applyNumberFormat="0" applyProtection="0">
      <alignment horizontal="left" vertical="center"/>
    </xf>
    <xf numFmtId="0" fontId="12" fillId="25" borderId="109" applyNumberFormat="0" applyProtection="0">
      <alignment horizontal="left" vertical="center"/>
    </xf>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cellStyleXfs>
  <cellXfs count="1060">
    <xf numFmtId="0" fontId="0" fillId="0" borderId="0" xfId="0"/>
    <xf numFmtId="0" fontId="0" fillId="2" borderId="0" xfId="0" applyFill="1"/>
    <xf numFmtId="0" fontId="2" fillId="2" borderId="0" xfId="0" applyFont="1" applyFill="1"/>
    <xf numFmtId="0" fontId="5" fillId="2" borderId="0" xfId="0" applyFont="1" applyFill="1"/>
    <xf numFmtId="0" fontId="35" fillId="2" borderId="0" xfId="0" applyFont="1" applyFill="1" applyAlignment="1"/>
    <xf numFmtId="0" fontId="7" fillId="2" borderId="0" xfId="0" applyFont="1" applyFill="1"/>
    <xf numFmtId="0" fontId="5" fillId="2" borderId="0" xfId="0" applyFont="1" applyFill="1" applyAlignment="1">
      <alignment wrapText="1"/>
    </xf>
    <xf numFmtId="0" fontId="37" fillId="2" borderId="0" xfId="0" applyFont="1" applyFill="1"/>
    <xf numFmtId="0" fontId="3" fillId="2" borderId="0" xfId="0" applyFont="1" applyFill="1"/>
    <xf numFmtId="0" fontId="0" fillId="2" borderId="0" xfId="0" applyFont="1" applyFill="1"/>
    <xf numFmtId="0" fontId="0" fillId="2" borderId="0" xfId="0" applyFill="1" applyAlignment="1">
      <alignment horizontal="left"/>
    </xf>
    <xf numFmtId="0" fontId="0" fillId="2" borderId="0" xfId="0" applyFill="1" applyAlignment="1">
      <alignment horizontal="center"/>
    </xf>
    <xf numFmtId="0" fontId="0" fillId="2" borderId="0" xfId="0" applyFill="1"/>
    <xf numFmtId="173" fontId="0" fillId="2" borderId="0" xfId="0" applyNumberFormat="1" applyFont="1" applyFill="1"/>
    <xf numFmtId="0" fontId="7" fillId="2" borderId="0" xfId="0" applyFont="1" applyFill="1" applyBorder="1"/>
    <xf numFmtId="0" fontId="35" fillId="2" borderId="0" xfId="0" applyFont="1" applyFill="1" applyAlignment="1">
      <alignment vertical="center"/>
    </xf>
    <xf numFmtId="0" fontId="0" fillId="2" borderId="0" xfId="0" applyFill="1" applyBorder="1"/>
    <xf numFmtId="0" fontId="13" fillId="2" borderId="0" xfId="0" applyFont="1" applyFill="1"/>
    <xf numFmtId="0" fontId="7" fillId="2" borderId="0" xfId="0" applyFont="1" applyFill="1"/>
    <xf numFmtId="164" fontId="4" fillId="2" borderId="0" xfId="0" applyNumberFormat="1" applyFont="1" applyFill="1" applyBorder="1" applyAlignment="1">
      <alignment horizontal="center"/>
    </xf>
    <xf numFmtId="0" fontId="2" fillId="2" borderId="0" xfId="0" applyFont="1" applyFill="1" applyBorder="1"/>
    <xf numFmtId="0" fontId="2" fillId="2" borderId="0" xfId="0" applyFont="1" applyFill="1" applyAlignment="1">
      <alignment horizontal="center"/>
    </xf>
    <xf numFmtId="0" fontId="3" fillId="2" borderId="0" xfId="0" applyFont="1" applyFill="1" applyBorder="1" applyAlignment="1">
      <alignment horizontal="center" vertical="center"/>
    </xf>
    <xf numFmtId="0" fontId="33" fillId="2" borderId="0" xfId="0" applyFont="1" applyFill="1" applyAlignment="1">
      <alignment horizontal="center"/>
    </xf>
    <xf numFmtId="0" fontId="33" fillId="2" borderId="0" xfId="0" applyFont="1" applyFill="1" applyAlignment="1">
      <alignment horizontal="center" vertical="center"/>
    </xf>
    <xf numFmtId="0" fontId="13" fillId="2" borderId="0" xfId="0" applyFont="1" applyFill="1" applyAlignment="1">
      <alignment horizontal="center"/>
    </xf>
    <xf numFmtId="0" fontId="0" fillId="2" borderId="0" xfId="0" applyFont="1" applyFill="1" applyAlignment="1">
      <alignment horizontal="left"/>
    </xf>
    <xf numFmtId="0" fontId="41" fillId="2" borderId="0" xfId="0" applyFont="1" applyFill="1"/>
    <xf numFmtId="0" fontId="0" fillId="2" borderId="0" xfId="0" applyFont="1" applyFill="1" applyBorder="1"/>
    <xf numFmtId="0" fontId="45" fillId="2" borderId="0" xfId="0" applyFont="1" applyFill="1"/>
    <xf numFmtId="0" fontId="43" fillId="2" borderId="0" xfId="0" applyFont="1" applyFill="1" applyAlignment="1">
      <alignment horizontal="left"/>
    </xf>
    <xf numFmtId="0" fontId="40" fillId="2" borderId="0" xfId="0" applyFont="1" applyFill="1" applyBorder="1" applyAlignment="1">
      <alignment horizontal="left" vertical="center"/>
    </xf>
    <xf numFmtId="0" fontId="0" fillId="2" borderId="0" xfId="0" applyFont="1" applyFill="1" applyAlignment="1">
      <alignment vertical="center"/>
    </xf>
    <xf numFmtId="0" fontId="41" fillId="2" borderId="0" xfId="0" applyFont="1" applyFill="1" applyAlignment="1">
      <alignment horizontal="left"/>
    </xf>
    <xf numFmtId="0" fontId="44" fillId="2" borderId="0" xfId="0" applyFont="1" applyFill="1" applyBorder="1" applyAlignment="1">
      <alignment horizontal="center" vertical="center"/>
    </xf>
    <xf numFmtId="0" fontId="50" fillId="2" borderId="0" xfId="0" applyFont="1" applyFill="1" applyBorder="1" applyAlignment="1">
      <alignment vertical="center"/>
    </xf>
    <xf numFmtId="0" fontId="40" fillId="2" borderId="0" xfId="0" applyFont="1" applyFill="1" applyBorder="1" applyAlignment="1">
      <alignment vertical="center"/>
    </xf>
    <xf numFmtId="0" fontId="3" fillId="2" borderId="0" xfId="0" applyFont="1" applyFill="1" applyBorder="1"/>
    <xf numFmtId="173" fontId="0" fillId="2" borderId="0" xfId="0" applyNumberFormat="1" applyFont="1" applyFill="1" applyBorder="1"/>
    <xf numFmtId="0" fontId="48" fillId="2" borderId="0" xfId="0" applyFont="1" applyFill="1" applyBorder="1" applyAlignment="1">
      <alignment horizontal="left"/>
    </xf>
    <xf numFmtId="0" fontId="48" fillId="2" borderId="0" xfId="0" applyFont="1" applyFill="1" applyBorder="1"/>
    <xf numFmtId="0" fontId="5" fillId="2" borderId="0" xfId="0" applyFont="1" applyFill="1" applyBorder="1" applyAlignment="1">
      <alignment wrapText="1"/>
    </xf>
    <xf numFmtId="0" fontId="41" fillId="2" borderId="0" xfId="0" applyFont="1" applyFill="1" applyAlignment="1">
      <alignment horizontal="center" vertical="center"/>
    </xf>
    <xf numFmtId="0" fontId="36" fillId="2" borderId="0" xfId="0" applyFont="1" applyFill="1" applyAlignment="1">
      <alignment vertical="top"/>
    </xf>
    <xf numFmtId="0" fontId="57" fillId="2" borderId="0" xfId="0" applyFont="1" applyFill="1" applyAlignment="1">
      <alignment vertical="top"/>
    </xf>
    <xf numFmtId="0" fontId="50" fillId="2" borderId="0" xfId="0" applyFont="1" applyFill="1" applyAlignment="1">
      <alignment horizontal="left"/>
    </xf>
    <xf numFmtId="176" fontId="45" fillId="28" borderId="34" xfId="70" applyNumberFormat="1" applyFont="1" applyFill="1" applyBorder="1" applyAlignment="1" applyProtection="1">
      <alignment horizontal="center"/>
      <protection locked="0"/>
    </xf>
    <xf numFmtId="0" fontId="53" fillId="2" borderId="0" xfId="0" applyFont="1" applyFill="1" applyAlignment="1">
      <alignment horizontal="center"/>
    </xf>
    <xf numFmtId="0" fontId="33" fillId="2" borderId="0" xfId="0" applyFont="1" applyFill="1" applyAlignment="1">
      <alignment horizontal="center" wrapText="1"/>
    </xf>
    <xf numFmtId="0" fontId="7" fillId="2" borderId="0" xfId="0" applyFont="1" applyFill="1" applyAlignment="1">
      <alignment horizontal="left"/>
    </xf>
    <xf numFmtId="0" fontId="0" fillId="2" borderId="0" xfId="0" applyFill="1" applyAlignment="1">
      <alignment vertical="top"/>
    </xf>
    <xf numFmtId="0" fontId="50" fillId="2" borderId="0" xfId="0" applyFont="1" applyFill="1" applyAlignment="1">
      <alignment vertical="top"/>
    </xf>
    <xf numFmtId="0" fontId="33" fillId="2" borderId="0" xfId="0" applyFont="1" applyFill="1" applyAlignment="1">
      <alignment horizontal="center" vertical="top"/>
    </xf>
    <xf numFmtId="0" fontId="59" fillId="2" borderId="0" xfId="0" applyFont="1" applyFill="1" applyAlignment="1">
      <alignment vertical="center"/>
    </xf>
    <xf numFmtId="0" fontId="11" fillId="2" borderId="0" xfId="0" applyFont="1" applyFill="1" applyAlignment="1">
      <alignment vertical="center"/>
    </xf>
    <xf numFmtId="0" fontId="60" fillId="2" borderId="0" xfId="0" applyFont="1" applyFill="1" applyAlignment="1">
      <alignment horizontal="center" wrapText="1"/>
    </xf>
    <xf numFmtId="0" fontId="60" fillId="2" borderId="0" xfId="0" applyFont="1" applyFill="1" applyAlignment="1">
      <alignment horizontal="center"/>
    </xf>
    <xf numFmtId="0" fontId="60" fillId="2" borderId="0" xfId="0" applyFont="1" applyFill="1" applyAlignment="1">
      <alignment horizontal="center" vertical="center"/>
    </xf>
    <xf numFmtId="0" fontId="61" fillId="2" borderId="0" xfId="0" applyFont="1" applyFill="1"/>
    <xf numFmtId="0" fontId="61" fillId="2" borderId="0" xfId="0" applyFont="1" applyFill="1" applyAlignment="1">
      <alignment horizontal="center"/>
    </xf>
    <xf numFmtId="0" fontId="52" fillId="26" borderId="48" xfId="0" applyFont="1" applyFill="1" applyBorder="1" applyAlignment="1">
      <alignment horizontal="center" vertical="center"/>
    </xf>
    <xf numFmtId="0" fontId="8" fillId="2" borderId="0" xfId="0" applyFont="1" applyFill="1" applyAlignment="1">
      <alignment horizontal="left" vertical="center" wrapText="1"/>
    </xf>
    <xf numFmtId="0" fontId="59" fillId="2" borderId="0" xfId="0" applyFont="1" applyFill="1" applyAlignment="1"/>
    <xf numFmtId="0" fontId="4" fillId="2" borderId="0" xfId="0" applyFont="1" applyFill="1"/>
    <xf numFmtId="0" fontId="209" fillId="2" borderId="0" xfId="0" applyFont="1" applyFill="1"/>
    <xf numFmtId="176" fontId="45" fillId="2" borderId="34" xfId="70" applyNumberFormat="1" applyFont="1" applyFill="1" applyBorder="1" applyAlignment="1" applyProtection="1">
      <alignment horizontal="center"/>
      <protection locked="0"/>
    </xf>
    <xf numFmtId="0" fontId="0" fillId="2" borderId="0" xfId="0" applyFont="1" applyFill="1" applyAlignment="1">
      <alignment horizontal="center"/>
    </xf>
    <xf numFmtId="0" fontId="48" fillId="2" borderId="0" xfId="0" applyFont="1" applyFill="1" applyAlignment="1">
      <alignment horizontal="center" vertical="center"/>
    </xf>
    <xf numFmtId="0" fontId="41" fillId="2" borderId="0" xfId="0" applyFont="1" applyFill="1" applyAlignment="1">
      <alignment horizontal="center"/>
    </xf>
    <xf numFmtId="176" fontId="45" fillId="28" borderId="44" xfId="70" applyNumberFormat="1" applyFont="1" applyFill="1" applyBorder="1" applyAlignment="1" applyProtection="1">
      <alignment horizontal="center"/>
      <protection locked="0"/>
    </xf>
    <xf numFmtId="0" fontId="5" fillId="2" borderId="0" xfId="0" applyFont="1" applyFill="1" applyBorder="1"/>
    <xf numFmtId="176" fontId="45" fillId="2" borderId="0" xfId="70" applyNumberFormat="1" applyFont="1" applyFill="1" applyBorder="1" applyAlignment="1" applyProtection="1">
      <alignment horizontal="center"/>
      <protection locked="0"/>
    </xf>
    <xf numFmtId="0" fontId="35" fillId="2" borderId="0" xfId="0" applyFont="1" applyFill="1" applyBorder="1" applyAlignment="1"/>
    <xf numFmtId="176" fontId="45" fillId="2" borderId="88" xfId="70" applyNumberFormat="1" applyFont="1" applyFill="1" applyBorder="1" applyAlignment="1" applyProtection="1">
      <alignment horizontal="center"/>
      <protection locked="0"/>
    </xf>
    <xf numFmtId="176" fontId="45" fillId="2" borderId="4" xfId="70" applyNumberFormat="1" applyFont="1" applyFill="1" applyBorder="1" applyAlignment="1" applyProtection="1">
      <alignment horizontal="center"/>
      <protection locked="0"/>
    </xf>
    <xf numFmtId="176" fontId="45" fillId="2" borderId="5" xfId="70" applyNumberFormat="1" applyFont="1" applyFill="1" applyBorder="1" applyAlignment="1" applyProtection="1">
      <alignment horizontal="center"/>
      <protection locked="0"/>
    </xf>
    <xf numFmtId="0" fontId="7" fillId="2" borderId="0" xfId="0" applyFont="1" applyFill="1" applyAlignment="1">
      <alignment vertical="center"/>
    </xf>
    <xf numFmtId="0" fontId="53" fillId="2" borderId="0" xfId="0" applyFont="1" applyFill="1" applyAlignment="1">
      <alignment horizontal="center" vertical="center"/>
    </xf>
    <xf numFmtId="176" fontId="45" fillId="2" borderId="0" xfId="70" applyNumberFormat="1" applyFont="1" applyFill="1" applyBorder="1" applyAlignment="1" applyProtection="1">
      <alignment horizontal="center" vertical="center"/>
      <protection locked="0"/>
    </xf>
    <xf numFmtId="176" fontId="45" fillId="2" borderId="5" xfId="70" applyNumberFormat="1" applyFont="1" applyFill="1" applyBorder="1" applyAlignment="1" applyProtection="1">
      <alignment horizontal="center" vertical="center"/>
      <protection locked="0"/>
    </xf>
    <xf numFmtId="0" fontId="1" fillId="2" borderId="0" xfId="0" applyFont="1" applyFill="1" applyAlignment="1">
      <alignment wrapText="1"/>
    </xf>
    <xf numFmtId="0" fontId="44" fillId="2" borderId="0" xfId="0" applyFont="1" applyFill="1" applyBorder="1" applyAlignment="1">
      <alignment horizontal="left" vertical="center"/>
    </xf>
    <xf numFmtId="0" fontId="53" fillId="2" borderId="0" xfId="0" applyFont="1" applyFill="1" applyAlignment="1">
      <alignment horizontal="center"/>
    </xf>
    <xf numFmtId="174" fontId="51" fillId="28" borderId="27" xfId="40" applyNumberFormat="1" applyFont="1" applyFill="1" applyBorder="1" applyAlignment="1">
      <alignment horizontal="left" vertical="center"/>
    </xf>
    <xf numFmtId="174" fontId="51" fillId="2" borderId="27" xfId="40" applyNumberFormat="1" applyFont="1" applyFill="1" applyBorder="1" applyAlignment="1">
      <alignment horizontal="left" vertical="center"/>
    </xf>
    <xf numFmtId="174" fontId="51" fillId="2" borderId="0" xfId="40" applyNumberFormat="1" applyFont="1" applyFill="1" applyBorder="1" applyAlignment="1">
      <alignment horizontal="left" vertical="top"/>
    </xf>
    <xf numFmtId="0" fontId="33" fillId="2" borderId="0" xfId="0" applyFont="1" applyFill="1" applyAlignment="1">
      <alignment horizontal="center" wrapText="1"/>
    </xf>
    <xf numFmtId="0" fontId="42" fillId="2" borderId="0" xfId="0" applyFont="1" applyFill="1"/>
    <xf numFmtId="0" fontId="48" fillId="2" borderId="0" xfId="0" applyFont="1" applyFill="1"/>
    <xf numFmtId="0" fontId="12" fillId="2" borderId="0" xfId="0" applyFont="1" applyFill="1" applyAlignment="1"/>
    <xf numFmtId="0" fontId="46" fillId="2" borderId="0" xfId="0" applyFont="1" applyFill="1" applyAlignment="1">
      <alignment horizontal="center"/>
    </xf>
    <xf numFmtId="0" fontId="41" fillId="2" borderId="0" xfId="0" applyNumberFormat="1" applyFont="1" applyFill="1" applyBorder="1" applyAlignment="1">
      <alignment horizontal="center"/>
    </xf>
    <xf numFmtId="171" fontId="45" fillId="2" borderId="0" xfId="0" applyNumberFormat="1" applyFont="1" applyFill="1" applyBorder="1" applyAlignment="1"/>
    <xf numFmtId="0" fontId="45" fillId="2" borderId="0" xfId="0" applyNumberFormat="1" applyFont="1" applyFill="1" applyBorder="1" applyAlignment="1">
      <alignment horizontal="center"/>
    </xf>
    <xf numFmtId="0" fontId="48" fillId="2" borderId="0" xfId="0" applyFont="1" applyFill="1" applyAlignment="1">
      <alignment wrapText="1"/>
    </xf>
    <xf numFmtId="0" fontId="32" fillId="2" borderId="0" xfId="0" applyFont="1" applyFill="1" applyBorder="1"/>
    <xf numFmtId="172" fontId="39" fillId="28" borderId="0" xfId="0" applyNumberFormat="1" applyFont="1" applyFill="1" applyBorder="1" applyAlignment="1" applyProtection="1">
      <alignment horizontal="center" vertical="center"/>
      <protection locked="0"/>
    </xf>
    <xf numFmtId="0" fontId="48" fillId="2" borderId="0" xfId="0" applyFont="1" applyFill="1" applyAlignment="1">
      <alignment horizontal="left" wrapText="1"/>
    </xf>
    <xf numFmtId="0" fontId="46" fillId="2" borderId="0" xfId="0" applyFont="1" applyFill="1" applyAlignment="1">
      <alignment horizontal="center"/>
    </xf>
    <xf numFmtId="0" fontId="42" fillId="2" borderId="0" xfId="0" applyFont="1" applyFill="1" applyBorder="1" applyAlignment="1">
      <alignment horizontal="left" vertical="top"/>
    </xf>
    <xf numFmtId="174" fontId="51" fillId="90" borderId="27" xfId="40" applyNumberFormat="1" applyFont="1" applyFill="1" applyBorder="1" applyAlignment="1">
      <alignment horizontal="left" vertical="center"/>
    </xf>
    <xf numFmtId="0" fontId="13" fillId="2" borderId="0" xfId="0" applyFont="1" applyFill="1" applyAlignment="1">
      <alignment vertical="center"/>
    </xf>
    <xf numFmtId="0" fontId="2" fillId="2" borderId="0" xfId="0" applyFont="1" applyFill="1" applyAlignment="1">
      <alignment vertical="top"/>
    </xf>
    <xf numFmtId="0" fontId="91" fillId="2" borderId="0" xfId="0" applyFont="1" applyFill="1" applyBorder="1" applyAlignment="1">
      <alignment wrapText="1"/>
    </xf>
    <xf numFmtId="0" fontId="13" fillId="2" borderId="0" xfId="0" applyFont="1" applyFill="1" applyAlignment="1"/>
    <xf numFmtId="0" fontId="215" fillId="2" borderId="0" xfId="0" applyFont="1" applyFill="1" applyBorder="1" applyAlignment="1">
      <alignment vertical="center"/>
    </xf>
    <xf numFmtId="0" fontId="48" fillId="2" borderId="0" xfId="0" applyFont="1" applyFill="1" applyAlignment="1">
      <alignment horizontal="left" wrapText="1"/>
    </xf>
    <xf numFmtId="0" fontId="41" fillId="2" borderId="0" xfId="0" applyFont="1" applyFill="1" applyBorder="1" applyAlignment="1">
      <alignment vertical="center"/>
    </xf>
    <xf numFmtId="0" fontId="48" fillId="2" borderId="0" xfId="0" applyFont="1" applyFill="1" applyAlignment="1">
      <alignment horizontal="left"/>
    </xf>
    <xf numFmtId="0" fontId="37" fillId="2" borderId="0" xfId="0" applyFont="1" applyFill="1" applyAlignment="1">
      <alignment vertical="center"/>
    </xf>
    <xf numFmtId="0" fontId="54" fillId="2" borderId="115" xfId="70" applyNumberFormat="1" applyFont="1" applyFill="1" applyBorder="1" applyAlignment="1" applyProtection="1">
      <alignment horizontal="center" vertical="center"/>
      <protection locked="0"/>
    </xf>
    <xf numFmtId="0" fontId="54" fillId="2" borderId="116" xfId="70" applyNumberFormat="1" applyFont="1" applyFill="1" applyBorder="1" applyAlignment="1" applyProtection="1">
      <alignment horizontal="center" vertical="center"/>
      <protection locked="0"/>
    </xf>
    <xf numFmtId="0" fontId="44" fillId="2" borderId="0" xfId="0" applyFont="1" applyFill="1" applyAlignment="1">
      <alignment horizontal="left"/>
    </xf>
    <xf numFmtId="0" fontId="48" fillId="2" borderId="0" xfId="0" applyFont="1" applyFill="1" applyAlignment="1">
      <alignment horizontal="left" wrapText="1"/>
    </xf>
    <xf numFmtId="0" fontId="47" fillId="2" borderId="0" xfId="0" applyFont="1" applyFill="1" applyBorder="1" applyAlignment="1">
      <alignment horizontal="left" vertical="center"/>
    </xf>
    <xf numFmtId="0" fontId="44" fillId="2" borderId="0" xfId="0" applyFont="1" applyFill="1" applyBorder="1" applyAlignment="1">
      <alignment horizontal="left" vertical="top"/>
    </xf>
    <xf numFmtId="0" fontId="44" fillId="2" borderId="0" xfId="0" applyFont="1" applyFill="1" applyBorder="1" applyAlignment="1">
      <alignment vertical="center"/>
    </xf>
    <xf numFmtId="0" fontId="44" fillId="2" borderId="0" xfId="0" applyFont="1" applyFill="1" applyBorder="1" applyAlignment="1">
      <alignment horizontal="left"/>
    </xf>
    <xf numFmtId="0" fontId="3" fillId="2" borderId="0" xfId="0" applyFont="1" applyFill="1" applyAlignment="1">
      <alignment horizontal="left"/>
    </xf>
    <xf numFmtId="0" fontId="48" fillId="2" borderId="0" xfId="0" applyFont="1" applyFill="1" applyAlignment="1">
      <alignment horizontal="center"/>
    </xf>
    <xf numFmtId="0" fontId="45" fillId="2" borderId="0" xfId="0" applyFont="1" applyFill="1" applyBorder="1" applyAlignment="1">
      <alignment wrapText="1"/>
    </xf>
    <xf numFmtId="0" fontId="0" fillId="2" borderId="0" xfId="0" applyFont="1" applyFill="1" applyBorder="1" applyAlignment="1"/>
    <xf numFmtId="0" fontId="48" fillId="2" borderId="0" xfId="0" applyFont="1" applyFill="1" applyBorder="1" applyAlignment="1">
      <alignment horizontal="left" vertical="center"/>
    </xf>
    <xf numFmtId="0" fontId="48" fillId="2" borderId="0" xfId="0" applyFont="1" applyFill="1" applyBorder="1" applyAlignment="1">
      <alignment horizontal="left" vertical="center" wrapText="1"/>
    </xf>
    <xf numFmtId="174" fontId="212" fillId="28" borderId="27" xfId="40" applyNumberFormat="1" applyFont="1" applyFill="1" applyBorder="1" applyAlignment="1">
      <alignment horizontal="left" vertical="center"/>
    </xf>
    <xf numFmtId="0" fontId="48" fillId="2" borderId="11" xfId="0" applyFont="1" applyFill="1" applyBorder="1" applyAlignment="1">
      <alignment horizontal="left" vertical="center" wrapText="1"/>
    </xf>
    <xf numFmtId="174" fontId="212" fillId="90" borderId="27" xfId="40" applyNumberFormat="1" applyFont="1" applyFill="1" applyBorder="1" applyAlignment="1">
      <alignment horizontal="left" vertical="center"/>
    </xf>
    <xf numFmtId="174" fontId="212" fillId="2" borderId="27" xfId="40" applyNumberFormat="1" applyFont="1" applyFill="1" applyBorder="1" applyAlignment="1">
      <alignment horizontal="left" vertical="center"/>
    </xf>
    <xf numFmtId="0" fontId="50" fillId="2" borderId="0" xfId="0" applyFont="1" applyFill="1" applyAlignment="1">
      <alignment horizontal="center"/>
    </xf>
    <xf numFmtId="283" fontId="216" fillId="2" borderId="27" xfId="70" applyNumberFormat="1" applyFont="1" applyFill="1" applyBorder="1" applyAlignment="1">
      <alignment horizontal="left" vertical="center"/>
    </xf>
    <xf numFmtId="44" fontId="212" fillId="28" borderId="27" xfId="70" applyFont="1" applyFill="1" applyBorder="1" applyAlignment="1">
      <alignment horizontal="left" vertical="center"/>
    </xf>
    <xf numFmtId="170" fontId="213" fillId="26" borderId="117" xfId="6" applyNumberFormat="1" applyFont="1" applyFill="1" applyBorder="1" applyAlignment="1">
      <alignment horizontal="center" vertical="center" wrapText="1"/>
    </xf>
    <xf numFmtId="170" fontId="213" fillId="26" borderId="102" xfId="6" applyNumberFormat="1" applyFont="1" applyFill="1" applyBorder="1" applyAlignment="1">
      <alignment horizontal="center" vertical="center" wrapText="1"/>
    </xf>
    <xf numFmtId="170" fontId="213" fillId="26" borderId="109" xfId="6" applyNumberFormat="1" applyFont="1" applyFill="1" applyBorder="1" applyAlignment="1">
      <alignment horizontal="center" vertical="center" wrapText="1"/>
    </xf>
    <xf numFmtId="0" fontId="217" fillId="2" borderId="0" xfId="0" applyFont="1" applyFill="1"/>
    <xf numFmtId="0" fontId="217" fillId="2" borderId="8" xfId="0" applyFont="1" applyFill="1" applyBorder="1"/>
    <xf numFmtId="171" fontId="91" fillId="2" borderId="12" xfId="0" applyNumberFormat="1" applyFont="1" applyFill="1" applyBorder="1" applyAlignment="1">
      <alignment horizontal="center"/>
    </xf>
    <xf numFmtId="171" fontId="91" fillId="2" borderId="7" xfId="0" applyNumberFormat="1" applyFont="1" applyFill="1" applyBorder="1" applyAlignment="1">
      <alignment horizontal="center"/>
    </xf>
    <xf numFmtId="171" fontId="91" fillId="2" borderId="37" xfId="0" applyNumberFormat="1" applyFont="1" applyFill="1" applyBorder="1" applyAlignment="1">
      <alignment horizontal="center"/>
    </xf>
    <xf numFmtId="171" fontId="91" fillId="2" borderId="8" xfId="0" applyNumberFormat="1" applyFont="1" applyFill="1" applyBorder="1" applyAlignment="1">
      <alignment horizontal="center"/>
    </xf>
    <xf numFmtId="171" fontId="91" fillId="2" borderId="5" xfId="0" applyNumberFormat="1" applyFont="1" applyFill="1" applyBorder="1" applyAlignment="1">
      <alignment horizontal="center"/>
    </xf>
    <xf numFmtId="171" fontId="44" fillId="2" borderId="8" xfId="0" applyNumberFormat="1" applyFont="1" applyFill="1" applyBorder="1" applyAlignment="1">
      <alignment horizontal="center"/>
    </xf>
    <xf numFmtId="164" fontId="218" fillId="2" borderId="0" xfId="0" applyNumberFormat="1" applyFont="1" applyFill="1" applyBorder="1" applyAlignment="1">
      <alignment horizontal="center"/>
    </xf>
    <xf numFmtId="0" fontId="219" fillId="2" borderId="0" xfId="0" applyFont="1" applyFill="1" applyBorder="1"/>
    <xf numFmtId="164" fontId="219" fillId="2" borderId="0" xfId="0" applyNumberFormat="1" applyFont="1" applyFill="1" applyBorder="1" applyAlignment="1">
      <alignment horizontal="center"/>
    </xf>
    <xf numFmtId="171" fontId="91" fillId="2" borderId="94" xfId="0" applyNumberFormat="1" applyFont="1" applyFill="1" applyBorder="1" applyAlignment="1">
      <alignment horizontal="center"/>
    </xf>
    <xf numFmtId="171" fontId="91" fillId="2" borderId="102" xfId="0" applyNumberFormat="1" applyFont="1" applyFill="1" applyBorder="1" applyAlignment="1">
      <alignment horizontal="center"/>
    </xf>
    <xf numFmtId="164" fontId="91" fillId="2" borderId="95" xfId="0" applyNumberFormat="1" applyFont="1" applyFill="1" applyBorder="1" applyAlignment="1">
      <alignment horizontal="center"/>
    </xf>
    <xf numFmtId="164" fontId="91" fillId="2" borderId="96" xfId="0" applyNumberFormat="1" applyFont="1" applyFill="1" applyBorder="1" applyAlignment="1">
      <alignment horizontal="center"/>
    </xf>
    <xf numFmtId="164" fontId="13" fillId="2" borderId="0" xfId="0" applyNumberFormat="1" applyFont="1" applyFill="1" applyBorder="1" applyAlignment="1">
      <alignment horizontal="center"/>
    </xf>
    <xf numFmtId="173" fontId="13" fillId="2" borderId="0" xfId="0" applyNumberFormat="1" applyFont="1" applyFill="1"/>
    <xf numFmtId="171" fontId="91" fillId="2" borderId="88" xfId="0" applyNumberFormat="1" applyFont="1" applyFill="1" applyBorder="1" applyAlignment="1">
      <alignment horizontal="center"/>
    </xf>
    <xf numFmtId="171" fontId="91" fillId="2" borderId="0" xfId="0" applyNumberFormat="1" applyFont="1" applyFill="1" applyBorder="1" applyAlignment="1">
      <alignment horizontal="center"/>
    </xf>
    <xf numFmtId="164" fontId="91" fillId="2" borderId="0" xfId="0" applyNumberFormat="1" applyFont="1" applyFill="1" applyBorder="1" applyAlignment="1">
      <alignment horizontal="center"/>
    </xf>
    <xf numFmtId="164" fontId="91" fillId="2" borderId="11" xfId="0" applyNumberFormat="1" applyFont="1" applyFill="1" applyBorder="1" applyAlignment="1">
      <alignment horizontal="center"/>
    </xf>
    <xf numFmtId="164" fontId="13" fillId="2" borderId="0" xfId="0" applyNumberFormat="1" applyFont="1" applyFill="1"/>
    <xf numFmtId="164" fontId="217" fillId="2" borderId="0" xfId="0" applyNumberFormat="1" applyFont="1" applyFill="1" applyBorder="1" applyAlignment="1">
      <alignment horizontal="center"/>
    </xf>
    <xf numFmtId="164" fontId="91" fillId="28" borderId="34" xfId="0" applyNumberFormat="1" applyFont="1" applyFill="1" applyBorder="1" applyAlignment="1">
      <alignment horizontal="center"/>
    </xf>
    <xf numFmtId="164" fontId="91" fillId="28" borderId="119" xfId="0" applyNumberFormat="1" applyFont="1" applyFill="1" applyBorder="1" applyAlignment="1">
      <alignment horizontal="center"/>
    </xf>
    <xf numFmtId="164" fontId="91" fillId="28" borderId="44" xfId="0" applyNumberFormat="1" applyFont="1" applyFill="1" applyBorder="1" applyAlignment="1">
      <alignment horizontal="center"/>
    </xf>
    <xf numFmtId="0" fontId="13" fillId="2" borderId="0" xfId="0" applyFont="1" applyFill="1" applyBorder="1"/>
    <xf numFmtId="164" fontId="48" fillId="2" borderId="0" xfId="0" applyNumberFormat="1" applyFont="1" applyFill="1" applyBorder="1" applyAlignment="1">
      <alignment horizontal="center"/>
    </xf>
    <xf numFmtId="0" fontId="219" fillId="2" borderId="0" xfId="0" applyFont="1" applyFill="1"/>
    <xf numFmtId="0" fontId="220" fillId="2" borderId="0" xfId="0" applyFont="1" applyFill="1" applyAlignment="1">
      <alignment wrapText="1"/>
    </xf>
    <xf numFmtId="0" fontId="220" fillId="2" borderId="0" xfId="0" applyFont="1" applyFill="1" applyAlignment="1"/>
    <xf numFmtId="0" fontId="13" fillId="2" borderId="0" xfId="0" applyFont="1" applyFill="1" applyAlignment="1">
      <alignment wrapText="1"/>
    </xf>
    <xf numFmtId="170" fontId="91" fillId="88" borderId="0" xfId="0" applyNumberFormat="1" applyFont="1" applyFill="1" applyBorder="1" applyAlignment="1">
      <alignment horizontal="center" vertical="center" wrapText="1"/>
    </xf>
    <xf numFmtId="0" fontId="48" fillId="0" borderId="33" xfId="0" applyNumberFormat="1" applyFont="1" applyBorder="1" applyAlignment="1">
      <alignment horizontal="center"/>
    </xf>
    <xf numFmtId="0" fontId="48" fillId="0" borderId="1" xfId="0" applyNumberFormat="1" applyFont="1" applyBorder="1" applyAlignment="1">
      <alignment horizontal="center"/>
    </xf>
    <xf numFmtId="0" fontId="48" fillId="2" borderId="132" xfId="0" applyFont="1" applyFill="1" applyBorder="1" applyAlignment="1">
      <alignment vertical="center"/>
    </xf>
    <xf numFmtId="0" fontId="13" fillId="2" borderId="0" xfId="0" applyFont="1" applyFill="1" applyAlignment="1">
      <alignment horizontal="left"/>
    </xf>
    <xf numFmtId="0" fontId="48" fillId="2" borderId="0" xfId="0" applyFont="1" applyFill="1" applyBorder="1" applyAlignment="1">
      <alignment vertical="center" wrapText="1"/>
    </xf>
    <xf numFmtId="0" fontId="13" fillId="2" borderId="0" xfId="0" applyFont="1" applyFill="1" applyAlignment="1">
      <alignment horizontal="left" vertical="center"/>
    </xf>
    <xf numFmtId="0" fontId="48" fillId="2" borderId="0" xfId="0" applyFont="1" applyFill="1" applyAlignment="1">
      <alignment vertical="center"/>
    </xf>
    <xf numFmtId="0" fontId="223" fillId="2" borderId="0" xfId="0" applyFont="1" applyFill="1" applyAlignment="1">
      <alignment horizontal="center" wrapText="1"/>
    </xf>
    <xf numFmtId="0" fontId="224" fillId="2" borderId="0" xfId="0" applyFont="1" applyFill="1" applyAlignment="1">
      <alignment horizontal="center" wrapText="1"/>
    </xf>
    <xf numFmtId="0" fontId="222" fillId="2" borderId="0" xfId="0" applyFont="1" applyFill="1" applyBorder="1" applyAlignment="1">
      <alignment vertical="top"/>
    </xf>
    <xf numFmtId="0" fontId="44" fillId="2" borderId="0" xfId="0" applyFont="1" applyFill="1" applyBorder="1" applyAlignment="1"/>
    <xf numFmtId="0" fontId="44" fillId="2" borderId="0" xfId="0" applyFont="1" applyFill="1" applyAlignment="1">
      <alignment horizontal="left" vertical="top"/>
    </xf>
    <xf numFmtId="0" fontId="44" fillId="2" borderId="0" xfId="0" applyFont="1" applyFill="1" applyAlignment="1">
      <alignment vertical="top"/>
    </xf>
    <xf numFmtId="0" fontId="225" fillId="2" borderId="0" xfId="73" applyFont="1" applyFill="1"/>
    <xf numFmtId="0" fontId="226" fillId="2" borderId="0" xfId="0" applyFont="1" applyFill="1" applyBorder="1" applyAlignment="1">
      <alignment horizontal="left"/>
    </xf>
    <xf numFmtId="0" fontId="226" fillId="2" borderId="0" xfId="0" applyFont="1" applyFill="1" applyBorder="1" applyAlignment="1">
      <alignment horizontal="left" vertical="center"/>
    </xf>
    <xf numFmtId="0" fontId="3" fillId="2" borderId="0" xfId="0" applyFont="1" applyFill="1" applyAlignment="1">
      <alignment vertical="center"/>
    </xf>
    <xf numFmtId="0" fontId="41" fillId="2" borderId="0" xfId="0" applyFont="1" applyFill="1" applyAlignment="1">
      <alignment horizontal="left" vertical="center"/>
    </xf>
    <xf numFmtId="283" fontId="216" fillId="2" borderId="122" xfId="70" applyNumberFormat="1" applyFont="1" applyFill="1" applyBorder="1" applyAlignment="1">
      <alignment horizontal="left" vertical="center"/>
    </xf>
    <xf numFmtId="174" fontId="212" fillId="28" borderId="88" xfId="40" applyNumberFormat="1" applyFont="1" applyFill="1" applyBorder="1" applyAlignment="1">
      <alignment vertical="center"/>
    </xf>
    <xf numFmtId="3" fontId="48" fillId="2" borderId="33" xfId="0" applyNumberFormat="1" applyFont="1" applyFill="1" applyBorder="1" applyAlignment="1">
      <alignment horizontal="center"/>
    </xf>
    <xf numFmtId="0" fontId="41" fillId="0" borderId="109" xfId="0" applyNumberFormat="1" applyFont="1" applyBorder="1" applyAlignment="1">
      <alignment horizontal="center"/>
    </xf>
    <xf numFmtId="0" fontId="13" fillId="2" borderId="109" xfId="0" applyFont="1" applyFill="1" applyBorder="1" applyAlignment="1">
      <alignment horizontal="center"/>
    </xf>
    <xf numFmtId="170" fontId="213" fillId="88" borderId="0" xfId="0" applyNumberFormat="1" applyFont="1" applyFill="1" applyBorder="1" applyAlignment="1">
      <alignment horizontal="center" vertical="center" wrapText="1"/>
    </xf>
    <xf numFmtId="3" fontId="48" fillId="2" borderId="0" xfId="0" applyNumberFormat="1" applyFont="1" applyFill="1" applyBorder="1" applyAlignment="1">
      <alignment horizontal="center"/>
    </xf>
    <xf numFmtId="0" fontId="48" fillId="2" borderId="0" xfId="0" applyFont="1" applyFill="1" applyAlignment="1">
      <alignment horizontal="left" wrapText="1"/>
    </xf>
    <xf numFmtId="44" fontId="48" fillId="2" borderId="0" xfId="70" applyFont="1" applyFill="1"/>
    <xf numFmtId="0" fontId="44" fillId="2" borderId="0" xfId="0" applyFont="1" applyFill="1"/>
    <xf numFmtId="0" fontId="48" fillId="2" borderId="109" xfId="0" applyFont="1" applyFill="1" applyBorder="1" applyAlignment="1">
      <alignment horizontal="center"/>
    </xf>
    <xf numFmtId="44" fontId="44" fillId="2" borderId="0" xfId="70" applyFont="1" applyFill="1"/>
    <xf numFmtId="171" fontId="3" fillId="2" borderId="0" xfId="0" applyNumberFormat="1" applyFont="1" applyFill="1"/>
    <xf numFmtId="170" fontId="52" fillId="26" borderId="48" xfId="6" applyNumberFormat="1" applyFont="1" applyFill="1" applyBorder="1" applyAlignment="1">
      <alignment horizontal="center" vertical="center" wrapText="1"/>
    </xf>
    <xf numFmtId="170" fontId="52" fillId="26" borderId="33" xfId="6" applyNumberFormat="1" applyFont="1" applyFill="1" applyBorder="1" applyAlignment="1">
      <alignment horizontal="center" vertical="center" wrapText="1"/>
    </xf>
    <xf numFmtId="170" fontId="52" fillId="2" borderId="0" xfId="6" applyNumberFormat="1" applyFont="1" applyFill="1" applyBorder="1" applyAlignment="1">
      <alignment horizontal="center" vertical="center" wrapText="1"/>
    </xf>
    <xf numFmtId="170" fontId="52" fillId="26" borderId="12" xfId="6" applyNumberFormat="1" applyFont="1" applyFill="1" applyBorder="1" applyAlignment="1">
      <alignment horizontal="center" vertical="center" wrapText="1"/>
    </xf>
    <xf numFmtId="10" fontId="41" fillId="2" borderId="12" xfId="0" applyNumberFormat="1" applyFont="1" applyFill="1" applyBorder="1" applyAlignment="1" applyProtection="1">
      <alignment horizontal="center"/>
      <protection locked="0"/>
    </xf>
    <xf numFmtId="10" fontId="41" fillId="2" borderId="0" xfId="0" applyNumberFormat="1" applyFont="1" applyFill="1" applyBorder="1" applyAlignment="1">
      <alignment horizontal="center"/>
    </xf>
    <xf numFmtId="17" fontId="41" fillId="0" borderId="7" xfId="0" applyNumberFormat="1" applyFont="1" applyFill="1" applyBorder="1" applyAlignment="1">
      <alignment horizontal="center"/>
    </xf>
    <xf numFmtId="1" fontId="41" fillId="0" borderId="7" xfId="0" applyNumberFormat="1" applyFont="1" applyFill="1" applyBorder="1" applyAlignment="1">
      <alignment horizontal="center"/>
    </xf>
    <xf numFmtId="0" fontId="41" fillId="0" borderId="7" xfId="0" applyFont="1" applyFill="1" applyBorder="1" applyAlignment="1">
      <alignment horizontal="center"/>
    </xf>
    <xf numFmtId="10" fontId="45" fillId="0" borderId="7" xfId="0" applyNumberFormat="1" applyFont="1" applyFill="1" applyBorder="1" applyAlignment="1">
      <alignment horizontal="center"/>
    </xf>
    <xf numFmtId="169" fontId="45" fillId="0" borderId="6" xfId="70" applyNumberFormat="1" applyFont="1" applyFill="1" applyBorder="1"/>
    <xf numFmtId="169" fontId="45" fillId="0" borderId="7" xfId="70" applyNumberFormat="1" applyFont="1" applyFill="1" applyBorder="1"/>
    <xf numFmtId="10" fontId="41" fillId="2" borderId="6" xfId="0" applyNumberFormat="1" applyFont="1" applyFill="1" applyBorder="1" applyAlignment="1" applyProtection="1">
      <alignment horizontal="center"/>
      <protection locked="0"/>
    </xf>
    <xf numFmtId="17" fontId="41" fillId="2" borderId="7" xfId="0" applyNumberFormat="1" applyFont="1" applyFill="1" applyBorder="1" applyAlignment="1">
      <alignment horizontal="center"/>
    </xf>
    <xf numFmtId="0" fontId="41" fillId="2" borderId="7" xfId="0" applyFont="1" applyFill="1" applyBorder="1" applyAlignment="1">
      <alignment horizontal="center"/>
    </xf>
    <xf numFmtId="17" fontId="42" fillId="2" borderId="13" xfId="0" applyNumberFormat="1" applyFont="1" applyFill="1" applyBorder="1"/>
    <xf numFmtId="0" fontId="42" fillId="2" borderId="13" xfId="0" applyFont="1" applyFill="1" applyBorder="1"/>
    <xf numFmtId="10" fontId="8" fillId="2" borderId="13" xfId="0" applyNumberFormat="1" applyFont="1" applyFill="1" applyBorder="1"/>
    <xf numFmtId="169" fontId="42" fillId="2" borderId="13" xfId="0" applyNumberFormat="1" applyFont="1" applyFill="1" applyBorder="1"/>
    <xf numFmtId="17" fontId="41" fillId="28" borderId="6" xfId="0" applyNumberFormat="1" applyFont="1" applyFill="1" applyBorder="1"/>
    <xf numFmtId="0" fontId="41" fillId="28" borderId="6" xfId="0" applyFont="1" applyFill="1" applyBorder="1"/>
    <xf numFmtId="10" fontId="45" fillId="28" borderId="6" xfId="0" applyNumberFormat="1" applyFont="1" applyFill="1" applyBorder="1"/>
    <xf numFmtId="169" fontId="41" fillId="28" borderId="6" xfId="0" applyNumberFormat="1" applyFont="1" applyFill="1" applyBorder="1" applyProtection="1">
      <protection locked="0"/>
    </xf>
    <xf numFmtId="169" fontId="45" fillId="28" borderId="6" xfId="70" applyNumberFormat="1" applyFont="1" applyFill="1" applyBorder="1" applyProtection="1"/>
    <xf numFmtId="17" fontId="49" fillId="2" borderId="6" xfId="0" applyNumberFormat="1" applyFont="1" applyFill="1" applyBorder="1"/>
    <xf numFmtId="0" fontId="49" fillId="2" borderId="6" xfId="0" applyFont="1" applyFill="1" applyBorder="1"/>
    <xf numFmtId="10" fontId="8" fillId="2" borderId="6" xfId="0" applyNumberFormat="1" applyFont="1" applyFill="1" applyBorder="1"/>
    <xf numFmtId="169" fontId="49" fillId="2" borderId="6" xfId="0" applyNumberFormat="1" applyFont="1" applyFill="1" applyBorder="1"/>
    <xf numFmtId="10" fontId="45" fillId="2" borderId="7" xfId="0" applyNumberFormat="1" applyFont="1" applyFill="1" applyBorder="1" applyAlignment="1">
      <alignment horizontal="center"/>
    </xf>
    <xf numFmtId="169" fontId="45" fillId="2" borderId="6" xfId="70" applyNumberFormat="1" applyFont="1" applyFill="1" applyBorder="1"/>
    <xf numFmtId="169" fontId="45" fillId="2" borderId="7" xfId="70" applyNumberFormat="1" applyFont="1" applyFill="1" applyBorder="1"/>
    <xf numFmtId="10" fontId="45" fillId="2" borderId="7" xfId="0" quotePrefix="1" applyNumberFormat="1" applyFont="1" applyFill="1" applyBorder="1" applyAlignment="1">
      <alignment horizontal="center"/>
    </xf>
    <xf numFmtId="10" fontId="41" fillId="28" borderId="6" xfId="0" applyNumberFormat="1" applyFont="1" applyFill="1" applyBorder="1" applyAlignment="1" applyProtection="1">
      <alignment horizontal="center"/>
      <protection locked="0"/>
    </xf>
    <xf numFmtId="17" fontId="8" fillId="2" borderId="13" xfId="0" applyNumberFormat="1" applyFont="1" applyFill="1" applyBorder="1"/>
    <xf numFmtId="10" fontId="41" fillId="2" borderId="47" xfId="0" applyNumberFormat="1" applyFont="1" applyFill="1" applyBorder="1" applyAlignment="1" applyProtection="1">
      <alignment horizontal="center"/>
      <protection locked="0"/>
    </xf>
    <xf numFmtId="10" fontId="41" fillId="28" borderId="47" xfId="0" applyNumberFormat="1" applyFont="1" applyFill="1" applyBorder="1" applyAlignment="1" applyProtection="1">
      <alignment horizontal="center"/>
      <protection locked="0"/>
    </xf>
    <xf numFmtId="0" fontId="228" fillId="2" borderId="0" xfId="0" applyFont="1" applyFill="1" applyAlignment="1">
      <alignment horizontal="center"/>
    </xf>
    <xf numFmtId="0" fontId="228" fillId="2" borderId="0" xfId="0" applyFont="1" applyFill="1"/>
    <xf numFmtId="0" fontId="3" fillId="2" borderId="0" xfId="0" applyFont="1" applyFill="1" applyAlignment="1">
      <alignment horizontal="center"/>
    </xf>
    <xf numFmtId="10" fontId="45" fillId="28" borderId="7" xfId="0" applyNumberFormat="1" applyFont="1" applyFill="1" applyBorder="1" applyAlignment="1">
      <alignment horizontal="center"/>
    </xf>
    <xf numFmtId="0" fontId="222" fillId="2" borderId="0" xfId="0" applyFont="1" applyFill="1" applyAlignment="1">
      <alignment vertical="center"/>
    </xf>
    <xf numFmtId="283" fontId="216" fillId="2" borderId="123" xfId="70" applyNumberFormat="1" applyFont="1" applyFill="1" applyBorder="1" applyAlignment="1">
      <alignment horizontal="left" vertical="center"/>
    </xf>
    <xf numFmtId="170" fontId="213" fillId="27" borderId="109" xfId="0" applyNumberFormat="1" applyFont="1" applyFill="1" applyBorder="1" applyAlignment="1">
      <alignment horizontal="center" vertical="center" wrapText="1"/>
    </xf>
    <xf numFmtId="170" fontId="52" fillId="27" borderId="109" xfId="0" applyNumberFormat="1" applyFont="1" applyFill="1" applyBorder="1" applyAlignment="1">
      <alignment horizontal="center" vertical="center" wrapText="1"/>
    </xf>
    <xf numFmtId="0" fontId="217" fillId="2" borderId="121" xfId="0" applyFont="1" applyFill="1" applyBorder="1" applyAlignment="1">
      <alignment vertical="top"/>
    </xf>
    <xf numFmtId="0" fontId="13" fillId="2" borderId="137" xfId="0" applyFont="1" applyFill="1" applyBorder="1" applyAlignment="1">
      <alignment vertical="top"/>
    </xf>
    <xf numFmtId="0" fontId="13" fillId="2" borderId="133" xfId="0" applyFont="1" applyFill="1" applyBorder="1" applyAlignment="1">
      <alignment vertical="top"/>
    </xf>
    <xf numFmtId="0" fontId="13" fillId="2" borderId="0" xfId="0" applyFont="1" applyFill="1" applyBorder="1" applyAlignment="1">
      <alignment vertical="top"/>
    </xf>
    <xf numFmtId="0" fontId="13" fillId="2" borderId="0" xfId="0" applyFont="1" applyFill="1" applyAlignment="1">
      <alignment vertical="top"/>
    </xf>
    <xf numFmtId="0" fontId="13" fillId="2" borderId="109" xfId="0" applyFont="1" applyFill="1" applyBorder="1" applyAlignment="1">
      <alignment horizontal="left" vertical="top" wrapText="1"/>
    </xf>
    <xf numFmtId="0" fontId="217" fillId="2" borderId="109" xfId="0" applyFont="1" applyFill="1" applyBorder="1" applyAlignment="1">
      <alignment horizontal="center" vertical="center" textRotation="180"/>
    </xf>
    <xf numFmtId="0" fontId="41" fillId="2" borderId="0" xfId="0" applyFont="1" applyFill="1" applyProtection="1">
      <protection locked="0"/>
    </xf>
    <xf numFmtId="0" fontId="41" fillId="2" borderId="0" xfId="0" applyFont="1" applyFill="1" applyAlignment="1" applyProtection="1">
      <alignment wrapText="1"/>
      <protection locked="0"/>
    </xf>
    <xf numFmtId="0" fontId="41" fillId="2" borderId="0" xfId="0" applyFont="1" applyFill="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174" fontId="212" fillId="28" borderId="27" xfId="40" applyNumberFormat="1" applyFont="1" applyFill="1" applyBorder="1" applyAlignment="1" applyProtection="1">
      <alignment horizontal="left" vertical="center"/>
      <protection locked="0"/>
    </xf>
    <xf numFmtId="0" fontId="7" fillId="2" borderId="0" xfId="0" applyFont="1" applyFill="1" applyAlignment="1" applyProtection="1">
      <alignment horizontal="left"/>
      <protection locked="0"/>
    </xf>
    <xf numFmtId="0" fontId="46" fillId="2" borderId="0" xfId="0" applyFont="1" applyFill="1" applyAlignment="1" applyProtection="1">
      <alignment horizontal="center"/>
      <protection locked="0"/>
    </xf>
    <xf numFmtId="0" fontId="46" fillId="2" borderId="0" xfId="0" applyFont="1" applyFill="1" applyBorder="1" applyAlignment="1" applyProtection="1">
      <alignment horizontal="center"/>
      <protection locked="0"/>
    </xf>
    <xf numFmtId="174" fontId="212" fillId="2" borderId="27" xfId="40" applyNumberFormat="1" applyFont="1" applyFill="1" applyBorder="1" applyAlignment="1" applyProtection="1">
      <alignment horizontal="left" vertical="center"/>
      <protection locked="0"/>
    </xf>
    <xf numFmtId="174" fontId="51" fillId="2" borderId="27" xfId="40" applyNumberFormat="1" applyFont="1" applyFill="1" applyBorder="1" applyAlignment="1" applyProtection="1">
      <alignment horizontal="left" vertical="center"/>
      <protection locked="0"/>
    </xf>
    <xf numFmtId="0" fontId="7" fillId="2" borderId="0" xfId="0" applyFont="1" applyFill="1" applyProtection="1">
      <protection locked="0"/>
    </xf>
    <xf numFmtId="0" fontId="53" fillId="2" borderId="0" xfId="0" applyFont="1" applyFill="1" applyAlignment="1" applyProtection="1">
      <alignment horizontal="center"/>
      <protection locked="0"/>
    </xf>
    <xf numFmtId="0" fontId="48" fillId="2" borderId="0" xfId="0" applyFont="1" applyFill="1" applyProtection="1">
      <protection locked="0"/>
    </xf>
    <xf numFmtId="0" fontId="50" fillId="2" borderId="0" xfId="0" applyFont="1" applyFill="1" applyAlignment="1" applyProtection="1">
      <alignment horizontal="center"/>
      <protection locked="0"/>
    </xf>
    <xf numFmtId="0" fontId="50" fillId="2" borderId="0" xfId="0" applyFont="1" applyFill="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41" fillId="2" borderId="0" xfId="0" applyFont="1" applyFill="1" applyAlignment="1" applyProtection="1">
      <alignment vertical="center"/>
      <protection locked="0"/>
    </xf>
    <xf numFmtId="0" fontId="91" fillId="2" borderId="0" xfId="0" applyFont="1" applyFill="1" applyBorder="1" applyAlignment="1" applyProtection="1">
      <alignment vertical="center"/>
      <protection locked="0"/>
    </xf>
    <xf numFmtId="0" fontId="44" fillId="2" borderId="0" xfId="0" applyFont="1" applyFill="1" applyBorder="1" applyAlignment="1" applyProtection="1">
      <alignment horizontal="left" vertical="top"/>
      <protection locked="0"/>
    </xf>
    <xf numFmtId="0" fontId="91" fillId="2" borderId="0" xfId="0" applyFont="1" applyFill="1" applyBorder="1" applyAlignment="1" applyProtection="1">
      <alignment horizontal="left" vertical="center" wrapText="1"/>
      <protection locked="0"/>
    </xf>
    <xf numFmtId="0" fontId="45" fillId="2" borderId="0" xfId="0" applyFont="1" applyFill="1" applyProtection="1">
      <protection locked="0"/>
    </xf>
    <xf numFmtId="0" fontId="91" fillId="2" borderId="0" xfId="0" applyFont="1" applyFill="1" applyBorder="1" applyAlignment="1" applyProtection="1">
      <alignment horizontal="left" vertical="top" wrapText="1"/>
      <protection locked="0"/>
    </xf>
    <xf numFmtId="0" fontId="42" fillId="2" borderId="0" xfId="0" applyFont="1" applyFill="1" applyBorder="1" applyAlignment="1" applyProtection="1">
      <alignment horizontal="left"/>
      <protection locked="0"/>
    </xf>
    <xf numFmtId="0" fontId="91" fillId="2" borderId="0" xfId="0" applyFont="1" applyFill="1" applyBorder="1" applyAlignment="1" applyProtection="1">
      <alignment vertical="top"/>
      <protection locked="0"/>
    </xf>
    <xf numFmtId="3" fontId="58" fillId="2" borderId="0" xfId="0" applyNumberFormat="1" applyFont="1" applyFill="1" applyBorder="1" applyAlignment="1" applyProtection="1">
      <alignment horizontal="left" vertical="center"/>
      <protection locked="0"/>
    </xf>
    <xf numFmtId="0" fontId="44" fillId="2" borderId="0" xfId="0" applyFont="1" applyFill="1" applyAlignment="1" applyProtection="1">
      <protection locked="0"/>
    </xf>
    <xf numFmtId="0" fontId="50" fillId="2" borderId="0" xfId="0" applyFont="1" applyFill="1" applyAlignment="1" applyProtection="1">
      <protection locked="0"/>
    </xf>
    <xf numFmtId="0" fontId="50" fillId="2" borderId="0" xfId="0" applyFont="1" applyFill="1" applyBorder="1" applyAlignment="1" applyProtection="1">
      <alignment horizontal="center" vertical="center"/>
      <protection locked="0"/>
    </xf>
    <xf numFmtId="0" fontId="34" fillId="2" borderId="0" xfId="0" applyFont="1" applyFill="1" applyProtection="1">
      <protection locked="0"/>
    </xf>
    <xf numFmtId="0" fontId="52" fillId="26" borderId="103" xfId="0" applyNumberFormat="1" applyFont="1" applyFill="1" applyBorder="1" applyAlignment="1" applyProtection="1">
      <alignment horizontal="center" vertical="center" wrapText="1"/>
      <protection locked="0"/>
    </xf>
    <xf numFmtId="0" fontId="52" fillId="26" borderId="97" xfId="0" applyNumberFormat="1" applyFont="1" applyFill="1" applyBorder="1" applyAlignment="1" applyProtection="1">
      <alignment horizontal="center" vertical="center" wrapText="1"/>
      <protection locked="0"/>
    </xf>
    <xf numFmtId="0" fontId="52" fillId="26" borderId="45" xfId="0" applyNumberFormat="1" applyFont="1" applyFill="1" applyBorder="1" applyAlignment="1" applyProtection="1">
      <alignment horizontal="center" vertical="center" wrapText="1"/>
      <protection locked="0"/>
    </xf>
    <xf numFmtId="0" fontId="52" fillId="26" borderId="134" xfId="0" applyNumberFormat="1" applyFont="1" applyFill="1" applyBorder="1" applyAlignment="1" applyProtection="1">
      <alignment horizontal="center" vertical="center" wrapText="1"/>
      <protection locked="0"/>
    </xf>
    <xf numFmtId="3" fontId="227" fillId="2" borderId="88" xfId="0" applyNumberFormat="1" applyFont="1" applyFill="1" applyBorder="1" applyAlignment="1" applyProtection="1">
      <alignment vertical="center"/>
      <protection locked="0"/>
    </xf>
    <xf numFmtId="3" fontId="49" fillId="2" borderId="0" xfId="0" applyNumberFormat="1" applyFont="1" applyFill="1" applyBorder="1" applyAlignment="1" applyProtection="1">
      <alignment vertical="center"/>
      <protection locked="0"/>
    </xf>
    <xf numFmtId="3" fontId="49" fillId="2" borderId="0" xfId="0" applyNumberFormat="1" applyFont="1" applyFill="1" applyBorder="1" applyAlignment="1" applyProtection="1">
      <alignment horizontal="center" vertical="center"/>
      <protection locked="0"/>
    </xf>
    <xf numFmtId="3" fontId="45" fillId="2" borderId="0" xfId="0" applyNumberFormat="1" applyFont="1" applyFill="1" applyBorder="1" applyAlignment="1" applyProtection="1">
      <alignment horizontal="center" vertical="center"/>
      <protection locked="0"/>
    </xf>
    <xf numFmtId="3" fontId="49" fillId="2" borderId="11" xfId="0" applyNumberFormat="1" applyFont="1" applyFill="1" applyBorder="1" applyAlignment="1" applyProtection="1">
      <alignment horizontal="center" vertical="center"/>
      <protection locked="0"/>
    </xf>
    <xf numFmtId="0" fontId="49" fillId="2" borderId="0" xfId="0" applyFont="1" applyFill="1" applyBorder="1" applyProtection="1">
      <protection locked="0"/>
    </xf>
    <xf numFmtId="3" fontId="91" fillId="2" borderId="88" xfId="0" applyNumberFormat="1" applyFont="1" applyFill="1" applyBorder="1" applyAlignment="1" applyProtection="1">
      <alignment vertical="center"/>
      <protection locked="0"/>
    </xf>
    <xf numFmtId="3" fontId="45" fillId="28" borderId="34" xfId="0" applyNumberFormat="1" applyFont="1" applyFill="1" applyBorder="1" applyAlignment="1" applyProtection="1">
      <alignment horizontal="center" vertical="center"/>
      <protection locked="0"/>
    </xf>
    <xf numFmtId="9" fontId="41" fillId="28" borderId="11" xfId="72" applyFont="1" applyFill="1" applyBorder="1" applyAlignment="1" applyProtection="1">
      <alignment horizontal="center" vertical="center"/>
      <protection locked="0"/>
    </xf>
    <xf numFmtId="0" fontId="34" fillId="2" borderId="11" xfId="0" applyFont="1" applyFill="1" applyBorder="1" applyAlignment="1" applyProtection="1">
      <alignment horizontal="center" vertical="center"/>
      <protection locked="0"/>
    </xf>
    <xf numFmtId="3" fontId="47" fillId="2" borderId="88" xfId="0" applyNumberFormat="1" applyFont="1" applyFill="1" applyBorder="1" applyAlignment="1" applyProtection="1">
      <alignment vertical="center"/>
      <protection locked="0"/>
    </xf>
    <xf numFmtId="3" fontId="8" fillId="2" borderId="0" xfId="0" applyNumberFormat="1" applyFont="1" applyFill="1" applyBorder="1" applyAlignment="1" applyProtection="1">
      <alignment vertical="center" wrapText="1"/>
      <protection locked="0"/>
    </xf>
    <xf numFmtId="3" fontId="8" fillId="2" borderId="0" xfId="0" applyNumberFormat="1" applyFont="1" applyFill="1" applyBorder="1" applyAlignment="1" applyProtection="1">
      <alignment horizontal="center" vertical="center"/>
      <protection locked="0"/>
    </xf>
    <xf numFmtId="9" fontId="41" fillId="2" borderId="0" xfId="0" applyNumberFormat="1" applyFont="1" applyFill="1" applyBorder="1" applyAlignment="1" applyProtection="1">
      <alignment horizontal="center" vertical="center"/>
      <protection locked="0"/>
    </xf>
    <xf numFmtId="9" fontId="42" fillId="2" borderId="11" xfId="0" applyNumberFormat="1" applyFont="1" applyFill="1" applyBorder="1" applyAlignment="1" applyProtection="1">
      <alignment horizontal="center" vertical="center"/>
      <protection locked="0"/>
    </xf>
    <xf numFmtId="0" fontId="43" fillId="2" borderId="0" xfId="0" applyFont="1" applyFill="1" applyProtection="1">
      <protection locked="0"/>
    </xf>
    <xf numFmtId="3" fontId="45" fillId="2" borderId="0" xfId="0" applyNumberFormat="1" applyFont="1" applyFill="1" applyBorder="1" applyAlignment="1" applyProtection="1">
      <alignment vertical="center"/>
      <protection locked="0"/>
    </xf>
    <xf numFmtId="3" fontId="45" fillId="2" borderId="0" xfId="0" applyNumberFormat="1" applyFont="1" applyFill="1" applyBorder="1" applyAlignment="1" applyProtection="1">
      <alignment vertical="center" wrapText="1"/>
      <protection locked="0"/>
    </xf>
    <xf numFmtId="9" fontId="41" fillId="2" borderId="11" xfId="0" applyNumberFormat="1" applyFont="1" applyFill="1" applyBorder="1" applyAlignment="1" applyProtection="1">
      <alignment horizontal="center" vertical="center"/>
      <protection locked="0"/>
    </xf>
    <xf numFmtId="3" fontId="221" fillId="2" borderId="88" xfId="0" applyNumberFormat="1" applyFont="1" applyFill="1" applyBorder="1" applyAlignment="1" applyProtection="1">
      <alignment vertical="center"/>
      <protection locked="0"/>
    </xf>
    <xf numFmtId="3" fontId="208" fillId="2" borderId="0" xfId="0" applyNumberFormat="1" applyFont="1" applyFill="1" applyBorder="1" applyAlignment="1" applyProtection="1">
      <alignment vertical="center" wrapText="1"/>
      <protection locked="0"/>
    </xf>
    <xf numFmtId="0" fontId="34" fillId="2" borderId="0" xfId="0" applyFont="1" applyFill="1" applyBorder="1" applyProtection="1">
      <protection locked="0"/>
    </xf>
    <xf numFmtId="0" fontId="91" fillId="2" borderId="88" xfId="0" applyNumberFormat="1" applyFont="1" applyFill="1" applyBorder="1" applyAlignment="1" applyProtection="1">
      <alignment vertical="top"/>
      <protection locked="0"/>
    </xf>
    <xf numFmtId="9" fontId="34" fillId="2" borderId="11" xfId="72" applyFont="1" applyFill="1" applyBorder="1" applyAlignment="1" applyProtection="1">
      <alignment horizontal="center" vertical="center"/>
      <protection locked="0"/>
    </xf>
    <xf numFmtId="0" fontId="45" fillId="2" borderId="0" xfId="0" applyNumberFormat="1" applyFont="1" applyFill="1" applyBorder="1" applyAlignment="1" applyProtection="1">
      <alignment vertical="top" wrapText="1"/>
      <protection locked="0"/>
    </xf>
    <xf numFmtId="9" fontId="41" fillId="2" borderId="11" xfId="72" applyFont="1" applyFill="1" applyBorder="1" applyAlignment="1" applyProtection="1">
      <alignment horizontal="center" vertical="center"/>
      <protection locked="0"/>
    </xf>
    <xf numFmtId="0" fontId="91" fillId="2" borderId="88" xfId="0" applyNumberFormat="1" applyFont="1" applyFill="1" applyBorder="1" applyAlignment="1" applyProtection="1">
      <alignment vertical="top" wrapText="1"/>
      <protection locked="0"/>
    </xf>
    <xf numFmtId="3" fontId="91" fillId="2" borderId="88" xfId="0" applyNumberFormat="1" applyFont="1" applyFill="1" applyBorder="1" applyAlignment="1" applyProtection="1">
      <alignment vertical="center" wrapText="1"/>
      <protection locked="0"/>
    </xf>
    <xf numFmtId="3" fontId="45" fillId="2" borderId="0" xfId="0" applyNumberFormat="1" applyFont="1" applyFill="1" applyBorder="1" applyAlignment="1" applyProtection="1">
      <alignment horizontal="left" vertical="center"/>
      <protection locked="0"/>
    </xf>
    <xf numFmtId="3" fontId="45" fillId="2" borderId="11" xfId="0" applyNumberFormat="1" applyFont="1" applyFill="1" applyBorder="1" applyAlignment="1" applyProtection="1">
      <alignment horizontal="center" vertical="center" wrapText="1"/>
      <protection locked="0"/>
    </xf>
    <xf numFmtId="3" fontId="210" fillId="2" borderId="0" xfId="0" applyNumberFormat="1" applyFont="1" applyFill="1" applyBorder="1" applyAlignment="1" applyProtection="1">
      <alignment horizontal="center" vertical="center"/>
      <protection locked="0"/>
    </xf>
    <xf numFmtId="3" fontId="227" fillId="2" borderId="88" xfId="0" applyNumberFormat="1" applyFont="1" applyFill="1" applyBorder="1" applyAlignment="1" applyProtection="1">
      <alignment vertical="center" wrapText="1"/>
      <protection locked="0"/>
    </xf>
    <xf numFmtId="3" fontId="49" fillId="2" borderId="0" xfId="0" applyNumberFormat="1" applyFont="1" applyFill="1" applyBorder="1" applyAlignment="1" applyProtection="1">
      <alignment vertical="center" wrapText="1"/>
      <protection locked="0"/>
    </xf>
    <xf numFmtId="3" fontId="91" fillId="2" borderId="88" xfId="0" applyNumberFormat="1" applyFont="1" applyFill="1" applyBorder="1" applyAlignment="1" applyProtection="1">
      <alignment horizontal="left" vertical="center" wrapText="1"/>
      <protection locked="0"/>
    </xf>
    <xf numFmtId="3" fontId="91" fillId="2" borderId="88" xfId="0" applyNumberFormat="1" applyFont="1" applyFill="1" applyBorder="1" applyAlignment="1" applyProtection="1">
      <alignment horizontal="center" vertical="center"/>
      <protection locked="0"/>
    </xf>
    <xf numFmtId="3" fontId="47" fillId="2" borderId="88" xfId="0" applyNumberFormat="1" applyFont="1" applyFill="1" applyBorder="1" applyAlignment="1" applyProtection="1">
      <alignment horizontal="center" vertical="center"/>
      <protection locked="0"/>
    </xf>
    <xf numFmtId="3" fontId="91" fillId="2" borderId="88" xfId="0" applyNumberFormat="1" applyFont="1" applyFill="1" applyBorder="1" applyAlignment="1" applyProtection="1">
      <alignment horizontal="left" vertical="center"/>
      <protection locked="0"/>
    </xf>
    <xf numFmtId="3" fontId="45" fillId="2" borderId="5" xfId="0" applyNumberFormat="1" applyFont="1" applyFill="1" applyBorder="1" applyAlignment="1" applyProtection="1">
      <alignment vertical="center" wrapText="1"/>
      <protection locked="0"/>
    </xf>
    <xf numFmtId="3" fontId="45" fillId="2" borderId="5" xfId="0" applyNumberFormat="1" applyFont="1" applyFill="1" applyBorder="1" applyAlignment="1" applyProtection="1">
      <alignment horizontal="center" vertical="center"/>
      <protection locked="0"/>
    </xf>
    <xf numFmtId="3" fontId="44" fillId="2" borderId="40" xfId="0" applyNumberFormat="1" applyFont="1" applyFill="1" applyBorder="1" applyAlignment="1" applyProtection="1">
      <alignment horizontal="left" vertical="center"/>
      <protection locked="0"/>
    </xf>
    <xf numFmtId="3" fontId="42" fillId="2" borderId="34" xfId="0" applyNumberFormat="1" applyFont="1" applyFill="1" applyBorder="1" applyAlignment="1" applyProtection="1">
      <alignment horizontal="center" vertical="center"/>
      <protection locked="0"/>
    </xf>
    <xf numFmtId="3" fontId="42" fillId="2" borderId="39" xfId="0" applyNumberFormat="1" applyFont="1" applyFill="1" applyBorder="1" applyAlignment="1" applyProtection="1">
      <alignment horizontal="center" vertical="center"/>
      <protection locked="0"/>
    </xf>
    <xf numFmtId="3" fontId="42" fillId="2" borderId="41" xfId="0" applyNumberFormat="1" applyFont="1" applyFill="1" applyBorder="1" applyAlignment="1" applyProtection="1">
      <alignment horizontal="center" vertical="center"/>
      <protection locked="0"/>
    </xf>
    <xf numFmtId="3" fontId="44" fillId="2" borderId="3" xfId="0" applyNumberFormat="1" applyFont="1" applyFill="1" applyBorder="1" applyAlignment="1" applyProtection="1">
      <alignment horizontal="left" vertical="center"/>
      <protection locked="0"/>
    </xf>
    <xf numFmtId="3" fontId="42" fillId="2" borderId="44" xfId="0" applyNumberFormat="1" applyFont="1" applyFill="1" applyBorder="1" applyAlignment="1" applyProtection="1">
      <alignment horizontal="center" vertical="center"/>
      <protection locked="0"/>
    </xf>
    <xf numFmtId="3" fontId="8" fillId="2" borderId="0" xfId="0" applyNumberFormat="1" applyFont="1" applyFill="1" applyBorder="1" applyAlignment="1" applyProtection="1">
      <alignment horizontal="left" vertical="center"/>
      <protection locked="0"/>
    </xf>
    <xf numFmtId="3" fontId="207" fillId="2" borderId="0" xfId="0" applyNumberFormat="1" applyFont="1" applyFill="1" applyBorder="1" applyAlignment="1" applyProtection="1">
      <alignment horizontal="left" vertical="center"/>
      <protection locked="0"/>
    </xf>
    <xf numFmtId="3" fontId="42" fillId="2" borderId="0" xfId="0" applyNumberFormat="1" applyFont="1" applyFill="1" applyBorder="1" applyAlignment="1" applyProtection="1">
      <alignment horizontal="center" vertical="center"/>
      <protection locked="0"/>
    </xf>
    <xf numFmtId="0" fontId="43" fillId="2" borderId="0" xfId="0" applyFont="1" applyFill="1" applyBorder="1" applyProtection="1">
      <protection locked="0"/>
    </xf>
    <xf numFmtId="3" fontId="8" fillId="2" borderId="11" xfId="0" applyNumberFormat="1" applyFont="1" applyFill="1" applyBorder="1" applyAlignment="1" applyProtection="1">
      <alignment horizontal="center" vertical="center"/>
      <protection locked="0"/>
    </xf>
    <xf numFmtId="0" fontId="59" fillId="2" borderId="0" xfId="0" applyFont="1" applyFill="1" applyBorder="1" applyAlignment="1" applyProtection="1">
      <alignment horizontal="center"/>
      <protection locked="0"/>
    </xf>
    <xf numFmtId="0" fontId="35" fillId="2" borderId="0" xfId="0" applyFont="1" applyFill="1" applyBorder="1" applyAlignment="1" applyProtection="1">
      <alignment horizontal="center"/>
      <protection locked="0"/>
    </xf>
    <xf numFmtId="3" fontId="58" fillId="2" borderId="0" xfId="0" applyNumberFormat="1" applyFont="1" applyFill="1" applyBorder="1" applyAlignment="1" applyProtection="1">
      <alignment horizontal="center" vertical="center"/>
      <protection locked="0"/>
    </xf>
    <xf numFmtId="282" fontId="45" fillId="2" borderId="0" xfId="0" applyNumberFormat="1" applyFont="1" applyFill="1" applyBorder="1" applyAlignment="1" applyProtection="1">
      <alignment horizontal="center" vertical="center"/>
      <protection locked="0"/>
    </xf>
    <xf numFmtId="171" fontId="45" fillId="2" borderId="11" xfId="0" applyNumberFormat="1" applyFont="1" applyFill="1" applyBorder="1" applyAlignment="1" applyProtection="1">
      <alignment horizontal="center" vertical="center"/>
      <protection locked="0"/>
    </xf>
    <xf numFmtId="0" fontId="35" fillId="2" borderId="0" xfId="0" applyFont="1" applyFill="1" applyAlignment="1" applyProtection="1">
      <alignment horizontal="center"/>
      <protection locked="0"/>
    </xf>
    <xf numFmtId="0" fontId="59" fillId="2" borderId="0" xfId="0" applyFont="1" applyFill="1" applyAlignment="1" applyProtection="1">
      <alignment horizontal="center"/>
      <protection locked="0"/>
    </xf>
    <xf numFmtId="3" fontId="8" fillId="2" borderId="0" xfId="0" applyNumberFormat="1" applyFont="1" applyFill="1" applyBorder="1" applyAlignment="1" applyProtection="1">
      <alignment vertical="center"/>
      <protection locked="0"/>
    </xf>
    <xf numFmtId="169" fontId="8" fillId="2" borderId="0" xfId="71" applyNumberFormat="1" applyFont="1" applyFill="1" applyBorder="1" applyAlignment="1" applyProtection="1">
      <alignment horizontal="center" vertical="center"/>
      <protection locked="0"/>
    </xf>
    <xf numFmtId="169" fontId="8" fillId="2" borderId="0" xfId="0" applyNumberFormat="1" applyFont="1" applyFill="1" applyBorder="1" applyAlignment="1" applyProtection="1">
      <alignment horizontal="center" vertical="center"/>
      <protection locked="0"/>
    </xf>
    <xf numFmtId="44" fontId="8" fillId="2" borderId="11" xfId="70" applyFont="1" applyFill="1" applyBorder="1" applyAlignment="1" applyProtection="1">
      <alignment horizontal="center" vertical="center"/>
      <protection locked="0"/>
    </xf>
    <xf numFmtId="3" fontId="47" fillId="2" borderId="88" xfId="0" applyNumberFormat="1" applyFont="1" applyFill="1" applyBorder="1" applyAlignment="1" applyProtection="1">
      <alignment horizontal="left" vertical="center"/>
      <protection locked="0"/>
    </xf>
    <xf numFmtId="0" fontId="59" fillId="2" borderId="0" xfId="0" applyFont="1" applyFill="1" applyBorder="1" applyProtection="1">
      <protection locked="0"/>
    </xf>
    <xf numFmtId="283" fontId="8" fillId="2" borderId="0" xfId="70" applyNumberFormat="1" applyFont="1" applyFill="1" applyBorder="1" applyAlignment="1" applyProtection="1">
      <alignment horizontal="center" vertical="center"/>
      <protection locked="0"/>
    </xf>
    <xf numFmtId="168" fontId="8" fillId="2" borderId="0" xfId="0" applyNumberFormat="1" applyFont="1" applyFill="1" applyBorder="1" applyAlignment="1" applyProtection="1">
      <alignment horizontal="center" vertical="center"/>
      <protection locked="0"/>
    </xf>
    <xf numFmtId="171" fontId="8" fillId="2" borderId="11" xfId="0" applyNumberFormat="1" applyFont="1" applyFill="1" applyBorder="1" applyAlignment="1" applyProtection="1">
      <alignment horizontal="center" vertical="center"/>
      <protection locked="0"/>
    </xf>
    <xf numFmtId="0" fontId="59" fillId="2" borderId="0" xfId="0" applyFont="1" applyFill="1" applyProtection="1">
      <protection locked="0"/>
    </xf>
    <xf numFmtId="0" fontId="91" fillId="2" borderId="88" xfId="0" applyNumberFormat="1" applyFont="1" applyFill="1" applyBorder="1" applyAlignment="1" applyProtection="1">
      <alignment horizontal="left" vertical="center"/>
      <protection locked="0"/>
    </xf>
    <xf numFmtId="0" fontId="45" fillId="2" borderId="0" xfId="0" applyNumberFormat="1" applyFont="1" applyFill="1" applyBorder="1" applyAlignment="1" applyProtection="1">
      <alignment horizontal="left" vertical="center"/>
      <protection locked="0"/>
    </xf>
    <xf numFmtId="3" fontId="41" fillId="2" borderId="0" xfId="0" applyNumberFormat="1" applyFont="1" applyFill="1" applyBorder="1" applyAlignment="1" applyProtection="1">
      <alignment horizontal="center" vertical="center"/>
      <protection locked="0"/>
    </xf>
    <xf numFmtId="0" fontId="91" fillId="2" borderId="4" xfId="0" applyNumberFormat="1" applyFont="1" applyFill="1" applyBorder="1" applyAlignment="1" applyProtection="1">
      <alignment horizontal="left" vertical="center"/>
      <protection locked="0"/>
    </xf>
    <xf numFmtId="0" fontId="45" fillId="2" borderId="5" xfId="0" applyNumberFormat="1" applyFont="1" applyFill="1" applyBorder="1" applyAlignment="1" applyProtection="1">
      <alignment horizontal="left" vertical="center"/>
      <protection locked="0"/>
    </xf>
    <xf numFmtId="39" fontId="42" fillId="2" borderId="5" xfId="0" applyNumberFormat="1" applyFont="1" applyFill="1" applyBorder="1" applyAlignment="1" applyProtection="1">
      <alignment horizontal="center"/>
      <protection locked="0"/>
    </xf>
    <xf numFmtId="39" fontId="41" fillId="2" borderId="5" xfId="0" applyNumberFormat="1" applyFont="1" applyFill="1" applyBorder="1" applyAlignment="1" applyProtection="1">
      <alignment horizontal="center"/>
      <protection locked="0"/>
    </xf>
    <xf numFmtId="39" fontId="58" fillId="2" borderId="5" xfId="0" applyNumberFormat="1" applyFont="1" applyFill="1" applyBorder="1" applyAlignment="1" applyProtection="1">
      <alignment horizontal="left"/>
      <protection locked="0"/>
    </xf>
    <xf numFmtId="39" fontId="58" fillId="2" borderId="5" xfId="0" applyNumberFormat="1" applyFont="1" applyFill="1" applyBorder="1" applyAlignment="1" applyProtection="1">
      <alignment horizontal="center"/>
      <protection locked="0"/>
    </xf>
    <xf numFmtId="3" fontId="45" fillId="2" borderId="5" xfId="0" applyNumberFormat="1" applyFont="1" applyFill="1" applyBorder="1" applyAlignment="1" applyProtection="1">
      <alignment vertical="center"/>
      <protection locked="0"/>
    </xf>
    <xf numFmtId="0" fontId="41" fillId="2" borderId="5" xfId="0" applyFont="1" applyFill="1" applyBorder="1" applyProtection="1">
      <protection locked="0"/>
    </xf>
    <xf numFmtId="0" fontId="56" fillId="2" borderId="0" xfId="0" applyFont="1" applyFill="1" applyBorder="1" applyAlignment="1" applyProtection="1">
      <alignment horizontal="center" wrapText="1"/>
      <protection locked="0"/>
    </xf>
    <xf numFmtId="0" fontId="219" fillId="28" borderId="0" xfId="0" applyFont="1" applyFill="1" applyProtection="1">
      <protection locked="0"/>
    </xf>
    <xf numFmtId="0" fontId="45" fillId="28" borderId="0" xfId="0" applyFont="1" applyFill="1" applyAlignment="1" applyProtection="1">
      <protection locked="0"/>
    </xf>
    <xf numFmtId="39" fontId="8" fillId="28" borderId="0" xfId="0" applyNumberFormat="1" applyFont="1" applyFill="1" applyBorder="1" applyAlignment="1" applyProtection="1">
      <alignment horizontal="center"/>
      <protection locked="0"/>
    </xf>
    <xf numFmtId="3" fontId="45" fillId="28" borderId="0" xfId="0" applyNumberFormat="1" applyFont="1" applyFill="1" applyBorder="1" applyAlignment="1" applyProtection="1">
      <alignment vertical="center"/>
      <protection locked="0"/>
    </xf>
    <xf numFmtId="0" fontId="45" fillId="28" borderId="0" xfId="0" applyNumberFormat="1" applyFont="1" applyFill="1" applyBorder="1" applyAlignment="1" applyProtection="1">
      <alignment vertical="center"/>
      <protection locked="0"/>
    </xf>
    <xf numFmtId="0" fontId="45" fillId="28" borderId="0" xfId="0" applyFont="1" applyFill="1" applyAlignment="1" applyProtection="1">
      <alignment horizontal="center" vertical="center"/>
      <protection locked="0"/>
    </xf>
    <xf numFmtId="0" fontId="45" fillId="28" borderId="0" xfId="0" applyFont="1" applyFill="1" applyBorder="1" applyAlignment="1" applyProtection="1">
      <alignment horizontal="center" vertical="center"/>
      <protection locked="0"/>
    </xf>
    <xf numFmtId="3" fontId="45" fillId="2" borderId="11" xfId="0" applyNumberFormat="1" applyFont="1" applyFill="1" applyBorder="1" applyAlignment="1" applyProtection="1">
      <alignment horizontal="center" vertical="center"/>
      <protection locked="0"/>
    </xf>
    <xf numFmtId="3" fontId="207" fillId="2" borderId="0" xfId="0" applyNumberFormat="1" applyFont="1" applyFill="1" applyBorder="1" applyAlignment="1" applyProtection="1">
      <alignment horizontal="center" vertical="center"/>
      <protection locked="0"/>
    </xf>
    <xf numFmtId="44" fontId="45" fillId="2" borderId="11" xfId="70" applyFont="1" applyFill="1" applyBorder="1" applyAlignment="1" applyProtection="1">
      <alignment horizontal="center" vertical="center"/>
      <protection locked="0"/>
    </xf>
    <xf numFmtId="169" fontId="45" fillId="2" borderId="0" xfId="71" applyNumberFormat="1" applyFont="1" applyFill="1" applyBorder="1" applyAlignment="1" applyProtection="1">
      <alignment horizontal="center" vertical="center"/>
      <protection locked="0"/>
    </xf>
    <xf numFmtId="169" fontId="45" fillId="2" borderId="0" xfId="0" applyNumberFormat="1" applyFont="1" applyFill="1" applyBorder="1" applyAlignment="1" applyProtection="1">
      <alignment horizontal="center" vertical="center"/>
      <protection locked="0"/>
    </xf>
    <xf numFmtId="0" fontId="42" fillId="2" borderId="0" xfId="0" applyFont="1" applyFill="1" applyProtection="1">
      <protection locked="0"/>
    </xf>
    <xf numFmtId="3" fontId="91" fillId="2" borderId="108" xfId="0" applyNumberFormat="1" applyFont="1" applyFill="1" applyBorder="1" applyAlignment="1" applyProtection="1">
      <alignment horizontal="left" vertical="center"/>
      <protection locked="0"/>
    </xf>
    <xf numFmtId="3" fontId="42" fillId="2" borderId="5" xfId="0" applyNumberFormat="1" applyFont="1" applyFill="1" applyBorder="1" applyAlignment="1" applyProtection="1">
      <alignment horizontal="center" vertical="center"/>
      <protection locked="0"/>
    </xf>
    <xf numFmtId="3" fontId="41" fillId="2" borderId="5" xfId="0" applyNumberFormat="1" applyFont="1" applyFill="1" applyBorder="1" applyAlignment="1" applyProtection="1">
      <alignment horizontal="center" vertical="center"/>
      <protection locked="0"/>
    </xf>
    <xf numFmtId="3" fontId="58" fillId="2" borderId="5" xfId="0" applyNumberFormat="1" applyFont="1" applyFill="1" applyBorder="1" applyAlignment="1" applyProtection="1">
      <alignment horizontal="left" vertical="center"/>
      <protection locked="0"/>
    </xf>
    <xf numFmtId="0" fontId="34" fillId="2" borderId="5" xfId="0" applyFont="1" applyFill="1" applyBorder="1" applyProtection="1">
      <protection locked="0"/>
    </xf>
    <xf numFmtId="3" fontId="8" fillId="2" borderId="111" xfId="0" applyNumberFormat="1" applyFont="1" applyFill="1" applyBorder="1" applyAlignment="1" applyProtection="1">
      <alignment horizontal="center" vertical="center"/>
      <protection locked="0"/>
    </xf>
    <xf numFmtId="0" fontId="58" fillId="28" borderId="0" xfId="0" applyFont="1" applyFill="1" applyAlignment="1" applyProtection="1">
      <protection locked="0"/>
    </xf>
    <xf numFmtId="39" fontId="42" fillId="28" borderId="0" xfId="0" applyNumberFormat="1" applyFont="1" applyFill="1" applyBorder="1" applyAlignment="1" applyProtection="1">
      <alignment horizontal="center"/>
      <protection locked="0"/>
    </xf>
    <xf numFmtId="0" fontId="41" fillId="28" borderId="0" xfId="0" applyFont="1" applyFill="1" applyBorder="1" applyAlignment="1" applyProtection="1">
      <alignment horizontal="center" vertical="center"/>
      <protection locked="0"/>
    </xf>
    <xf numFmtId="0" fontId="41" fillId="2" borderId="0" xfId="0" applyFont="1" applyFill="1" applyBorder="1" applyProtection="1">
      <protection locked="0"/>
    </xf>
    <xf numFmtId="3" fontId="44" fillId="2" borderId="112" xfId="0" applyNumberFormat="1" applyFont="1" applyFill="1" applyBorder="1" applyAlignment="1" applyProtection="1">
      <alignment horizontal="left" vertical="center"/>
      <protection locked="0"/>
    </xf>
    <xf numFmtId="3" fontId="42" fillId="2" borderId="52" xfId="0" applyNumberFormat="1" applyFont="1" applyFill="1" applyBorder="1" applyAlignment="1" applyProtection="1">
      <alignment horizontal="center" vertical="center"/>
      <protection locked="0"/>
    </xf>
    <xf numFmtId="3" fontId="42" fillId="2" borderId="113" xfId="0" applyNumberFormat="1" applyFont="1" applyFill="1" applyBorder="1" applyAlignment="1" applyProtection="1">
      <alignment horizontal="center" vertical="center"/>
      <protection locked="0"/>
    </xf>
    <xf numFmtId="3" fontId="91" fillId="2" borderId="94" xfId="0" applyNumberFormat="1" applyFont="1" applyFill="1" applyBorder="1" applyAlignment="1" applyProtection="1">
      <alignment horizontal="left" vertical="center"/>
      <protection locked="0"/>
    </xf>
    <xf numFmtId="3" fontId="8" fillId="2" borderId="102" xfId="0" applyNumberFormat="1" applyFont="1" applyFill="1" applyBorder="1" applyAlignment="1" applyProtection="1">
      <alignment horizontal="left" vertical="center"/>
      <protection locked="0"/>
    </xf>
    <xf numFmtId="3" fontId="207" fillId="2" borderId="102" xfId="0" applyNumberFormat="1" applyFont="1" applyFill="1" applyBorder="1" applyAlignment="1" applyProtection="1">
      <alignment horizontal="left" vertical="center"/>
      <protection locked="0"/>
    </xf>
    <xf numFmtId="3" fontId="42" fillId="2" borderId="102" xfId="0" applyNumberFormat="1" applyFont="1" applyFill="1" applyBorder="1" applyAlignment="1" applyProtection="1">
      <alignment horizontal="center" vertical="center"/>
      <protection locked="0"/>
    </xf>
    <xf numFmtId="0" fontId="43" fillId="2" borderId="102" xfId="0" applyFont="1" applyFill="1" applyBorder="1" applyProtection="1">
      <protection locked="0"/>
    </xf>
    <xf numFmtId="3" fontId="8" fillId="2" borderId="102" xfId="0" applyNumberFormat="1" applyFont="1" applyFill="1" applyBorder="1" applyAlignment="1" applyProtection="1">
      <alignment horizontal="center" vertical="center"/>
      <protection locked="0"/>
    </xf>
    <xf numFmtId="3" fontId="8" fillId="2" borderId="96" xfId="0" applyNumberFormat="1" applyFont="1" applyFill="1" applyBorder="1" applyAlignment="1" applyProtection="1">
      <alignment horizontal="center" vertical="center"/>
      <protection locked="0"/>
    </xf>
    <xf numFmtId="169" fontId="45" fillId="2" borderId="11" xfId="0" applyNumberFormat="1" applyFont="1" applyFill="1" applyBorder="1" applyAlignment="1" applyProtection="1">
      <alignment horizontal="center" vertical="center"/>
      <protection locked="0"/>
    </xf>
    <xf numFmtId="0" fontId="45" fillId="2" borderId="85" xfId="0" applyNumberFormat="1" applyFont="1" applyFill="1" applyBorder="1" applyAlignment="1" applyProtection="1">
      <alignment horizontal="left" vertical="center"/>
      <protection locked="0"/>
    </xf>
    <xf numFmtId="3" fontId="42" fillId="2" borderId="85" xfId="0" applyNumberFormat="1" applyFont="1" applyFill="1" applyBorder="1" applyAlignment="1" applyProtection="1">
      <alignment horizontal="center" vertical="center"/>
      <protection locked="0"/>
    </xf>
    <xf numFmtId="0" fontId="34" fillId="2" borderId="85" xfId="0" applyFont="1" applyFill="1" applyBorder="1" applyProtection="1">
      <protection locked="0"/>
    </xf>
    <xf numFmtId="3" fontId="58" fillId="2" borderId="85" xfId="0" applyNumberFormat="1" applyFont="1" applyFill="1" applyBorder="1" applyAlignment="1" applyProtection="1">
      <alignment horizontal="left" vertical="center"/>
      <protection locked="0"/>
    </xf>
    <xf numFmtId="3" fontId="45" fillId="2" borderId="85" xfId="0" applyNumberFormat="1" applyFont="1" applyFill="1" applyBorder="1" applyAlignment="1" applyProtection="1">
      <alignment vertical="center"/>
      <protection locked="0"/>
    </xf>
    <xf numFmtId="169" fontId="8" fillId="2" borderId="11" xfId="70" applyNumberFormat="1" applyFont="1" applyFill="1" applyBorder="1" applyAlignment="1" applyProtection="1">
      <alignment horizontal="center" vertical="center"/>
      <protection locked="0"/>
    </xf>
    <xf numFmtId="171" fontId="8" fillId="2" borderId="11" xfId="70" applyNumberFormat="1" applyFont="1" applyFill="1" applyBorder="1" applyAlignment="1" applyProtection="1">
      <alignment horizontal="center" vertical="center"/>
      <protection locked="0"/>
    </xf>
    <xf numFmtId="0" fontId="41" fillId="28" borderId="0" xfId="0" applyFont="1" applyFill="1" applyAlignment="1" applyProtection="1">
      <alignment horizontal="center" vertical="center"/>
      <protection locked="0"/>
    </xf>
    <xf numFmtId="10" fontId="41" fillId="28" borderId="0" xfId="0" applyNumberFormat="1" applyFont="1" applyFill="1" applyBorder="1" applyAlignment="1" applyProtection="1">
      <alignment horizontal="center" vertical="center"/>
      <protection locked="0"/>
    </xf>
    <xf numFmtId="10" fontId="210" fillId="2" borderId="0" xfId="0" applyNumberFormat="1" applyFont="1" applyFill="1" applyBorder="1" applyAlignment="1" applyProtection="1">
      <alignment horizontal="center" vertical="center"/>
    </xf>
    <xf numFmtId="10" fontId="41" fillId="2" borderId="0" xfId="0" applyNumberFormat="1" applyFont="1" applyFill="1" applyBorder="1" applyAlignment="1" applyProtection="1">
      <alignment horizontal="center" vertical="center"/>
      <protection locked="0"/>
    </xf>
    <xf numFmtId="10" fontId="42" fillId="2" borderId="0" xfId="0" applyNumberFormat="1" applyFont="1" applyFill="1" applyBorder="1" applyAlignment="1" applyProtection="1">
      <alignment horizontal="center" vertical="center"/>
      <protection locked="0"/>
    </xf>
    <xf numFmtId="10" fontId="49" fillId="2" borderId="0" xfId="0" applyNumberFormat="1" applyFont="1" applyFill="1" applyBorder="1" applyAlignment="1" applyProtection="1">
      <alignment horizontal="center" vertical="center"/>
      <protection locked="0"/>
    </xf>
    <xf numFmtId="10" fontId="41" fillId="28" borderId="0" xfId="72" applyNumberFormat="1" applyFont="1" applyFill="1" applyBorder="1" applyAlignment="1" applyProtection="1">
      <alignment horizontal="center" vertical="center"/>
      <protection locked="0"/>
    </xf>
    <xf numFmtId="10" fontId="41" fillId="2" borderId="0" xfId="72" applyNumberFormat="1" applyFont="1" applyFill="1" applyBorder="1" applyAlignment="1" applyProtection="1">
      <alignment horizontal="center" vertical="center"/>
      <protection locked="0"/>
    </xf>
    <xf numFmtId="10" fontId="34" fillId="2" borderId="0" xfId="72" applyNumberFormat="1" applyFont="1" applyFill="1" applyBorder="1" applyAlignment="1" applyProtection="1">
      <alignment horizontal="center" vertical="center"/>
      <protection locked="0"/>
    </xf>
    <xf numFmtId="10" fontId="45" fillId="2" borderId="0" xfId="72" applyNumberFormat="1" applyFont="1" applyFill="1" applyBorder="1" applyAlignment="1" applyProtection="1">
      <alignment horizontal="center" vertical="center"/>
      <protection locked="0"/>
    </xf>
    <xf numFmtId="10" fontId="45" fillId="2" borderId="0" xfId="0" applyNumberFormat="1" applyFont="1" applyFill="1" applyBorder="1" applyAlignment="1" applyProtection="1">
      <alignment horizontal="center" vertical="center" wrapText="1"/>
      <protection locked="0"/>
    </xf>
    <xf numFmtId="10" fontId="210" fillId="2" borderId="0" xfId="0" applyNumberFormat="1" applyFont="1" applyFill="1" applyBorder="1" applyAlignment="1" applyProtection="1">
      <alignment horizontal="center" vertical="center" wrapText="1"/>
      <protection locked="0"/>
    </xf>
    <xf numFmtId="10" fontId="34" fillId="2" borderId="0" xfId="0" applyNumberFormat="1" applyFont="1" applyFill="1" applyBorder="1" applyAlignment="1" applyProtection="1">
      <alignment vertical="center"/>
      <protection locked="0"/>
    </xf>
    <xf numFmtId="10" fontId="45" fillId="2" borderId="0" xfId="0" applyNumberFormat="1" applyFont="1" applyFill="1" applyBorder="1" applyAlignment="1" applyProtection="1">
      <alignment horizontal="center" vertical="center"/>
      <protection locked="0"/>
    </xf>
    <xf numFmtId="10" fontId="34" fillId="2" borderId="0" xfId="0" applyNumberFormat="1" applyFont="1" applyFill="1" applyBorder="1" applyAlignment="1" applyProtection="1">
      <alignment horizontal="center" vertical="center"/>
      <protection locked="0"/>
    </xf>
    <xf numFmtId="10" fontId="211" fillId="2" borderId="0" xfId="0" applyNumberFormat="1" applyFont="1" applyFill="1" applyBorder="1" applyAlignment="1" applyProtection="1">
      <alignment horizontal="center" vertical="center"/>
      <protection locked="0"/>
    </xf>
    <xf numFmtId="10" fontId="210" fillId="2" borderId="0" xfId="0" applyNumberFormat="1" applyFont="1" applyFill="1" applyBorder="1" applyAlignment="1" applyProtection="1">
      <alignment horizontal="center" vertical="center"/>
      <protection locked="0"/>
    </xf>
    <xf numFmtId="10" fontId="34" fillId="28" borderId="0" xfId="0" applyNumberFormat="1" applyFont="1" applyFill="1" applyBorder="1" applyAlignment="1" applyProtection="1">
      <alignment horizontal="center" vertical="center"/>
      <protection locked="0"/>
    </xf>
    <xf numFmtId="0" fontId="0" fillId="2" borderId="0" xfId="0" applyFill="1" applyProtection="1">
      <protection locked="0"/>
    </xf>
    <xf numFmtId="0" fontId="91" fillId="2" borderId="0" xfId="0" applyFont="1" applyFill="1" applyBorder="1" applyAlignment="1" applyProtection="1">
      <alignment vertical="top" wrapText="1"/>
      <protection locked="0"/>
    </xf>
    <xf numFmtId="0" fontId="52" fillId="26" borderId="114" xfId="0" applyNumberFormat="1" applyFont="1" applyFill="1" applyBorder="1" applyAlignment="1" applyProtection="1">
      <alignment horizontal="center" vertical="center" wrapText="1"/>
      <protection locked="0"/>
    </xf>
    <xf numFmtId="3" fontId="91" fillId="2" borderId="0" xfId="0" applyNumberFormat="1" applyFont="1" applyFill="1" applyBorder="1" applyAlignment="1" applyProtection="1">
      <alignment horizontal="center" vertical="center"/>
      <protection locked="0"/>
    </xf>
    <xf numFmtId="3" fontId="91" fillId="2" borderId="0" xfId="0" applyNumberFormat="1" applyFont="1" applyFill="1" applyBorder="1" applyAlignment="1" applyProtection="1">
      <alignment vertical="center"/>
      <protection locked="0"/>
    </xf>
    <xf numFmtId="3" fontId="8" fillId="2" borderId="95" xfId="0" applyNumberFormat="1" applyFont="1" applyFill="1" applyBorder="1" applyAlignment="1" applyProtection="1">
      <alignment horizontal="left" vertical="center"/>
      <protection locked="0"/>
    </xf>
    <xf numFmtId="3" fontId="207" fillId="2" borderId="95" xfId="0" applyNumberFormat="1" applyFont="1" applyFill="1" applyBorder="1" applyAlignment="1" applyProtection="1">
      <alignment horizontal="left" vertical="center"/>
      <protection locked="0"/>
    </xf>
    <xf numFmtId="3" fontId="42" fillId="2" borderId="95" xfId="0" applyNumberFormat="1" applyFont="1" applyFill="1" applyBorder="1" applyAlignment="1" applyProtection="1">
      <alignment horizontal="center" vertical="center"/>
      <protection locked="0"/>
    </xf>
    <xf numFmtId="0" fontId="43" fillId="2" borderId="95" xfId="0" applyFont="1" applyFill="1" applyBorder="1" applyProtection="1">
      <protection locked="0"/>
    </xf>
    <xf numFmtId="3" fontId="8" fillId="2" borderId="95" xfId="0" applyNumberFormat="1" applyFont="1" applyFill="1" applyBorder="1" applyAlignment="1" applyProtection="1">
      <alignment horizontal="center" vertical="center"/>
      <protection locked="0"/>
    </xf>
    <xf numFmtId="3" fontId="91" fillId="2" borderId="108" xfId="0" applyNumberFormat="1" applyFont="1" applyFill="1" applyBorder="1" applyAlignment="1" applyProtection="1">
      <alignment vertical="center"/>
      <protection locked="0"/>
    </xf>
    <xf numFmtId="0" fontId="13" fillId="2" borderId="0" xfId="0" applyFont="1" applyFill="1" applyProtection="1">
      <protection locked="0"/>
    </xf>
    <xf numFmtId="0" fontId="48" fillId="89" borderId="88" xfId="0" applyFont="1" applyFill="1" applyBorder="1" applyAlignment="1" applyProtection="1">
      <alignment horizontal="left" vertical="center"/>
      <protection locked="0"/>
    </xf>
    <xf numFmtId="0" fontId="48" fillId="89" borderId="108" xfId="0" applyFont="1" applyFill="1" applyBorder="1" applyAlignment="1" applyProtection="1">
      <alignment horizontal="left" vertical="center"/>
      <protection locked="0"/>
    </xf>
    <xf numFmtId="169" fontId="45" fillId="2" borderId="11" xfId="71" applyNumberFormat="1" applyFont="1" applyFill="1" applyBorder="1" applyAlignment="1" applyProtection="1">
      <alignment horizontal="center" vertical="center"/>
      <protection locked="0"/>
    </xf>
    <xf numFmtId="3" fontId="42" fillId="2" borderId="116" xfId="0" applyNumberFormat="1" applyFont="1" applyFill="1" applyBorder="1" applyAlignment="1" applyProtection="1">
      <alignment horizontal="center" vertical="center"/>
      <protection locked="0"/>
    </xf>
    <xf numFmtId="44" fontId="0" fillId="2" borderId="0" xfId="70" applyFont="1" applyFill="1" applyProtection="1">
      <protection locked="0"/>
    </xf>
    <xf numFmtId="282" fontId="45" fillId="2" borderId="11" xfId="0" applyNumberFormat="1" applyFont="1" applyFill="1" applyBorder="1" applyAlignment="1" applyProtection="1">
      <alignment horizontal="center" vertical="center"/>
      <protection locked="0"/>
    </xf>
    <xf numFmtId="0" fontId="59" fillId="2" borderId="5" xfId="0" applyFont="1" applyFill="1" applyBorder="1" applyProtection="1">
      <protection locked="0"/>
    </xf>
    <xf numFmtId="3" fontId="207" fillId="2" borderId="5" xfId="0" applyNumberFormat="1" applyFont="1" applyFill="1" applyBorder="1" applyAlignment="1" applyProtection="1">
      <alignment horizontal="left" vertical="center"/>
      <protection locked="0"/>
    </xf>
    <xf numFmtId="3" fontId="8" fillId="2" borderId="5" xfId="0" applyNumberFormat="1" applyFont="1" applyFill="1" applyBorder="1" applyAlignment="1" applyProtection="1">
      <alignment horizontal="center" vertical="center"/>
      <protection locked="0"/>
    </xf>
    <xf numFmtId="3" fontId="8" fillId="2" borderId="5" xfId="0" applyNumberFormat="1" applyFont="1" applyFill="1" applyBorder="1" applyAlignment="1" applyProtection="1">
      <alignment vertical="center"/>
      <protection locked="0"/>
    </xf>
    <xf numFmtId="168" fontId="8" fillId="2" borderId="5" xfId="0" applyNumberFormat="1" applyFont="1" applyFill="1" applyBorder="1" applyAlignment="1" applyProtection="1">
      <alignment horizontal="center" vertical="center"/>
      <protection locked="0"/>
    </xf>
    <xf numFmtId="0" fontId="41" fillId="28" borderId="33" xfId="0" applyNumberFormat="1" applyFont="1" applyFill="1" applyBorder="1" applyAlignment="1" applyProtection="1">
      <alignment horizontal="center"/>
      <protection locked="0"/>
    </xf>
    <xf numFmtId="3" fontId="48" fillId="28" borderId="33" xfId="0" applyNumberFormat="1" applyFont="1" applyFill="1" applyBorder="1" applyAlignment="1" applyProtection="1">
      <alignment horizontal="center"/>
      <protection locked="0"/>
    </xf>
    <xf numFmtId="0" fontId="41" fillId="28" borderId="109" xfId="0" applyNumberFormat="1" applyFont="1" applyFill="1" applyBorder="1" applyAlignment="1" applyProtection="1">
      <alignment horizontal="center"/>
      <protection locked="0"/>
    </xf>
    <xf numFmtId="0" fontId="219" fillId="28" borderId="0" xfId="0" applyFont="1" applyFill="1" applyAlignment="1" applyProtection="1">
      <protection locked="0"/>
    </xf>
    <xf numFmtId="0" fontId="219" fillId="28" borderId="0" xfId="0" applyFont="1" applyFill="1" applyBorder="1" applyProtection="1">
      <protection locked="0"/>
    </xf>
    <xf numFmtId="0" fontId="44" fillId="90" borderId="0" xfId="0" applyFont="1" applyFill="1" applyBorder="1" applyAlignment="1" applyProtection="1">
      <alignment horizontal="center"/>
      <protection locked="0"/>
    </xf>
    <xf numFmtId="0" fontId="2" fillId="2" borderId="0" xfId="0" applyFont="1" applyFill="1" applyProtection="1">
      <protection locked="0"/>
    </xf>
    <xf numFmtId="0" fontId="13" fillId="2" borderId="0" xfId="0" applyFont="1" applyFill="1" applyBorder="1" applyProtection="1">
      <protection locked="0"/>
    </xf>
    <xf numFmtId="0" fontId="42" fillId="2" borderId="0" xfId="0" applyFont="1" applyFill="1" applyBorder="1" applyAlignment="1" applyProtection="1">
      <alignment horizontal="left" vertical="top"/>
      <protection locked="0"/>
    </xf>
    <xf numFmtId="174" fontId="212" fillId="90" borderId="27" xfId="40" applyNumberFormat="1" applyFont="1" applyFill="1" applyBorder="1" applyAlignment="1" applyProtection="1">
      <alignment horizontal="left" vertical="center"/>
      <protection locked="0"/>
    </xf>
    <xf numFmtId="0" fontId="219" fillId="2" borderId="0" xfId="0" applyFont="1" applyFill="1" applyAlignment="1" applyProtection="1">
      <alignment wrapText="1"/>
      <protection locked="0"/>
    </xf>
    <xf numFmtId="0" fontId="41" fillId="0" borderId="33" xfId="0" applyNumberFormat="1" applyFont="1" applyBorder="1" applyAlignment="1" applyProtection="1">
      <alignment horizontal="center"/>
      <protection locked="0"/>
    </xf>
    <xf numFmtId="38" fontId="48" fillId="28" borderId="33" xfId="0" applyNumberFormat="1" applyFont="1" applyFill="1" applyBorder="1" applyAlignment="1" applyProtection="1">
      <alignment horizontal="center"/>
      <protection locked="0"/>
    </xf>
    <xf numFmtId="0" fontId="2" fillId="2" borderId="0" xfId="0" applyFont="1" applyFill="1" applyBorder="1" applyProtection="1">
      <protection locked="0"/>
    </xf>
    <xf numFmtId="0" fontId="13" fillId="28" borderId="0" xfId="0" applyFont="1" applyFill="1" applyAlignment="1" applyProtection="1">
      <alignment wrapText="1"/>
      <protection locked="0"/>
    </xf>
    <xf numFmtId="0" fontId="13" fillId="28" borderId="0" xfId="0" applyFont="1" applyFill="1" applyBorder="1" applyProtection="1">
      <protection locked="0"/>
    </xf>
    <xf numFmtId="0" fontId="13" fillId="28" borderId="0" xfId="0" applyFont="1" applyFill="1" applyProtection="1">
      <protection locked="0"/>
    </xf>
    <xf numFmtId="9" fontId="41" fillId="28" borderId="0" xfId="0" applyNumberFormat="1" applyFont="1" applyFill="1" applyBorder="1" applyAlignment="1" applyProtection="1">
      <alignment horizontal="center" vertical="center"/>
      <protection locked="0"/>
    </xf>
    <xf numFmtId="3" fontId="214" fillId="2" borderId="0" xfId="0" applyNumberFormat="1" applyFont="1" applyFill="1" applyBorder="1" applyAlignment="1" applyProtection="1">
      <alignment horizontal="center" vertical="center"/>
      <protection locked="0"/>
    </xf>
    <xf numFmtId="9" fontId="41" fillId="28" borderId="0" xfId="0" applyNumberFormat="1" applyFont="1" applyFill="1" applyBorder="1" applyAlignment="1">
      <alignment horizontal="center" vertical="center"/>
    </xf>
    <xf numFmtId="9" fontId="41" fillId="28" borderId="0" xfId="0" applyNumberFormat="1" applyFont="1" applyFill="1" applyBorder="1" applyAlignment="1">
      <alignment horizontal="center"/>
    </xf>
    <xf numFmtId="0" fontId="8" fillId="2" borderId="109" xfId="0" applyFont="1" applyFill="1" applyBorder="1" applyAlignment="1" applyProtection="1">
      <alignment horizontal="center" vertical="center" wrapText="1"/>
      <protection locked="0"/>
    </xf>
    <xf numFmtId="0" fontId="8" fillId="28" borderId="109" xfId="0" applyFont="1" applyFill="1" applyBorder="1" applyAlignment="1" applyProtection="1">
      <alignment horizontal="center" vertical="center" wrapText="1"/>
      <protection locked="0"/>
    </xf>
    <xf numFmtId="0" fontId="45" fillId="2" borderId="40" xfId="0" applyFont="1" applyFill="1" applyBorder="1" applyAlignment="1" applyProtection="1">
      <alignment horizontal="left" vertical="center" wrapText="1"/>
      <protection locked="0"/>
    </xf>
    <xf numFmtId="0" fontId="45" fillId="2" borderId="39" xfId="0" applyFont="1" applyFill="1" applyBorder="1" applyAlignment="1" applyProtection="1">
      <alignment horizontal="center" vertical="center" wrapText="1"/>
      <protection locked="0"/>
    </xf>
    <xf numFmtId="0" fontId="45" fillId="2" borderId="41"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left" vertical="center" wrapText="1"/>
      <protection locked="0"/>
    </xf>
    <xf numFmtId="0" fontId="54" fillId="2" borderId="135" xfId="0" applyFont="1" applyFill="1" applyBorder="1" applyAlignment="1" applyProtection="1">
      <alignment horizontal="left" vertical="center" wrapText="1"/>
      <protection locked="0"/>
    </xf>
    <xf numFmtId="0" fontId="8" fillId="2" borderId="2" xfId="0" applyFont="1" applyFill="1" applyBorder="1" applyAlignment="1" applyProtection="1">
      <alignment horizontal="left" wrapText="1"/>
      <protection locked="0"/>
    </xf>
    <xf numFmtId="0" fontId="54" fillId="2" borderId="88" xfId="0" applyFont="1" applyFill="1" applyBorder="1" applyAlignment="1" applyProtection="1">
      <alignment horizontal="left" vertical="center" wrapText="1"/>
      <protection locked="0"/>
    </xf>
    <xf numFmtId="166" fontId="8" fillId="2" borderId="0" xfId="71" applyFont="1" applyFill="1" applyBorder="1" applyAlignment="1" applyProtection="1">
      <alignment vertical="center"/>
      <protection locked="0"/>
    </xf>
    <xf numFmtId="166" fontId="8" fillId="2" borderId="0" xfId="71" applyFont="1" applyFill="1" applyBorder="1" applyAlignment="1" applyProtection="1">
      <protection locked="0"/>
    </xf>
    <xf numFmtId="176" fontId="8" fillId="2" borderId="0" xfId="70" applyNumberFormat="1" applyFont="1" applyFill="1" applyBorder="1" applyAlignment="1" applyProtection="1">
      <alignment horizontal="center"/>
      <protection locked="0"/>
    </xf>
    <xf numFmtId="166" fontId="8" fillId="2" borderId="0" xfId="71" applyFont="1" applyFill="1" applyBorder="1" applyAlignment="1" applyProtection="1">
      <alignment horizontal="center" vertical="center"/>
      <protection locked="0"/>
    </xf>
    <xf numFmtId="0" fontId="209" fillId="2" borderId="0" xfId="0" applyFont="1" applyFill="1" applyBorder="1" applyProtection="1">
      <protection locked="0"/>
    </xf>
    <xf numFmtId="0" fontId="45" fillId="2" borderId="0" xfId="0" applyFont="1" applyFill="1" applyBorder="1" applyAlignment="1" applyProtection="1">
      <alignment horizontal="center" vertical="center"/>
      <protection locked="0"/>
    </xf>
    <xf numFmtId="0" fontId="45"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45" fillId="2" borderId="88" xfId="0" applyFont="1" applyFill="1" applyBorder="1" applyAlignment="1" applyProtection="1">
      <alignment horizontal="left" vertical="center" wrapText="1"/>
      <protection locked="0"/>
    </xf>
    <xf numFmtId="0" fontId="5" fillId="2" borderId="0" xfId="0" applyFont="1" applyFill="1" applyBorder="1" applyProtection="1">
      <protection locked="0"/>
    </xf>
    <xf numFmtId="176" fontId="45" fillId="2" borderId="5" xfId="70" applyNumberFormat="1" applyFont="1" applyFill="1" applyBorder="1" applyProtection="1">
      <protection locked="0"/>
    </xf>
    <xf numFmtId="0" fontId="5" fillId="2" borderId="5" xfId="0" applyFont="1" applyFill="1" applyBorder="1" applyProtection="1">
      <protection locked="0"/>
    </xf>
    <xf numFmtId="0" fontId="219" fillId="28" borderId="0" xfId="0" applyFont="1" applyFill="1" applyAlignment="1" applyProtection="1">
      <alignment horizontal="left"/>
      <protection locked="0"/>
    </xf>
    <xf numFmtId="0" fontId="5" fillId="28" borderId="0" xfId="0" applyFont="1" applyFill="1" applyProtection="1">
      <protection locked="0"/>
    </xf>
    <xf numFmtId="1" fontId="45" fillId="2" borderId="117" xfId="0" applyNumberFormat="1" applyFont="1" applyFill="1" applyBorder="1" applyAlignment="1" applyProtection="1">
      <alignment horizontal="center"/>
      <protection locked="0"/>
    </xf>
    <xf numFmtId="1" fontId="45" fillId="2" borderId="38" xfId="0" applyNumberFormat="1" applyFont="1" applyFill="1" applyBorder="1" applyAlignment="1" applyProtection="1">
      <alignment horizontal="center"/>
      <protection locked="0"/>
    </xf>
    <xf numFmtId="3" fontId="227" fillId="2" borderId="0" xfId="0" applyNumberFormat="1" applyFont="1" applyFill="1" applyBorder="1" applyAlignment="1" applyProtection="1">
      <alignment vertical="center"/>
      <protection locked="0"/>
    </xf>
    <xf numFmtId="0" fontId="34" fillId="2" borderId="11" xfId="0" applyFont="1" applyFill="1" applyBorder="1" applyProtection="1">
      <protection locked="0"/>
    </xf>
    <xf numFmtId="0" fontId="48" fillId="28" borderId="0" xfId="0" applyFont="1" applyFill="1" applyProtection="1">
      <protection locked="0"/>
    </xf>
    <xf numFmtId="0" fontId="7" fillId="28" borderId="0" xfId="0" applyFont="1" applyFill="1" applyAlignment="1" applyProtection="1">
      <alignment horizontal="left"/>
      <protection locked="0"/>
    </xf>
    <xf numFmtId="0" fontId="235" fillId="2" borderId="0" xfId="0" applyFont="1" applyFill="1" applyAlignment="1" applyProtection="1">
      <alignment horizontal="center"/>
      <protection locked="0"/>
    </xf>
    <xf numFmtId="0" fontId="232" fillId="2" borderId="0" xfId="0" applyFont="1" applyFill="1" applyAlignment="1" applyProtection="1">
      <alignment horizontal="center"/>
      <protection locked="0"/>
    </xf>
    <xf numFmtId="0" fontId="233" fillId="2" borderId="0" xfId="0" applyFont="1" applyFill="1" applyBorder="1" applyAlignment="1" applyProtection="1">
      <alignment horizontal="center"/>
      <protection locked="0"/>
    </xf>
    <xf numFmtId="0" fontId="234" fillId="2" borderId="0" xfId="0" applyFont="1" applyFill="1" applyAlignment="1" applyProtection="1">
      <alignment horizontal="center"/>
      <protection locked="0"/>
    </xf>
    <xf numFmtId="0" fontId="232" fillId="2" borderId="0" xfId="0" applyFont="1" applyFill="1" applyBorder="1" applyAlignment="1" applyProtection="1">
      <alignment horizontal="center"/>
      <protection locked="0"/>
    </xf>
    <xf numFmtId="0" fontId="235" fillId="2" borderId="0" xfId="0" applyFont="1" applyFill="1" applyBorder="1" applyAlignment="1" applyProtection="1">
      <alignment horizontal="center"/>
      <protection locked="0"/>
    </xf>
    <xf numFmtId="3" fontId="227" fillId="2" borderId="0" xfId="0" applyNumberFormat="1" applyFont="1" applyFill="1" applyBorder="1" applyAlignment="1" applyProtection="1">
      <alignment vertical="center" wrapText="1"/>
      <protection locked="0"/>
    </xf>
    <xf numFmtId="0" fontId="0" fillId="2" borderId="0" xfId="0" applyFill="1" applyBorder="1" applyProtection="1">
      <protection locked="0"/>
    </xf>
    <xf numFmtId="0" fontId="34" fillId="2" borderId="0" xfId="0" applyFont="1" applyFill="1" applyBorder="1" applyAlignment="1" applyProtection="1">
      <alignment horizontal="center" vertical="center"/>
      <protection locked="0"/>
    </xf>
    <xf numFmtId="9" fontId="41" fillId="2" borderId="0" xfId="72" applyFont="1" applyFill="1" applyBorder="1" applyAlignment="1" applyProtection="1">
      <alignment horizontal="center" vertical="center"/>
      <protection locked="0"/>
    </xf>
    <xf numFmtId="3" fontId="231" fillId="2" borderId="88" xfId="0" applyNumberFormat="1" applyFont="1" applyFill="1" applyBorder="1" applyAlignment="1" applyProtection="1">
      <alignment vertical="center"/>
      <protection locked="0"/>
    </xf>
    <xf numFmtId="3" fontId="231" fillId="0" borderId="88" xfId="0" applyNumberFormat="1" applyFont="1" applyFill="1" applyBorder="1" applyAlignment="1" applyProtection="1">
      <alignment vertical="center" wrapText="1"/>
      <protection locked="0"/>
    </xf>
    <xf numFmtId="0" fontId="91" fillId="2" borderId="88" xfId="0" applyFont="1" applyFill="1" applyBorder="1" applyAlignment="1" applyProtection="1">
      <alignment vertical="top" wrapText="1"/>
      <protection locked="0"/>
    </xf>
    <xf numFmtId="3" fontId="91" fillId="2" borderId="117" xfId="0" applyNumberFormat="1" applyFont="1" applyFill="1" applyBorder="1" applyAlignment="1" applyProtection="1">
      <alignment horizontal="left" vertical="center"/>
      <protection locked="0"/>
    </xf>
    <xf numFmtId="0" fontId="232" fillId="2" borderId="0" xfId="0" applyFont="1" applyFill="1" applyAlignment="1" applyProtection="1">
      <alignment horizontal="center" vertical="center"/>
      <protection locked="0"/>
    </xf>
    <xf numFmtId="0" fontId="232" fillId="2" borderId="0" xfId="0" applyFont="1" applyFill="1" applyBorder="1" applyAlignment="1" applyProtection="1">
      <alignment horizontal="center" vertical="center"/>
      <protection locked="0"/>
    </xf>
    <xf numFmtId="3" fontId="231" fillId="2" borderId="0" xfId="0" applyNumberFormat="1" applyFont="1" applyFill="1" applyBorder="1" applyAlignment="1" applyProtection="1">
      <alignment vertical="center"/>
      <protection locked="0"/>
    </xf>
    <xf numFmtId="3" fontId="47" fillId="2" borderId="0" xfId="0" applyNumberFormat="1" applyFont="1" applyFill="1" applyBorder="1" applyAlignment="1" applyProtection="1">
      <alignment vertical="center"/>
      <protection locked="0"/>
    </xf>
    <xf numFmtId="0" fontId="91" fillId="2" borderId="0" xfId="0" applyNumberFormat="1" applyFont="1" applyFill="1" applyBorder="1" applyAlignment="1" applyProtection="1">
      <alignment vertical="top"/>
      <protection locked="0"/>
    </xf>
    <xf numFmtId="0" fontId="91" fillId="2" borderId="0" xfId="0" applyNumberFormat="1" applyFont="1" applyFill="1" applyBorder="1" applyAlignment="1" applyProtection="1">
      <alignment vertical="top" wrapText="1"/>
      <protection locked="0"/>
    </xf>
    <xf numFmtId="3" fontId="91" fillId="2" borderId="0" xfId="0" applyNumberFormat="1" applyFont="1" applyFill="1" applyBorder="1" applyAlignment="1" applyProtection="1">
      <alignment vertical="center" wrapText="1"/>
      <protection locked="0"/>
    </xf>
    <xf numFmtId="3" fontId="91" fillId="2" borderId="0" xfId="0" applyNumberFormat="1" applyFont="1" applyFill="1" applyBorder="1" applyAlignment="1" applyProtection="1">
      <alignment horizontal="left" vertical="center"/>
      <protection locked="0"/>
    </xf>
    <xf numFmtId="3" fontId="231" fillId="0" borderId="0" xfId="0" applyNumberFormat="1" applyFont="1" applyFill="1" applyBorder="1" applyAlignment="1" applyProtection="1">
      <alignment vertical="center" wrapText="1"/>
      <protection locked="0"/>
    </xf>
    <xf numFmtId="3" fontId="47" fillId="2" borderId="0" xfId="0" applyNumberFormat="1" applyFont="1" applyFill="1" applyBorder="1" applyAlignment="1" applyProtection="1">
      <alignment horizontal="center" vertical="center"/>
      <protection locked="0"/>
    </xf>
    <xf numFmtId="0" fontId="232" fillId="2" borderId="11" xfId="0" applyFont="1" applyFill="1" applyBorder="1" applyAlignment="1" applyProtection="1">
      <alignment horizontal="center" vertical="center"/>
      <protection locked="0"/>
    </xf>
    <xf numFmtId="9" fontId="45" fillId="28" borderId="0" xfId="72" applyFont="1" applyFill="1" applyBorder="1" applyAlignment="1">
      <alignment vertical="top"/>
    </xf>
    <xf numFmtId="0" fontId="13" fillId="90" borderId="109" xfId="0" applyFont="1" applyFill="1" applyBorder="1" applyAlignment="1" applyProtection="1">
      <alignment horizontal="center"/>
      <protection locked="0"/>
    </xf>
    <xf numFmtId="171" fontId="91" fillId="2" borderId="36" xfId="0" applyNumberFormat="1" applyFont="1" applyFill="1" applyBorder="1" applyAlignment="1">
      <alignment horizontal="center"/>
    </xf>
    <xf numFmtId="0" fontId="45" fillId="2" borderId="3" xfId="0" applyFont="1" applyFill="1" applyBorder="1" applyAlignment="1" applyProtection="1">
      <alignment horizontal="left" vertical="center" wrapText="1"/>
      <protection locked="0"/>
    </xf>
    <xf numFmtId="0" fontId="44" fillId="2" borderId="0" xfId="0" applyFont="1" applyFill="1" applyBorder="1" applyAlignment="1">
      <alignment horizontal="left" vertical="center"/>
    </xf>
    <xf numFmtId="0" fontId="91" fillId="2" borderId="0" xfId="0" applyFont="1" applyFill="1" applyBorder="1" applyAlignment="1">
      <alignment horizontal="left" wrapText="1"/>
    </xf>
    <xf numFmtId="0" fontId="44" fillId="2" borderId="0" xfId="0" applyFont="1" applyFill="1" applyBorder="1" applyAlignment="1" applyProtection="1">
      <alignment horizontal="left" vertical="top"/>
      <protection locked="0"/>
    </xf>
    <xf numFmtId="0" fontId="44" fillId="2" borderId="0" xfId="0" applyFont="1" applyFill="1" applyBorder="1" applyAlignment="1">
      <alignment horizontal="left" vertical="top"/>
    </xf>
    <xf numFmtId="0" fontId="91" fillId="2" borderId="0" xfId="0" applyFont="1" applyFill="1" applyBorder="1" applyAlignment="1" applyProtection="1">
      <alignment horizontal="left" vertical="center" wrapText="1"/>
      <protection locked="0"/>
    </xf>
    <xf numFmtId="0" fontId="91" fillId="28" borderId="138" xfId="0" applyFont="1" applyFill="1" applyBorder="1" applyAlignment="1">
      <alignment horizontal="left" vertical="center"/>
    </xf>
    <xf numFmtId="0" fontId="212" fillId="28" borderId="122" xfId="40" applyNumberFormat="1" applyFont="1" applyFill="1" applyBorder="1" applyAlignment="1">
      <alignment horizontal="left" vertical="center"/>
    </xf>
    <xf numFmtId="0" fontId="91" fillId="2" borderId="0" xfId="0" applyFont="1" applyFill="1" applyAlignment="1"/>
    <xf numFmtId="0" fontId="91" fillId="2" borderId="0" xfId="0" applyFont="1" applyFill="1" applyAlignment="1">
      <alignment wrapText="1"/>
    </xf>
    <xf numFmtId="0" fontId="91" fillId="2" borderId="0" xfId="0" applyFont="1" applyFill="1" applyAlignment="1">
      <alignment horizontal="left" wrapText="1"/>
    </xf>
    <xf numFmtId="0" fontId="91" fillId="2" borderId="0" xfId="0" applyFont="1" applyFill="1" applyAlignment="1">
      <alignment horizontal="left"/>
    </xf>
    <xf numFmtId="0" fontId="91" fillId="2" borderId="5" xfId="0" applyFont="1" applyFill="1" applyBorder="1" applyAlignment="1">
      <alignment horizontal="left" wrapText="1"/>
    </xf>
    <xf numFmtId="0" fontId="0" fillId="2" borderId="0" xfId="0" applyFont="1" applyFill="1" applyBorder="1" applyAlignment="1">
      <alignment vertical="center"/>
    </xf>
    <xf numFmtId="0" fontId="3" fillId="2" borderId="0" xfId="0" applyFont="1" applyFill="1" applyBorder="1" applyAlignment="1">
      <alignment vertical="center"/>
    </xf>
    <xf numFmtId="0" fontId="44" fillId="2" borderId="0" xfId="0" applyFont="1" applyFill="1" applyBorder="1" applyAlignment="1">
      <alignment horizontal="left"/>
    </xf>
    <xf numFmtId="0" fontId="91" fillId="2" borderId="0" xfId="40" applyNumberFormat="1" applyFont="1" applyFill="1" applyBorder="1" applyAlignment="1">
      <alignment vertical="center" wrapText="1"/>
    </xf>
    <xf numFmtId="0" fontId="8" fillId="2" borderId="109" xfId="0" applyFont="1" applyFill="1" applyBorder="1" applyAlignment="1" applyProtection="1">
      <alignment horizontal="left" vertical="center"/>
      <protection locked="0"/>
    </xf>
    <xf numFmtId="44" fontId="41" fillId="2" borderId="109" xfId="0" applyNumberFormat="1" applyFont="1" applyFill="1" applyBorder="1"/>
    <xf numFmtId="44" fontId="41" fillId="2" borderId="133" xfId="70" applyFont="1" applyFill="1" applyBorder="1"/>
    <xf numFmtId="44" fontId="41" fillId="2" borderId="109" xfId="70" applyFont="1" applyFill="1" applyBorder="1"/>
    <xf numFmtId="44" fontId="41" fillId="2" borderId="121" xfId="70" applyFont="1" applyFill="1" applyBorder="1"/>
    <xf numFmtId="44" fontId="41" fillId="2" borderId="136" xfId="70" applyFont="1" applyFill="1" applyBorder="1"/>
    <xf numFmtId="44" fontId="41" fillId="2" borderId="0" xfId="70" applyFont="1" applyFill="1"/>
    <xf numFmtId="0" fontId="47" fillId="88" borderId="94" xfId="0" applyNumberFormat="1" applyFont="1" applyFill="1" applyBorder="1" applyAlignment="1">
      <alignment horizontal="center" vertical="center" wrapText="1"/>
    </xf>
    <xf numFmtId="170" fontId="47" fillId="88" borderId="109" xfId="0" applyNumberFormat="1" applyFont="1" applyFill="1" applyBorder="1" applyAlignment="1">
      <alignment horizontal="center" vertical="center" wrapText="1"/>
    </xf>
    <xf numFmtId="0" fontId="91" fillId="2" borderId="0" xfId="0" applyFont="1" applyFill="1"/>
    <xf numFmtId="0" fontId="47" fillId="2" borderId="0" xfId="0" applyFont="1" applyFill="1"/>
    <xf numFmtId="170" fontId="47" fillId="88" borderId="94" xfId="0" applyNumberFormat="1" applyFont="1" applyFill="1" applyBorder="1" applyAlignment="1">
      <alignment horizontal="center" vertical="center" wrapText="1"/>
    </xf>
    <xf numFmtId="0" fontId="44" fillId="2" borderId="0" xfId="0" applyFont="1" applyFill="1" applyBorder="1" applyAlignment="1" applyProtection="1">
      <alignment horizontal="left" vertical="top"/>
      <protection locked="0"/>
    </xf>
    <xf numFmtId="0" fontId="0" fillId="91" borderId="0" xfId="0" applyFont="1" applyFill="1" applyBorder="1" applyAlignment="1">
      <alignment vertical="center"/>
    </xf>
    <xf numFmtId="0" fontId="0" fillId="91" borderId="0" xfId="0" applyFont="1" applyFill="1" applyBorder="1" applyAlignment="1">
      <alignment horizontal="left" vertical="center"/>
    </xf>
    <xf numFmtId="0" fontId="91" fillId="91" borderId="0" xfId="0" applyFont="1" applyFill="1" applyBorder="1" applyAlignment="1">
      <alignment horizontal="left" vertical="center"/>
    </xf>
    <xf numFmtId="174" fontId="212" fillId="91" borderId="27" xfId="40" applyNumberFormat="1" applyFont="1" applyFill="1" applyBorder="1" applyAlignment="1">
      <alignment horizontal="left" vertical="center"/>
    </xf>
    <xf numFmtId="0" fontId="48" fillId="91" borderId="0" xfId="0" applyFont="1" applyFill="1" applyBorder="1" applyAlignment="1">
      <alignment horizontal="left" vertical="center"/>
    </xf>
    <xf numFmtId="170" fontId="47" fillId="88" borderId="109" xfId="0" applyNumberFormat="1" applyFont="1" applyFill="1" applyBorder="1" applyAlignment="1">
      <alignment horizontal="left" vertical="center" wrapText="1"/>
    </xf>
    <xf numFmtId="170" fontId="47" fillId="88" borderId="94" xfId="0" applyNumberFormat="1" applyFont="1" applyFill="1" applyBorder="1" applyAlignment="1">
      <alignment horizontal="left" vertical="center" wrapText="1"/>
    </xf>
    <xf numFmtId="0" fontId="13" fillId="91" borderId="0" xfId="0" applyFont="1" applyFill="1" applyBorder="1" applyAlignment="1">
      <alignment vertical="center"/>
    </xf>
    <xf numFmtId="174" fontId="212" fillId="2" borderId="0" xfId="40" applyNumberFormat="1" applyFont="1" applyFill="1" applyBorder="1" applyAlignment="1" applyProtection="1">
      <alignment horizontal="left" vertical="center"/>
      <protection locked="0"/>
    </xf>
    <xf numFmtId="3" fontId="91" fillId="2" borderId="121" xfId="0" applyNumberFormat="1" applyFont="1" applyFill="1" applyBorder="1" applyAlignment="1">
      <alignment horizontal="center" vertical="center"/>
    </xf>
    <xf numFmtId="3" fontId="91" fillId="2" borderId="137" xfId="0" applyNumberFormat="1" applyFont="1" applyFill="1" applyBorder="1" applyAlignment="1">
      <alignment horizontal="center" vertical="center"/>
    </xf>
    <xf numFmtId="3" fontId="91" fillId="2" borderId="133" xfId="0" applyNumberFormat="1" applyFont="1" applyFill="1" applyBorder="1" applyAlignment="1">
      <alignment horizontal="center" vertical="center"/>
    </xf>
    <xf numFmtId="170" fontId="45" fillId="88" borderId="121" xfId="0" applyNumberFormat="1" applyFont="1" applyFill="1" applyBorder="1" applyAlignment="1">
      <alignment horizontal="center" vertical="center" wrapText="1"/>
    </xf>
    <xf numFmtId="170" fontId="45" fillId="88" borderId="137" xfId="0" applyNumberFormat="1" applyFont="1" applyFill="1" applyBorder="1" applyAlignment="1">
      <alignment horizontal="center" vertical="center" wrapText="1"/>
    </xf>
    <xf numFmtId="170" fontId="45" fillId="88" borderId="133" xfId="0" applyNumberFormat="1" applyFont="1" applyFill="1" applyBorder="1" applyAlignment="1">
      <alignment horizontal="center" vertical="center" wrapText="1"/>
    </xf>
    <xf numFmtId="170" fontId="91" fillId="88" borderId="121" xfId="0" applyNumberFormat="1" applyFont="1" applyFill="1" applyBorder="1" applyAlignment="1">
      <alignment horizontal="center" vertical="center" wrapText="1"/>
    </xf>
    <xf numFmtId="0" fontId="219" fillId="2" borderId="137" xfId="0" applyFont="1" applyFill="1" applyBorder="1"/>
    <xf numFmtId="170" fontId="91" fillId="88" borderId="137" xfId="0" applyNumberFormat="1" applyFont="1" applyFill="1" applyBorder="1" applyAlignment="1">
      <alignment horizontal="center" vertical="center" wrapText="1"/>
    </xf>
    <xf numFmtId="170" fontId="91" fillId="88" borderId="133" xfId="0" applyNumberFormat="1" applyFont="1" applyFill="1" applyBorder="1" applyAlignment="1">
      <alignment horizontal="center" vertical="center" wrapText="1"/>
    </xf>
    <xf numFmtId="3" fontId="45" fillId="2" borderId="121" xfId="0" applyNumberFormat="1" applyFont="1" applyFill="1" applyBorder="1" applyAlignment="1">
      <alignment horizontal="center" vertical="center"/>
    </xf>
    <xf numFmtId="3" fontId="45" fillId="2" borderId="137" xfId="0" applyNumberFormat="1" applyFont="1" applyFill="1" applyBorder="1" applyAlignment="1">
      <alignment horizontal="center" vertical="center"/>
    </xf>
    <xf numFmtId="3" fontId="45" fillId="2" borderId="133" xfId="0" applyNumberFormat="1" applyFont="1" applyFill="1" applyBorder="1" applyAlignment="1">
      <alignment horizontal="center" vertical="center"/>
    </xf>
    <xf numFmtId="0" fontId="44" fillId="2" borderId="0" xfId="0" applyFont="1" applyFill="1" applyBorder="1" applyAlignment="1" applyProtection="1">
      <alignment vertical="top"/>
      <protection locked="0"/>
    </xf>
    <xf numFmtId="0" fontId="38" fillId="2" borderId="0" xfId="73" applyFill="1"/>
    <xf numFmtId="0" fontId="38" fillId="2" borderId="0" xfId="73" applyFill="1" applyProtection="1">
      <protection locked="0"/>
    </xf>
    <xf numFmtId="0" fontId="38" fillId="2" borderId="0" xfId="73" applyFill="1" applyBorder="1" applyAlignment="1" applyProtection="1">
      <alignment horizontal="left" vertical="center"/>
      <protection locked="0"/>
    </xf>
    <xf numFmtId="0" fontId="38" fillId="0" borderId="0" xfId="73"/>
    <xf numFmtId="174" fontId="51" fillId="2" borderId="0" xfId="40" applyNumberFormat="1" applyFont="1" applyFill="1" applyBorder="1" applyAlignment="1">
      <alignment horizontal="left" vertical="center"/>
    </xf>
    <xf numFmtId="174" fontId="38" fillId="2" borderId="0" xfId="73" applyNumberFormat="1" applyFill="1" applyBorder="1" applyAlignment="1">
      <alignment horizontal="left" vertical="center"/>
    </xf>
    <xf numFmtId="0" fontId="38" fillId="2" borderId="0" xfId="73" applyFill="1" applyAlignment="1" applyProtection="1">
      <alignment wrapText="1"/>
      <protection locked="0"/>
    </xf>
    <xf numFmtId="0" fontId="38" fillId="2" borderId="0" xfId="73" applyFill="1" applyBorder="1" applyAlignment="1" applyProtection="1">
      <alignment horizontal="left" vertical="top"/>
      <protection locked="0"/>
    </xf>
    <xf numFmtId="0" fontId="38" fillId="2" borderId="0" xfId="73" applyFill="1" applyBorder="1" applyAlignment="1">
      <alignment horizontal="left" vertical="center"/>
    </xf>
    <xf numFmtId="0" fontId="7" fillId="28" borderId="0" xfId="0" applyFont="1" applyFill="1"/>
    <xf numFmtId="176" fontId="7" fillId="28" borderId="0" xfId="0" applyNumberFormat="1" applyFont="1" applyFill="1"/>
    <xf numFmtId="0" fontId="0" fillId="28" borderId="0" xfId="0" applyFont="1" applyFill="1"/>
    <xf numFmtId="0" fontId="0" fillId="28" borderId="0" xfId="0" applyFont="1" applyFill="1" applyAlignment="1">
      <alignment horizontal="center"/>
    </xf>
    <xf numFmtId="0" fontId="41" fillId="2" borderId="0" xfId="0" applyFont="1" applyFill="1" applyBorder="1" applyAlignment="1">
      <alignment horizontal="center" vertical="center"/>
    </xf>
    <xf numFmtId="0" fontId="8" fillId="2" borderId="3" xfId="0" applyFont="1" applyFill="1" applyBorder="1" applyAlignment="1" applyProtection="1">
      <alignment horizontal="left" vertical="center" wrapText="1"/>
      <protection locked="0"/>
    </xf>
    <xf numFmtId="0" fontId="0" fillId="91" borderId="0" xfId="0" applyFill="1"/>
    <xf numFmtId="0" fontId="0" fillId="28" borderId="109" xfId="0" applyFill="1" applyBorder="1"/>
    <xf numFmtId="0" fontId="0" fillId="2" borderId="109" xfId="0" applyFill="1" applyBorder="1" applyAlignment="1">
      <alignment horizontal="center"/>
    </xf>
    <xf numFmtId="0" fontId="44" fillId="2" borderId="0" xfId="0" applyFont="1" applyFill="1" applyAlignment="1">
      <alignment horizontal="center"/>
    </xf>
    <xf numFmtId="174" fontId="212" fillId="91" borderId="139" xfId="40" applyNumberFormat="1" applyFont="1" applyFill="1" applyBorder="1" applyAlignment="1">
      <alignment vertical="center"/>
    </xf>
    <xf numFmtId="0" fontId="48" fillId="91" borderId="0" xfId="0" applyFont="1" applyFill="1"/>
    <xf numFmtId="0" fontId="236" fillId="2" borderId="87" xfId="73" applyFont="1" applyFill="1" applyBorder="1" applyAlignment="1">
      <alignment vertical="center"/>
    </xf>
    <xf numFmtId="0" fontId="48" fillId="2" borderId="0" xfId="0" applyFont="1" applyFill="1" applyAlignment="1">
      <alignment horizontal="left" vertical="center"/>
    </xf>
    <xf numFmtId="0" fontId="212" fillId="2" borderId="0" xfId="40" applyNumberFormat="1" applyFont="1" applyFill="1" applyBorder="1" applyAlignment="1" applyProtection="1">
      <alignment vertical="center" wrapText="1"/>
      <protection locked="0"/>
    </xf>
    <xf numFmtId="0" fontId="48" fillId="91" borderId="0" xfId="0" applyFont="1" applyFill="1" applyAlignment="1"/>
    <xf numFmtId="0" fontId="38" fillId="91" borderId="0" xfId="73" applyFill="1"/>
    <xf numFmtId="0" fontId="91" fillId="2" borderId="0" xfId="0" applyFont="1" applyFill="1" applyBorder="1" applyAlignment="1">
      <alignment vertical="center" wrapText="1"/>
    </xf>
    <xf numFmtId="0" fontId="236" fillId="2" borderId="48" xfId="73" applyFont="1" applyFill="1" applyBorder="1" applyAlignment="1">
      <alignment vertical="center"/>
    </xf>
    <xf numFmtId="0" fontId="213" fillId="26" borderId="109" xfId="0" applyFont="1" applyFill="1" applyBorder="1" applyAlignment="1">
      <alignment horizontal="center"/>
    </xf>
    <xf numFmtId="164" fontId="91" fillId="2" borderId="34" xfId="0" applyNumberFormat="1" applyFont="1" applyFill="1" applyBorder="1" applyAlignment="1">
      <alignment horizontal="center"/>
    </xf>
    <xf numFmtId="164" fontId="236" fillId="2" borderId="53" xfId="73" applyNumberFormat="1" applyFont="1" applyFill="1" applyBorder="1" applyAlignment="1">
      <alignment horizontal="center" vertical="center"/>
    </xf>
    <xf numFmtId="171" fontId="47" fillId="2" borderId="109" xfId="0" applyNumberFormat="1" applyFont="1" applyFill="1" applyBorder="1" applyAlignment="1">
      <alignment horizontal="center"/>
    </xf>
    <xf numFmtId="171" fontId="47" fillId="2" borderId="33" xfId="0" applyNumberFormat="1" applyFont="1" applyFill="1" applyBorder="1" applyAlignment="1">
      <alignment horizontal="center"/>
    </xf>
    <xf numFmtId="164" fontId="91" fillId="2" borderId="107" xfId="0" applyNumberFormat="1" applyFont="1" applyFill="1" applyBorder="1" applyAlignment="1">
      <alignment horizontal="center"/>
    </xf>
    <xf numFmtId="3" fontId="41" fillId="2" borderId="33" xfId="0" applyNumberFormat="1" applyFont="1" applyFill="1" applyBorder="1" applyAlignment="1" applyProtection="1">
      <alignment horizontal="center"/>
      <protection locked="0"/>
    </xf>
    <xf numFmtId="0" fontId="236" fillId="0" borderId="87" xfId="73" applyFont="1" applyBorder="1" applyAlignment="1">
      <alignment vertical="center"/>
    </xf>
    <xf numFmtId="0" fontId="217" fillId="2" borderId="109" xfId="0" applyFont="1" applyFill="1" applyBorder="1" applyAlignment="1">
      <alignment horizontal="left" vertical="top" wrapText="1"/>
    </xf>
    <xf numFmtId="169" fontId="45" fillId="2" borderId="11" xfId="70" applyNumberFormat="1" applyFont="1" applyFill="1" applyBorder="1" applyAlignment="1" applyProtection="1">
      <alignment horizontal="center" vertical="center"/>
      <protection locked="0"/>
    </xf>
    <xf numFmtId="0" fontId="0" fillId="2" borderId="88" xfId="0" applyFill="1" applyBorder="1" applyProtection="1">
      <protection locked="0"/>
    </xf>
    <xf numFmtId="0" fontId="34" fillId="2" borderId="88" xfId="0" applyFont="1" applyFill="1" applyBorder="1" applyProtection="1">
      <protection locked="0"/>
    </xf>
    <xf numFmtId="9" fontId="41" fillId="28" borderId="0" xfId="72" applyFont="1" applyFill="1" applyBorder="1" applyAlignment="1" applyProtection="1">
      <alignment horizontal="center" vertical="center"/>
      <protection locked="0"/>
    </xf>
    <xf numFmtId="0" fontId="13" fillId="2" borderId="109" xfId="0" applyFont="1" applyFill="1" applyBorder="1" applyAlignment="1">
      <alignment vertical="top"/>
    </xf>
    <xf numFmtId="0" fontId="0" fillId="90" borderId="0" xfId="0" applyFill="1"/>
    <xf numFmtId="0" fontId="217" fillId="2" borderId="109" xfId="0" applyFont="1" applyFill="1" applyBorder="1" applyAlignment="1">
      <alignment vertical="top" wrapText="1"/>
    </xf>
    <xf numFmtId="174" fontId="212" fillId="90" borderId="139" xfId="40" applyNumberFormat="1" applyFont="1" applyFill="1" applyBorder="1" applyAlignment="1">
      <alignment horizontal="left" vertical="center"/>
    </xf>
    <xf numFmtId="169" fontId="91" fillId="28" borderId="12" xfId="0" applyNumberFormat="1" applyFont="1" applyFill="1" applyBorder="1" applyAlignment="1">
      <alignment horizontal="center"/>
    </xf>
    <xf numFmtId="169" fontId="91" fillId="28" borderId="33" xfId="0" applyNumberFormat="1" applyFont="1" applyFill="1" applyBorder="1" applyAlignment="1">
      <alignment horizontal="center"/>
    </xf>
    <xf numFmtId="0" fontId="0" fillId="91" borderId="0" xfId="0" applyFill="1" applyBorder="1"/>
    <xf numFmtId="0" fontId="217" fillId="2" borderId="96" xfId="0" applyFont="1" applyFill="1" applyBorder="1" applyAlignment="1">
      <alignment vertical="top" wrapText="1"/>
    </xf>
    <xf numFmtId="0" fontId="0" fillId="90" borderId="109" xfId="0" applyFill="1" applyBorder="1"/>
    <xf numFmtId="0" fontId="13" fillId="2" borderId="0" xfId="0" applyFont="1" applyFill="1" applyAlignment="1">
      <alignment horizontal="center" vertical="center"/>
    </xf>
    <xf numFmtId="0" fontId="13" fillId="2" borderId="0" xfId="0" applyFont="1" applyFill="1" applyBorder="1" applyAlignment="1">
      <alignment vertical="center"/>
    </xf>
    <xf numFmtId="171" fontId="47" fillId="2" borderId="12" xfId="0" applyNumberFormat="1" applyFont="1" applyFill="1" applyBorder="1" applyAlignment="1">
      <alignment horizontal="left" vertical="center"/>
    </xf>
    <xf numFmtId="171" fontId="91" fillId="2" borderId="6" xfId="0" quotePrefix="1" applyNumberFormat="1" applyFont="1" applyFill="1" applyBorder="1" applyAlignment="1">
      <alignment horizontal="left" vertical="center"/>
    </xf>
    <xf numFmtId="171" fontId="221" fillId="2" borderId="6" xfId="0" applyNumberFormat="1" applyFont="1" applyFill="1" applyBorder="1" applyAlignment="1">
      <alignment horizontal="left" vertical="center"/>
    </xf>
    <xf numFmtId="171" fontId="47" fillId="2" borderId="6" xfId="0" applyNumberFormat="1" applyFont="1" applyFill="1" applyBorder="1" applyAlignment="1">
      <alignment horizontal="left" vertical="center"/>
    </xf>
    <xf numFmtId="171" fontId="47" fillId="2" borderId="6" xfId="0" quotePrefix="1" applyNumberFormat="1" applyFont="1" applyFill="1" applyBorder="1" applyAlignment="1">
      <alignment horizontal="left" vertical="center"/>
    </xf>
    <xf numFmtId="171" fontId="47" fillId="2" borderId="47" xfId="0" quotePrefix="1" applyNumberFormat="1" applyFont="1" applyFill="1" applyBorder="1" applyAlignment="1">
      <alignment horizontal="left" vertical="center"/>
    </xf>
    <xf numFmtId="0" fontId="91" fillId="2" borderId="118" xfId="0" applyNumberFormat="1" applyFont="1" applyFill="1" applyBorder="1" applyAlignment="1">
      <alignment horizontal="left" vertical="center"/>
    </xf>
    <xf numFmtId="0" fontId="91" fillId="2" borderId="141" xfId="0" applyNumberFormat="1" applyFont="1" applyFill="1" applyBorder="1" applyAlignment="1">
      <alignment horizontal="left" vertical="center"/>
    </xf>
    <xf numFmtId="0" fontId="91" fillId="2" borderId="54" xfId="0" applyNumberFormat="1" applyFont="1" applyFill="1" applyBorder="1" applyAlignment="1">
      <alignment horizontal="left" vertical="center"/>
    </xf>
    <xf numFmtId="0" fontId="48" fillId="2" borderId="12" xfId="0" applyFont="1" applyFill="1" applyBorder="1" applyAlignment="1">
      <alignment horizontal="left" vertical="center"/>
    </xf>
    <xf numFmtId="0" fontId="48" fillId="2" borderId="6" xfId="0" applyFont="1" applyFill="1" applyBorder="1" applyAlignment="1">
      <alignment horizontal="left" vertical="center"/>
    </xf>
    <xf numFmtId="0" fontId="91" fillId="2" borderId="6" xfId="0" applyNumberFormat="1" applyFont="1" applyFill="1" applyBorder="1" applyAlignment="1">
      <alignment horizontal="left" vertical="center"/>
    </xf>
    <xf numFmtId="0" fontId="13" fillId="2" borderId="47" xfId="0" applyFont="1" applyFill="1" applyBorder="1" applyAlignment="1">
      <alignment vertical="center"/>
    </xf>
    <xf numFmtId="171" fontId="91" fillId="2" borderId="118" xfId="0" applyNumberFormat="1" applyFont="1" applyFill="1" applyBorder="1" applyAlignment="1">
      <alignment horizontal="left" vertical="center" wrapText="1"/>
    </xf>
    <xf numFmtId="171" fontId="91" fillId="2" borderId="141" xfId="0" applyNumberFormat="1" applyFont="1" applyFill="1" applyBorder="1" applyAlignment="1">
      <alignment horizontal="left" vertical="center" wrapText="1"/>
    </xf>
    <xf numFmtId="171" fontId="91" fillId="2" borderId="141" xfId="0" applyNumberFormat="1" applyFont="1" applyFill="1" applyBorder="1" applyAlignment="1">
      <alignment horizontal="left" vertical="center"/>
    </xf>
    <xf numFmtId="171" fontId="91" fillId="2" borderId="141" xfId="0" applyNumberFormat="1" applyFont="1" applyFill="1" applyBorder="1" applyAlignment="1">
      <alignment horizontal="center" vertical="center"/>
    </xf>
    <xf numFmtId="171" fontId="91" fillId="2" borderId="54" xfId="0" applyNumberFormat="1" applyFont="1" applyFill="1" applyBorder="1" applyAlignment="1">
      <alignment horizontal="center" vertical="center"/>
    </xf>
    <xf numFmtId="0" fontId="13" fillId="2" borderId="6" xfId="0" applyFont="1" applyFill="1" applyBorder="1" applyAlignment="1">
      <alignment vertical="center"/>
    </xf>
    <xf numFmtId="0" fontId="48" fillId="91" borderId="0" xfId="0" applyFont="1" applyFill="1" applyAlignment="1">
      <alignment vertical="center"/>
    </xf>
    <xf numFmtId="0" fontId="0" fillId="91" borderId="0" xfId="0" applyFill="1" applyAlignment="1">
      <alignment vertical="center"/>
    </xf>
    <xf numFmtId="0" fontId="0" fillId="2" borderId="0" xfId="0" applyFill="1" applyAlignment="1">
      <alignment vertical="center"/>
    </xf>
    <xf numFmtId="0" fontId="237" fillId="2" borderId="0" xfId="0" applyFont="1" applyFill="1" applyBorder="1"/>
    <xf numFmtId="0" fontId="237" fillId="2" borderId="0" xfId="0" applyFont="1" applyFill="1"/>
    <xf numFmtId="0" fontId="45" fillId="2" borderId="48" xfId="0" applyFont="1" applyFill="1" applyBorder="1" applyAlignment="1">
      <alignment vertical="center" wrapText="1"/>
    </xf>
    <xf numFmtId="0" fontId="45" fillId="2" borderId="87" xfId="0" applyFont="1" applyFill="1" applyBorder="1" applyAlignment="1">
      <alignment vertical="center" wrapText="1"/>
    </xf>
    <xf numFmtId="0" fontId="45" fillId="2" borderId="9" xfId="0" applyFont="1" applyFill="1" applyBorder="1" applyAlignment="1">
      <alignment vertical="center"/>
    </xf>
    <xf numFmtId="0" fontId="45" fillId="2" borderId="87" xfId="0" applyFont="1" applyFill="1" applyBorder="1" applyAlignment="1">
      <alignment vertical="center"/>
    </xf>
    <xf numFmtId="0" fontId="45" fillId="2" borderId="9" xfId="0" applyFont="1" applyFill="1" applyBorder="1" applyAlignment="1">
      <alignment vertical="center" wrapText="1"/>
    </xf>
    <xf numFmtId="0" fontId="236" fillId="2" borderId="8" xfId="73" applyFont="1" applyFill="1" applyBorder="1" applyAlignment="1">
      <alignment vertical="center"/>
    </xf>
    <xf numFmtId="0" fontId="45" fillId="2" borderId="8" xfId="0" applyFont="1" applyFill="1" applyBorder="1" applyAlignment="1">
      <alignment vertical="top" wrapText="1"/>
    </xf>
    <xf numFmtId="0" fontId="237" fillId="2" borderId="0" xfId="0" applyFont="1" applyFill="1" applyAlignment="1">
      <alignment horizontal="left"/>
    </xf>
    <xf numFmtId="164" fontId="91" fillId="2" borderId="115" xfId="0" applyNumberFormat="1" applyFont="1" applyFill="1" applyBorder="1" applyAlignment="1">
      <alignment horizontal="center"/>
    </xf>
    <xf numFmtId="164" fontId="91" fillId="2" borderId="116" xfId="0" applyNumberFormat="1" applyFont="1" applyFill="1" applyBorder="1" applyAlignment="1">
      <alignment horizontal="center"/>
    </xf>
    <xf numFmtId="168" fontId="45" fillId="2" borderId="136" xfId="0" applyNumberFormat="1" applyFont="1" applyFill="1" applyBorder="1" applyAlignment="1" applyProtection="1">
      <alignment horizontal="center"/>
    </xf>
    <xf numFmtId="284" fontId="41" fillId="2" borderId="102" xfId="0" applyNumberFormat="1" applyFont="1" applyFill="1" applyBorder="1" applyAlignment="1" applyProtection="1">
      <alignment horizontal="center"/>
    </xf>
    <xf numFmtId="284" fontId="45" fillId="2" borderId="136" xfId="0" applyNumberFormat="1" applyFont="1" applyFill="1" applyBorder="1" applyAlignment="1" applyProtection="1">
      <alignment horizontal="center"/>
    </xf>
    <xf numFmtId="168" fontId="45" fillId="2" borderId="106" xfId="0" applyNumberFormat="1" applyFont="1" applyFill="1" applyBorder="1" applyAlignment="1" applyProtection="1">
      <alignment horizontal="center"/>
    </xf>
    <xf numFmtId="284" fontId="41" fillId="2" borderId="36" xfId="0" applyNumberFormat="1" applyFont="1" applyFill="1" applyBorder="1" applyAlignment="1" applyProtection="1">
      <alignment horizontal="center"/>
    </xf>
    <xf numFmtId="284" fontId="45" fillId="2" borderId="106" xfId="0" applyNumberFormat="1" applyFont="1" applyFill="1" applyBorder="1" applyAlignment="1" applyProtection="1">
      <alignment horizontal="center"/>
    </xf>
    <xf numFmtId="0" fontId="57" fillId="2" borderId="0" xfId="0" applyFont="1" applyFill="1" applyBorder="1" applyAlignment="1">
      <alignment horizontal="left" vertical="top"/>
    </xf>
    <xf numFmtId="0" fontId="44" fillId="91" borderId="0" xfId="0" applyFont="1" applyFill="1"/>
    <xf numFmtId="0" fontId="0" fillId="2" borderId="0" xfId="0" applyFill="1" applyAlignment="1">
      <alignment wrapText="1"/>
    </xf>
    <xf numFmtId="0" fontId="52" fillId="26" borderId="48" xfId="0" applyFont="1" applyFill="1" applyBorder="1" applyAlignment="1">
      <alignment horizontal="center" vertical="center" wrapText="1"/>
    </xf>
    <xf numFmtId="0" fontId="44" fillId="2" borderId="117" xfId="0" applyFont="1" applyFill="1" applyBorder="1" applyAlignment="1">
      <alignment wrapText="1"/>
    </xf>
    <xf numFmtId="0" fontId="48" fillId="2" borderId="88" xfId="0" applyFont="1" applyFill="1" applyBorder="1" applyAlignment="1">
      <alignment wrapText="1"/>
    </xf>
    <xf numFmtId="0" fontId="91" fillId="2" borderId="0" xfId="0" applyFont="1" applyFill="1" applyBorder="1" applyAlignment="1"/>
    <xf numFmtId="0" fontId="0" fillId="2" borderId="0" xfId="0" applyFill="1" applyBorder="1" applyAlignment="1"/>
    <xf numFmtId="0" fontId="0" fillId="2" borderId="11" xfId="0" applyFill="1" applyBorder="1" applyAlignment="1"/>
    <xf numFmtId="0" fontId="48" fillId="2" borderId="108" xfId="0" applyFont="1" applyFill="1" applyBorder="1" applyAlignment="1">
      <alignment wrapText="1"/>
    </xf>
    <xf numFmtId="0" fontId="91" fillId="2" borderId="5" xfId="0" applyFont="1" applyFill="1" applyBorder="1" applyAlignment="1"/>
    <xf numFmtId="0" fontId="0" fillId="2" borderId="5" xfId="0" applyFill="1" applyBorder="1" applyAlignment="1"/>
    <xf numFmtId="0" fontId="0" fillId="2" borderId="111" xfId="0" applyFill="1" applyBorder="1" applyAlignment="1"/>
    <xf numFmtId="0" fontId="44" fillId="2" borderId="121" xfId="0" applyFont="1" applyFill="1" applyBorder="1" applyAlignment="1">
      <alignment wrapText="1"/>
    </xf>
    <xf numFmtId="0" fontId="0" fillId="2" borderId="117" xfId="0" applyFill="1" applyBorder="1" applyAlignment="1">
      <alignment wrapText="1"/>
    </xf>
    <xf numFmtId="0" fontId="0" fillId="2" borderId="102" xfId="0" applyFill="1" applyBorder="1" applyAlignment="1"/>
    <xf numFmtId="0" fontId="0" fillId="2" borderId="96" xfId="0" applyFill="1" applyBorder="1" applyAlignment="1"/>
    <xf numFmtId="0" fontId="44" fillId="2" borderId="88" xfId="0" applyFont="1" applyFill="1" applyBorder="1" applyAlignment="1">
      <alignment wrapText="1"/>
    </xf>
    <xf numFmtId="0" fontId="48" fillId="2" borderId="0" xfId="0" applyFont="1" applyFill="1" applyBorder="1" applyAlignment="1"/>
    <xf numFmtId="0" fontId="0" fillId="2" borderId="108" xfId="0" applyFill="1" applyBorder="1" applyAlignment="1">
      <alignment wrapText="1"/>
    </xf>
    <xf numFmtId="0" fontId="48" fillId="2" borderId="102" xfId="0" applyFont="1" applyFill="1" applyBorder="1" applyAlignment="1">
      <alignment vertical="center"/>
    </xf>
    <xf numFmtId="0" fontId="238" fillId="2" borderId="117" xfId="0" applyFont="1" applyFill="1" applyBorder="1" applyAlignment="1">
      <alignment vertical="center" wrapText="1"/>
    </xf>
    <xf numFmtId="0" fontId="0" fillId="2" borderId="88" xfId="0" applyFill="1" applyBorder="1" applyAlignment="1">
      <alignment wrapText="1"/>
    </xf>
    <xf numFmtId="0" fontId="7" fillId="2" borderId="0" xfId="0" applyFont="1" applyFill="1" applyBorder="1" applyAlignment="1"/>
    <xf numFmtId="0" fontId="238" fillId="2" borderId="108" xfId="0" applyFont="1" applyFill="1" applyBorder="1" applyAlignment="1">
      <alignment vertical="center" wrapText="1"/>
    </xf>
    <xf numFmtId="0" fontId="48" fillId="2" borderId="137" xfId="0" applyFont="1" applyFill="1" applyBorder="1" applyAlignment="1"/>
    <xf numFmtId="0" fontId="0" fillId="2" borderId="137" xfId="0" applyFill="1" applyBorder="1" applyAlignment="1"/>
    <xf numFmtId="0" fontId="0" fillId="2" borderId="133" xfId="0" applyFill="1" applyBorder="1" applyAlignment="1"/>
    <xf numFmtId="10" fontId="41" fillId="0" borderId="6" xfId="0" applyNumberFormat="1" applyFont="1" applyFill="1" applyBorder="1" applyAlignment="1" applyProtection="1">
      <alignment horizontal="center"/>
      <protection locked="0"/>
    </xf>
    <xf numFmtId="0" fontId="222" fillId="2" borderId="0" xfId="0" applyFont="1" applyFill="1" applyBorder="1" applyAlignment="1">
      <alignment horizontal="left" vertical="center"/>
    </xf>
    <xf numFmtId="44" fontId="212" fillId="2" borderId="0" xfId="70" applyFont="1" applyFill="1" applyBorder="1" applyAlignment="1">
      <alignment horizontal="left" vertical="center"/>
    </xf>
    <xf numFmtId="44" fontId="212" fillId="28" borderId="122" xfId="70" applyFont="1" applyFill="1" applyBorder="1" applyAlignment="1">
      <alignment horizontal="left" vertical="center"/>
    </xf>
    <xf numFmtId="177" fontId="212" fillId="28" borderId="122" xfId="71" applyNumberFormat="1" applyFont="1" applyFill="1" applyBorder="1" applyAlignment="1">
      <alignment horizontal="left" vertical="center"/>
    </xf>
    <xf numFmtId="0" fontId="13" fillId="2" borderId="0" xfId="0" applyFont="1" applyFill="1" applyBorder="1" applyAlignment="1"/>
    <xf numFmtId="0" fontId="48" fillId="2" borderId="0" xfId="0" applyFont="1" applyFill="1" applyBorder="1" applyAlignment="1">
      <alignment horizontal="center"/>
    </xf>
    <xf numFmtId="0" fontId="48" fillId="2" borderId="0" xfId="0" applyFont="1" applyFill="1" applyBorder="1" applyAlignment="1">
      <alignment horizontal="left" wrapText="1"/>
    </xf>
    <xf numFmtId="177" fontId="212" fillId="2" borderId="0" xfId="71" applyNumberFormat="1" applyFont="1" applyFill="1" applyBorder="1" applyAlignment="1">
      <alignment horizontal="left" vertical="center"/>
    </xf>
    <xf numFmtId="0" fontId="48" fillId="2" borderId="0" xfId="0" applyFont="1" applyFill="1" applyBorder="1" applyAlignment="1">
      <alignment wrapText="1"/>
    </xf>
    <xf numFmtId="0" fontId="91" fillId="2" borderId="0" xfId="0" applyFont="1" applyFill="1" applyBorder="1" applyAlignment="1">
      <alignment horizontal="left" vertical="center"/>
    </xf>
    <xf numFmtId="0" fontId="5" fillId="28" borderId="34" xfId="0" applyFont="1" applyFill="1" applyBorder="1" applyProtection="1">
      <protection locked="0"/>
    </xf>
    <xf numFmtId="17" fontId="5" fillId="28" borderId="34" xfId="0" applyNumberFormat="1" applyFont="1" applyFill="1" applyBorder="1"/>
    <xf numFmtId="0" fontId="13" fillId="28" borderId="0" xfId="0" applyFont="1" applyFill="1"/>
    <xf numFmtId="10" fontId="45" fillId="0" borderId="6" xfId="0" applyNumberFormat="1" applyFont="1" applyFill="1" applyBorder="1" applyAlignment="1" applyProtection="1">
      <alignment horizontal="center"/>
      <protection locked="0"/>
    </xf>
    <xf numFmtId="0" fontId="5" fillId="28" borderId="34" xfId="0" applyFont="1" applyFill="1" applyBorder="1" applyAlignment="1" applyProtection="1">
      <alignment horizontal="center"/>
      <protection locked="0"/>
    </xf>
    <xf numFmtId="40" fontId="244" fillId="28" borderId="34" xfId="0" quotePrefix="1" applyNumberFormat="1" applyFont="1" applyFill="1" applyBorder="1" applyAlignment="1" applyProtection="1">
      <alignment horizontal="center"/>
      <protection locked="0"/>
    </xf>
    <xf numFmtId="40" fontId="245" fillId="28" borderId="34" xfId="0" applyNumberFormat="1" applyFont="1" applyFill="1" applyBorder="1" applyAlignment="1" applyProtection="1">
      <alignment horizontal="center"/>
      <protection locked="0"/>
    </xf>
    <xf numFmtId="40" fontId="5" fillId="28" borderId="34" xfId="0" quotePrefix="1" applyNumberFormat="1" applyFont="1" applyFill="1" applyBorder="1" applyAlignment="1" applyProtection="1">
      <alignment horizontal="center"/>
      <protection locked="0"/>
    </xf>
    <xf numFmtId="17" fontId="4" fillId="28" borderId="34" xfId="0" applyNumberFormat="1" applyFont="1" applyFill="1" applyBorder="1"/>
    <xf numFmtId="0" fontId="4" fillId="28" borderId="34" xfId="0" applyFont="1" applyFill="1" applyBorder="1" applyProtection="1">
      <protection locked="0"/>
    </xf>
    <xf numFmtId="0" fontId="52" fillId="26" borderId="100" xfId="0" applyNumberFormat="1" applyFont="1" applyFill="1" applyBorder="1" applyAlignment="1" applyProtection="1">
      <alignment horizontal="center" vertical="center" wrapText="1"/>
      <protection locked="0"/>
    </xf>
    <xf numFmtId="0" fontId="52" fillId="26" borderId="105" xfId="0" applyNumberFormat="1" applyFont="1" applyFill="1" applyBorder="1" applyAlignment="1" applyProtection="1">
      <alignment horizontal="center" vertical="center" wrapText="1"/>
      <protection locked="0"/>
    </xf>
    <xf numFmtId="0" fontId="91" fillId="2" borderId="0" xfId="0" applyNumberFormat="1" applyFont="1" applyFill="1" applyBorder="1" applyAlignment="1" applyProtection="1">
      <alignment horizontal="left" vertical="center"/>
      <protection locked="0"/>
    </xf>
    <xf numFmtId="39" fontId="42" fillId="2" borderId="0" xfId="0" applyNumberFormat="1" applyFont="1" applyFill="1" applyBorder="1" applyAlignment="1" applyProtection="1">
      <alignment horizontal="center"/>
      <protection locked="0"/>
    </xf>
    <xf numFmtId="39" fontId="41" fillId="2" borderId="0" xfId="0" applyNumberFormat="1" applyFont="1" applyFill="1" applyBorder="1" applyAlignment="1" applyProtection="1">
      <alignment horizontal="center"/>
      <protection locked="0"/>
    </xf>
    <xf numFmtId="39" fontId="58" fillId="2" borderId="0" xfId="0" applyNumberFormat="1" applyFont="1" applyFill="1" applyBorder="1" applyAlignment="1" applyProtection="1">
      <alignment horizontal="left"/>
      <protection locked="0"/>
    </xf>
    <xf numFmtId="39" fontId="58" fillId="2" borderId="0" xfId="0" applyNumberFormat="1" applyFont="1" applyFill="1" applyBorder="1" applyAlignment="1" applyProtection="1">
      <alignment horizontal="center"/>
      <protection locked="0"/>
    </xf>
    <xf numFmtId="0" fontId="52" fillId="26" borderId="142" xfId="0" applyNumberFormat="1" applyFont="1" applyFill="1" applyBorder="1" applyAlignment="1" applyProtection="1">
      <alignment horizontal="center" vertical="center" wrapText="1"/>
      <protection locked="0"/>
    </xf>
    <xf numFmtId="3" fontId="8" fillId="2" borderId="144" xfId="0" applyNumberFormat="1" applyFont="1" applyFill="1" applyBorder="1" applyAlignment="1" applyProtection="1">
      <alignment vertical="center" wrapText="1"/>
      <protection locked="0"/>
    </xf>
    <xf numFmtId="0" fontId="52" fillId="26" borderId="145" xfId="0" applyNumberFormat="1" applyFont="1" applyFill="1" applyBorder="1" applyAlignment="1" applyProtection="1">
      <alignment horizontal="center" vertical="center" wrapText="1"/>
      <protection locked="0"/>
    </xf>
    <xf numFmtId="0" fontId="52" fillId="26" borderId="146" xfId="0" applyNumberFormat="1" applyFont="1" applyFill="1" applyBorder="1" applyAlignment="1" applyProtection="1">
      <alignment horizontal="center" vertical="center" wrapText="1"/>
      <protection locked="0"/>
    </xf>
    <xf numFmtId="0" fontId="52" fillId="26" borderId="147" xfId="0" applyNumberFormat="1" applyFont="1" applyFill="1" applyBorder="1" applyAlignment="1" applyProtection="1">
      <alignment horizontal="center" vertical="center" wrapText="1"/>
      <protection locked="0"/>
    </xf>
    <xf numFmtId="0" fontId="52" fillId="26" borderId="148" xfId="0" applyNumberFormat="1" applyFont="1" applyFill="1" applyBorder="1" applyAlignment="1" applyProtection="1">
      <alignment horizontal="center" vertical="center" wrapText="1"/>
      <protection locked="0"/>
    </xf>
    <xf numFmtId="0" fontId="52" fillId="26" borderId="149" xfId="0" applyNumberFormat="1" applyFont="1" applyFill="1" applyBorder="1" applyAlignment="1" applyProtection="1">
      <alignment horizontal="center" vertical="center" wrapText="1"/>
      <protection locked="0"/>
    </xf>
    <xf numFmtId="0" fontId="52" fillId="26" borderId="151" xfId="0" applyNumberFormat="1" applyFont="1" applyFill="1" applyBorder="1" applyAlignment="1" applyProtection="1">
      <alignment horizontal="center" vertical="center" wrapText="1"/>
      <protection locked="0"/>
    </xf>
    <xf numFmtId="0" fontId="52" fillId="26" borderId="98" xfId="0" applyNumberFormat="1" applyFont="1" applyFill="1" applyBorder="1" applyAlignment="1" applyProtection="1">
      <alignment vertical="center" wrapText="1"/>
      <protection locked="0"/>
    </xf>
    <xf numFmtId="0" fontId="52" fillId="26" borderId="99" xfId="0" applyNumberFormat="1" applyFont="1" applyFill="1" applyBorder="1" applyAlignment="1" applyProtection="1">
      <alignment vertical="center" wrapText="1"/>
      <protection locked="0"/>
    </xf>
    <xf numFmtId="0" fontId="52" fillId="26" borderId="100" xfId="0" applyNumberFormat="1" applyFont="1" applyFill="1" applyBorder="1" applyAlignment="1" applyProtection="1">
      <alignment vertical="center" wrapText="1"/>
      <protection locked="0"/>
    </xf>
    <xf numFmtId="164" fontId="91" fillId="2" borderId="3" xfId="0" applyNumberFormat="1" applyFont="1" applyFill="1" applyBorder="1" applyAlignment="1">
      <alignment horizontal="center"/>
    </xf>
    <xf numFmtId="3" fontId="45" fillId="28" borderId="0" xfId="0" applyNumberFormat="1" applyFont="1" applyFill="1" applyBorder="1" applyAlignment="1" applyProtection="1">
      <alignment horizontal="center" vertical="center"/>
      <protection locked="0"/>
    </xf>
    <xf numFmtId="0" fontId="0" fillId="2" borderId="11" xfId="0" applyFill="1" applyBorder="1" applyProtection="1">
      <protection locked="0"/>
    </xf>
    <xf numFmtId="0" fontId="219" fillId="2" borderId="0" xfId="0" applyFont="1" applyFill="1" applyProtection="1">
      <protection locked="0"/>
    </xf>
    <xf numFmtId="0" fontId="58" fillId="2" borderId="0" xfId="0" applyFont="1" applyFill="1" applyAlignment="1" applyProtection="1">
      <protection locked="0"/>
    </xf>
    <xf numFmtId="0" fontId="45" fillId="2" borderId="0" xfId="0" applyNumberFormat="1" applyFont="1" applyFill="1" applyBorder="1" applyAlignment="1" applyProtection="1">
      <alignment vertical="center"/>
      <protection locked="0"/>
    </xf>
    <xf numFmtId="0" fontId="231" fillId="2" borderId="0" xfId="0" applyFont="1" applyFill="1" applyBorder="1" applyAlignment="1" applyProtection="1">
      <alignment vertical="top" wrapText="1"/>
      <protection locked="0"/>
    </xf>
    <xf numFmtId="171" fontId="47" fillId="2" borderId="109" xfId="0" applyNumberFormat="1" applyFont="1" applyFill="1" applyBorder="1" applyAlignment="1">
      <alignment horizontal="center" wrapText="1"/>
    </xf>
    <xf numFmtId="171" fontId="91" fillId="2" borderId="106" xfId="0" applyNumberFormat="1" applyFont="1" applyFill="1" applyBorder="1" applyAlignment="1">
      <alignment horizontal="center"/>
    </xf>
    <xf numFmtId="171" fontId="91" fillId="2" borderId="6" xfId="0" applyNumberFormat="1" applyFont="1" applyFill="1" applyBorder="1" applyAlignment="1">
      <alignment horizontal="center"/>
    </xf>
    <xf numFmtId="171" fontId="91" fillId="2" borderId="136" xfId="0" applyNumberFormat="1" applyFont="1" applyFill="1" applyBorder="1" applyAlignment="1">
      <alignment horizontal="center"/>
    </xf>
    <xf numFmtId="3" fontId="45" fillId="0" borderId="0" xfId="0" applyNumberFormat="1" applyFont="1" applyFill="1" applyBorder="1" applyAlignment="1" applyProtection="1">
      <alignment horizontal="center" vertical="center"/>
      <protection locked="0"/>
    </xf>
    <xf numFmtId="3" fontId="49" fillId="0" borderId="11" xfId="0" applyNumberFormat="1" applyFont="1" applyFill="1" applyBorder="1" applyAlignment="1" applyProtection="1">
      <alignment horizontal="center" vertical="center"/>
      <protection locked="0"/>
    </xf>
    <xf numFmtId="1" fontId="45" fillId="2" borderId="0" xfId="0" applyNumberFormat="1" applyFont="1" applyFill="1" applyBorder="1" applyAlignment="1" applyProtection="1">
      <alignment horizontal="center" vertical="center"/>
      <protection locked="0"/>
    </xf>
    <xf numFmtId="1" fontId="45" fillId="2" borderId="5" xfId="0" applyNumberFormat="1" applyFont="1" applyFill="1" applyBorder="1" applyAlignment="1" applyProtection="1">
      <alignment horizontal="center" vertical="center"/>
      <protection locked="0"/>
    </xf>
    <xf numFmtId="1" fontId="45" fillId="28" borderId="34" xfId="70" applyNumberFormat="1" applyFont="1" applyFill="1" applyBorder="1" applyAlignment="1" applyProtection="1">
      <alignment horizontal="center"/>
      <protection locked="0"/>
    </xf>
    <xf numFmtId="1" fontId="45" fillId="28" borderId="44" xfId="70" applyNumberFormat="1" applyFont="1" applyFill="1" applyBorder="1" applyAlignment="1" applyProtection="1">
      <alignment horizontal="center"/>
      <protection locked="0"/>
    </xf>
    <xf numFmtId="1" fontId="45" fillId="2" borderId="108" xfId="0" applyNumberFormat="1" applyFont="1" applyFill="1" applyBorder="1" applyAlignment="1" applyProtection="1">
      <alignment horizontal="center"/>
      <protection locked="0"/>
    </xf>
    <xf numFmtId="284" fontId="41" fillId="2" borderId="5" xfId="0" applyNumberFormat="1" applyFont="1" applyFill="1" applyBorder="1" applyAlignment="1" applyProtection="1">
      <alignment horizontal="center"/>
    </xf>
    <xf numFmtId="284" fontId="45" fillId="2" borderId="8" xfId="0" applyNumberFormat="1" applyFont="1" applyFill="1" applyBorder="1" applyAlignment="1" applyProtection="1">
      <alignment horizontal="center"/>
    </xf>
    <xf numFmtId="1" fontId="45" fillId="2" borderId="107" xfId="0" applyNumberFormat="1" applyFont="1" applyFill="1" applyBorder="1" applyAlignment="1" applyProtection="1">
      <alignment horizontal="center"/>
      <protection locked="0"/>
    </xf>
    <xf numFmtId="168" fontId="45" fillId="2" borderId="6" xfId="0" applyNumberFormat="1" applyFont="1" applyFill="1" applyBorder="1" applyAlignment="1" applyProtection="1">
      <alignment horizontal="center"/>
    </xf>
    <xf numFmtId="284" fontId="41" fillId="2" borderId="141" xfId="0" applyNumberFormat="1" applyFont="1" applyFill="1" applyBorder="1" applyAlignment="1" applyProtection="1">
      <alignment horizontal="center"/>
    </xf>
    <xf numFmtId="284" fontId="45" fillId="2" borderId="6" xfId="0" applyNumberFormat="1" applyFont="1" applyFill="1" applyBorder="1" applyAlignment="1" applyProtection="1">
      <alignment horizontal="center"/>
    </xf>
    <xf numFmtId="3" fontId="8" fillId="2" borderId="153" xfId="0" applyNumberFormat="1" applyFont="1" applyFill="1" applyBorder="1" applyAlignment="1" applyProtection="1">
      <alignment horizontal="center" vertical="center"/>
      <protection locked="0"/>
    </xf>
    <xf numFmtId="282" fontId="45" fillId="2" borderId="79" xfId="0" applyNumberFormat="1" applyFont="1" applyFill="1" applyBorder="1" applyAlignment="1" applyProtection="1">
      <alignment horizontal="center" vertical="center"/>
      <protection locked="0"/>
    </xf>
    <xf numFmtId="169" fontId="45" fillId="2" borderId="79" xfId="70" applyNumberFormat="1" applyFont="1" applyFill="1" applyBorder="1" applyAlignment="1" applyProtection="1">
      <alignment horizontal="center" vertical="center"/>
      <protection locked="0"/>
    </xf>
    <xf numFmtId="169" fontId="8" fillId="2" borderId="79" xfId="70" applyNumberFormat="1" applyFont="1" applyFill="1" applyBorder="1" applyAlignment="1" applyProtection="1">
      <alignment horizontal="center" vertical="center"/>
      <protection locked="0"/>
    </xf>
    <xf numFmtId="169" fontId="8" fillId="2" borderId="11" xfId="71" applyNumberFormat="1" applyFont="1" applyFill="1" applyBorder="1" applyAlignment="1" applyProtection="1">
      <alignment horizontal="center" vertical="center"/>
      <protection locked="0"/>
    </xf>
    <xf numFmtId="169" fontId="8" fillId="2" borderId="11" xfId="0" applyNumberFormat="1" applyFont="1" applyFill="1" applyBorder="1" applyAlignment="1" applyProtection="1">
      <alignment horizontal="center" vertical="center"/>
      <protection locked="0"/>
    </xf>
    <xf numFmtId="169" fontId="8" fillId="2" borderId="111" xfId="70" applyNumberFormat="1" applyFont="1" applyFill="1" applyBorder="1" applyAlignment="1" applyProtection="1">
      <alignment horizontal="center" vertical="center"/>
      <protection locked="0"/>
    </xf>
    <xf numFmtId="0" fontId="247" fillId="92" borderId="154" xfId="0" applyFont="1" applyFill="1" applyBorder="1" applyAlignment="1" applyProtection="1">
      <alignment horizontal="left" wrapText="1"/>
      <protection locked="0"/>
    </xf>
    <xf numFmtId="0" fontId="58" fillId="92" borderId="155" xfId="0" applyFont="1" applyFill="1" applyBorder="1" applyAlignment="1" applyProtection="1">
      <protection locked="0"/>
    </xf>
    <xf numFmtId="39" fontId="42" fillId="92" borderId="155" xfId="0" applyNumberFormat="1" applyFont="1" applyFill="1" applyBorder="1" applyAlignment="1" applyProtection="1">
      <alignment horizontal="center"/>
      <protection locked="0"/>
    </xf>
    <xf numFmtId="3" fontId="45" fillId="92" borderId="155" xfId="0" applyNumberFormat="1" applyFont="1" applyFill="1" applyBorder="1" applyAlignment="1" applyProtection="1">
      <alignment vertical="center"/>
      <protection locked="0"/>
    </xf>
    <xf numFmtId="0" fontId="45" fillId="92" borderId="155" xfId="0" applyNumberFormat="1" applyFont="1" applyFill="1" applyBorder="1" applyAlignment="1" applyProtection="1">
      <alignment vertical="center"/>
      <protection locked="0"/>
    </xf>
    <xf numFmtId="0" fontId="41" fillId="92" borderId="155" xfId="0" applyFont="1" applyFill="1" applyBorder="1" applyAlignment="1" applyProtection="1">
      <alignment horizontal="center" vertical="center"/>
      <protection locked="0"/>
    </xf>
    <xf numFmtId="0" fontId="41" fillId="92" borderId="156" xfId="0" applyFont="1" applyFill="1" applyBorder="1" applyAlignment="1" applyProtection="1">
      <alignment horizontal="center" vertical="center"/>
      <protection locked="0"/>
    </xf>
    <xf numFmtId="0" fontId="41" fillId="2" borderId="111" xfId="0" applyFont="1" applyFill="1" applyBorder="1" applyAlignment="1" applyProtection="1">
      <alignment horizontal="center" vertical="center"/>
      <protection locked="0"/>
    </xf>
    <xf numFmtId="170" fontId="213" fillId="27" borderId="8" xfId="0" applyNumberFormat="1" applyFont="1" applyFill="1" applyBorder="1" applyAlignment="1">
      <alignment horizontal="center" vertical="center" wrapText="1"/>
    </xf>
    <xf numFmtId="169" fontId="47" fillId="2" borderId="109" xfId="0" applyNumberFormat="1" applyFont="1" applyFill="1" applyBorder="1" applyAlignment="1">
      <alignment horizontal="center"/>
    </xf>
    <xf numFmtId="17" fontId="41" fillId="28" borderId="158" xfId="0" applyNumberFormat="1" applyFont="1" applyFill="1" applyBorder="1"/>
    <xf numFmtId="0" fontId="41" fillId="28" borderId="158" xfId="0" applyFont="1" applyFill="1" applyBorder="1"/>
    <xf numFmtId="10" fontId="45" fillId="28" borderId="158" xfId="0" applyNumberFormat="1" applyFont="1" applyFill="1" applyBorder="1"/>
    <xf numFmtId="169" fontId="41" fillId="28" borderId="158" xfId="0" applyNumberFormat="1" applyFont="1" applyFill="1" applyBorder="1" applyProtection="1">
      <protection locked="0"/>
    </xf>
    <xf numFmtId="169" fontId="45" fillId="28" borderId="158" xfId="70" applyNumberFormat="1" applyFont="1" applyFill="1" applyBorder="1" applyProtection="1"/>
    <xf numFmtId="10" fontId="41" fillId="2" borderId="0" xfId="0" applyNumberFormat="1" applyFont="1" applyFill="1" applyBorder="1" applyAlignment="1" applyProtection="1">
      <alignment horizontal="center"/>
      <protection locked="0"/>
    </xf>
    <xf numFmtId="0" fontId="48" fillId="2" borderId="5" xfId="0" applyFont="1" applyFill="1" applyBorder="1" applyAlignment="1">
      <alignment horizontal="left" vertical="center"/>
    </xf>
    <xf numFmtId="0" fontId="41" fillId="2" borderId="5" xfId="0" applyFont="1" applyFill="1" applyBorder="1" applyAlignment="1">
      <alignment horizontal="center" vertical="center"/>
    </xf>
    <xf numFmtId="283" fontId="216" fillId="2" borderId="159" xfId="70" applyNumberFormat="1" applyFont="1" applyFill="1" applyBorder="1" applyAlignment="1">
      <alignment horizontal="left" vertical="center"/>
    </xf>
    <xf numFmtId="283" fontId="216" fillId="2" borderId="88" xfId="70" applyNumberFormat="1" applyFont="1" applyFill="1" applyBorder="1" applyAlignment="1">
      <alignment horizontal="left" vertical="center"/>
    </xf>
    <xf numFmtId="0" fontId="44" fillId="92" borderId="154" xfId="0" applyFont="1" applyFill="1" applyBorder="1" applyAlignment="1">
      <alignment vertical="center"/>
    </xf>
    <xf numFmtId="0" fontId="44" fillId="92" borderId="155" xfId="0" applyFont="1" applyFill="1" applyBorder="1" applyAlignment="1">
      <alignment vertical="center"/>
    </xf>
    <xf numFmtId="164" fontId="91" fillId="92" borderId="155" xfId="0" applyNumberFormat="1" applyFont="1" applyFill="1" applyBorder="1" applyAlignment="1">
      <alignment horizontal="center"/>
    </xf>
    <xf numFmtId="164" fontId="91" fillId="92" borderId="156" xfId="0" applyNumberFormat="1" applyFont="1" applyFill="1" applyBorder="1" applyAlignment="1">
      <alignment horizontal="center"/>
    </xf>
    <xf numFmtId="0" fontId="44" fillId="2" borderId="117" xfId="0" applyFont="1" applyFill="1" applyBorder="1" applyAlignment="1">
      <alignment vertical="center" wrapText="1"/>
    </xf>
    <xf numFmtId="0" fontId="247" fillId="91" borderId="0" xfId="0" applyFont="1" applyFill="1" applyBorder="1" applyAlignment="1" applyProtection="1">
      <alignment horizontal="left" vertical="center" wrapText="1"/>
      <protection locked="0"/>
    </xf>
    <xf numFmtId="0" fontId="247" fillId="2" borderId="0" xfId="0" applyFont="1" applyFill="1" applyBorder="1" applyAlignment="1" applyProtection="1">
      <alignment horizontal="left" vertical="center" wrapText="1"/>
      <protection locked="0"/>
    </xf>
    <xf numFmtId="0" fontId="45" fillId="2" borderId="0" xfId="0" applyFont="1" applyFill="1" applyBorder="1" applyAlignment="1" applyProtection="1">
      <alignment horizontal="left" vertical="top" wrapText="1"/>
      <protection locked="0"/>
    </xf>
    <xf numFmtId="0" fontId="45" fillId="2" borderId="0" xfId="0" applyFont="1" applyFill="1" applyBorder="1" applyAlignment="1" applyProtection="1">
      <alignment horizontal="left" vertical="top"/>
      <protection locked="0"/>
    </xf>
    <xf numFmtId="0" fontId="44" fillId="2" borderId="0" xfId="0" applyFont="1" applyFill="1" applyBorder="1" applyAlignment="1">
      <alignment vertical="top"/>
    </xf>
    <xf numFmtId="0" fontId="48" fillId="2" borderId="0" xfId="0" applyFont="1" applyFill="1" applyBorder="1" applyAlignment="1">
      <alignment vertical="top" wrapText="1"/>
    </xf>
    <xf numFmtId="284" fontId="41" fillId="2" borderId="6" xfId="0" applyNumberFormat="1" applyFont="1" applyFill="1" applyBorder="1" applyAlignment="1" applyProtection="1">
      <alignment horizontal="center"/>
    </xf>
    <xf numFmtId="168" fontId="45" fillId="2" borderId="87" xfId="0" applyNumberFormat="1" applyFont="1" applyFill="1" applyBorder="1" applyAlignment="1" applyProtection="1">
      <alignment horizontal="center"/>
    </xf>
    <xf numFmtId="284" fontId="41" fillId="2" borderId="47" xfId="0" applyNumberFormat="1" applyFont="1" applyFill="1" applyBorder="1" applyAlignment="1" applyProtection="1">
      <alignment horizontal="center"/>
    </xf>
    <xf numFmtId="1" fontId="7" fillId="28" borderId="102" xfId="0" applyNumberFormat="1" applyFont="1" applyFill="1" applyBorder="1" applyAlignment="1">
      <alignment vertical="center"/>
    </xf>
    <xf numFmtId="168" fontId="45" fillId="2" borderId="47" xfId="0" applyNumberFormat="1" applyFont="1" applyFill="1" applyBorder="1" applyAlignment="1" applyProtection="1">
      <alignment horizontal="center"/>
    </xf>
    <xf numFmtId="282" fontId="45" fillId="0" borderId="0" xfId="0" applyNumberFormat="1" applyFont="1" applyFill="1" applyBorder="1" applyAlignment="1" applyProtection="1">
      <alignment horizontal="center" vertical="center"/>
      <protection locked="0"/>
    </xf>
    <xf numFmtId="3" fontId="45" fillId="2" borderId="85" xfId="0" applyNumberFormat="1" applyFont="1" applyFill="1" applyBorder="1" applyAlignment="1" applyProtection="1">
      <alignment horizontal="center" vertical="center"/>
      <protection locked="0"/>
    </xf>
    <xf numFmtId="3" fontId="8" fillId="2" borderId="34" xfId="0" applyNumberFormat="1" applyFont="1" applyFill="1" applyBorder="1" applyAlignment="1" applyProtection="1">
      <alignment horizontal="center" vertical="center"/>
      <protection locked="0"/>
    </xf>
    <xf numFmtId="3" fontId="42" fillId="2" borderId="160" xfId="0" applyNumberFormat="1" applyFont="1" applyFill="1" applyBorder="1" applyAlignment="1" applyProtection="1">
      <alignment horizontal="center" vertical="center"/>
      <protection locked="0"/>
    </xf>
    <xf numFmtId="3" fontId="44" fillId="2" borderId="161" xfId="0" applyNumberFormat="1" applyFont="1" applyFill="1" applyBorder="1" applyAlignment="1" applyProtection="1">
      <alignment horizontal="left" vertical="center"/>
      <protection locked="0"/>
    </xf>
    <xf numFmtId="3" fontId="44" fillId="2" borderId="88" xfId="0" applyNumberFormat="1" applyFont="1" applyFill="1" applyBorder="1" applyAlignment="1" applyProtection="1">
      <alignment horizontal="left" vertical="center"/>
      <protection locked="0"/>
    </xf>
    <xf numFmtId="3" fontId="44" fillId="2" borderId="38" xfId="0" applyNumberFormat="1" applyFont="1" applyFill="1" applyBorder="1" applyAlignment="1" applyProtection="1">
      <alignment horizontal="left" vertical="center"/>
      <protection locked="0"/>
    </xf>
    <xf numFmtId="3" fontId="8" fillId="2" borderId="162" xfId="0" applyNumberFormat="1" applyFont="1" applyFill="1" applyBorder="1" applyAlignment="1" applyProtection="1">
      <alignment horizontal="center" vertical="center"/>
      <protection locked="0"/>
    </xf>
    <xf numFmtId="3" fontId="42" fillId="2" borderId="163" xfId="0" applyNumberFormat="1" applyFont="1" applyFill="1" applyBorder="1" applyAlignment="1" applyProtection="1">
      <alignment horizontal="center" vertical="center"/>
      <protection locked="0"/>
    </xf>
    <xf numFmtId="3" fontId="42" fillId="2" borderId="11" xfId="0" applyNumberFormat="1" applyFont="1" applyFill="1" applyBorder="1" applyAlignment="1" applyProtection="1">
      <alignment horizontal="center" vertical="center"/>
      <protection locked="0"/>
    </xf>
    <xf numFmtId="3" fontId="42" fillId="2" borderId="111" xfId="0" applyNumberFormat="1" applyFont="1" applyFill="1" applyBorder="1" applyAlignment="1" applyProtection="1">
      <alignment horizontal="center" vertical="center"/>
      <protection locked="0"/>
    </xf>
    <xf numFmtId="164" fontId="91" fillId="2" borderId="53" xfId="0" applyNumberFormat="1" applyFont="1" applyFill="1" applyBorder="1" applyAlignment="1">
      <alignment horizontal="center"/>
    </xf>
    <xf numFmtId="164" fontId="91" fillId="28" borderId="115" xfId="0" applyNumberFormat="1" applyFont="1" applyFill="1" applyBorder="1" applyAlignment="1">
      <alignment horizontal="center"/>
    </xf>
    <xf numFmtId="164" fontId="91" fillId="28" borderId="164" xfId="0" applyNumberFormat="1" applyFont="1" applyFill="1" applyBorder="1" applyAlignment="1">
      <alignment horizontal="center"/>
    </xf>
    <xf numFmtId="0" fontId="219" fillId="91" borderId="0" xfId="0" applyFont="1" applyFill="1" applyAlignment="1" applyProtection="1">
      <protection locked="0"/>
    </xf>
    <xf numFmtId="0" fontId="0" fillId="91" borderId="0" xfId="0" applyFont="1" applyFill="1" applyAlignment="1">
      <alignment horizontal="center"/>
    </xf>
    <xf numFmtId="0" fontId="0" fillId="91" borderId="0" xfId="0" applyFont="1" applyFill="1"/>
    <xf numFmtId="164" fontId="91" fillId="28" borderId="165" xfId="0" applyNumberFormat="1" applyFont="1" applyFill="1" applyBorder="1" applyAlignment="1">
      <alignment horizontal="center"/>
    </xf>
    <xf numFmtId="164" fontId="91" fillId="28" borderId="166" xfId="0" applyNumberFormat="1" applyFont="1" applyFill="1" applyBorder="1" applyAlignment="1">
      <alignment horizontal="center"/>
    </xf>
    <xf numFmtId="171" fontId="47" fillId="2" borderId="161" xfId="0" applyNumberFormat="1" applyFont="1" applyFill="1" applyBorder="1" applyAlignment="1">
      <alignment horizontal="left"/>
    </xf>
    <xf numFmtId="171" fontId="91" fillId="2" borderId="118" xfId="0" applyNumberFormat="1" applyFont="1" applyFill="1" applyBorder="1" applyAlignment="1">
      <alignment horizontal="center"/>
    </xf>
    <xf numFmtId="164" fontId="91" fillId="2" borderId="118" xfId="0" applyNumberFormat="1" applyFont="1" applyFill="1" applyBorder="1" applyAlignment="1">
      <alignment horizontal="center"/>
    </xf>
    <xf numFmtId="164" fontId="47" fillId="2" borderId="109" xfId="0" applyNumberFormat="1" applyFont="1" applyFill="1" applyBorder="1" applyAlignment="1">
      <alignment horizontal="center"/>
    </xf>
    <xf numFmtId="0" fontId="41" fillId="2" borderId="0" xfId="0" applyFont="1" applyFill="1" applyBorder="1" applyAlignment="1">
      <alignment horizontal="left" vertical="top" wrapText="1"/>
    </xf>
    <xf numFmtId="3" fontId="41" fillId="2" borderId="85" xfId="0" applyNumberFormat="1" applyFont="1" applyFill="1" applyBorder="1" applyAlignment="1" applyProtection="1">
      <alignment horizontal="center" vertical="center"/>
      <protection locked="0"/>
    </xf>
    <xf numFmtId="10" fontId="41" fillId="2" borderId="106" xfId="0" applyNumberFormat="1" applyFont="1" applyFill="1" applyBorder="1" applyAlignment="1" applyProtection="1">
      <alignment horizontal="center"/>
      <protection locked="0"/>
    </xf>
    <xf numFmtId="0" fontId="248" fillId="91" borderId="109" xfId="0" applyFont="1" applyFill="1" applyBorder="1" applyAlignment="1">
      <alignment horizontal="center" vertical="center" wrapText="1"/>
    </xf>
    <xf numFmtId="0" fontId="13" fillId="2" borderId="109" xfId="0" applyFont="1" applyFill="1" applyBorder="1" applyAlignment="1">
      <alignment horizontal="center" vertical="center" wrapText="1"/>
    </xf>
    <xf numFmtId="0" fontId="52" fillId="2" borderId="117" xfId="0" applyFont="1" applyFill="1" applyBorder="1" applyAlignment="1">
      <alignment horizontal="center" vertical="center" wrapText="1"/>
    </xf>
    <xf numFmtId="0" fontId="52" fillId="2" borderId="0" xfId="0" applyFont="1" applyFill="1" applyBorder="1" applyAlignment="1">
      <alignment horizontal="center" vertical="center"/>
    </xf>
    <xf numFmtId="0" fontId="47" fillId="91" borderId="109" xfId="0" applyFont="1" applyFill="1" applyBorder="1" applyAlignment="1">
      <alignment horizontal="center" vertical="center" wrapText="1"/>
    </xf>
    <xf numFmtId="0" fontId="248" fillId="91" borderId="109" xfId="0" applyFont="1" applyFill="1" applyBorder="1" applyAlignment="1">
      <alignment horizontal="center" vertical="center" wrapText="1"/>
    </xf>
    <xf numFmtId="0" fontId="13" fillId="2" borderId="88" xfId="0" applyFont="1" applyFill="1" applyBorder="1" applyAlignment="1">
      <alignment horizontal="center" vertical="center" wrapText="1"/>
    </xf>
    <xf numFmtId="0" fontId="13" fillId="2" borderId="0" xfId="0" applyFont="1" applyFill="1" applyBorder="1" applyAlignment="1">
      <alignment horizontal="left" vertical="center" wrapText="1"/>
    </xf>
    <xf numFmtId="0" fontId="13" fillId="2" borderId="11" xfId="0" applyFont="1" applyFill="1" applyBorder="1" applyAlignment="1">
      <alignment horizontal="left" vertical="center" wrapText="1"/>
    </xf>
    <xf numFmtId="9" fontId="72" fillId="26" borderId="34" xfId="5151" applyNumberFormat="1" applyFont="1" applyFill="1" applyBorder="1" applyAlignment="1">
      <alignment horizontal="center" vertical="center" wrapText="1"/>
    </xf>
    <xf numFmtId="3" fontId="45" fillId="2" borderId="0" xfId="0" applyNumberFormat="1" applyFont="1" applyFill="1" applyAlignment="1" applyProtection="1">
      <alignment horizontal="center" vertical="center"/>
      <protection locked="0"/>
    </xf>
    <xf numFmtId="3" fontId="214" fillId="2" borderId="0" xfId="0" applyNumberFormat="1" applyFont="1" applyFill="1" applyAlignment="1" applyProtection="1">
      <alignment horizontal="center" vertical="center"/>
      <protection locked="0"/>
    </xf>
    <xf numFmtId="3" fontId="8" fillId="2" borderId="0" xfId="0" applyNumberFormat="1" applyFont="1" applyFill="1" applyAlignment="1" applyProtection="1">
      <alignment horizontal="center" vertical="center"/>
      <protection locked="0"/>
    </xf>
    <xf numFmtId="3" fontId="8" fillId="2" borderId="0" xfId="0" applyNumberFormat="1" applyFont="1" applyFill="1" applyAlignment="1" applyProtection="1">
      <alignment vertical="center" wrapText="1"/>
      <protection locked="0"/>
    </xf>
    <xf numFmtId="3" fontId="45" fillId="2" borderId="0" xfId="0" applyNumberFormat="1" applyFont="1" applyFill="1" applyAlignment="1" applyProtection="1">
      <alignment vertical="center"/>
      <protection locked="0"/>
    </xf>
    <xf numFmtId="3" fontId="49" fillId="2" borderId="0" xfId="0" applyNumberFormat="1" applyFont="1" applyFill="1" applyAlignment="1" applyProtection="1">
      <alignment horizontal="center" vertical="center"/>
      <protection locked="0"/>
    </xf>
    <xf numFmtId="3" fontId="49" fillId="2" borderId="0" xfId="0" applyNumberFormat="1" applyFont="1" applyFill="1" applyAlignment="1" applyProtection="1">
      <alignment vertical="center"/>
      <protection locked="0"/>
    </xf>
    <xf numFmtId="3" fontId="45" fillId="2" borderId="0" xfId="0" applyNumberFormat="1" applyFont="1" applyFill="1" applyAlignment="1" applyProtection="1">
      <alignment horizontal="left" vertical="center"/>
      <protection locked="0"/>
    </xf>
    <xf numFmtId="10" fontId="41" fillId="28" borderId="0" xfId="0" applyNumberFormat="1" applyFont="1" applyFill="1" applyAlignment="1" applyProtection="1">
      <alignment horizontal="center" vertical="center"/>
      <protection locked="0"/>
    </xf>
    <xf numFmtId="10" fontId="210" fillId="2" borderId="0" xfId="0" applyNumberFormat="1" applyFont="1" applyFill="1" applyAlignment="1">
      <alignment horizontal="center" vertical="center"/>
    </xf>
    <xf numFmtId="10" fontId="41" fillId="2" borderId="0" xfId="0" applyNumberFormat="1" applyFont="1" applyFill="1" applyAlignment="1" applyProtection="1">
      <alignment horizontal="center" vertical="center"/>
      <protection locked="0"/>
    </xf>
    <xf numFmtId="10" fontId="42" fillId="2" borderId="0" xfId="0" applyNumberFormat="1" applyFont="1" applyFill="1" applyAlignment="1" applyProtection="1">
      <alignment horizontal="center" vertical="center"/>
      <protection locked="0"/>
    </xf>
    <xf numFmtId="10" fontId="45" fillId="2" borderId="0" xfId="0" applyNumberFormat="1" applyFont="1" applyFill="1" applyAlignment="1" applyProtection="1">
      <alignment horizontal="center" vertical="center"/>
      <protection locked="0"/>
    </xf>
    <xf numFmtId="10" fontId="34" fillId="2" borderId="0" xfId="0" applyNumberFormat="1" applyFont="1" applyFill="1" applyAlignment="1" applyProtection="1">
      <alignment horizontal="center" vertical="center"/>
      <protection locked="0"/>
    </xf>
    <xf numFmtId="10" fontId="49" fillId="2" borderId="0" xfId="0" applyNumberFormat="1" applyFont="1" applyFill="1" applyAlignment="1" applyProtection="1">
      <alignment horizontal="center" vertical="center"/>
      <protection locked="0"/>
    </xf>
    <xf numFmtId="10" fontId="34" fillId="28" borderId="0" xfId="0" applyNumberFormat="1" applyFont="1" applyFill="1" applyAlignment="1" applyProtection="1">
      <alignment horizontal="center" vertical="center"/>
      <protection locked="0"/>
    </xf>
    <xf numFmtId="10" fontId="34" fillId="2" borderId="0" xfId="0" applyNumberFormat="1" applyFont="1" applyFill="1" applyAlignment="1" applyProtection="1">
      <alignment vertical="center"/>
      <protection locked="0"/>
    </xf>
    <xf numFmtId="10" fontId="210" fillId="2" borderId="0" xfId="0" applyNumberFormat="1" applyFont="1" applyFill="1" applyAlignment="1" applyProtection="1">
      <alignment horizontal="center" vertical="center"/>
      <protection locked="0"/>
    </xf>
    <xf numFmtId="10" fontId="211" fillId="2" borderId="0" xfId="0" applyNumberFormat="1" applyFont="1" applyFill="1" applyAlignment="1" applyProtection="1">
      <alignment horizontal="center" vertical="center"/>
      <protection locked="0"/>
    </xf>
    <xf numFmtId="9" fontId="41" fillId="2" borderId="0" xfId="0" applyNumberFormat="1" applyFont="1" applyFill="1" applyAlignment="1" applyProtection="1">
      <alignment horizontal="center" vertical="center"/>
      <protection locked="0"/>
    </xf>
    <xf numFmtId="168" fontId="8" fillId="0" borderId="0" xfId="0" applyNumberFormat="1" applyFont="1" applyFill="1" applyBorder="1" applyAlignment="1" applyProtection="1">
      <alignment horizontal="center" vertical="center"/>
      <protection locked="0"/>
    </xf>
    <xf numFmtId="3" fontId="42" fillId="0" borderId="39" xfId="0" applyNumberFormat="1" applyFont="1" applyFill="1" applyBorder="1" applyAlignment="1" applyProtection="1">
      <alignment horizontal="center" vertical="center"/>
      <protection locked="0"/>
    </xf>
    <xf numFmtId="177" fontId="45" fillId="2" borderId="0" xfId="71" applyNumberFormat="1" applyFont="1" applyFill="1" applyBorder="1" applyAlignment="1" applyProtection="1">
      <alignment horizontal="center" vertical="center"/>
      <protection locked="0"/>
    </xf>
    <xf numFmtId="171" fontId="241" fillId="2" borderId="0" xfId="5151" applyNumberFormat="1" applyFont="1" applyFill="1" applyAlignment="1">
      <alignment vertical="center"/>
    </xf>
    <xf numFmtId="171" fontId="242" fillId="2" borderId="0" xfId="5151" applyNumberFormat="1" applyFont="1" applyFill="1" applyAlignment="1">
      <alignment vertical="center"/>
    </xf>
    <xf numFmtId="2" fontId="5" fillId="28" borderId="34" xfId="0" quotePrefix="1" applyNumberFormat="1" applyFont="1" applyFill="1" applyBorder="1" applyProtection="1">
      <protection locked="0"/>
    </xf>
    <xf numFmtId="2" fontId="4" fillId="28" borderId="34" xfId="0" quotePrefix="1" applyNumberFormat="1" applyFont="1" applyFill="1" applyBorder="1" applyProtection="1">
      <protection locked="0"/>
    </xf>
    <xf numFmtId="2" fontId="5" fillId="28" borderId="34" xfId="0" applyNumberFormat="1" applyFont="1" applyFill="1" applyBorder="1" applyProtection="1">
      <protection locked="0"/>
    </xf>
    <xf numFmtId="17" fontId="5" fillId="28" borderId="0" xfId="0" applyNumberFormat="1" applyFont="1" applyFill="1"/>
    <xf numFmtId="285" fontId="5" fillId="28" borderId="34" xfId="0" applyNumberFormat="1" applyFont="1" applyFill="1" applyBorder="1" applyAlignment="1">
      <alignment horizontal="left"/>
    </xf>
    <xf numFmtId="9" fontId="5" fillId="28" borderId="34" xfId="72" applyFont="1" applyFill="1" applyBorder="1" applyProtection="1">
      <protection locked="0"/>
    </xf>
    <xf numFmtId="40" fontId="5" fillId="28" borderId="34" xfId="0" applyNumberFormat="1" applyFont="1" applyFill="1" applyBorder="1" applyAlignment="1" applyProtection="1">
      <alignment horizontal="center"/>
      <protection locked="0"/>
    </xf>
    <xf numFmtId="40" fontId="4" fillId="28" borderId="34" xfId="0" applyNumberFormat="1" applyFont="1" applyFill="1" applyBorder="1" applyAlignment="1" applyProtection="1">
      <alignment horizontal="center"/>
      <protection locked="0"/>
    </xf>
    <xf numFmtId="40" fontId="4" fillId="28" borderId="34" xfId="0" applyNumberFormat="1" applyFont="1" applyFill="1" applyBorder="1" applyProtection="1">
      <protection locked="0"/>
    </xf>
    <xf numFmtId="2" fontId="244" fillId="28" borderId="34" xfId="0" quotePrefix="1" applyNumberFormat="1" applyFont="1" applyFill="1" applyBorder="1" applyAlignment="1" applyProtection="1">
      <alignment horizontal="center"/>
      <protection locked="0"/>
    </xf>
    <xf numFmtId="0" fontId="217" fillId="2" borderId="0" xfId="0" applyFont="1" applyFill="1" applyAlignment="1">
      <alignment horizontal="left" vertical="top" wrapText="1"/>
    </xf>
    <xf numFmtId="0" fontId="13" fillId="2" borderId="0" xfId="0" applyFont="1" applyFill="1" applyAlignment="1">
      <alignment horizontal="left" vertical="top" wrapText="1"/>
    </xf>
    <xf numFmtId="0" fontId="0" fillId="28" borderId="109" xfId="0" applyFill="1" applyBorder="1" applyAlignment="1">
      <alignment vertical="top"/>
    </xf>
    <xf numFmtId="3" fontId="0" fillId="28" borderId="3" xfId="0" applyNumberFormat="1" applyFill="1" applyBorder="1" applyAlignment="1">
      <alignment vertical="top"/>
    </xf>
    <xf numFmtId="3" fontId="0" fillId="28" borderId="34" xfId="0" applyNumberFormat="1" applyFill="1" applyBorder="1" applyAlignment="1">
      <alignment vertical="top"/>
    </xf>
    <xf numFmtId="3" fontId="0" fillId="28" borderId="44" xfId="0" applyNumberFormat="1" applyFill="1" applyBorder="1" applyAlignment="1">
      <alignment vertical="top"/>
    </xf>
    <xf numFmtId="286" fontId="0" fillId="28" borderId="34" xfId="0" applyNumberFormat="1" applyFill="1" applyBorder="1" applyAlignment="1">
      <alignment vertical="top"/>
    </xf>
    <xf numFmtId="286" fontId="0" fillId="28" borderId="44" xfId="0" applyNumberFormat="1" applyFill="1" applyBorder="1" applyAlignment="1">
      <alignment vertical="top"/>
    </xf>
    <xf numFmtId="287" fontId="5" fillId="28" borderId="34" xfId="72" applyNumberFormat="1" applyFont="1" applyFill="1" applyBorder="1" applyProtection="1">
      <protection locked="0"/>
    </xf>
    <xf numFmtId="0" fontId="238" fillId="2" borderId="0" xfId="0" applyFont="1" applyFill="1" applyAlignment="1">
      <alignment vertical="top"/>
    </xf>
    <xf numFmtId="0" fontId="250" fillId="94" borderId="121" xfId="0" applyFont="1" applyFill="1" applyBorder="1" applyAlignment="1">
      <alignment vertical="top"/>
    </xf>
    <xf numFmtId="0" fontId="250" fillId="94" borderId="137" xfId="0" applyFont="1" applyFill="1" applyBorder="1" applyAlignment="1">
      <alignment vertical="top"/>
    </xf>
    <xf numFmtId="0" fontId="250" fillId="94" borderId="133" xfId="0" applyFont="1" applyFill="1" applyBorder="1" applyAlignment="1">
      <alignment vertical="top"/>
    </xf>
    <xf numFmtId="0" fontId="250" fillId="95" borderId="121" xfId="0" applyFont="1" applyFill="1" applyBorder="1" applyAlignment="1">
      <alignment vertical="top"/>
    </xf>
    <xf numFmtId="0" fontId="250" fillId="95" borderId="137" xfId="0" applyFont="1" applyFill="1" applyBorder="1" applyAlignment="1">
      <alignment vertical="top"/>
    </xf>
    <xf numFmtId="0" fontId="250" fillId="95" borderId="133" xfId="0" applyFont="1" applyFill="1" applyBorder="1" applyAlignment="1">
      <alignment vertical="top"/>
    </xf>
    <xf numFmtId="0" fontId="250" fillId="94" borderId="109" xfId="0" applyFont="1" applyFill="1" applyBorder="1" applyAlignment="1">
      <alignment horizontal="center" vertical="top" textRotation="90"/>
    </xf>
    <xf numFmtId="0" fontId="250" fillId="95" borderId="109" xfId="0" applyFont="1" applyFill="1" applyBorder="1" applyAlignment="1">
      <alignment horizontal="center" vertical="top" textRotation="90"/>
    </xf>
    <xf numFmtId="0" fontId="250" fillId="96" borderId="121" xfId="0" quotePrefix="1" applyFont="1" applyFill="1" applyBorder="1" applyAlignment="1">
      <alignment vertical="top"/>
    </xf>
    <xf numFmtId="0" fontId="250" fillId="96" borderId="133" xfId="0" applyFont="1" applyFill="1" applyBorder="1" applyAlignment="1">
      <alignment vertical="top"/>
    </xf>
    <xf numFmtId="0" fontId="251" fillId="96" borderId="121" xfId="0" applyFont="1" applyFill="1" applyBorder="1" applyAlignment="1">
      <alignment vertical="top"/>
    </xf>
    <xf numFmtId="0" fontId="251" fillId="96" borderId="137" xfId="0" applyFont="1" applyFill="1" applyBorder="1" applyAlignment="1">
      <alignment vertical="top"/>
    </xf>
    <xf numFmtId="0" fontId="251" fillId="96" borderId="133" xfId="0" applyFont="1" applyFill="1" applyBorder="1" applyAlignment="1">
      <alignment vertical="top"/>
    </xf>
    <xf numFmtId="0" fontId="250" fillId="94" borderId="87" xfId="0" applyFont="1" applyFill="1" applyBorder="1" applyAlignment="1">
      <alignment vertical="top"/>
    </xf>
    <xf numFmtId="0" fontId="238" fillId="2" borderId="40" xfId="0" applyFont="1" applyFill="1" applyBorder="1" applyAlignment="1">
      <alignment vertical="top"/>
    </xf>
    <xf numFmtId="0" fontId="238" fillId="97" borderId="41" xfId="0" applyFont="1" applyFill="1" applyBorder="1" applyAlignment="1">
      <alignment vertical="top"/>
    </xf>
    <xf numFmtId="288" fontId="238" fillId="2" borderId="40" xfId="0" applyNumberFormat="1" applyFont="1" applyFill="1" applyBorder="1" applyAlignment="1">
      <alignment vertical="top"/>
    </xf>
    <xf numFmtId="288" fontId="238" fillId="97" borderId="39" xfId="0" applyNumberFormat="1" applyFont="1" applyFill="1" applyBorder="1" applyAlignment="1">
      <alignment vertical="top"/>
    </xf>
    <xf numFmtId="288" fontId="238" fillId="2" borderId="39" xfId="0" applyNumberFormat="1" applyFont="1" applyFill="1" applyBorder="1" applyAlignment="1">
      <alignment vertical="top"/>
    </xf>
    <xf numFmtId="288" fontId="238" fillId="97" borderId="41" xfId="0" applyNumberFormat="1" applyFont="1" applyFill="1" applyBorder="1" applyAlignment="1">
      <alignment vertical="top"/>
    </xf>
    <xf numFmtId="0" fontId="238" fillId="98" borderId="3" xfId="0" applyFont="1" applyFill="1" applyBorder="1" applyAlignment="1">
      <alignment vertical="top"/>
    </xf>
    <xf numFmtId="0" fontId="238" fillId="99" borderId="44" xfId="0" applyFont="1" applyFill="1" applyBorder="1" applyAlignment="1">
      <alignment vertical="top"/>
    </xf>
    <xf numFmtId="288" fontId="238" fillId="98" borderId="3" xfId="0" applyNumberFormat="1" applyFont="1" applyFill="1" applyBorder="1" applyAlignment="1">
      <alignment vertical="top"/>
    </xf>
    <xf numFmtId="288" fontId="238" fillId="99" borderId="34" xfId="0" applyNumberFormat="1" applyFont="1" applyFill="1" applyBorder="1" applyAlignment="1">
      <alignment vertical="top"/>
    </xf>
    <xf numFmtId="288" fontId="238" fillId="98" borderId="34" xfId="0" applyNumberFormat="1" applyFont="1" applyFill="1" applyBorder="1" applyAlignment="1">
      <alignment vertical="top"/>
    </xf>
    <xf numFmtId="288" fontId="238" fillId="99" borderId="44" xfId="0" applyNumberFormat="1" applyFont="1" applyFill="1" applyBorder="1" applyAlignment="1">
      <alignment vertical="top"/>
    </xf>
    <xf numFmtId="0" fontId="238" fillId="2" borderId="3" xfId="0" applyFont="1" applyFill="1" applyBorder="1" applyAlignment="1">
      <alignment vertical="top"/>
    </xf>
    <xf numFmtId="0" fontId="238" fillId="97" borderId="44" xfId="0" applyFont="1" applyFill="1" applyBorder="1" applyAlignment="1">
      <alignment vertical="top"/>
    </xf>
    <xf numFmtId="288" fontId="238" fillId="2" borderId="3" xfId="0" applyNumberFormat="1" applyFont="1" applyFill="1" applyBorder="1" applyAlignment="1">
      <alignment vertical="top"/>
    </xf>
    <xf numFmtId="288" fontId="238" fillId="97" borderId="34" xfId="0" applyNumberFormat="1" applyFont="1" applyFill="1" applyBorder="1" applyAlignment="1">
      <alignment vertical="top"/>
    </xf>
    <xf numFmtId="288" fontId="238" fillId="2" borderId="34" xfId="0" applyNumberFormat="1" applyFont="1" applyFill="1" applyBorder="1" applyAlignment="1">
      <alignment vertical="top"/>
    </xf>
    <xf numFmtId="288" fontId="238" fillId="97" borderId="44" xfId="0" applyNumberFormat="1" applyFont="1" applyFill="1" applyBorder="1" applyAlignment="1">
      <alignment vertical="top"/>
    </xf>
    <xf numFmtId="0" fontId="238" fillId="2" borderId="135" xfId="0" applyFont="1" applyFill="1" applyBorder="1" applyAlignment="1">
      <alignment vertical="top"/>
    </xf>
    <xf numFmtId="0" fontId="238" fillId="97" borderId="116" xfId="0" applyFont="1" applyFill="1" applyBorder="1" applyAlignment="1">
      <alignment vertical="top"/>
    </xf>
    <xf numFmtId="288" fontId="238" fillId="2" borderId="135" xfId="0" applyNumberFormat="1" applyFont="1" applyFill="1" applyBorder="1" applyAlignment="1">
      <alignment vertical="top"/>
    </xf>
    <xf numFmtId="288" fontId="238" fillId="97" borderId="115" xfId="0" applyNumberFormat="1" applyFont="1" applyFill="1" applyBorder="1" applyAlignment="1">
      <alignment vertical="top"/>
    </xf>
    <xf numFmtId="288" fontId="238" fillId="2" borderId="115" xfId="0" applyNumberFormat="1" applyFont="1" applyFill="1" applyBorder="1" applyAlignment="1">
      <alignment vertical="top"/>
    </xf>
    <xf numFmtId="288" fontId="238" fillId="97" borderId="116" xfId="0" applyNumberFormat="1" applyFont="1" applyFill="1" applyBorder="1" applyAlignment="1">
      <alignment vertical="top"/>
    </xf>
    <xf numFmtId="0" fontId="238" fillId="98" borderId="40" xfId="0" applyFont="1" applyFill="1" applyBorder="1" applyAlignment="1">
      <alignment vertical="top"/>
    </xf>
    <xf numFmtId="0" fontId="246" fillId="99" borderId="41" xfId="0" applyFont="1" applyFill="1" applyBorder="1" applyAlignment="1">
      <alignment vertical="top"/>
    </xf>
    <xf numFmtId="288" fontId="238" fillId="98" borderId="40" xfId="0" applyNumberFormat="1" applyFont="1" applyFill="1" applyBorder="1" applyAlignment="1">
      <alignment vertical="top"/>
    </xf>
    <xf numFmtId="288" fontId="238" fillId="99" borderId="39" xfId="0" applyNumberFormat="1" applyFont="1" applyFill="1" applyBorder="1" applyAlignment="1">
      <alignment vertical="top"/>
    </xf>
    <xf numFmtId="288" fontId="238" fillId="98" borderId="39" xfId="0" applyNumberFormat="1" applyFont="1" applyFill="1" applyBorder="1" applyAlignment="1">
      <alignment vertical="top"/>
    </xf>
    <xf numFmtId="288" fontId="238" fillId="99" borderId="41" xfId="0" applyNumberFormat="1" applyFont="1" applyFill="1" applyBorder="1" applyAlignment="1">
      <alignment vertical="top"/>
    </xf>
    <xf numFmtId="0" fontId="246" fillId="97" borderId="44" xfId="0" applyFont="1" applyFill="1" applyBorder="1" applyAlignment="1">
      <alignment vertical="top"/>
    </xf>
    <xf numFmtId="0" fontId="246" fillId="99" borderId="44" xfId="0" applyFont="1" applyFill="1" applyBorder="1" applyAlignment="1">
      <alignment vertical="top"/>
    </xf>
    <xf numFmtId="0" fontId="238" fillId="98" borderId="135" xfId="0" applyFont="1" applyFill="1" applyBorder="1" applyAlignment="1">
      <alignment vertical="top"/>
    </xf>
    <xf numFmtId="0" fontId="246" fillId="99" borderId="116" xfId="0" applyFont="1" applyFill="1" applyBorder="1" applyAlignment="1">
      <alignment vertical="top"/>
    </xf>
    <xf numFmtId="288" fontId="238" fillId="98" borderId="135" xfId="0" applyNumberFormat="1" applyFont="1" applyFill="1" applyBorder="1" applyAlignment="1">
      <alignment vertical="top"/>
    </xf>
    <xf numFmtId="288" fontId="238" fillId="99" borderId="115" xfId="0" applyNumberFormat="1" applyFont="1" applyFill="1" applyBorder="1" applyAlignment="1">
      <alignment vertical="top"/>
    </xf>
    <xf numFmtId="288" fontId="238" fillId="98" borderId="115" xfId="0" applyNumberFormat="1" applyFont="1" applyFill="1" applyBorder="1" applyAlignment="1">
      <alignment vertical="top"/>
    </xf>
    <xf numFmtId="288" fontId="238" fillId="99" borderId="116" xfId="0" applyNumberFormat="1" applyFont="1" applyFill="1" applyBorder="1" applyAlignment="1">
      <alignment vertical="top"/>
    </xf>
    <xf numFmtId="0" fontId="246" fillId="97" borderId="41" xfId="0" applyFont="1" applyFill="1" applyBorder="1" applyAlignment="1">
      <alignment vertical="top"/>
    </xf>
    <xf numFmtId="0" fontId="238" fillId="99" borderId="116" xfId="0" applyFont="1" applyFill="1" applyBorder="1" applyAlignment="1">
      <alignment vertical="top"/>
    </xf>
    <xf numFmtId="0" fontId="238" fillId="99" borderId="41" xfId="0" applyFont="1" applyFill="1" applyBorder="1" applyAlignment="1">
      <alignment vertical="top"/>
    </xf>
    <xf numFmtId="0" fontId="246" fillId="97" borderId="116" xfId="0" applyFont="1" applyFill="1" applyBorder="1" applyAlignment="1">
      <alignment vertical="top"/>
    </xf>
    <xf numFmtId="0" fontId="238" fillId="98" borderId="167" xfId="0" applyFont="1" applyFill="1" applyBorder="1" applyAlignment="1">
      <alignment vertical="top"/>
    </xf>
    <xf numFmtId="0" fontId="246" fillId="99" borderId="168" xfId="0" applyFont="1" applyFill="1" applyBorder="1" applyAlignment="1">
      <alignment vertical="top"/>
    </xf>
    <xf numFmtId="288" fontId="238" fillId="98" borderId="167" xfId="0" applyNumberFormat="1" applyFont="1" applyFill="1" applyBorder="1" applyAlignment="1">
      <alignment vertical="top"/>
    </xf>
    <xf numFmtId="288" fontId="238" fillId="99" borderId="169" xfId="0" applyNumberFormat="1" applyFont="1" applyFill="1" applyBorder="1" applyAlignment="1">
      <alignment vertical="top"/>
    </xf>
    <xf numFmtId="288" fontId="238" fillId="98" borderId="169" xfId="0" applyNumberFormat="1" applyFont="1" applyFill="1" applyBorder="1" applyAlignment="1">
      <alignment vertical="top"/>
    </xf>
    <xf numFmtId="288" fontId="238" fillId="99" borderId="168" xfId="0" applyNumberFormat="1" applyFont="1" applyFill="1" applyBorder="1" applyAlignment="1">
      <alignment vertical="top"/>
    </xf>
    <xf numFmtId="288" fontId="250" fillId="96" borderId="8" xfId="0" applyNumberFormat="1" applyFont="1" applyFill="1" applyBorder="1" applyAlignment="1">
      <alignment vertical="top"/>
    </xf>
    <xf numFmtId="0" fontId="3" fillId="0" borderId="0" xfId="0" applyFont="1"/>
    <xf numFmtId="0" fontId="250" fillId="95" borderId="121" xfId="0" applyFont="1" applyFill="1" applyBorder="1"/>
    <xf numFmtId="0" fontId="250" fillId="95" borderId="137" xfId="0" applyFont="1" applyFill="1" applyBorder="1"/>
    <xf numFmtId="0" fontId="250" fillId="95" borderId="133" xfId="0" applyFont="1" applyFill="1" applyBorder="1"/>
    <xf numFmtId="0" fontId="250" fillId="94" borderId="109" xfId="0" applyFont="1" applyFill="1" applyBorder="1" applyAlignment="1">
      <alignment horizontal="center" textRotation="90"/>
    </xf>
    <xf numFmtId="288" fontId="250" fillId="96" borderId="8" xfId="0" applyNumberFormat="1" applyFont="1" applyFill="1" applyBorder="1" applyAlignment="1">
      <alignment horizontal="center"/>
    </xf>
    <xf numFmtId="0" fontId="250" fillId="95" borderId="109" xfId="0" applyFont="1" applyFill="1" applyBorder="1" applyAlignment="1">
      <alignment horizontal="center" textRotation="90"/>
    </xf>
    <xf numFmtId="0" fontId="251" fillId="96" borderId="121" xfId="0" applyFont="1" applyFill="1" applyBorder="1"/>
    <xf numFmtId="0" fontId="251" fillId="96" borderId="137" xfId="0" applyFont="1" applyFill="1" applyBorder="1"/>
    <xf numFmtId="0" fontId="251" fillId="96" borderId="133" xfId="0" applyFont="1" applyFill="1" applyBorder="1"/>
    <xf numFmtId="10" fontId="0" fillId="0" borderId="0" xfId="72" applyNumberFormat="1" applyFont="1"/>
    <xf numFmtId="17" fontId="5" fillId="28" borderId="0" xfId="0" applyNumberFormat="1" applyFont="1" applyFill="1" applyBorder="1"/>
    <xf numFmtId="0" fontId="238" fillId="0" borderId="44" xfId="0" applyFont="1" applyFill="1" applyBorder="1" applyAlignment="1">
      <alignment vertical="top"/>
    </xf>
    <xf numFmtId="0" fontId="0" fillId="0" borderId="0" xfId="0" applyFill="1"/>
    <xf numFmtId="10" fontId="0" fillId="0" borderId="0" xfId="72" applyNumberFormat="1" applyFont="1" applyFill="1"/>
    <xf numFmtId="0" fontId="246" fillId="0" borderId="44" xfId="0" applyFont="1" applyFill="1" applyBorder="1" applyAlignment="1">
      <alignment vertical="top"/>
    </xf>
    <xf numFmtId="0" fontId="246" fillId="0" borderId="116" xfId="0" applyFont="1" applyFill="1" applyBorder="1" applyAlignment="1">
      <alignment vertical="top"/>
    </xf>
    <xf numFmtId="0" fontId="246" fillId="0" borderId="41" xfId="0" applyFont="1" applyFill="1" applyBorder="1" applyAlignment="1">
      <alignment vertical="top"/>
    </xf>
    <xf numFmtId="0" fontId="238" fillId="0" borderId="116" xfId="0" applyFont="1" applyFill="1" applyBorder="1" applyAlignment="1">
      <alignment vertical="top"/>
    </xf>
    <xf numFmtId="0" fontId="238" fillId="0" borderId="41" xfId="0" applyFont="1" applyFill="1" applyBorder="1" applyAlignment="1">
      <alignment vertical="top"/>
    </xf>
    <xf numFmtId="0" fontId="1" fillId="0" borderId="44" xfId="0" applyFont="1" applyFill="1" applyBorder="1" applyAlignment="1">
      <alignment vertical="top"/>
    </xf>
    <xf numFmtId="0" fontId="5" fillId="0" borderId="44" xfId="0" applyFont="1" applyFill="1" applyBorder="1" applyAlignment="1">
      <alignment vertical="top"/>
    </xf>
    <xf numFmtId="0" fontId="5" fillId="0" borderId="116" xfId="0" applyFont="1" applyFill="1" applyBorder="1" applyAlignment="1">
      <alignment vertical="top"/>
    </xf>
    <xf numFmtId="0" fontId="5" fillId="0" borderId="41" xfId="0" applyFont="1" applyFill="1" applyBorder="1" applyAlignment="1">
      <alignment vertical="top"/>
    </xf>
    <xf numFmtId="0" fontId="1" fillId="0" borderId="116" xfId="0" applyFont="1" applyFill="1" applyBorder="1" applyAlignment="1">
      <alignment vertical="top"/>
    </xf>
    <xf numFmtId="0" fontId="1" fillId="0" borderId="41" xfId="0" applyFont="1" applyFill="1" applyBorder="1" applyAlignment="1">
      <alignment vertical="top"/>
    </xf>
    <xf numFmtId="0" fontId="13" fillId="0" borderId="109" xfId="0" applyFont="1" applyFill="1" applyBorder="1" applyAlignment="1">
      <alignment horizontal="left" vertical="top" wrapText="1"/>
    </xf>
    <xf numFmtId="2" fontId="4" fillId="28" borderId="0" xfId="0" quotePrefix="1" applyNumberFormat="1" applyFont="1" applyFill="1" applyBorder="1" applyProtection="1">
      <protection locked="0"/>
    </xf>
    <xf numFmtId="0" fontId="46" fillId="2" borderId="0" xfId="0" applyFont="1" applyFill="1" applyBorder="1" applyAlignment="1">
      <alignment horizontal="center" vertical="center"/>
    </xf>
    <xf numFmtId="0" fontId="13" fillId="2" borderId="109" xfId="0" applyFont="1" applyFill="1" applyBorder="1" applyAlignment="1">
      <alignment horizontal="left" vertical="center" wrapText="1"/>
    </xf>
    <xf numFmtId="0" fontId="47" fillId="91" borderId="137" xfId="0" applyFont="1" applyFill="1" applyBorder="1" applyAlignment="1">
      <alignment horizontal="left" vertical="center"/>
    </xf>
    <xf numFmtId="0" fontId="47" fillId="91" borderId="133" xfId="0" applyFont="1" applyFill="1" applyBorder="1" applyAlignment="1">
      <alignment horizontal="left" vertical="center"/>
    </xf>
    <xf numFmtId="0" fontId="248" fillId="91" borderId="109" xfId="0" applyFont="1" applyFill="1" applyBorder="1" applyAlignment="1">
      <alignment horizontal="center" vertical="center" wrapText="1"/>
    </xf>
    <xf numFmtId="0" fontId="248" fillId="91" borderId="109" xfId="0" applyFont="1" applyFill="1" applyBorder="1" applyAlignment="1">
      <alignment horizontal="left" vertical="center" wrapText="1"/>
    </xf>
    <xf numFmtId="0" fontId="239" fillId="2" borderId="0" xfId="0" applyFont="1" applyFill="1" applyBorder="1" applyAlignment="1">
      <alignment wrapText="1"/>
    </xf>
    <xf numFmtId="0" fontId="239" fillId="2" borderId="11" xfId="0" applyFont="1" applyFill="1" applyBorder="1" applyAlignment="1">
      <alignment wrapText="1"/>
    </xf>
    <xf numFmtId="0" fontId="91" fillId="2" borderId="0" xfId="0" applyFont="1" applyFill="1" applyBorder="1" applyAlignment="1">
      <alignment wrapText="1"/>
    </xf>
    <xf numFmtId="0" fontId="48" fillId="2" borderId="102" xfId="0" applyFont="1" applyFill="1" applyBorder="1" applyAlignment="1">
      <alignment wrapText="1"/>
    </xf>
    <xf numFmtId="0" fontId="48" fillId="2" borderId="96" xfId="0" applyFont="1" applyFill="1" applyBorder="1" applyAlignment="1">
      <alignment wrapText="1"/>
    </xf>
    <xf numFmtId="0" fontId="48" fillId="2" borderId="0" xfId="0" applyFont="1" applyFill="1" applyBorder="1" applyAlignment="1">
      <alignment wrapText="1"/>
    </xf>
    <xf numFmtId="0" fontId="48" fillId="2" borderId="11" xfId="0" applyFont="1" applyFill="1" applyBorder="1" applyAlignment="1">
      <alignment wrapText="1"/>
    </xf>
    <xf numFmtId="0" fontId="52" fillId="26" borderId="88" xfId="0" applyFont="1" applyFill="1" applyBorder="1" applyAlignment="1">
      <alignment horizontal="center" vertical="center"/>
    </xf>
    <xf numFmtId="0" fontId="52" fillId="26" borderId="0" xfId="0" applyFont="1" applyFill="1" applyBorder="1" applyAlignment="1">
      <alignment horizontal="center" vertical="center"/>
    </xf>
    <xf numFmtId="0" fontId="91" fillId="2" borderId="11" xfId="0" applyFont="1" applyFill="1" applyBorder="1" applyAlignment="1">
      <alignment wrapText="1"/>
    </xf>
    <xf numFmtId="0" fontId="48" fillId="2" borderId="137" xfId="0" applyFont="1" applyFill="1" applyBorder="1" applyAlignment="1">
      <alignment wrapText="1"/>
    </xf>
    <xf numFmtId="0" fontId="48" fillId="2" borderId="133" xfId="0" applyFont="1" applyFill="1" applyBorder="1" applyAlignment="1">
      <alignment wrapText="1"/>
    </xf>
    <xf numFmtId="0" fontId="230" fillId="2" borderId="0" xfId="0" applyFont="1" applyFill="1" applyAlignment="1">
      <alignment horizontal="left"/>
    </xf>
    <xf numFmtId="0" fontId="91" fillId="91" borderId="117" xfId="0" applyFont="1" applyFill="1" applyBorder="1" applyAlignment="1">
      <alignment horizontal="left" vertical="top" wrapText="1"/>
    </xf>
    <xf numFmtId="0" fontId="91" fillId="91" borderId="102" xfId="0" applyFont="1" applyFill="1" applyBorder="1" applyAlignment="1">
      <alignment horizontal="left" vertical="top" wrapText="1"/>
    </xf>
    <xf numFmtId="0" fontId="91" fillId="91" borderId="96" xfId="0" applyFont="1" applyFill="1" applyBorder="1" applyAlignment="1">
      <alignment horizontal="left" vertical="top" wrapText="1"/>
    </xf>
    <xf numFmtId="0" fontId="91" fillId="91" borderId="88" xfId="0" applyFont="1" applyFill="1" applyBorder="1" applyAlignment="1">
      <alignment horizontal="left" vertical="top" wrapText="1"/>
    </xf>
    <xf numFmtId="0" fontId="91" fillId="91" borderId="0" xfId="0" applyFont="1" applyFill="1" applyBorder="1" applyAlignment="1">
      <alignment horizontal="left" vertical="top" wrapText="1"/>
    </xf>
    <xf numFmtId="0" fontId="91" fillId="91" borderId="11" xfId="0" applyFont="1" applyFill="1" applyBorder="1" applyAlignment="1">
      <alignment horizontal="left" vertical="top" wrapText="1"/>
    </xf>
    <xf numFmtId="0" fontId="91" fillId="91" borderId="108" xfId="0" applyFont="1" applyFill="1" applyBorder="1" applyAlignment="1">
      <alignment horizontal="left" vertical="top" wrapText="1"/>
    </xf>
    <xf numFmtId="0" fontId="91" fillId="91" borderId="5" xfId="0" applyFont="1" applyFill="1" applyBorder="1" applyAlignment="1">
      <alignment horizontal="left" vertical="top" wrapText="1"/>
    </xf>
    <xf numFmtId="0" fontId="91" fillId="91" borderId="111" xfId="0" applyFont="1" applyFill="1" applyBorder="1" applyAlignment="1">
      <alignment horizontal="left" vertical="top" wrapText="1"/>
    </xf>
    <xf numFmtId="0" fontId="48" fillId="91" borderId="157" xfId="0" applyFont="1" applyFill="1" applyBorder="1" applyAlignment="1">
      <alignment horizontal="left" vertical="top" wrapText="1"/>
    </xf>
    <xf numFmtId="0" fontId="48" fillId="91" borderId="0" xfId="0" applyFont="1" applyFill="1" applyBorder="1" applyAlignment="1">
      <alignment horizontal="left" vertical="top" wrapText="1"/>
    </xf>
    <xf numFmtId="171" fontId="91" fillId="28" borderId="121" xfId="0" applyNumberFormat="1" applyFont="1" applyFill="1" applyBorder="1" applyAlignment="1">
      <alignment horizontal="left"/>
    </xf>
    <xf numFmtId="171" fontId="91" fillId="28" borderId="133" xfId="0" applyNumberFormat="1" applyFont="1" applyFill="1" applyBorder="1" applyAlignment="1">
      <alignment horizontal="left"/>
    </xf>
    <xf numFmtId="0" fontId="91" fillId="91" borderId="0" xfId="0" applyFont="1" applyFill="1" applyBorder="1" applyAlignment="1">
      <alignment horizontal="left" vertical="center" wrapText="1"/>
    </xf>
    <xf numFmtId="171" fontId="47" fillId="2" borderId="121" xfId="0" applyNumberFormat="1" applyFont="1" applyFill="1" applyBorder="1" applyAlignment="1">
      <alignment horizontal="left"/>
    </xf>
    <xf numFmtId="171" fontId="47" fillId="2" borderId="133" xfId="0" applyNumberFormat="1" applyFont="1" applyFill="1" applyBorder="1" applyAlignment="1">
      <alignment horizontal="left"/>
    </xf>
    <xf numFmtId="170" fontId="213" fillId="26" borderId="121" xfId="6" applyNumberFormat="1" applyFont="1" applyFill="1" applyBorder="1" applyAlignment="1">
      <alignment horizontal="center" vertical="center" wrapText="1"/>
    </xf>
    <xf numFmtId="170" fontId="213" fillId="26" borderId="133" xfId="6" applyNumberFormat="1" applyFont="1" applyFill="1" applyBorder="1" applyAlignment="1">
      <alignment horizontal="center" vertical="center" wrapText="1"/>
    </xf>
    <xf numFmtId="0" fontId="0" fillId="28" borderId="121" xfId="0" applyFill="1" applyBorder="1" applyAlignment="1">
      <alignment horizontal="left" wrapText="1"/>
    </xf>
    <xf numFmtId="0" fontId="0" fillId="28" borderId="133" xfId="0" applyFill="1" applyBorder="1" applyAlignment="1">
      <alignment horizontal="left" wrapText="1"/>
    </xf>
    <xf numFmtId="0" fontId="213" fillId="26" borderId="121" xfId="0" applyFont="1" applyFill="1" applyBorder="1" applyAlignment="1">
      <alignment horizontal="center"/>
    </xf>
    <xf numFmtId="0" fontId="213" fillId="26" borderId="133" xfId="0" applyFont="1" applyFill="1" applyBorder="1" applyAlignment="1">
      <alignment horizontal="center"/>
    </xf>
    <xf numFmtId="0" fontId="0" fillId="28" borderId="121" xfId="0" applyFill="1" applyBorder="1" applyAlignment="1">
      <alignment horizontal="left"/>
    </xf>
    <xf numFmtId="0" fontId="0" fillId="28" borderId="133" xfId="0" applyFill="1" applyBorder="1" applyAlignment="1">
      <alignment horizontal="left"/>
    </xf>
    <xf numFmtId="0" fontId="212" fillId="91" borderId="0" xfId="40" applyNumberFormat="1" applyFont="1" applyFill="1" applyBorder="1" applyAlignment="1" applyProtection="1">
      <alignment horizontal="left" vertical="center" wrapText="1"/>
      <protection locked="0"/>
    </xf>
    <xf numFmtId="0" fontId="44" fillId="2" borderId="0" xfId="0" applyFont="1" applyFill="1" applyBorder="1" applyAlignment="1">
      <alignment horizontal="left" vertical="top"/>
    </xf>
    <xf numFmtId="0" fontId="45" fillId="2" borderId="110" xfId="0" applyFont="1" applyFill="1" applyBorder="1" applyAlignment="1" applyProtection="1">
      <alignment horizontal="center" vertical="center" wrapText="1"/>
      <protection locked="0"/>
    </xf>
    <xf numFmtId="0" fontId="45" fillId="2" borderId="101" xfId="0" applyFont="1" applyFill="1" applyBorder="1" applyAlignment="1" applyProtection="1">
      <alignment horizontal="center" vertical="center" wrapText="1"/>
      <protection locked="0"/>
    </xf>
    <xf numFmtId="0" fontId="45" fillId="2" borderId="120" xfId="0" applyFont="1" applyFill="1" applyBorder="1" applyAlignment="1" applyProtection="1">
      <alignment horizontal="center" vertical="center" wrapText="1"/>
      <protection locked="0"/>
    </xf>
    <xf numFmtId="0" fontId="45" fillId="2" borderId="52" xfId="0" applyFont="1" applyFill="1" applyBorder="1" applyAlignment="1" applyProtection="1">
      <alignment horizontal="center" vertical="center" wrapText="1"/>
      <protection locked="0"/>
    </xf>
    <xf numFmtId="0" fontId="45" fillId="2" borderId="35" xfId="0" applyFont="1" applyFill="1" applyBorder="1" applyAlignment="1" applyProtection="1">
      <alignment horizontal="center" vertical="center" wrapText="1"/>
      <protection locked="0"/>
    </xf>
    <xf numFmtId="174" fontId="212" fillId="91" borderId="139" xfId="40" applyNumberFormat="1" applyFont="1" applyFill="1" applyBorder="1" applyAlignment="1">
      <alignment horizontal="left" vertical="center"/>
    </xf>
    <xf numFmtId="174" fontId="212" fillId="91" borderId="140" xfId="40" applyNumberFormat="1" applyFont="1" applyFill="1" applyBorder="1" applyAlignment="1">
      <alignment horizontal="left" vertical="center"/>
    </xf>
    <xf numFmtId="0" fontId="91" fillId="91" borderId="0" xfId="40" applyNumberFormat="1" applyFont="1" applyFill="1" applyBorder="1" applyAlignment="1">
      <alignment horizontal="left" vertical="center" wrapText="1"/>
    </xf>
    <xf numFmtId="0" fontId="48" fillId="91" borderId="0" xfId="0" applyFont="1" applyFill="1" applyBorder="1" applyAlignment="1">
      <alignment horizontal="left" vertical="center" wrapText="1"/>
    </xf>
    <xf numFmtId="0" fontId="52" fillId="26" borderId="129" xfId="0" applyNumberFormat="1" applyFont="1" applyFill="1" applyBorder="1" applyAlignment="1" applyProtection="1">
      <alignment horizontal="center" vertical="center" wrapText="1"/>
      <protection locked="0"/>
    </xf>
    <xf numFmtId="0" fontId="52" fillId="26" borderId="130" xfId="0" applyNumberFormat="1" applyFont="1" applyFill="1" applyBorder="1" applyAlignment="1" applyProtection="1">
      <alignment horizontal="center" vertical="center" wrapText="1"/>
      <protection locked="0"/>
    </xf>
    <xf numFmtId="0" fontId="52" fillId="26" borderId="131" xfId="0" applyNumberFormat="1" applyFont="1" applyFill="1" applyBorder="1" applyAlignment="1" applyProtection="1">
      <alignment horizontal="center" vertical="center" wrapText="1"/>
      <protection locked="0"/>
    </xf>
    <xf numFmtId="0" fontId="52" fillId="26" borderId="104" xfId="0" applyNumberFormat="1" applyFont="1" applyFill="1" applyBorder="1" applyAlignment="1" applyProtection="1">
      <alignment horizontal="center" vertical="center" wrapText="1"/>
      <protection locked="0"/>
    </xf>
    <xf numFmtId="0" fontId="52" fillId="26" borderId="51" xfId="0" applyNumberFormat="1" applyFont="1" applyFill="1" applyBorder="1" applyAlignment="1" applyProtection="1">
      <alignment horizontal="center" vertical="center" wrapText="1"/>
      <protection locked="0"/>
    </xf>
    <xf numFmtId="0" fontId="52" fillId="26" borderId="50" xfId="0" applyFont="1" applyFill="1" applyBorder="1" applyAlignment="1" applyProtection="1">
      <alignment horizontal="center" vertical="center" wrapText="1"/>
      <protection locked="0"/>
    </xf>
    <xf numFmtId="0" fontId="52" fillId="26" borderId="46" xfId="0" applyFont="1" applyFill="1" applyBorder="1" applyAlignment="1" applyProtection="1">
      <alignment horizontal="center" vertical="center" wrapText="1"/>
      <protection locked="0"/>
    </xf>
    <xf numFmtId="0" fontId="52" fillId="26" borderId="105" xfId="0" applyNumberFormat="1" applyFont="1" applyFill="1" applyBorder="1" applyAlignment="1" applyProtection="1">
      <alignment horizontal="center" vertical="center" wrapText="1"/>
      <protection locked="0"/>
    </xf>
    <xf numFmtId="0" fontId="52" fillId="26" borderId="49" xfId="0" applyNumberFormat="1" applyFont="1" applyFill="1" applyBorder="1" applyAlignment="1" applyProtection="1">
      <alignment horizontal="center" vertical="center" wrapText="1"/>
      <protection locked="0"/>
    </xf>
    <xf numFmtId="0" fontId="52" fillId="26" borderId="98" xfId="0" applyNumberFormat="1" applyFont="1" applyFill="1" applyBorder="1" applyAlignment="1" applyProtection="1">
      <alignment horizontal="center" vertical="center" wrapText="1"/>
      <protection locked="0"/>
    </xf>
    <xf numFmtId="0" fontId="52" fillId="26" borderId="99" xfId="0" applyNumberFormat="1" applyFont="1" applyFill="1" applyBorder="1" applyAlignment="1" applyProtection="1">
      <alignment horizontal="center" vertical="center" wrapText="1"/>
      <protection locked="0"/>
    </xf>
    <xf numFmtId="0" fontId="52" fillId="26" borderId="100" xfId="0" applyNumberFormat="1" applyFont="1" applyFill="1" applyBorder="1" applyAlignment="1" applyProtection="1">
      <alignment horizontal="center" vertical="center" wrapText="1"/>
      <protection locked="0"/>
    </xf>
    <xf numFmtId="0" fontId="52" fillId="26" borderId="152" xfId="0" applyNumberFormat="1" applyFont="1" applyFill="1" applyBorder="1" applyAlignment="1" applyProtection="1">
      <alignment horizontal="center" vertical="center" wrapText="1"/>
      <protection locked="0"/>
    </xf>
    <xf numFmtId="0" fontId="44" fillId="2" borderId="0" xfId="0" applyFont="1" applyFill="1" applyBorder="1" applyAlignment="1" applyProtection="1">
      <alignment horizontal="left" vertical="top"/>
      <protection locked="0"/>
    </xf>
    <xf numFmtId="0" fontId="91" fillId="91" borderId="0" xfId="0" applyFont="1" applyFill="1" applyBorder="1" applyAlignment="1" applyProtection="1">
      <alignment horizontal="left" vertical="top" wrapText="1"/>
      <protection locked="0"/>
    </xf>
    <xf numFmtId="0" fontId="91" fillId="91" borderId="157" xfId="0" applyFont="1" applyFill="1" applyBorder="1" applyAlignment="1" applyProtection="1">
      <alignment horizontal="left" vertical="top" wrapText="1"/>
      <protection locked="0"/>
    </xf>
    <xf numFmtId="0" fontId="91" fillId="91" borderId="157" xfId="0" applyFont="1" applyFill="1" applyBorder="1" applyAlignment="1" applyProtection="1">
      <alignment horizontal="left" vertical="top"/>
      <protection locked="0"/>
    </xf>
    <xf numFmtId="0" fontId="52" fillId="26" borderId="129" xfId="0" applyFont="1" applyFill="1" applyBorder="1" applyAlignment="1" applyProtection="1">
      <alignment horizontal="center" vertical="center" wrapText="1"/>
      <protection locked="0"/>
    </xf>
    <xf numFmtId="0" fontId="52" fillId="26" borderId="143" xfId="0" applyNumberFormat="1" applyFont="1" applyFill="1" applyBorder="1" applyAlignment="1" applyProtection="1">
      <alignment horizontal="center" vertical="center" wrapText="1"/>
      <protection locked="0"/>
    </xf>
    <xf numFmtId="0" fontId="52" fillId="26" borderId="102" xfId="0" applyNumberFormat="1" applyFont="1" applyFill="1" applyBorder="1" applyAlignment="1" applyProtection="1">
      <alignment horizontal="center" vertical="center" wrapText="1"/>
      <protection locked="0"/>
    </xf>
    <xf numFmtId="0" fontId="52" fillId="26" borderId="150" xfId="0" applyNumberFormat="1" applyFont="1" applyFill="1" applyBorder="1" applyAlignment="1" applyProtection="1">
      <alignment horizontal="center" vertical="center" wrapText="1"/>
      <protection locked="0"/>
    </xf>
    <xf numFmtId="0" fontId="52" fillId="26" borderId="49" xfId="0" applyFont="1" applyFill="1" applyBorder="1" applyAlignment="1" applyProtection="1">
      <alignment horizontal="center" vertical="center" wrapText="1"/>
      <protection locked="0"/>
    </xf>
    <xf numFmtId="0" fontId="52" fillId="26" borderId="105" xfId="0" applyFont="1" applyFill="1" applyBorder="1" applyAlignment="1" applyProtection="1">
      <alignment horizontal="center" vertical="center" wrapText="1"/>
      <protection locked="0"/>
    </xf>
    <xf numFmtId="0" fontId="250" fillId="93" borderId="136" xfId="0" applyFont="1" applyFill="1" applyBorder="1" applyAlignment="1">
      <alignment vertical="top"/>
    </xf>
    <xf numFmtId="0" fontId="250" fillId="93" borderId="8" xfId="0" applyFont="1" applyFill="1" applyBorder="1" applyAlignment="1">
      <alignment vertical="top"/>
    </xf>
    <xf numFmtId="0" fontId="250" fillId="93" borderId="136" xfId="0" applyFont="1" applyFill="1" applyBorder="1" applyAlignment="1">
      <alignment vertical="top" wrapText="1"/>
    </xf>
    <xf numFmtId="0" fontId="250" fillId="93" borderId="8" xfId="0" applyFont="1" applyFill="1" applyBorder="1" applyAlignment="1">
      <alignment vertical="top" wrapText="1"/>
    </xf>
    <xf numFmtId="0" fontId="237" fillId="2" borderId="85" xfId="0" applyFont="1" applyFill="1" applyBorder="1" applyAlignment="1">
      <alignment horizontal="left"/>
    </xf>
    <xf numFmtId="0" fontId="44" fillId="2" borderId="0" xfId="0" applyFont="1" applyFill="1" applyAlignment="1">
      <alignment horizontal="left" vertical="top" wrapText="1"/>
    </xf>
    <xf numFmtId="0" fontId="91" fillId="91" borderId="0" xfId="0" applyFont="1" applyFill="1" applyBorder="1" applyAlignment="1">
      <alignment horizontal="left" wrapText="1"/>
    </xf>
    <xf numFmtId="9" fontId="72" fillId="26" borderId="34" xfId="5151" applyNumberFormat="1" applyFont="1" applyFill="1" applyBorder="1" applyAlignment="1">
      <alignment horizontal="center" vertical="center" wrapText="1"/>
    </xf>
    <xf numFmtId="0" fontId="91" fillId="91" borderId="0" xfId="0" applyFont="1" applyFill="1" applyAlignment="1">
      <alignment horizontal="left" vertical="center" wrapText="1"/>
    </xf>
  </cellXfs>
  <cellStyles count="9772">
    <cellStyle name="-" xfId="702" xr:uid="{00000000-0005-0000-0000-000000000000}"/>
    <cellStyle name=" 3]_x000d__x000a_Zoomed=1_x000d__x000a_Row=0_x000d__x000a_Column=0_x000d__x000a_Height=300_x000d__x000a_Width=300_x000d__x000a_FontName=細明體_x000d__x000a_FontStyle=0_x000d__x000a_FontSize=9_x000d__x000a_PrtFontName=Co" xfId="670" xr:uid="{00000000-0005-0000-0000-000001000000}"/>
    <cellStyle name="$" xfId="713" xr:uid="{00000000-0005-0000-0000-000002000000}"/>
    <cellStyle name="$ &amp; ¢" xfId="714" xr:uid="{00000000-0005-0000-0000-000003000000}"/>
    <cellStyle name="%" xfId="708" xr:uid="{00000000-0005-0000-0000-000004000000}"/>
    <cellStyle name="%.00" xfId="709" xr:uid="{00000000-0005-0000-0000-000005000000}"/>
    <cellStyle name="(Heading)" xfId="704" xr:uid="{00000000-0005-0000-0000-000006000000}"/>
    <cellStyle name="(Lefting)" xfId="705" xr:uid="{00000000-0005-0000-0000-000007000000}"/>
    <cellStyle name="(z*¯_x000f_°(”,¯?À(¢,¯?Ð(°,¯?à(Â,¯?ð(Ô,¯?" xfId="706" xr:uid="{00000000-0005-0000-0000-000008000000}"/>
    <cellStyle name="******************************************" xfId="707" xr:uid="{00000000-0005-0000-0000-000009000000}"/>
    <cellStyle name="_CNMD_Valuation Model_20081212_v2" xfId="671" xr:uid="{00000000-0005-0000-0000-00000A000000}"/>
    <cellStyle name="_Comma" xfId="672" xr:uid="{00000000-0005-0000-0000-00000B000000}"/>
    <cellStyle name="_Comps 4" xfId="673" xr:uid="{00000000-0005-0000-0000-00000C000000}"/>
    <cellStyle name="_Cont Analysis" xfId="674" xr:uid="{00000000-0005-0000-0000-00000D000000}"/>
    <cellStyle name="_Currency" xfId="675" xr:uid="{00000000-0005-0000-0000-00000E000000}"/>
    <cellStyle name="_Currency_Analysis" xfId="676" xr:uid="{00000000-0005-0000-0000-00000F000000}"/>
    <cellStyle name="_Currency_Smartportfolio model" xfId="677" xr:uid="{00000000-0005-0000-0000-000010000000}"/>
    <cellStyle name="_Currency_Smartportfolio model_DB-merged files" xfId="678" xr:uid="{00000000-0005-0000-0000-000011000000}"/>
    <cellStyle name="_CurrencySpace" xfId="679" xr:uid="{00000000-0005-0000-0000-000012000000}"/>
    <cellStyle name="_Gamma Valuation - 8" xfId="680" xr:uid="{00000000-0005-0000-0000-000013000000}"/>
    <cellStyle name="_ITRN" xfId="681" xr:uid="{00000000-0005-0000-0000-000014000000}"/>
    <cellStyle name="-_Merger Model 17 Nov 04" xfId="703" xr:uid="{00000000-0005-0000-0000-000015000000}"/>
    <cellStyle name="_Merger Model_KN&amp;Fzio_v2.30 - Street" xfId="682" xr:uid="{00000000-0005-0000-0000-000016000000}"/>
    <cellStyle name="_Multiple" xfId="683" xr:uid="{00000000-0005-0000-0000-000017000000}"/>
    <cellStyle name="_Multiple_Analysis" xfId="684" xr:uid="{00000000-0005-0000-0000-000018000000}"/>
    <cellStyle name="_Multiple_Analysis_DB-merged files" xfId="685" xr:uid="{00000000-0005-0000-0000-000019000000}"/>
    <cellStyle name="_Multiple_Smartportfolio model" xfId="686" xr:uid="{00000000-0005-0000-0000-00001A000000}"/>
    <cellStyle name="_Multiple_Smartportfolio model_DB-merged files" xfId="687" xr:uid="{00000000-0005-0000-0000-00001B000000}"/>
    <cellStyle name="_MultipleSpace" xfId="688" xr:uid="{00000000-0005-0000-0000-00001C000000}"/>
    <cellStyle name="_MultipleSpace_Analysis" xfId="689" xr:uid="{00000000-0005-0000-0000-00001D000000}"/>
    <cellStyle name="_MultipleSpace_csc" xfId="690" xr:uid="{00000000-0005-0000-0000-00001E000000}"/>
    <cellStyle name="_MultipleSpace_Smartportfolio model" xfId="691" xr:uid="{00000000-0005-0000-0000-00001F000000}"/>
    <cellStyle name="_MultipleSpace_Smartportfolio model_DB-merged files" xfId="692" xr:uid="{00000000-0005-0000-0000-000020000000}"/>
    <cellStyle name="_Percent" xfId="693" xr:uid="{00000000-0005-0000-0000-000021000000}"/>
    <cellStyle name="_Percent_Analysis" xfId="694" xr:uid="{00000000-0005-0000-0000-000022000000}"/>
    <cellStyle name="_Percent_Smartportfolio model" xfId="695" xr:uid="{00000000-0005-0000-0000-000023000000}"/>
    <cellStyle name="_Percent_Smartportfolio model_DB-merged files" xfId="696" xr:uid="{00000000-0005-0000-0000-000024000000}"/>
    <cellStyle name="_PercentSpace" xfId="697" xr:uid="{00000000-0005-0000-0000-000025000000}"/>
    <cellStyle name="_PercentSpace_Analysis" xfId="698" xr:uid="{00000000-0005-0000-0000-000026000000}"/>
    <cellStyle name="_PercentSpace_Smartportfolio model" xfId="699" xr:uid="{00000000-0005-0000-0000-000027000000}"/>
    <cellStyle name="_Sepracor Riders_Clean" xfId="700" xr:uid="{00000000-0005-0000-0000-000028000000}"/>
    <cellStyle name="_SIAL_Model_5.22.09 v71" xfId="701" xr:uid="{00000000-0005-0000-0000-000029000000}"/>
    <cellStyle name="£ BP" xfId="715" xr:uid="{00000000-0005-0000-0000-00002A000000}"/>
    <cellStyle name="¥ JY" xfId="716" xr:uid="{00000000-0005-0000-0000-00002B000000}"/>
    <cellStyle name="&lt;9#_x000f_¾Èƒé1ƒÃ_x0002_;M_x0014_}$‹E_x0010_‹_x0004_ˆ…Àt_x001b_Pÿ_x0015_ x¦" xfId="710" xr:uid="{00000000-0005-0000-0000-00002C000000}"/>
    <cellStyle name="=C:\WINNT\SYSTEM32\COMMAND.COM" xfId="711" xr:uid="{00000000-0005-0000-0000-00002D000000}"/>
    <cellStyle name="=C:\WINNT35\SYSTEM32\COMMAND.COM" xfId="712" xr:uid="{00000000-0005-0000-0000-00002E000000}"/>
    <cellStyle name="0752-93035" xfId="717" xr:uid="{00000000-0005-0000-0000-00002F000000}"/>
    <cellStyle name="1,comma" xfId="718" xr:uid="{00000000-0005-0000-0000-000030000000}"/>
    <cellStyle name="10Q" xfId="719" xr:uid="{00000000-0005-0000-0000-000031000000}"/>
    <cellStyle name="20 % - Accent1" xfId="720" xr:uid="{00000000-0005-0000-0000-000032000000}"/>
    <cellStyle name="20 % - Accent2" xfId="721" xr:uid="{00000000-0005-0000-0000-000033000000}"/>
    <cellStyle name="20 % - Accent3" xfId="722" xr:uid="{00000000-0005-0000-0000-000034000000}"/>
    <cellStyle name="20 % - Accent4" xfId="723" xr:uid="{00000000-0005-0000-0000-000035000000}"/>
    <cellStyle name="20 % - Accent5" xfId="724" xr:uid="{00000000-0005-0000-0000-000036000000}"/>
    <cellStyle name="20 % - Accent6" xfId="725" xr:uid="{00000000-0005-0000-0000-000037000000}"/>
    <cellStyle name="20% - Accent1 2" xfId="11" xr:uid="{00000000-0005-0000-0000-000038000000}"/>
    <cellStyle name="20% - Accent1 2 10" xfId="726" xr:uid="{00000000-0005-0000-0000-000039000000}"/>
    <cellStyle name="20% - Accent1 2 2" xfId="727" xr:uid="{00000000-0005-0000-0000-00003A000000}"/>
    <cellStyle name="20% - Accent1 2 2 2" xfId="728" xr:uid="{00000000-0005-0000-0000-00003B000000}"/>
    <cellStyle name="20% - Accent1 2 2 3" xfId="729" xr:uid="{00000000-0005-0000-0000-00003C000000}"/>
    <cellStyle name="20% - Accent1 2 3" xfId="730" xr:uid="{00000000-0005-0000-0000-00003D000000}"/>
    <cellStyle name="20% - Accent1 2 3 2" xfId="731" xr:uid="{00000000-0005-0000-0000-00003E000000}"/>
    <cellStyle name="20% - Accent1 2 4" xfId="732" xr:uid="{00000000-0005-0000-0000-00003F000000}"/>
    <cellStyle name="20% - Accent1 2 5" xfId="733" xr:uid="{00000000-0005-0000-0000-000040000000}"/>
    <cellStyle name="20% - Accent1 2 6" xfId="734" xr:uid="{00000000-0005-0000-0000-000041000000}"/>
    <cellStyle name="20% - Accent1 2 7" xfId="735" xr:uid="{00000000-0005-0000-0000-000042000000}"/>
    <cellStyle name="20% - Accent1 2 8" xfId="736" xr:uid="{00000000-0005-0000-0000-000043000000}"/>
    <cellStyle name="20% - Accent1 2 9" xfId="737" xr:uid="{00000000-0005-0000-0000-000044000000}"/>
    <cellStyle name="20% - Accent1 3" xfId="738" xr:uid="{00000000-0005-0000-0000-000045000000}"/>
    <cellStyle name="20% - Accent1 3 2" xfId="739" xr:uid="{00000000-0005-0000-0000-000046000000}"/>
    <cellStyle name="20% - Accent1 3 2 2" xfId="740" xr:uid="{00000000-0005-0000-0000-000047000000}"/>
    <cellStyle name="20% - Accent1 3 2 2 2" xfId="741" xr:uid="{00000000-0005-0000-0000-000048000000}"/>
    <cellStyle name="20% - Accent1 3 2 2 2 2" xfId="742" xr:uid="{00000000-0005-0000-0000-000049000000}"/>
    <cellStyle name="20% - Accent1 3 2 2 3" xfId="743" xr:uid="{00000000-0005-0000-0000-00004A000000}"/>
    <cellStyle name="20% - Accent1 3 2 3" xfId="744" xr:uid="{00000000-0005-0000-0000-00004B000000}"/>
    <cellStyle name="20% - Accent1 3 2 3 2" xfId="745" xr:uid="{00000000-0005-0000-0000-00004C000000}"/>
    <cellStyle name="20% - Accent1 3 2 4" xfId="746" xr:uid="{00000000-0005-0000-0000-00004D000000}"/>
    <cellStyle name="20% - Accent1 3 3" xfId="747" xr:uid="{00000000-0005-0000-0000-00004E000000}"/>
    <cellStyle name="20% - Accent1 3 3 2" xfId="748" xr:uid="{00000000-0005-0000-0000-00004F000000}"/>
    <cellStyle name="20% - Accent1 3 3 2 2" xfId="749" xr:uid="{00000000-0005-0000-0000-000050000000}"/>
    <cellStyle name="20% - Accent1 3 3 2 2 2" xfId="750" xr:uid="{00000000-0005-0000-0000-000051000000}"/>
    <cellStyle name="20% - Accent1 3 3 2 3" xfId="751" xr:uid="{00000000-0005-0000-0000-000052000000}"/>
    <cellStyle name="20% - Accent1 3 3 3" xfId="752" xr:uid="{00000000-0005-0000-0000-000053000000}"/>
    <cellStyle name="20% - Accent1 3 3 3 2" xfId="753" xr:uid="{00000000-0005-0000-0000-000054000000}"/>
    <cellStyle name="20% - Accent1 3 3 4" xfId="754" xr:uid="{00000000-0005-0000-0000-000055000000}"/>
    <cellStyle name="20% - Accent1 3 4" xfId="755" xr:uid="{00000000-0005-0000-0000-000056000000}"/>
    <cellStyle name="20% - Accent1 3 4 2" xfId="756" xr:uid="{00000000-0005-0000-0000-000057000000}"/>
    <cellStyle name="20% - Accent1 3 4 2 2" xfId="757" xr:uid="{00000000-0005-0000-0000-000058000000}"/>
    <cellStyle name="20% - Accent1 3 4 3" xfId="758" xr:uid="{00000000-0005-0000-0000-000059000000}"/>
    <cellStyle name="20% - Accent1 3 5" xfId="759" xr:uid="{00000000-0005-0000-0000-00005A000000}"/>
    <cellStyle name="20% - Accent1 3 5 2" xfId="760" xr:uid="{00000000-0005-0000-0000-00005B000000}"/>
    <cellStyle name="20% - Accent1 3 6" xfId="761" xr:uid="{00000000-0005-0000-0000-00005C000000}"/>
    <cellStyle name="20% - Accent1 4" xfId="762" xr:uid="{00000000-0005-0000-0000-00005D000000}"/>
    <cellStyle name="20% - Accent1 5" xfId="763" xr:uid="{00000000-0005-0000-0000-00005E000000}"/>
    <cellStyle name="20% - Accent1 6" xfId="764" xr:uid="{00000000-0005-0000-0000-00005F000000}"/>
    <cellStyle name="20% - Accent1 7" xfId="765" xr:uid="{00000000-0005-0000-0000-000060000000}"/>
    <cellStyle name="20% - Accent1 8" xfId="766" xr:uid="{00000000-0005-0000-0000-000061000000}"/>
    <cellStyle name="20% - Accent1 9" xfId="767" xr:uid="{00000000-0005-0000-0000-000062000000}"/>
    <cellStyle name="20% - Accent2 2" xfId="12" xr:uid="{00000000-0005-0000-0000-000063000000}"/>
    <cellStyle name="20% - Accent2 2 10" xfId="768" xr:uid="{00000000-0005-0000-0000-000064000000}"/>
    <cellStyle name="20% - Accent2 2 2" xfId="769" xr:uid="{00000000-0005-0000-0000-000065000000}"/>
    <cellStyle name="20% - Accent2 2 2 2" xfId="770" xr:uid="{00000000-0005-0000-0000-000066000000}"/>
    <cellStyle name="20% - Accent2 2 2 3" xfId="771" xr:uid="{00000000-0005-0000-0000-000067000000}"/>
    <cellStyle name="20% - Accent2 2 3" xfId="772" xr:uid="{00000000-0005-0000-0000-000068000000}"/>
    <cellStyle name="20% - Accent2 2 3 2" xfId="773" xr:uid="{00000000-0005-0000-0000-000069000000}"/>
    <cellStyle name="20% - Accent2 2 4" xfId="774" xr:uid="{00000000-0005-0000-0000-00006A000000}"/>
    <cellStyle name="20% - Accent2 2 5" xfId="775" xr:uid="{00000000-0005-0000-0000-00006B000000}"/>
    <cellStyle name="20% - Accent2 2 6" xfId="776" xr:uid="{00000000-0005-0000-0000-00006C000000}"/>
    <cellStyle name="20% - Accent2 2 7" xfId="777" xr:uid="{00000000-0005-0000-0000-00006D000000}"/>
    <cellStyle name="20% - Accent2 2 8" xfId="778" xr:uid="{00000000-0005-0000-0000-00006E000000}"/>
    <cellStyle name="20% - Accent2 2 9" xfId="779" xr:uid="{00000000-0005-0000-0000-00006F000000}"/>
    <cellStyle name="20% - Accent2 3" xfId="780" xr:uid="{00000000-0005-0000-0000-000070000000}"/>
    <cellStyle name="20% - Accent2 3 2" xfId="781" xr:uid="{00000000-0005-0000-0000-000071000000}"/>
    <cellStyle name="20% - Accent2 3 2 2" xfId="782" xr:uid="{00000000-0005-0000-0000-000072000000}"/>
    <cellStyle name="20% - Accent2 3 2 2 2" xfId="783" xr:uid="{00000000-0005-0000-0000-000073000000}"/>
    <cellStyle name="20% - Accent2 3 2 2 2 2" xfId="784" xr:uid="{00000000-0005-0000-0000-000074000000}"/>
    <cellStyle name="20% - Accent2 3 2 2 3" xfId="785" xr:uid="{00000000-0005-0000-0000-000075000000}"/>
    <cellStyle name="20% - Accent2 3 2 3" xfId="786" xr:uid="{00000000-0005-0000-0000-000076000000}"/>
    <cellStyle name="20% - Accent2 3 2 3 2" xfId="787" xr:uid="{00000000-0005-0000-0000-000077000000}"/>
    <cellStyle name="20% - Accent2 3 2 4" xfId="788" xr:uid="{00000000-0005-0000-0000-000078000000}"/>
    <cellStyle name="20% - Accent2 3 3" xfId="789" xr:uid="{00000000-0005-0000-0000-000079000000}"/>
    <cellStyle name="20% - Accent2 3 3 2" xfId="790" xr:uid="{00000000-0005-0000-0000-00007A000000}"/>
    <cellStyle name="20% - Accent2 3 3 2 2" xfId="791" xr:uid="{00000000-0005-0000-0000-00007B000000}"/>
    <cellStyle name="20% - Accent2 3 3 2 2 2" xfId="792" xr:uid="{00000000-0005-0000-0000-00007C000000}"/>
    <cellStyle name="20% - Accent2 3 3 2 3" xfId="793" xr:uid="{00000000-0005-0000-0000-00007D000000}"/>
    <cellStyle name="20% - Accent2 3 3 3" xfId="794" xr:uid="{00000000-0005-0000-0000-00007E000000}"/>
    <cellStyle name="20% - Accent2 3 3 3 2" xfId="795" xr:uid="{00000000-0005-0000-0000-00007F000000}"/>
    <cellStyle name="20% - Accent2 3 3 4" xfId="796" xr:uid="{00000000-0005-0000-0000-000080000000}"/>
    <cellStyle name="20% - Accent2 3 4" xfId="797" xr:uid="{00000000-0005-0000-0000-000081000000}"/>
    <cellStyle name="20% - Accent2 3 4 2" xfId="798" xr:uid="{00000000-0005-0000-0000-000082000000}"/>
    <cellStyle name="20% - Accent2 3 4 2 2" xfId="799" xr:uid="{00000000-0005-0000-0000-000083000000}"/>
    <cellStyle name="20% - Accent2 3 4 3" xfId="800" xr:uid="{00000000-0005-0000-0000-000084000000}"/>
    <cellStyle name="20% - Accent2 3 5" xfId="801" xr:uid="{00000000-0005-0000-0000-000085000000}"/>
    <cellStyle name="20% - Accent2 3 5 2" xfId="802" xr:uid="{00000000-0005-0000-0000-000086000000}"/>
    <cellStyle name="20% - Accent2 3 6" xfId="803" xr:uid="{00000000-0005-0000-0000-000087000000}"/>
    <cellStyle name="20% - Accent2 4" xfId="804" xr:uid="{00000000-0005-0000-0000-000088000000}"/>
    <cellStyle name="20% - Accent2 5" xfId="805" xr:uid="{00000000-0005-0000-0000-000089000000}"/>
    <cellStyle name="20% - Accent2 6" xfId="806" xr:uid="{00000000-0005-0000-0000-00008A000000}"/>
    <cellStyle name="20% - Accent2 7" xfId="807" xr:uid="{00000000-0005-0000-0000-00008B000000}"/>
    <cellStyle name="20% - Accent2 8" xfId="808" xr:uid="{00000000-0005-0000-0000-00008C000000}"/>
    <cellStyle name="20% - Accent2 9" xfId="809" xr:uid="{00000000-0005-0000-0000-00008D000000}"/>
    <cellStyle name="20% - Accent3 2" xfId="13" xr:uid="{00000000-0005-0000-0000-00008E000000}"/>
    <cellStyle name="20% - Accent3 2 10" xfId="810" xr:uid="{00000000-0005-0000-0000-00008F000000}"/>
    <cellStyle name="20% - Accent3 2 2" xfId="811" xr:uid="{00000000-0005-0000-0000-000090000000}"/>
    <cellStyle name="20% - Accent3 2 2 2" xfId="812" xr:uid="{00000000-0005-0000-0000-000091000000}"/>
    <cellStyle name="20% - Accent3 2 2 3" xfId="813" xr:uid="{00000000-0005-0000-0000-000092000000}"/>
    <cellStyle name="20% - Accent3 2 3" xfId="814" xr:uid="{00000000-0005-0000-0000-000093000000}"/>
    <cellStyle name="20% - Accent3 2 3 2" xfId="815" xr:uid="{00000000-0005-0000-0000-000094000000}"/>
    <cellStyle name="20% - Accent3 2 4" xfId="816" xr:uid="{00000000-0005-0000-0000-000095000000}"/>
    <cellStyle name="20% - Accent3 2 5" xfId="817" xr:uid="{00000000-0005-0000-0000-000096000000}"/>
    <cellStyle name="20% - Accent3 2 6" xfId="818" xr:uid="{00000000-0005-0000-0000-000097000000}"/>
    <cellStyle name="20% - Accent3 2 7" xfId="819" xr:uid="{00000000-0005-0000-0000-000098000000}"/>
    <cellStyle name="20% - Accent3 2 8" xfId="820" xr:uid="{00000000-0005-0000-0000-000099000000}"/>
    <cellStyle name="20% - Accent3 2 9" xfId="821" xr:uid="{00000000-0005-0000-0000-00009A000000}"/>
    <cellStyle name="20% - Accent3 3" xfId="822" xr:uid="{00000000-0005-0000-0000-00009B000000}"/>
    <cellStyle name="20% - Accent3 3 2" xfId="823" xr:uid="{00000000-0005-0000-0000-00009C000000}"/>
    <cellStyle name="20% - Accent3 3 2 2" xfId="824" xr:uid="{00000000-0005-0000-0000-00009D000000}"/>
    <cellStyle name="20% - Accent3 3 2 2 2" xfId="825" xr:uid="{00000000-0005-0000-0000-00009E000000}"/>
    <cellStyle name="20% - Accent3 3 2 2 2 2" xfId="826" xr:uid="{00000000-0005-0000-0000-00009F000000}"/>
    <cellStyle name="20% - Accent3 3 2 2 3" xfId="827" xr:uid="{00000000-0005-0000-0000-0000A0000000}"/>
    <cellStyle name="20% - Accent3 3 2 3" xfId="828" xr:uid="{00000000-0005-0000-0000-0000A1000000}"/>
    <cellStyle name="20% - Accent3 3 2 3 2" xfId="829" xr:uid="{00000000-0005-0000-0000-0000A2000000}"/>
    <cellStyle name="20% - Accent3 3 2 4" xfId="830" xr:uid="{00000000-0005-0000-0000-0000A3000000}"/>
    <cellStyle name="20% - Accent3 3 3" xfId="831" xr:uid="{00000000-0005-0000-0000-0000A4000000}"/>
    <cellStyle name="20% - Accent3 3 3 2" xfId="832" xr:uid="{00000000-0005-0000-0000-0000A5000000}"/>
    <cellStyle name="20% - Accent3 3 3 2 2" xfId="833" xr:uid="{00000000-0005-0000-0000-0000A6000000}"/>
    <cellStyle name="20% - Accent3 3 3 2 2 2" xfId="834" xr:uid="{00000000-0005-0000-0000-0000A7000000}"/>
    <cellStyle name="20% - Accent3 3 3 2 3" xfId="835" xr:uid="{00000000-0005-0000-0000-0000A8000000}"/>
    <cellStyle name="20% - Accent3 3 3 3" xfId="836" xr:uid="{00000000-0005-0000-0000-0000A9000000}"/>
    <cellStyle name="20% - Accent3 3 3 3 2" xfId="837" xr:uid="{00000000-0005-0000-0000-0000AA000000}"/>
    <cellStyle name="20% - Accent3 3 3 4" xfId="838" xr:uid="{00000000-0005-0000-0000-0000AB000000}"/>
    <cellStyle name="20% - Accent3 3 4" xfId="839" xr:uid="{00000000-0005-0000-0000-0000AC000000}"/>
    <cellStyle name="20% - Accent3 3 4 2" xfId="840" xr:uid="{00000000-0005-0000-0000-0000AD000000}"/>
    <cellStyle name="20% - Accent3 3 4 2 2" xfId="841" xr:uid="{00000000-0005-0000-0000-0000AE000000}"/>
    <cellStyle name="20% - Accent3 3 4 3" xfId="842" xr:uid="{00000000-0005-0000-0000-0000AF000000}"/>
    <cellStyle name="20% - Accent3 3 5" xfId="843" xr:uid="{00000000-0005-0000-0000-0000B0000000}"/>
    <cellStyle name="20% - Accent3 3 5 2" xfId="844" xr:uid="{00000000-0005-0000-0000-0000B1000000}"/>
    <cellStyle name="20% - Accent3 3 6" xfId="845" xr:uid="{00000000-0005-0000-0000-0000B2000000}"/>
    <cellStyle name="20% - Accent3 4" xfId="846" xr:uid="{00000000-0005-0000-0000-0000B3000000}"/>
    <cellStyle name="20% - Accent3 5" xfId="847" xr:uid="{00000000-0005-0000-0000-0000B4000000}"/>
    <cellStyle name="20% - Accent3 6" xfId="848" xr:uid="{00000000-0005-0000-0000-0000B5000000}"/>
    <cellStyle name="20% - Accent3 7" xfId="849" xr:uid="{00000000-0005-0000-0000-0000B6000000}"/>
    <cellStyle name="20% - Accent3 8" xfId="850" xr:uid="{00000000-0005-0000-0000-0000B7000000}"/>
    <cellStyle name="20% - Accent3 9" xfId="851" xr:uid="{00000000-0005-0000-0000-0000B8000000}"/>
    <cellStyle name="20% - Accent4 2" xfId="14" xr:uid="{00000000-0005-0000-0000-0000B9000000}"/>
    <cellStyle name="20% - Accent4 2 10" xfId="852" xr:uid="{00000000-0005-0000-0000-0000BA000000}"/>
    <cellStyle name="20% - Accent4 2 2" xfId="853" xr:uid="{00000000-0005-0000-0000-0000BB000000}"/>
    <cellStyle name="20% - Accent4 2 2 2" xfId="854" xr:uid="{00000000-0005-0000-0000-0000BC000000}"/>
    <cellStyle name="20% - Accent4 2 2 3" xfId="855" xr:uid="{00000000-0005-0000-0000-0000BD000000}"/>
    <cellStyle name="20% - Accent4 2 3" xfId="856" xr:uid="{00000000-0005-0000-0000-0000BE000000}"/>
    <cellStyle name="20% - Accent4 2 3 2" xfId="857" xr:uid="{00000000-0005-0000-0000-0000BF000000}"/>
    <cellStyle name="20% - Accent4 2 4" xfId="858" xr:uid="{00000000-0005-0000-0000-0000C0000000}"/>
    <cellStyle name="20% - Accent4 2 5" xfId="859" xr:uid="{00000000-0005-0000-0000-0000C1000000}"/>
    <cellStyle name="20% - Accent4 2 6" xfId="860" xr:uid="{00000000-0005-0000-0000-0000C2000000}"/>
    <cellStyle name="20% - Accent4 2 7" xfId="861" xr:uid="{00000000-0005-0000-0000-0000C3000000}"/>
    <cellStyle name="20% - Accent4 2 8" xfId="862" xr:uid="{00000000-0005-0000-0000-0000C4000000}"/>
    <cellStyle name="20% - Accent4 2 9" xfId="863" xr:uid="{00000000-0005-0000-0000-0000C5000000}"/>
    <cellStyle name="20% - Accent4 3" xfId="864" xr:uid="{00000000-0005-0000-0000-0000C6000000}"/>
    <cellStyle name="20% - Accent4 3 2" xfId="865" xr:uid="{00000000-0005-0000-0000-0000C7000000}"/>
    <cellStyle name="20% - Accent4 3 2 2" xfId="866" xr:uid="{00000000-0005-0000-0000-0000C8000000}"/>
    <cellStyle name="20% - Accent4 3 2 2 2" xfId="867" xr:uid="{00000000-0005-0000-0000-0000C9000000}"/>
    <cellStyle name="20% - Accent4 3 2 2 2 2" xfId="868" xr:uid="{00000000-0005-0000-0000-0000CA000000}"/>
    <cellStyle name="20% - Accent4 3 2 2 3" xfId="869" xr:uid="{00000000-0005-0000-0000-0000CB000000}"/>
    <cellStyle name="20% - Accent4 3 2 3" xfId="870" xr:uid="{00000000-0005-0000-0000-0000CC000000}"/>
    <cellStyle name="20% - Accent4 3 2 3 2" xfId="871" xr:uid="{00000000-0005-0000-0000-0000CD000000}"/>
    <cellStyle name="20% - Accent4 3 2 4" xfId="872" xr:uid="{00000000-0005-0000-0000-0000CE000000}"/>
    <cellStyle name="20% - Accent4 3 3" xfId="873" xr:uid="{00000000-0005-0000-0000-0000CF000000}"/>
    <cellStyle name="20% - Accent4 3 3 2" xfId="874" xr:uid="{00000000-0005-0000-0000-0000D0000000}"/>
    <cellStyle name="20% - Accent4 3 3 2 2" xfId="875" xr:uid="{00000000-0005-0000-0000-0000D1000000}"/>
    <cellStyle name="20% - Accent4 3 3 2 2 2" xfId="876" xr:uid="{00000000-0005-0000-0000-0000D2000000}"/>
    <cellStyle name="20% - Accent4 3 3 2 3" xfId="877" xr:uid="{00000000-0005-0000-0000-0000D3000000}"/>
    <cellStyle name="20% - Accent4 3 3 3" xfId="878" xr:uid="{00000000-0005-0000-0000-0000D4000000}"/>
    <cellStyle name="20% - Accent4 3 3 3 2" xfId="879" xr:uid="{00000000-0005-0000-0000-0000D5000000}"/>
    <cellStyle name="20% - Accent4 3 3 4" xfId="880" xr:uid="{00000000-0005-0000-0000-0000D6000000}"/>
    <cellStyle name="20% - Accent4 3 4" xfId="881" xr:uid="{00000000-0005-0000-0000-0000D7000000}"/>
    <cellStyle name="20% - Accent4 3 4 2" xfId="882" xr:uid="{00000000-0005-0000-0000-0000D8000000}"/>
    <cellStyle name="20% - Accent4 3 4 2 2" xfId="883" xr:uid="{00000000-0005-0000-0000-0000D9000000}"/>
    <cellStyle name="20% - Accent4 3 4 3" xfId="884" xr:uid="{00000000-0005-0000-0000-0000DA000000}"/>
    <cellStyle name="20% - Accent4 3 5" xfId="885" xr:uid="{00000000-0005-0000-0000-0000DB000000}"/>
    <cellStyle name="20% - Accent4 3 5 2" xfId="886" xr:uid="{00000000-0005-0000-0000-0000DC000000}"/>
    <cellStyle name="20% - Accent4 3 6" xfId="887" xr:uid="{00000000-0005-0000-0000-0000DD000000}"/>
    <cellStyle name="20% - Accent4 4" xfId="888" xr:uid="{00000000-0005-0000-0000-0000DE000000}"/>
    <cellStyle name="20% - Accent4 5" xfId="889" xr:uid="{00000000-0005-0000-0000-0000DF000000}"/>
    <cellStyle name="20% - Accent4 6" xfId="890" xr:uid="{00000000-0005-0000-0000-0000E0000000}"/>
    <cellStyle name="20% - Accent4 7" xfId="891" xr:uid="{00000000-0005-0000-0000-0000E1000000}"/>
    <cellStyle name="20% - Accent4 8" xfId="892" xr:uid="{00000000-0005-0000-0000-0000E2000000}"/>
    <cellStyle name="20% - Accent4 9" xfId="893" xr:uid="{00000000-0005-0000-0000-0000E3000000}"/>
    <cellStyle name="20% - Accent5 2" xfId="15" xr:uid="{00000000-0005-0000-0000-0000E4000000}"/>
    <cellStyle name="20% - Accent5 2 10" xfId="894" xr:uid="{00000000-0005-0000-0000-0000E5000000}"/>
    <cellStyle name="20% - Accent5 2 2" xfId="895" xr:uid="{00000000-0005-0000-0000-0000E6000000}"/>
    <cellStyle name="20% - Accent5 2 2 2" xfId="896" xr:uid="{00000000-0005-0000-0000-0000E7000000}"/>
    <cellStyle name="20% - Accent5 2 2 3" xfId="897" xr:uid="{00000000-0005-0000-0000-0000E8000000}"/>
    <cellStyle name="20% - Accent5 2 3" xfId="898" xr:uid="{00000000-0005-0000-0000-0000E9000000}"/>
    <cellStyle name="20% - Accent5 2 3 2" xfId="899" xr:uid="{00000000-0005-0000-0000-0000EA000000}"/>
    <cellStyle name="20% - Accent5 2 4" xfId="900" xr:uid="{00000000-0005-0000-0000-0000EB000000}"/>
    <cellStyle name="20% - Accent5 2 5" xfId="901" xr:uid="{00000000-0005-0000-0000-0000EC000000}"/>
    <cellStyle name="20% - Accent5 2 6" xfId="902" xr:uid="{00000000-0005-0000-0000-0000ED000000}"/>
    <cellStyle name="20% - Accent5 2 7" xfId="903" xr:uid="{00000000-0005-0000-0000-0000EE000000}"/>
    <cellStyle name="20% - Accent5 2 8" xfId="904" xr:uid="{00000000-0005-0000-0000-0000EF000000}"/>
    <cellStyle name="20% - Accent5 2 9" xfId="905" xr:uid="{00000000-0005-0000-0000-0000F0000000}"/>
    <cellStyle name="20% - Accent5 3" xfId="906" xr:uid="{00000000-0005-0000-0000-0000F1000000}"/>
    <cellStyle name="20% - Accent5 3 2" xfId="907" xr:uid="{00000000-0005-0000-0000-0000F2000000}"/>
    <cellStyle name="20% - Accent5 3 2 2" xfId="908" xr:uid="{00000000-0005-0000-0000-0000F3000000}"/>
    <cellStyle name="20% - Accent5 3 2 2 2" xfId="909" xr:uid="{00000000-0005-0000-0000-0000F4000000}"/>
    <cellStyle name="20% - Accent5 3 2 2 2 2" xfId="910" xr:uid="{00000000-0005-0000-0000-0000F5000000}"/>
    <cellStyle name="20% - Accent5 3 2 2 3" xfId="911" xr:uid="{00000000-0005-0000-0000-0000F6000000}"/>
    <cellStyle name="20% - Accent5 3 2 3" xfId="912" xr:uid="{00000000-0005-0000-0000-0000F7000000}"/>
    <cellStyle name="20% - Accent5 3 2 3 2" xfId="913" xr:uid="{00000000-0005-0000-0000-0000F8000000}"/>
    <cellStyle name="20% - Accent5 3 2 4" xfId="914" xr:uid="{00000000-0005-0000-0000-0000F9000000}"/>
    <cellStyle name="20% - Accent5 3 3" xfId="915" xr:uid="{00000000-0005-0000-0000-0000FA000000}"/>
    <cellStyle name="20% - Accent5 3 3 2" xfId="916" xr:uid="{00000000-0005-0000-0000-0000FB000000}"/>
    <cellStyle name="20% - Accent5 3 3 2 2" xfId="917" xr:uid="{00000000-0005-0000-0000-0000FC000000}"/>
    <cellStyle name="20% - Accent5 3 3 2 2 2" xfId="918" xr:uid="{00000000-0005-0000-0000-0000FD000000}"/>
    <cellStyle name="20% - Accent5 3 3 2 3" xfId="919" xr:uid="{00000000-0005-0000-0000-0000FE000000}"/>
    <cellStyle name="20% - Accent5 3 3 3" xfId="920" xr:uid="{00000000-0005-0000-0000-0000FF000000}"/>
    <cellStyle name="20% - Accent5 3 3 3 2" xfId="921" xr:uid="{00000000-0005-0000-0000-000000010000}"/>
    <cellStyle name="20% - Accent5 3 3 4" xfId="922" xr:uid="{00000000-0005-0000-0000-000001010000}"/>
    <cellStyle name="20% - Accent5 3 4" xfId="923" xr:uid="{00000000-0005-0000-0000-000002010000}"/>
    <cellStyle name="20% - Accent5 3 4 2" xfId="924" xr:uid="{00000000-0005-0000-0000-000003010000}"/>
    <cellStyle name="20% - Accent5 3 4 2 2" xfId="925" xr:uid="{00000000-0005-0000-0000-000004010000}"/>
    <cellStyle name="20% - Accent5 3 4 3" xfId="926" xr:uid="{00000000-0005-0000-0000-000005010000}"/>
    <cellStyle name="20% - Accent5 3 5" xfId="927" xr:uid="{00000000-0005-0000-0000-000006010000}"/>
    <cellStyle name="20% - Accent5 3 5 2" xfId="928" xr:uid="{00000000-0005-0000-0000-000007010000}"/>
    <cellStyle name="20% - Accent5 3 6" xfId="929" xr:uid="{00000000-0005-0000-0000-000008010000}"/>
    <cellStyle name="20% - Accent5 4" xfId="930" xr:uid="{00000000-0005-0000-0000-000009010000}"/>
    <cellStyle name="20% - Accent5 5" xfId="931" xr:uid="{00000000-0005-0000-0000-00000A010000}"/>
    <cellStyle name="20% - Accent5 6" xfId="932" xr:uid="{00000000-0005-0000-0000-00000B010000}"/>
    <cellStyle name="20% - Accent5 7" xfId="933" xr:uid="{00000000-0005-0000-0000-00000C010000}"/>
    <cellStyle name="20% - Accent5 8" xfId="934" xr:uid="{00000000-0005-0000-0000-00000D010000}"/>
    <cellStyle name="20% - Accent5 9" xfId="935" xr:uid="{00000000-0005-0000-0000-00000E010000}"/>
    <cellStyle name="20% - Accent6 2" xfId="16" xr:uid="{00000000-0005-0000-0000-00000F010000}"/>
    <cellStyle name="20% - Accent6 2 10" xfId="936" xr:uid="{00000000-0005-0000-0000-000010010000}"/>
    <cellStyle name="20% - Accent6 2 2" xfId="937" xr:uid="{00000000-0005-0000-0000-000011010000}"/>
    <cellStyle name="20% - Accent6 2 2 2" xfId="938" xr:uid="{00000000-0005-0000-0000-000012010000}"/>
    <cellStyle name="20% - Accent6 2 2 3" xfId="939" xr:uid="{00000000-0005-0000-0000-000013010000}"/>
    <cellStyle name="20% - Accent6 2 3" xfId="940" xr:uid="{00000000-0005-0000-0000-000014010000}"/>
    <cellStyle name="20% - Accent6 2 3 2" xfId="941" xr:uid="{00000000-0005-0000-0000-000015010000}"/>
    <cellStyle name="20% - Accent6 2 4" xfId="942" xr:uid="{00000000-0005-0000-0000-000016010000}"/>
    <cellStyle name="20% - Accent6 2 5" xfId="943" xr:uid="{00000000-0005-0000-0000-000017010000}"/>
    <cellStyle name="20% - Accent6 2 6" xfId="944" xr:uid="{00000000-0005-0000-0000-000018010000}"/>
    <cellStyle name="20% - Accent6 2 7" xfId="945" xr:uid="{00000000-0005-0000-0000-000019010000}"/>
    <cellStyle name="20% - Accent6 2 8" xfId="946" xr:uid="{00000000-0005-0000-0000-00001A010000}"/>
    <cellStyle name="20% - Accent6 2 9" xfId="947" xr:uid="{00000000-0005-0000-0000-00001B010000}"/>
    <cellStyle name="20% - Accent6 3" xfId="948" xr:uid="{00000000-0005-0000-0000-00001C010000}"/>
    <cellStyle name="20% - Accent6 3 2" xfId="949" xr:uid="{00000000-0005-0000-0000-00001D010000}"/>
    <cellStyle name="20% - Accent6 3 2 2" xfId="950" xr:uid="{00000000-0005-0000-0000-00001E010000}"/>
    <cellStyle name="20% - Accent6 3 2 2 2" xfId="951" xr:uid="{00000000-0005-0000-0000-00001F010000}"/>
    <cellStyle name="20% - Accent6 3 2 2 2 2" xfId="952" xr:uid="{00000000-0005-0000-0000-000020010000}"/>
    <cellStyle name="20% - Accent6 3 2 2 3" xfId="953" xr:uid="{00000000-0005-0000-0000-000021010000}"/>
    <cellStyle name="20% - Accent6 3 2 3" xfId="954" xr:uid="{00000000-0005-0000-0000-000022010000}"/>
    <cellStyle name="20% - Accent6 3 2 3 2" xfId="955" xr:uid="{00000000-0005-0000-0000-000023010000}"/>
    <cellStyle name="20% - Accent6 3 2 4" xfId="956" xr:uid="{00000000-0005-0000-0000-000024010000}"/>
    <cellStyle name="20% - Accent6 3 3" xfId="957" xr:uid="{00000000-0005-0000-0000-000025010000}"/>
    <cellStyle name="20% - Accent6 3 3 2" xfId="958" xr:uid="{00000000-0005-0000-0000-000026010000}"/>
    <cellStyle name="20% - Accent6 3 3 2 2" xfId="959" xr:uid="{00000000-0005-0000-0000-000027010000}"/>
    <cellStyle name="20% - Accent6 3 3 2 2 2" xfId="960" xr:uid="{00000000-0005-0000-0000-000028010000}"/>
    <cellStyle name="20% - Accent6 3 3 2 3" xfId="961" xr:uid="{00000000-0005-0000-0000-000029010000}"/>
    <cellStyle name="20% - Accent6 3 3 3" xfId="962" xr:uid="{00000000-0005-0000-0000-00002A010000}"/>
    <cellStyle name="20% - Accent6 3 3 3 2" xfId="963" xr:uid="{00000000-0005-0000-0000-00002B010000}"/>
    <cellStyle name="20% - Accent6 3 3 4" xfId="964" xr:uid="{00000000-0005-0000-0000-00002C010000}"/>
    <cellStyle name="20% - Accent6 3 4" xfId="965" xr:uid="{00000000-0005-0000-0000-00002D010000}"/>
    <cellStyle name="20% - Accent6 3 4 2" xfId="966" xr:uid="{00000000-0005-0000-0000-00002E010000}"/>
    <cellStyle name="20% - Accent6 3 4 2 2" xfId="967" xr:uid="{00000000-0005-0000-0000-00002F010000}"/>
    <cellStyle name="20% - Accent6 3 4 3" xfId="968" xr:uid="{00000000-0005-0000-0000-000030010000}"/>
    <cellStyle name="20% - Accent6 3 5" xfId="969" xr:uid="{00000000-0005-0000-0000-000031010000}"/>
    <cellStyle name="20% - Accent6 3 5 2" xfId="970" xr:uid="{00000000-0005-0000-0000-000032010000}"/>
    <cellStyle name="20% - Accent6 3 6" xfId="971" xr:uid="{00000000-0005-0000-0000-000033010000}"/>
    <cellStyle name="20% - Accent6 4" xfId="972" xr:uid="{00000000-0005-0000-0000-000034010000}"/>
    <cellStyle name="20% - Accent6 5" xfId="973" xr:uid="{00000000-0005-0000-0000-000035010000}"/>
    <cellStyle name="20% - Accent6 6" xfId="974" xr:uid="{00000000-0005-0000-0000-000036010000}"/>
    <cellStyle name="20% - Accent6 7" xfId="975" xr:uid="{00000000-0005-0000-0000-000037010000}"/>
    <cellStyle name="20% - Accent6 8" xfId="976" xr:uid="{00000000-0005-0000-0000-000038010000}"/>
    <cellStyle name="20% - Accent6 9" xfId="977" xr:uid="{00000000-0005-0000-0000-000039010000}"/>
    <cellStyle name="40 % - Accent1" xfId="978" xr:uid="{00000000-0005-0000-0000-00003A010000}"/>
    <cellStyle name="40 % - Accent2" xfId="979" xr:uid="{00000000-0005-0000-0000-00003B010000}"/>
    <cellStyle name="40 % - Accent3" xfId="980" xr:uid="{00000000-0005-0000-0000-00003C010000}"/>
    <cellStyle name="40 % - Accent4" xfId="981" xr:uid="{00000000-0005-0000-0000-00003D010000}"/>
    <cellStyle name="40 % - Accent5" xfId="982" xr:uid="{00000000-0005-0000-0000-00003E010000}"/>
    <cellStyle name="40 % - Accent6" xfId="983" xr:uid="{00000000-0005-0000-0000-00003F010000}"/>
    <cellStyle name="40% - Accent1 2" xfId="17" xr:uid="{00000000-0005-0000-0000-000040010000}"/>
    <cellStyle name="40% - Accent1 2 10" xfId="984" xr:uid="{00000000-0005-0000-0000-000041010000}"/>
    <cellStyle name="40% - Accent1 2 2" xfId="985" xr:uid="{00000000-0005-0000-0000-000042010000}"/>
    <cellStyle name="40% - Accent1 2 2 2" xfId="986" xr:uid="{00000000-0005-0000-0000-000043010000}"/>
    <cellStyle name="40% - Accent1 2 2 3" xfId="987" xr:uid="{00000000-0005-0000-0000-000044010000}"/>
    <cellStyle name="40% - Accent1 2 3" xfId="988" xr:uid="{00000000-0005-0000-0000-000045010000}"/>
    <cellStyle name="40% - Accent1 2 3 2" xfId="989" xr:uid="{00000000-0005-0000-0000-000046010000}"/>
    <cellStyle name="40% - Accent1 2 4" xfId="990" xr:uid="{00000000-0005-0000-0000-000047010000}"/>
    <cellStyle name="40% - Accent1 2 5" xfId="991" xr:uid="{00000000-0005-0000-0000-000048010000}"/>
    <cellStyle name="40% - Accent1 2 6" xfId="992" xr:uid="{00000000-0005-0000-0000-000049010000}"/>
    <cellStyle name="40% - Accent1 2 7" xfId="993" xr:uid="{00000000-0005-0000-0000-00004A010000}"/>
    <cellStyle name="40% - Accent1 2 8" xfId="994" xr:uid="{00000000-0005-0000-0000-00004B010000}"/>
    <cellStyle name="40% - Accent1 2 9" xfId="995" xr:uid="{00000000-0005-0000-0000-00004C010000}"/>
    <cellStyle name="40% - Accent1 3" xfId="996" xr:uid="{00000000-0005-0000-0000-00004D010000}"/>
    <cellStyle name="40% - Accent1 3 2" xfId="997" xr:uid="{00000000-0005-0000-0000-00004E010000}"/>
    <cellStyle name="40% - Accent1 3 2 2" xfId="998" xr:uid="{00000000-0005-0000-0000-00004F010000}"/>
    <cellStyle name="40% - Accent1 3 2 2 2" xfId="999" xr:uid="{00000000-0005-0000-0000-000050010000}"/>
    <cellStyle name="40% - Accent1 3 2 2 2 2" xfId="1000" xr:uid="{00000000-0005-0000-0000-000051010000}"/>
    <cellStyle name="40% - Accent1 3 2 2 3" xfId="1001" xr:uid="{00000000-0005-0000-0000-000052010000}"/>
    <cellStyle name="40% - Accent1 3 2 3" xfId="1002" xr:uid="{00000000-0005-0000-0000-000053010000}"/>
    <cellStyle name="40% - Accent1 3 2 3 2" xfId="1003" xr:uid="{00000000-0005-0000-0000-000054010000}"/>
    <cellStyle name="40% - Accent1 3 2 4" xfId="1004" xr:uid="{00000000-0005-0000-0000-000055010000}"/>
    <cellStyle name="40% - Accent1 3 3" xfId="1005" xr:uid="{00000000-0005-0000-0000-000056010000}"/>
    <cellStyle name="40% - Accent1 3 3 2" xfId="1006" xr:uid="{00000000-0005-0000-0000-000057010000}"/>
    <cellStyle name="40% - Accent1 3 3 2 2" xfId="1007" xr:uid="{00000000-0005-0000-0000-000058010000}"/>
    <cellStyle name="40% - Accent1 3 3 2 2 2" xfId="1008" xr:uid="{00000000-0005-0000-0000-000059010000}"/>
    <cellStyle name="40% - Accent1 3 3 2 3" xfId="1009" xr:uid="{00000000-0005-0000-0000-00005A010000}"/>
    <cellStyle name="40% - Accent1 3 3 3" xfId="1010" xr:uid="{00000000-0005-0000-0000-00005B010000}"/>
    <cellStyle name="40% - Accent1 3 3 3 2" xfId="1011" xr:uid="{00000000-0005-0000-0000-00005C010000}"/>
    <cellStyle name="40% - Accent1 3 3 4" xfId="1012" xr:uid="{00000000-0005-0000-0000-00005D010000}"/>
    <cellStyle name="40% - Accent1 3 4" xfId="1013" xr:uid="{00000000-0005-0000-0000-00005E010000}"/>
    <cellStyle name="40% - Accent1 3 4 2" xfId="1014" xr:uid="{00000000-0005-0000-0000-00005F010000}"/>
    <cellStyle name="40% - Accent1 3 4 2 2" xfId="1015" xr:uid="{00000000-0005-0000-0000-000060010000}"/>
    <cellStyle name="40% - Accent1 3 4 3" xfId="1016" xr:uid="{00000000-0005-0000-0000-000061010000}"/>
    <cellStyle name="40% - Accent1 3 5" xfId="1017" xr:uid="{00000000-0005-0000-0000-000062010000}"/>
    <cellStyle name="40% - Accent1 3 5 2" xfId="1018" xr:uid="{00000000-0005-0000-0000-000063010000}"/>
    <cellStyle name="40% - Accent1 3 6" xfId="1019" xr:uid="{00000000-0005-0000-0000-000064010000}"/>
    <cellStyle name="40% - Accent1 4" xfId="1020" xr:uid="{00000000-0005-0000-0000-000065010000}"/>
    <cellStyle name="40% - Accent1 5" xfId="1021" xr:uid="{00000000-0005-0000-0000-000066010000}"/>
    <cellStyle name="40% - Accent1 6" xfId="1022" xr:uid="{00000000-0005-0000-0000-000067010000}"/>
    <cellStyle name="40% - Accent1 7" xfId="1023" xr:uid="{00000000-0005-0000-0000-000068010000}"/>
    <cellStyle name="40% - Accent1 8" xfId="1024" xr:uid="{00000000-0005-0000-0000-000069010000}"/>
    <cellStyle name="40% - Accent1 9" xfId="1025" xr:uid="{00000000-0005-0000-0000-00006A010000}"/>
    <cellStyle name="40% - Accent2 2" xfId="18" xr:uid="{00000000-0005-0000-0000-00006B010000}"/>
    <cellStyle name="40% - Accent2 2 10" xfId="1026" xr:uid="{00000000-0005-0000-0000-00006C010000}"/>
    <cellStyle name="40% - Accent2 2 2" xfId="1027" xr:uid="{00000000-0005-0000-0000-00006D010000}"/>
    <cellStyle name="40% - Accent2 2 2 2" xfId="1028" xr:uid="{00000000-0005-0000-0000-00006E010000}"/>
    <cellStyle name="40% - Accent2 2 2 3" xfId="1029" xr:uid="{00000000-0005-0000-0000-00006F010000}"/>
    <cellStyle name="40% - Accent2 2 3" xfId="1030" xr:uid="{00000000-0005-0000-0000-000070010000}"/>
    <cellStyle name="40% - Accent2 2 3 2" xfId="1031" xr:uid="{00000000-0005-0000-0000-000071010000}"/>
    <cellStyle name="40% - Accent2 2 4" xfId="1032" xr:uid="{00000000-0005-0000-0000-000072010000}"/>
    <cellStyle name="40% - Accent2 2 5" xfId="1033" xr:uid="{00000000-0005-0000-0000-000073010000}"/>
    <cellStyle name="40% - Accent2 2 6" xfId="1034" xr:uid="{00000000-0005-0000-0000-000074010000}"/>
    <cellStyle name="40% - Accent2 2 7" xfId="1035" xr:uid="{00000000-0005-0000-0000-000075010000}"/>
    <cellStyle name="40% - Accent2 2 8" xfId="1036" xr:uid="{00000000-0005-0000-0000-000076010000}"/>
    <cellStyle name="40% - Accent2 2 9" xfId="1037" xr:uid="{00000000-0005-0000-0000-000077010000}"/>
    <cellStyle name="40% - Accent2 3" xfId="1038" xr:uid="{00000000-0005-0000-0000-000078010000}"/>
    <cellStyle name="40% - Accent2 3 2" xfId="1039" xr:uid="{00000000-0005-0000-0000-000079010000}"/>
    <cellStyle name="40% - Accent2 3 2 2" xfId="1040" xr:uid="{00000000-0005-0000-0000-00007A010000}"/>
    <cellStyle name="40% - Accent2 3 2 2 2" xfId="1041" xr:uid="{00000000-0005-0000-0000-00007B010000}"/>
    <cellStyle name="40% - Accent2 3 2 2 2 2" xfId="1042" xr:uid="{00000000-0005-0000-0000-00007C010000}"/>
    <cellStyle name="40% - Accent2 3 2 2 3" xfId="1043" xr:uid="{00000000-0005-0000-0000-00007D010000}"/>
    <cellStyle name="40% - Accent2 3 2 3" xfId="1044" xr:uid="{00000000-0005-0000-0000-00007E010000}"/>
    <cellStyle name="40% - Accent2 3 2 3 2" xfId="1045" xr:uid="{00000000-0005-0000-0000-00007F010000}"/>
    <cellStyle name="40% - Accent2 3 2 4" xfId="1046" xr:uid="{00000000-0005-0000-0000-000080010000}"/>
    <cellStyle name="40% - Accent2 3 3" xfId="1047" xr:uid="{00000000-0005-0000-0000-000081010000}"/>
    <cellStyle name="40% - Accent2 3 3 2" xfId="1048" xr:uid="{00000000-0005-0000-0000-000082010000}"/>
    <cellStyle name="40% - Accent2 3 3 2 2" xfId="1049" xr:uid="{00000000-0005-0000-0000-000083010000}"/>
    <cellStyle name="40% - Accent2 3 3 2 2 2" xfId="1050" xr:uid="{00000000-0005-0000-0000-000084010000}"/>
    <cellStyle name="40% - Accent2 3 3 2 3" xfId="1051" xr:uid="{00000000-0005-0000-0000-000085010000}"/>
    <cellStyle name="40% - Accent2 3 3 3" xfId="1052" xr:uid="{00000000-0005-0000-0000-000086010000}"/>
    <cellStyle name="40% - Accent2 3 3 3 2" xfId="1053" xr:uid="{00000000-0005-0000-0000-000087010000}"/>
    <cellStyle name="40% - Accent2 3 3 4" xfId="1054" xr:uid="{00000000-0005-0000-0000-000088010000}"/>
    <cellStyle name="40% - Accent2 3 4" xfId="1055" xr:uid="{00000000-0005-0000-0000-000089010000}"/>
    <cellStyle name="40% - Accent2 3 4 2" xfId="1056" xr:uid="{00000000-0005-0000-0000-00008A010000}"/>
    <cellStyle name="40% - Accent2 3 4 2 2" xfId="1057" xr:uid="{00000000-0005-0000-0000-00008B010000}"/>
    <cellStyle name="40% - Accent2 3 4 3" xfId="1058" xr:uid="{00000000-0005-0000-0000-00008C010000}"/>
    <cellStyle name="40% - Accent2 3 5" xfId="1059" xr:uid="{00000000-0005-0000-0000-00008D010000}"/>
    <cellStyle name="40% - Accent2 3 5 2" xfId="1060" xr:uid="{00000000-0005-0000-0000-00008E010000}"/>
    <cellStyle name="40% - Accent2 3 6" xfId="1061" xr:uid="{00000000-0005-0000-0000-00008F010000}"/>
    <cellStyle name="40% - Accent2 4" xfId="1062" xr:uid="{00000000-0005-0000-0000-000090010000}"/>
    <cellStyle name="40% - Accent2 5" xfId="1063" xr:uid="{00000000-0005-0000-0000-000091010000}"/>
    <cellStyle name="40% - Accent2 6" xfId="1064" xr:uid="{00000000-0005-0000-0000-000092010000}"/>
    <cellStyle name="40% - Accent2 7" xfId="1065" xr:uid="{00000000-0005-0000-0000-000093010000}"/>
    <cellStyle name="40% - Accent2 8" xfId="1066" xr:uid="{00000000-0005-0000-0000-000094010000}"/>
    <cellStyle name="40% - Accent2 9" xfId="1067" xr:uid="{00000000-0005-0000-0000-000095010000}"/>
    <cellStyle name="40% - Accent3 2" xfId="19" xr:uid="{00000000-0005-0000-0000-000096010000}"/>
    <cellStyle name="40% - Accent3 2 10" xfId="1068" xr:uid="{00000000-0005-0000-0000-000097010000}"/>
    <cellStyle name="40% - Accent3 2 2" xfId="1069" xr:uid="{00000000-0005-0000-0000-000098010000}"/>
    <cellStyle name="40% - Accent3 2 2 2" xfId="1070" xr:uid="{00000000-0005-0000-0000-000099010000}"/>
    <cellStyle name="40% - Accent3 2 2 3" xfId="1071" xr:uid="{00000000-0005-0000-0000-00009A010000}"/>
    <cellStyle name="40% - Accent3 2 3" xfId="1072" xr:uid="{00000000-0005-0000-0000-00009B010000}"/>
    <cellStyle name="40% - Accent3 2 3 2" xfId="1073" xr:uid="{00000000-0005-0000-0000-00009C010000}"/>
    <cellStyle name="40% - Accent3 2 4" xfId="1074" xr:uid="{00000000-0005-0000-0000-00009D010000}"/>
    <cellStyle name="40% - Accent3 2 5" xfId="1075" xr:uid="{00000000-0005-0000-0000-00009E010000}"/>
    <cellStyle name="40% - Accent3 2 6" xfId="1076" xr:uid="{00000000-0005-0000-0000-00009F010000}"/>
    <cellStyle name="40% - Accent3 2 7" xfId="1077" xr:uid="{00000000-0005-0000-0000-0000A0010000}"/>
    <cellStyle name="40% - Accent3 2 8" xfId="1078" xr:uid="{00000000-0005-0000-0000-0000A1010000}"/>
    <cellStyle name="40% - Accent3 2 9" xfId="1079" xr:uid="{00000000-0005-0000-0000-0000A2010000}"/>
    <cellStyle name="40% - Accent3 3" xfId="1080" xr:uid="{00000000-0005-0000-0000-0000A3010000}"/>
    <cellStyle name="40% - Accent3 3 2" xfId="1081" xr:uid="{00000000-0005-0000-0000-0000A4010000}"/>
    <cellStyle name="40% - Accent3 3 2 2" xfId="1082" xr:uid="{00000000-0005-0000-0000-0000A5010000}"/>
    <cellStyle name="40% - Accent3 3 2 2 2" xfId="1083" xr:uid="{00000000-0005-0000-0000-0000A6010000}"/>
    <cellStyle name="40% - Accent3 3 2 2 2 2" xfId="1084" xr:uid="{00000000-0005-0000-0000-0000A7010000}"/>
    <cellStyle name="40% - Accent3 3 2 2 3" xfId="1085" xr:uid="{00000000-0005-0000-0000-0000A8010000}"/>
    <cellStyle name="40% - Accent3 3 2 3" xfId="1086" xr:uid="{00000000-0005-0000-0000-0000A9010000}"/>
    <cellStyle name="40% - Accent3 3 2 3 2" xfId="1087" xr:uid="{00000000-0005-0000-0000-0000AA010000}"/>
    <cellStyle name="40% - Accent3 3 2 4" xfId="1088" xr:uid="{00000000-0005-0000-0000-0000AB010000}"/>
    <cellStyle name="40% - Accent3 3 3" xfId="1089" xr:uid="{00000000-0005-0000-0000-0000AC010000}"/>
    <cellStyle name="40% - Accent3 3 3 2" xfId="1090" xr:uid="{00000000-0005-0000-0000-0000AD010000}"/>
    <cellStyle name="40% - Accent3 3 3 2 2" xfId="1091" xr:uid="{00000000-0005-0000-0000-0000AE010000}"/>
    <cellStyle name="40% - Accent3 3 3 2 2 2" xfId="1092" xr:uid="{00000000-0005-0000-0000-0000AF010000}"/>
    <cellStyle name="40% - Accent3 3 3 2 3" xfId="1093" xr:uid="{00000000-0005-0000-0000-0000B0010000}"/>
    <cellStyle name="40% - Accent3 3 3 3" xfId="1094" xr:uid="{00000000-0005-0000-0000-0000B1010000}"/>
    <cellStyle name="40% - Accent3 3 3 3 2" xfId="1095" xr:uid="{00000000-0005-0000-0000-0000B2010000}"/>
    <cellStyle name="40% - Accent3 3 3 4" xfId="1096" xr:uid="{00000000-0005-0000-0000-0000B3010000}"/>
    <cellStyle name="40% - Accent3 3 4" xfId="1097" xr:uid="{00000000-0005-0000-0000-0000B4010000}"/>
    <cellStyle name="40% - Accent3 3 4 2" xfId="1098" xr:uid="{00000000-0005-0000-0000-0000B5010000}"/>
    <cellStyle name="40% - Accent3 3 4 2 2" xfId="1099" xr:uid="{00000000-0005-0000-0000-0000B6010000}"/>
    <cellStyle name="40% - Accent3 3 4 3" xfId="1100" xr:uid="{00000000-0005-0000-0000-0000B7010000}"/>
    <cellStyle name="40% - Accent3 3 5" xfId="1101" xr:uid="{00000000-0005-0000-0000-0000B8010000}"/>
    <cellStyle name="40% - Accent3 3 5 2" xfId="1102" xr:uid="{00000000-0005-0000-0000-0000B9010000}"/>
    <cellStyle name="40% - Accent3 3 6" xfId="1103" xr:uid="{00000000-0005-0000-0000-0000BA010000}"/>
    <cellStyle name="40% - Accent3 4" xfId="1104" xr:uid="{00000000-0005-0000-0000-0000BB010000}"/>
    <cellStyle name="40% - Accent3 5" xfId="1105" xr:uid="{00000000-0005-0000-0000-0000BC010000}"/>
    <cellStyle name="40% - Accent3 6" xfId="1106" xr:uid="{00000000-0005-0000-0000-0000BD010000}"/>
    <cellStyle name="40% - Accent3 7" xfId="1107" xr:uid="{00000000-0005-0000-0000-0000BE010000}"/>
    <cellStyle name="40% - Accent3 8" xfId="1108" xr:uid="{00000000-0005-0000-0000-0000BF010000}"/>
    <cellStyle name="40% - Accent3 9" xfId="1109" xr:uid="{00000000-0005-0000-0000-0000C0010000}"/>
    <cellStyle name="40% - Accent4 2" xfId="20" xr:uid="{00000000-0005-0000-0000-0000C1010000}"/>
    <cellStyle name="40% - Accent4 2 10" xfId="1110" xr:uid="{00000000-0005-0000-0000-0000C2010000}"/>
    <cellStyle name="40% - Accent4 2 2" xfId="1111" xr:uid="{00000000-0005-0000-0000-0000C3010000}"/>
    <cellStyle name="40% - Accent4 2 2 2" xfId="1112" xr:uid="{00000000-0005-0000-0000-0000C4010000}"/>
    <cellStyle name="40% - Accent4 2 2 3" xfId="1113" xr:uid="{00000000-0005-0000-0000-0000C5010000}"/>
    <cellStyle name="40% - Accent4 2 3" xfId="1114" xr:uid="{00000000-0005-0000-0000-0000C6010000}"/>
    <cellStyle name="40% - Accent4 2 3 2" xfId="1115" xr:uid="{00000000-0005-0000-0000-0000C7010000}"/>
    <cellStyle name="40% - Accent4 2 4" xfId="1116" xr:uid="{00000000-0005-0000-0000-0000C8010000}"/>
    <cellStyle name="40% - Accent4 2 5" xfId="1117" xr:uid="{00000000-0005-0000-0000-0000C9010000}"/>
    <cellStyle name="40% - Accent4 2 6" xfId="1118" xr:uid="{00000000-0005-0000-0000-0000CA010000}"/>
    <cellStyle name="40% - Accent4 2 7" xfId="1119" xr:uid="{00000000-0005-0000-0000-0000CB010000}"/>
    <cellStyle name="40% - Accent4 2 8" xfId="1120" xr:uid="{00000000-0005-0000-0000-0000CC010000}"/>
    <cellStyle name="40% - Accent4 2 9" xfId="1121" xr:uid="{00000000-0005-0000-0000-0000CD010000}"/>
    <cellStyle name="40% - Accent4 3" xfId="1122" xr:uid="{00000000-0005-0000-0000-0000CE010000}"/>
    <cellStyle name="40% - Accent4 3 2" xfId="1123" xr:uid="{00000000-0005-0000-0000-0000CF010000}"/>
    <cellStyle name="40% - Accent4 3 2 2" xfId="1124" xr:uid="{00000000-0005-0000-0000-0000D0010000}"/>
    <cellStyle name="40% - Accent4 3 2 2 2" xfId="1125" xr:uid="{00000000-0005-0000-0000-0000D1010000}"/>
    <cellStyle name="40% - Accent4 3 2 2 2 2" xfId="1126" xr:uid="{00000000-0005-0000-0000-0000D2010000}"/>
    <cellStyle name="40% - Accent4 3 2 2 3" xfId="1127" xr:uid="{00000000-0005-0000-0000-0000D3010000}"/>
    <cellStyle name="40% - Accent4 3 2 3" xfId="1128" xr:uid="{00000000-0005-0000-0000-0000D4010000}"/>
    <cellStyle name="40% - Accent4 3 2 3 2" xfId="1129" xr:uid="{00000000-0005-0000-0000-0000D5010000}"/>
    <cellStyle name="40% - Accent4 3 2 4" xfId="1130" xr:uid="{00000000-0005-0000-0000-0000D6010000}"/>
    <cellStyle name="40% - Accent4 3 3" xfId="1131" xr:uid="{00000000-0005-0000-0000-0000D7010000}"/>
    <cellStyle name="40% - Accent4 3 3 2" xfId="1132" xr:uid="{00000000-0005-0000-0000-0000D8010000}"/>
    <cellStyle name="40% - Accent4 3 3 2 2" xfId="1133" xr:uid="{00000000-0005-0000-0000-0000D9010000}"/>
    <cellStyle name="40% - Accent4 3 3 2 2 2" xfId="1134" xr:uid="{00000000-0005-0000-0000-0000DA010000}"/>
    <cellStyle name="40% - Accent4 3 3 2 3" xfId="1135" xr:uid="{00000000-0005-0000-0000-0000DB010000}"/>
    <cellStyle name="40% - Accent4 3 3 3" xfId="1136" xr:uid="{00000000-0005-0000-0000-0000DC010000}"/>
    <cellStyle name="40% - Accent4 3 3 3 2" xfId="1137" xr:uid="{00000000-0005-0000-0000-0000DD010000}"/>
    <cellStyle name="40% - Accent4 3 3 4" xfId="1138" xr:uid="{00000000-0005-0000-0000-0000DE010000}"/>
    <cellStyle name="40% - Accent4 3 4" xfId="1139" xr:uid="{00000000-0005-0000-0000-0000DF010000}"/>
    <cellStyle name="40% - Accent4 3 4 2" xfId="1140" xr:uid="{00000000-0005-0000-0000-0000E0010000}"/>
    <cellStyle name="40% - Accent4 3 4 2 2" xfId="1141" xr:uid="{00000000-0005-0000-0000-0000E1010000}"/>
    <cellStyle name="40% - Accent4 3 4 3" xfId="1142" xr:uid="{00000000-0005-0000-0000-0000E2010000}"/>
    <cellStyle name="40% - Accent4 3 5" xfId="1143" xr:uid="{00000000-0005-0000-0000-0000E3010000}"/>
    <cellStyle name="40% - Accent4 3 5 2" xfId="1144" xr:uid="{00000000-0005-0000-0000-0000E4010000}"/>
    <cellStyle name="40% - Accent4 3 6" xfId="1145" xr:uid="{00000000-0005-0000-0000-0000E5010000}"/>
    <cellStyle name="40% - Accent4 4" xfId="1146" xr:uid="{00000000-0005-0000-0000-0000E6010000}"/>
    <cellStyle name="40% - Accent4 5" xfId="1147" xr:uid="{00000000-0005-0000-0000-0000E7010000}"/>
    <cellStyle name="40% - Accent4 6" xfId="1148" xr:uid="{00000000-0005-0000-0000-0000E8010000}"/>
    <cellStyle name="40% - Accent4 7" xfId="1149" xr:uid="{00000000-0005-0000-0000-0000E9010000}"/>
    <cellStyle name="40% - Accent4 8" xfId="1150" xr:uid="{00000000-0005-0000-0000-0000EA010000}"/>
    <cellStyle name="40% - Accent4 9" xfId="1151" xr:uid="{00000000-0005-0000-0000-0000EB010000}"/>
    <cellStyle name="40% - Accent5 2" xfId="21" xr:uid="{00000000-0005-0000-0000-0000EC010000}"/>
    <cellStyle name="40% - Accent5 2 10" xfId="1152" xr:uid="{00000000-0005-0000-0000-0000ED010000}"/>
    <cellStyle name="40% - Accent5 2 2" xfId="1153" xr:uid="{00000000-0005-0000-0000-0000EE010000}"/>
    <cellStyle name="40% - Accent5 2 2 2" xfId="1154" xr:uid="{00000000-0005-0000-0000-0000EF010000}"/>
    <cellStyle name="40% - Accent5 2 2 3" xfId="1155" xr:uid="{00000000-0005-0000-0000-0000F0010000}"/>
    <cellStyle name="40% - Accent5 2 3" xfId="1156" xr:uid="{00000000-0005-0000-0000-0000F1010000}"/>
    <cellStyle name="40% - Accent5 2 3 2" xfId="1157" xr:uid="{00000000-0005-0000-0000-0000F2010000}"/>
    <cellStyle name="40% - Accent5 2 4" xfId="1158" xr:uid="{00000000-0005-0000-0000-0000F3010000}"/>
    <cellStyle name="40% - Accent5 2 5" xfId="1159" xr:uid="{00000000-0005-0000-0000-0000F4010000}"/>
    <cellStyle name="40% - Accent5 2 6" xfId="1160" xr:uid="{00000000-0005-0000-0000-0000F5010000}"/>
    <cellStyle name="40% - Accent5 2 7" xfId="1161" xr:uid="{00000000-0005-0000-0000-0000F6010000}"/>
    <cellStyle name="40% - Accent5 2 8" xfId="1162" xr:uid="{00000000-0005-0000-0000-0000F7010000}"/>
    <cellStyle name="40% - Accent5 2 9" xfId="1163" xr:uid="{00000000-0005-0000-0000-0000F8010000}"/>
    <cellStyle name="40% - Accent5 3" xfId="1164" xr:uid="{00000000-0005-0000-0000-0000F9010000}"/>
    <cellStyle name="40% - Accent5 3 2" xfId="1165" xr:uid="{00000000-0005-0000-0000-0000FA010000}"/>
    <cellStyle name="40% - Accent5 3 2 2" xfId="1166" xr:uid="{00000000-0005-0000-0000-0000FB010000}"/>
    <cellStyle name="40% - Accent5 3 2 2 2" xfId="1167" xr:uid="{00000000-0005-0000-0000-0000FC010000}"/>
    <cellStyle name="40% - Accent5 3 2 2 2 2" xfId="1168" xr:uid="{00000000-0005-0000-0000-0000FD010000}"/>
    <cellStyle name="40% - Accent5 3 2 2 3" xfId="1169" xr:uid="{00000000-0005-0000-0000-0000FE010000}"/>
    <cellStyle name="40% - Accent5 3 2 3" xfId="1170" xr:uid="{00000000-0005-0000-0000-0000FF010000}"/>
    <cellStyle name="40% - Accent5 3 2 3 2" xfId="1171" xr:uid="{00000000-0005-0000-0000-000000020000}"/>
    <cellStyle name="40% - Accent5 3 2 4" xfId="1172" xr:uid="{00000000-0005-0000-0000-000001020000}"/>
    <cellStyle name="40% - Accent5 3 3" xfId="1173" xr:uid="{00000000-0005-0000-0000-000002020000}"/>
    <cellStyle name="40% - Accent5 3 3 2" xfId="1174" xr:uid="{00000000-0005-0000-0000-000003020000}"/>
    <cellStyle name="40% - Accent5 3 3 2 2" xfId="1175" xr:uid="{00000000-0005-0000-0000-000004020000}"/>
    <cellStyle name="40% - Accent5 3 3 2 2 2" xfId="1176" xr:uid="{00000000-0005-0000-0000-000005020000}"/>
    <cellStyle name="40% - Accent5 3 3 2 3" xfId="1177" xr:uid="{00000000-0005-0000-0000-000006020000}"/>
    <cellStyle name="40% - Accent5 3 3 3" xfId="1178" xr:uid="{00000000-0005-0000-0000-000007020000}"/>
    <cellStyle name="40% - Accent5 3 3 3 2" xfId="1179" xr:uid="{00000000-0005-0000-0000-000008020000}"/>
    <cellStyle name="40% - Accent5 3 3 4" xfId="1180" xr:uid="{00000000-0005-0000-0000-000009020000}"/>
    <cellStyle name="40% - Accent5 3 4" xfId="1181" xr:uid="{00000000-0005-0000-0000-00000A020000}"/>
    <cellStyle name="40% - Accent5 3 4 2" xfId="1182" xr:uid="{00000000-0005-0000-0000-00000B020000}"/>
    <cellStyle name="40% - Accent5 3 4 2 2" xfId="1183" xr:uid="{00000000-0005-0000-0000-00000C020000}"/>
    <cellStyle name="40% - Accent5 3 4 3" xfId="1184" xr:uid="{00000000-0005-0000-0000-00000D020000}"/>
    <cellStyle name="40% - Accent5 3 5" xfId="1185" xr:uid="{00000000-0005-0000-0000-00000E020000}"/>
    <cellStyle name="40% - Accent5 3 5 2" xfId="1186" xr:uid="{00000000-0005-0000-0000-00000F020000}"/>
    <cellStyle name="40% - Accent5 3 6" xfId="1187" xr:uid="{00000000-0005-0000-0000-000010020000}"/>
    <cellStyle name="40% - Accent5 4" xfId="1188" xr:uid="{00000000-0005-0000-0000-000011020000}"/>
    <cellStyle name="40% - Accent5 5" xfId="1189" xr:uid="{00000000-0005-0000-0000-000012020000}"/>
    <cellStyle name="40% - Accent5 6" xfId="1190" xr:uid="{00000000-0005-0000-0000-000013020000}"/>
    <cellStyle name="40% - Accent5 7" xfId="1191" xr:uid="{00000000-0005-0000-0000-000014020000}"/>
    <cellStyle name="40% - Accent5 8" xfId="1192" xr:uid="{00000000-0005-0000-0000-000015020000}"/>
    <cellStyle name="40% - Accent5 9" xfId="1193" xr:uid="{00000000-0005-0000-0000-000016020000}"/>
    <cellStyle name="40% - Accent6 2" xfId="22" xr:uid="{00000000-0005-0000-0000-000017020000}"/>
    <cellStyle name="40% - Accent6 2 10" xfId="1194" xr:uid="{00000000-0005-0000-0000-000018020000}"/>
    <cellStyle name="40% - Accent6 2 2" xfId="1195" xr:uid="{00000000-0005-0000-0000-000019020000}"/>
    <cellStyle name="40% - Accent6 2 2 2" xfId="1196" xr:uid="{00000000-0005-0000-0000-00001A020000}"/>
    <cellStyle name="40% - Accent6 2 2 3" xfId="1197" xr:uid="{00000000-0005-0000-0000-00001B020000}"/>
    <cellStyle name="40% - Accent6 2 3" xfId="1198" xr:uid="{00000000-0005-0000-0000-00001C020000}"/>
    <cellStyle name="40% - Accent6 2 3 2" xfId="1199" xr:uid="{00000000-0005-0000-0000-00001D020000}"/>
    <cellStyle name="40% - Accent6 2 4" xfId="1200" xr:uid="{00000000-0005-0000-0000-00001E020000}"/>
    <cellStyle name="40% - Accent6 2 5" xfId="1201" xr:uid="{00000000-0005-0000-0000-00001F020000}"/>
    <cellStyle name="40% - Accent6 2 6" xfId="1202" xr:uid="{00000000-0005-0000-0000-000020020000}"/>
    <cellStyle name="40% - Accent6 2 7" xfId="1203" xr:uid="{00000000-0005-0000-0000-000021020000}"/>
    <cellStyle name="40% - Accent6 2 8" xfId="1204" xr:uid="{00000000-0005-0000-0000-000022020000}"/>
    <cellStyle name="40% - Accent6 2 9" xfId="1205" xr:uid="{00000000-0005-0000-0000-000023020000}"/>
    <cellStyle name="40% - Accent6 3" xfId="1206" xr:uid="{00000000-0005-0000-0000-000024020000}"/>
    <cellStyle name="40% - Accent6 3 2" xfId="1207" xr:uid="{00000000-0005-0000-0000-000025020000}"/>
    <cellStyle name="40% - Accent6 3 2 2" xfId="1208" xr:uid="{00000000-0005-0000-0000-000026020000}"/>
    <cellStyle name="40% - Accent6 3 2 2 2" xfId="1209" xr:uid="{00000000-0005-0000-0000-000027020000}"/>
    <cellStyle name="40% - Accent6 3 2 2 2 2" xfId="1210" xr:uid="{00000000-0005-0000-0000-000028020000}"/>
    <cellStyle name="40% - Accent6 3 2 2 3" xfId="1211" xr:uid="{00000000-0005-0000-0000-000029020000}"/>
    <cellStyle name="40% - Accent6 3 2 3" xfId="1212" xr:uid="{00000000-0005-0000-0000-00002A020000}"/>
    <cellStyle name="40% - Accent6 3 2 3 2" xfId="1213" xr:uid="{00000000-0005-0000-0000-00002B020000}"/>
    <cellStyle name="40% - Accent6 3 2 4" xfId="1214" xr:uid="{00000000-0005-0000-0000-00002C020000}"/>
    <cellStyle name="40% - Accent6 3 3" xfId="1215" xr:uid="{00000000-0005-0000-0000-00002D020000}"/>
    <cellStyle name="40% - Accent6 3 3 2" xfId="1216" xr:uid="{00000000-0005-0000-0000-00002E020000}"/>
    <cellStyle name="40% - Accent6 3 3 2 2" xfId="1217" xr:uid="{00000000-0005-0000-0000-00002F020000}"/>
    <cellStyle name="40% - Accent6 3 3 2 2 2" xfId="1218" xr:uid="{00000000-0005-0000-0000-000030020000}"/>
    <cellStyle name="40% - Accent6 3 3 2 3" xfId="1219" xr:uid="{00000000-0005-0000-0000-000031020000}"/>
    <cellStyle name="40% - Accent6 3 3 3" xfId="1220" xr:uid="{00000000-0005-0000-0000-000032020000}"/>
    <cellStyle name="40% - Accent6 3 3 3 2" xfId="1221" xr:uid="{00000000-0005-0000-0000-000033020000}"/>
    <cellStyle name="40% - Accent6 3 3 4" xfId="1222" xr:uid="{00000000-0005-0000-0000-000034020000}"/>
    <cellStyle name="40% - Accent6 3 4" xfId="1223" xr:uid="{00000000-0005-0000-0000-000035020000}"/>
    <cellStyle name="40% - Accent6 3 4 2" xfId="1224" xr:uid="{00000000-0005-0000-0000-000036020000}"/>
    <cellStyle name="40% - Accent6 3 4 2 2" xfId="1225" xr:uid="{00000000-0005-0000-0000-000037020000}"/>
    <cellStyle name="40% - Accent6 3 4 3" xfId="1226" xr:uid="{00000000-0005-0000-0000-000038020000}"/>
    <cellStyle name="40% - Accent6 3 5" xfId="1227" xr:uid="{00000000-0005-0000-0000-000039020000}"/>
    <cellStyle name="40% - Accent6 3 5 2" xfId="1228" xr:uid="{00000000-0005-0000-0000-00003A020000}"/>
    <cellStyle name="40% - Accent6 3 6" xfId="1229" xr:uid="{00000000-0005-0000-0000-00003B020000}"/>
    <cellStyle name="40% - Accent6 4" xfId="1230" xr:uid="{00000000-0005-0000-0000-00003C020000}"/>
    <cellStyle name="40% - Accent6 5" xfId="1231" xr:uid="{00000000-0005-0000-0000-00003D020000}"/>
    <cellStyle name="40% - Accent6 6" xfId="1232" xr:uid="{00000000-0005-0000-0000-00003E020000}"/>
    <cellStyle name="40% - Accent6 7" xfId="1233" xr:uid="{00000000-0005-0000-0000-00003F020000}"/>
    <cellStyle name="40% - Accent6 8" xfId="1234" xr:uid="{00000000-0005-0000-0000-000040020000}"/>
    <cellStyle name="40% - Accent6 9" xfId="1235" xr:uid="{00000000-0005-0000-0000-000041020000}"/>
    <cellStyle name="60 % - Accent1" xfId="1236" xr:uid="{00000000-0005-0000-0000-000042020000}"/>
    <cellStyle name="60 % - Accent2" xfId="1237" xr:uid="{00000000-0005-0000-0000-000043020000}"/>
    <cellStyle name="60 % - Accent3" xfId="1238" xr:uid="{00000000-0005-0000-0000-000044020000}"/>
    <cellStyle name="60 % - Accent4" xfId="1239" xr:uid="{00000000-0005-0000-0000-000045020000}"/>
    <cellStyle name="60 % - Accent5" xfId="1240" xr:uid="{00000000-0005-0000-0000-000046020000}"/>
    <cellStyle name="60 % - Accent6" xfId="1241" xr:uid="{00000000-0005-0000-0000-000047020000}"/>
    <cellStyle name="60% - Accent1 2" xfId="23" xr:uid="{00000000-0005-0000-0000-000048020000}"/>
    <cellStyle name="60% - Accent1 2 2" xfId="1242" xr:uid="{00000000-0005-0000-0000-000049020000}"/>
    <cellStyle name="60% - Accent1 2 3" xfId="1243" xr:uid="{00000000-0005-0000-0000-00004A020000}"/>
    <cellStyle name="60% - Accent1 2 4" xfId="1244" xr:uid="{00000000-0005-0000-0000-00004B020000}"/>
    <cellStyle name="60% - Accent1 2 5" xfId="1245" xr:uid="{00000000-0005-0000-0000-00004C020000}"/>
    <cellStyle name="60% - Accent1 2 6" xfId="1246" xr:uid="{00000000-0005-0000-0000-00004D020000}"/>
    <cellStyle name="60% - Accent1 2 7" xfId="1247" xr:uid="{00000000-0005-0000-0000-00004E020000}"/>
    <cellStyle name="60% - Accent1 2 8" xfId="1248" xr:uid="{00000000-0005-0000-0000-00004F020000}"/>
    <cellStyle name="60% - Accent1 2 9" xfId="1249" xr:uid="{00000000-0005-0000-0000-000050020000}"/>
    <cellStyle name="60% - Accent1 3" xfId="1250" xr:uid="{00000000-0005-0000-0000-000051020000}"/>
    <cellStyle name="60% - Accent2 2" xfId="24" xr:uid="{00000000-0005-0000-0000-000052020000}"/>
    <cellStyle name="60% - Accent2 2 2" xfId="1251" xr:uid="{00000000-0005-0000-0000-000053020000}"/>
    <cellStyle name="60% - Accent2 2 3" xfId="1252" xr:uid="{00000000-0005-0000-0000-000054020000}"/>
    <cellStyle name="60% - Accent2 2 4" xfId="1253" xr:uid="{00000000-0005-0000-0000-000055020000}"/>
    <cellStyle name="60% - Accent2 2 5" xfId="1254" xr:uid="{00000000-0005-0000-0000-000056020000}"/>
    <cellStyle name="60% - Accent2 2 6" xfId="1255" xr:uid="{00000000-0005-0000-0000-000057020000}"/>
    <cellStyle name="60% - Accent2 2 7" xfId="1256" xr:uid="{00000000-0005-0000-0000-000058020000}"/>
    <cellStyle name="60% - Accent2 2 8" xfId="1257" xr:uid="{00000000-0005-0000-0000-000059020000}"/>
    <cellStyle name="60% - Accent2 2 9" xfId="1258" xr:uid="{00000000-0005-0000-0000-00005A020000}"/>
    <cellStyle name="60% - Accent2 3" xfId="1259" xr:uid="{00000000-0005-0000-0000-00005B020000}"/>
    <cellStyle name="60% - Accent3 2" xfId="25" xr:uid="{00000000-0005-0000-0000-00005C020000}"/>
    <cellStyle name="60% - Accent3 2 2" xfId="1260" xr:uid="{00000000-0005-0000-0000-00005D020000}"/>
    <cellStyle name="60% - Accent3 2 3" xfId="1261" xr:uid="{00000000-0005-0000-0000-00005E020000}"/>
    <cellStyle name="60% - Accent3 2 4" xfId="1262" xr:uid="{00000000-0005-0000-0000-00005F020000}"/>
    <cellStyle name="60% - Accent3 2 5" xfId="1263" xr:uid="{00000000-0005-0000-0000-000060020000}"/>
    <cellStyle name="60% - Accent3 2 6" xfId="1264" xr:uid="{00000000-0005-0000-0000-000061020000}"/>
    <cellStyle name="60% - Accent3 2 7" xfId="1265" xr:uid="{00000000-0005-0000-0000-000062020000}"/>
    <cellStyle name="60% - Accent3 2 8" xfId="1266" xr:uid="{00000000-0005-0000-0000-000063020000}"/>
    <cellStyle name="60% - Accent3 2 9" xfId="1267" xr:uid="{00000000-0005-0000-0000-000064020000}"/>
    <cellStyle name="60% - Accent3 3" xfId="1268" xr:uid="{00000000-0005-0000-0000-000065020000}"/>
    <cellStyle name="60% - Accent4 2" xfId="26" xr:uid="{00000000-0005-0000-0000-000066020000}"/>
    <cellStyle name="60% - Accent4 2 2" xfId="1269" xr:uid="{00000000-0005-0000-0000-000067020000}"/>
    <cellStyle name="60% - Accent4 2 3" xfId="1270" xr:uid="{00000000-0005-0000-0000-000068020000}"/>
    <cellStyle name="60% - Accent4 2 4" xfId="1271" xr:uid="{00000000-0005-0000-0000-000069020000}"/>
    <cellStyle name="60% - Accent4 2 5" xfId="1272" xr:uid="{00000000-0005-0000-0000-00006A020000}"/>
    <cellStyle name="60% - Accent4 2 6" xfId="1273" xr:uid="{00000000-0005-0000-0000-00006B020000}"/>
    <cellStyle name="60% - Accent4 2 7" xfId="1274" xr:uid="{00000000-0005-0000-0000-00006C020000}"/>
    <cellStyle name="60% - Accent4 2 8" xfId="1275" xr:uid="{00000000-0005-0000-0000-00006D020000}"/>
    <cellStyle name="60% - Accent4 2 9" xfId="1276" xr:uid="{00000000-0005-0000-0000-00006E020000}"/>
    <cellStyle name="60% - Accent4 3" xfId="1277" xr:uid="{00000000-0005-0000-0000-00006F020000}"/>
    <cellStyle name="60% - Accent5 2" xfId="27" xr:uid="{00000000-0005-0000-0000-000070020000}"/>
    <cellStyle name="60% - Accent5 2 2" xfId="1278" xr:uid="{00000000-0005-0000-0000-000071020000}"/>
    <cellStyle name="60% - Accent5 2 3" xfId="1279" xr:uid="{00000000-0005-0000-0000-000072020000}"/>
    <cellStyle name="60% - Accent5 2 4" xfId="1280" xr:uid="{00000000-0005-0000-0000-000073020000}"/>
    <cellStyle name="60% - Accent5 2 5" xfId="1281" xr:uid="{00000000-0005-0000-0000-000074020000}"/>
    <cellStyle name="60% - Accent5 2 6" xfId="1282" xr:uid="{00000000-0005-0000-0000-000075020000}"/>
    <cellStyle name="60% - Accent5 2 7" xfId="1283" xr:uid="{00000000-0005-0000-0000-000076020000}"/>
    <cellStyle name="60% - Accent5 2 8" xfId="1284" xr:uid="{00000000-0005-0000-0000-000077020000}"/>
    <cellStyle name="60% - Accent5 2 9" xfId="1285" xr:uid="{00000000-0005-0000-0000-000078020000}"/>
    <cellStyle name="60% - Accent5 3" xfId="1286" xr:uid="{00000000-0005-0000-0000-000079020000}"/>
    <cellStyle name="60% - Accent6 2" xfId="28" xr:uid="{00000000-0005-0000-0000-00007A020000}"/>
    <cellStyle name="60% - Accent6 2 2" xfId="1287" xr:uid="{00000000-0005-0000-0000-00007B020000}"/>
    <cellStyle name="60% - Accent6 2 3" xfId="1288" xr:uid="{00000000-0005-0000-0000-00007C020000}"/>
    <cellStyle name="60% - Accent6 2 4" xfId="1289" xr:uid="{00000000-0005-0000-0000-00007D020000}"/>
    <cellStyle name="60% - Accent6 2 5" xfId="1290" xr:uid="{00000000-0005-0000-0000-00007E020000}"/>
    <cellStyle name="60% - Accent6 2 6" xfId="1291" xr:uid="{00000000-0005-0000-0000-00007F020000}"/>
    <cellStyle name="60% - Accent6 2 7" xfId="1292" xr:uid="{00000000-0005-0000-0000-000080020000}"/>
    <cellStyle name="60% - Accent6 2 8" xfId="1293" xr:uid="{00000000-0005-0000-0000-000081020000}"/>
    <cellStyle name="60% - Accent6 2 9" xfId="1294" xr:uid="{00000000-0005-0000-0000-000082020000}"/>
    <cellStyle name="60% - Accent6 3" xfId="1295" xr:uid="{00000000-0005-0000-0000-000083020000}"/>
    <cellStyle name="A%" xfId="1296" xr:uid="{00000000-0005-0000-0000-000084020000}"/>
    <cellStyle name="A% 2" xfId="5685" xr:uid="{00000000-0005-0000-0000-000085020000}"/>
    <cellStyle name="Accent1 2" xfId="29" xr:uid="{00000000-0005-0000-0000-000086020000}"/>
    <cellStyle name="Accent1 2 2" xfId="1297" xr:uid="{00000000-0005-0000-0000-000087020000}"/>
    <cellStyle name="Accent1 2 3" xfId="1298" xr:uid="{00000000-0005-0000-0000-000088020000}"/>
    <cellStyle name="Accent1 2 4" xfId="1299" xr:uid="{00000000-0005-0000-0000-000089020000}"/>
    <cellStyle name="Accent1 2 5" xfId="1300" xr:uid="{00000000-0005-0000-0000-00008A020000}"/>
    <cellStyle name="Accent1 2 6" xfId="1301" xr:uid="{00000000-0005-0000-0000-00008B020000}"/>
    <cellStyle name="Accent1 2 7" xfId="1302" xr:uid="{00000000-0005-0000-0000-00008C020000}"/>
    <cellStyle name="Accent1 2 8" xfId="1303" xr:uid="{00000000-0005-0000-0000-00008D020000}"/>
    <cellStyle name="Accent1 2 9" xfId="1304" xr:uid="{00000000-0005-0000-0000-00008E020000}"/>
    <cellStyle name="Accent1 3" xfId="1305" xr:uid="{00000000-0005-0000-0000-00008F020000}"/>
    <cellStyle name="Accent2 2" xfId="30" xr:uid="{00000000-0005-0000-0000-000090020000}"/>
    <cellStyle name="Accent2 2 2" xfId="1306" xr:uid="{00000000-0005-0000-0000-000091020000}"/>
    <cellStyle name="Accent2 2 3" xfId="1307" xr:uid="{00000000-0005-0000-0000-000092020000}"/>
    <cellStyle name="Accent2 2 4" xfId="1308" xr:uid="{00000000-0005-0000-0000-000093020000}"/>
    <cellStyle name="Accent2 2 5" xfId="1309" xr:uid="{00000000-0005-0000-0000-000094020000}"/>
    <cellStyle name="Accent2 2 6" xfId="1310" xr:uid="{00000000-0005-0000-0000-000095020000}"/>
    <cellStyle name="Accent2 2 7" xfId="1311" xr:uid="{00000000-0005-0000-0000-000096020000}"/>
    <cellStyle name="Accent2 2 8" xfId="1312" xr:uid="{00000000-0005-0000-0000-000097020000}"/>
    <cellStyle name="Accent2 2 9" xfId="1313" xr:uid="{00000000-0005-0000-0000-000098020000}"/>
    <cellStyle name="Accent2 3" xfId="1314" xr:uid="{00000000-0005-0000-0000-000099020000}"/>
    <cellStyle name="Accent3 2" xfId="31" xr:uid="{00000000-0005-0000-0000-00009A020000}"/>
    <cellStyle name="Accent3 2 2" xfId="1315" xr:uid="{00000000-0005-0000-0000-00009B020000}"/>
    <cellStyle name="Accent3 2 3" xfId="1316" xr:uid="{00000000-0005-0000-0000-00009C020000}"/>
    <cellStyle name="Accent3 2 4" xfId="1317" xr:uid="{00000000-0005-0000-0000-00009D020000}"/>
    <cellStyle name="Accent3 2 5" xfId="1318" xr:uid="{00000000-0005-0000-0000-00009E020000}"/>
    <cellStyle name="Accent3 2 6" xfId="1319" xr:uid="{00000000-0005-0000-0000-00009F020000}"/>
    <cellStyle name="Accent3 2 7" xfId="1320" xr:uid="{00000000-0005-0000-0000-0000A0020000}"/>
    <cellStyle name="Accent3 2 8" xfId="1321" xr:uid="{00000000-0005-0000-0000-0000A1020000}"/>
    <cellStyle name="Accent3 2 9" xfId="1322" xr:uid="{00000000-0005-0000-0000-0000A2020000}"/>
    <cellStyle name="Accent3 3" xfId="1323" xr:uid="{00000000-0005-0000-0000-0000A3020000}"/>
    <cellStyle name="Accent4 2" xfId="32" xr:uid="{00000000-0005-0000-0000-0000A4020000}"/>
    <cellStyle name="Accent4 2 2" xfId="1324" xr:uid="{00000000-0005-0000-0000-0000A5020000}"/>
    <cellStyle name="Accent4 2 3" xfId="1325" xr:uid="{00000000-0005-0000-0000-0000A6020000}"/>
    <cellStyle name="Accent4 2 4" xfId="1326" xr:uid="{00000000-0005-0000-0000-0000A7020000}"/>
    <cellStyle name="Accent4 2 5" xfId="1327" xr:uid="{00000000-0005-0000-0000-0000A8020000}"/>
    <cellStyle name="Accent4 2 6" xfId="1328" xr:uid="{00000000-0005-0000-0000-0000A9020000}"/>
    <cellStyle name="Accent4 2 7" xfId="1329" xr:uid="{00000000-0005-0000-0000-0000AA020000}"/>
    <cellStyle name="Accent4 2 8" xfId="1330" xr:uid="{00000000-0005-0000-0000-0000AB020000}"/>
    <cellStyle name="Accent4 2 9" xfId="1331" xr:uid="{00000000-0005-0000-0000-0000AC020000}"/>
    <cellStyle name="Accent4 3" xfId="1332" xr:uid="{00000000-0005-0000-0000-0000AD020000}"/>
    <cellStyle name="Accent5 2" xfId="33" xr:uid="{00000000-0005-0000-0000-0000AE020000}"/>
    <cellStyle name="Accent5 2 2" xfId="1333" xr:uid="{00000000-0005-0000-0000-0000AF020000}"/>
    <cellStyle name="Accent5 2 3" xfId="1334" xr:uid="{00000000-0005-0000-0000-0000B0020000}"/>
    <cellStyle name="Accent5 2 4" xfId="1335" xr:uid="{00000000-0005-0000-0000-0000B1020000}"/>
    <cellStyle name="Accent5 2 5" xfId="1336" xr:uid="{00000000-0005-0000-0000-0000B2020000}"/>
    <cellStyle name="Accent5 2 6" xfId="1337" xr:uid="{00000000-0005-0000-0000-0000B3020000}"/>
    <cellStyle name="Accent5 2 7" xfId="1338" xr:uid="{00000000-0005-0000-0000-0000B4020000}"/>
    <cellStyle name="Accent5 2 8" xfId="1339" xr:uid="{00000000-0005-0000-0000-0000B5020000}"/>
    <cellStyle name="Accent5 2 9" xfId="1340" xr:uid="{00000000-0005-0000-0000-0000B6020000}"/>
    <cellStyle name="Accent5 3" xfId="1341" xr:uid="{00000000-0005-0000-0000-0000B7020000}"/>
    <cellStyle name="Accent6 2" xfId="34" xr:uid="{00000000-0005-0000-0000-0000B8020000}"/>
    <cellStyle name="Accent6 2 2" xfId="1342" xr:uid="{00000000-0005-0000-0000-0000B9020000}"/>
    <cellStyle name="Accent6 2 3" xfId="1343" xr:uid="{00000000-0005-0000-0000-0000BA020000}"/>
    <cellStyle name="Accent6 2 4" xfId="1344" xr:uid="{00000000-0005-0000-0000-0000BB020000}"/>
    <cellStyle name="Accent6 2 5" xfId="1345" xr:uid="{00000000-0005-0000-0000-0000BC020000}"/>
    <cellStyle name="Accent6 2 6" xfId="1346" xr:uid="{00000000-0005-0000-0000-0000BD020000}"/>
    <cellStyle name="Accent6 2 7" xfId="1347" xr:uid="{00000000-0005-0000-0000-0000BE020000}"/>
    <cellStyle name="Accent6 2 8" xfId="1348" xr:uid="{00000000-0005-0000-0000-0000BF020000}"/>
    <cellStyle name="Accent6 2 9" xfId="1349" xr:uid="{00000000-0005-0000-0000-0000C0020000}"/>
    <cellStyle name="Accent6 3" xfId="1350" xr:uid="{00000000-0005-0000-0000-0000C1020000}"/>
    <cellStyle name="Accounting w/$" xfId="1351" xr:uid="{00000000-0005-0000-0000-0000C2020000}"/>
    <cellStyle name="Accounting w/$ Total" xfId="1352" xr:uid="{00000000-0005-0000-0000-0000C3020000}"/>
    <cellStyle name="Accounting w/o $" xfId="1353" xr:uid="{00000000-0005-0000-0000-0000C4020000}"/>
    <cellStyle name="Acinput" xfId="1354" xr:uid="{00000000-0005-0000-0000-0000C5020000}"/>
    <cellStyle name="Acinput 2" xfId="5686" xr:uid="{00000000-0005-0000-0000-0000C6020000}"/>
    <cellStyle name="Acinput,," xfId="1355" xr:uid="{00000000-0005-0000-0000-0000C7020000}"/>
    <cellStyle name="Acinput,, 2" xfId="5687" xr:uid="{00000000-0005-0000-0000-0000C8020000}"/>
    <cellStyle name="Acoutput" xfId="1356" xr:uid="{00000000-0005-0000-0000-0000C9020000}"/>
    <cellStyle name="Acoutput 2" xfId="5688" xr:uid="{00000000-0005-0000-0000-0000CA020000}"/>
    <cellStyle name="Acoutput,," xfId="1357" xr:uid="{00000000-0005-0000-0000-0000CB020000}"/>
    <cellStyle name="Acoutput,, 2" xfId="5689" xr:uid="{00000000-0005-0000-0000-0000CC020000}"/>
    <cellStyle name="Actual Date" xfId="1358" xr:uid="{00000000-0005-0000-0000-0000CD020000}"/>
    <cellStyle name="AFE" xfId="1359" xr:uid="{00000000-0005-0000-0000-0000CE020000}"/>
    <cellStyle name="al" xfId="1360" xr:uid="{00000000-0005-0000-0000-0000CF020000}"/>
    <cellStyle name="Amount_EQU_RIGH.XLS_Equity market_Preferred Securities " xfId="1361" xr:uid="{00000000-0005-0000-0000-0000D0020000}"/>
    <cellStyle name="Apershare" xfId="1362" xr:uid="{00000000-0005-0000-0000-0000D1020000}"/>
    <cellStyle name="Apershare 2" xfId="5690" xr:uid="{00000000-0005-0000-0000-0000D2020000}"/>
    <cellStyle name="Aprice" xfId="1363" xr:uid="{00000000-0005-0000-0000-0000D3020000}"/>
    <cellStyle name="Aprice 2" xfId="5691" xr:uid="{00000000-0005-0000-0000-0000D4020000}"/>
    <cellStyle name="ar" xfId="1364" xr:uid="{00000000-0005-0000-0000-0000D5020000}"/>
    <cellStyle name="ar 2" xfId="6863" xr:uid="{00000000-0005-0000-0000-0000D6020000}"/>
    <cellStyle name="Arial 10" xfId="1365" xr:uid="{00000000-0005-0000-0000-0000D7020000}"/>
    <cellStyle name="Arial 12" xfId="1366" xr:uid="{00000000-0005-0000-0000-0000D8020000}"/>
    <cellStyle name="Availability" xfId="1367" xr:uid="{00000000-0005-0000-0000-0000D9020000}"/>
    <cellStyle name="Avertissement" xfId="1368" xr:uid="{00000000-0005-0000-0000-0000DA020000}"/>
    <cellStyle name="Bad 2" xfId="35" xr:uid="{00000000-0005-0000-0000-0000DB020000}"/>
    <cellStyle name="Bad 2 2" xfId="1369" xr:uid="{00000000-0005-0000-0000-0000DC020000}"/>
    <cellStyle name="Bad 2 3" xfId="1370" xr:uid="{00000000-0005-0000-0000-0000DD020000}"/>
    <cellStyle name="Bad 2 4" xfId="1371" xr:uid="{00000000-0005-0000-0000-0000DE020000}"/>
    <cellStyle name="Bad 2 5" xfId="1372" xr:uid="{00000000-0005-0000-0000-0000DF020000}"/>
    <cellStyle name="Bad 2 6" xfId="1373" xr:uid="{00000000-0005-0000-0000-0000E0020000}"/>
    <cellStyle name="Bad 2 7" xfId="1374" xr:uid="{00000000-0005-0000-0000-0000E1020000}"/>
    <cellStyle name="Bad 2 8" xfId="1375" xr:uid="{00000000-0005-0000-0000-0000E2020000}"/>
    <cellStyle name="Bad 2 9" xfId="1376" xr:uid="{00000000-0005-0000-0000-0000E3020000}"/>
    <cellStyle name="Bad 3" xfId="1377" xr:uid="{00000000-0005-0000-0000-0000E4020000}"/>
    <cellStyle name="Band 2" xfId="1378" xr:uid="{00000000-0005-0000-0000-0000E5020000}"/>
    <cellStyle name="Band 2 2" xfId="5692" xr:uid="{00000000-0005-0000-0000-0000E6020000}"/>
    <cellStyle name="Blank" xfId="1379" xr:uid="{00000000-0005-0000-0000-0000E7020000}"/>
    <cellStyle name="Blue" xfId="1380" xr:uid="{00000000-0005-0000-0000-0000E8020000}"/>
    <cellStyle name="Bold/Border" xfId="1381" xr:uid="{00000000-0005-0000-0000-0000E9020000}"/>
    <cellStyle name="Bold/Border 2" xfId="5693" xr:uid="{00000000-0005-0000-0000-0000EA020000}"/>
    <cellStyle name="Border Heavy" xfId="1382" xr:uid="{00000000-0005-0000-0000-0000EB020000}"/>
    <cellStyle name="Border Thin" xfId="1383" xr:uid="{00000000-0005-0000-0000-0000EC020000}"/>
    <cellStyle name="Border, Bottom" xfId="1384" xr:uid="{00000000-0005-0000-0000-0000ED020000}"/>
    <cellStyle name="Border, Bottom 2" xfId="5694" xr:uid="{00000000-0005-0000-0000-0000EE020000}"/>
    <cellStyle name="Border, Left" xfId="1385" xr:uid="{00000000-0005-0000-0000-0000EF020000}"/>
    <cellStyle name="Border, Left 2" xfId="5695" xr:uid="{00000000-0005-0000-0000-0000F0020000}"/>
    <cellStyle name="Border, Right" xfId="1386" xr:uid="{00000000-0005-0000-0000-0000F1020000}"/>
    <cellStyle name="Border, Top" xfId="1387" xr:uid="{00000000-0005-0000-0000-0000F2020000}"/>
    <cellStyle name="British Pound" xfId="1388" xr:uid="{00000000-0005-0000-0000-0000F3020000}"/>
    <cellStyle name="BritPound" xfId="1389" xr:uid="{00000000-0005-0000-0000-0000F4020000}"/>
    <cellStyle name="Bullet" xfId="1390" xr:uid="{00000000-0005-0000-0000-0000F5020000}"/>
    <cellStyle name="Calc Currency (0)" xfId="1391" xr:uid="{00000000-0005-0000-0000-0000F6020000}"/>
    <cellStyle name="Calc Currency (2)" xfId="1392" xr:uid="{00000000-0005-0000-0000-0000F7020000}"/>
    <cellStyle name="Calc Percent (0)" xfId="1393" xr:uid="{00000000-0005-0000-0000-0000F8020000}"/>
    <cellStyle name="Calc Percent (1)" xfId="1394" xr:uid="{00000000-0005-0000-0000-0000F9020000}"/>
    <cellStyle name="Calc Percent (2)" xfId="1395" xr:uid="{00000000-0005-0000-0000-0000FA020000}"/>
    <cellStyle name="Calc Units (0)" xfId="1396" xr:uid="{00000000-0005-0000-0000-0000FB020000}"/>
    <cellStyle name="Calc Units (1)" xfId="1397" xr:uid="{00000000-0005-0000-0000-0000FC020000}"/>
    <cellStyle name="Calc Units (2)" xfId="1398" xr:uid="{00000000-0005-0000-0000-0000FD020000}"/>
    <cellStyle name="Calcul" xfId="1399" xr:uid="{00000000-0005-0000-0000-0000FE020000}"/>
    <cellStyle name="Calculation 2" xfId="36" xr:uid="{00000000-0005-0000-0000-0000FF020000}"/>
    <cellStyle name="Calculation 2 10" xfId="9745" xr:uid="{00000000-0005-0000-0000-000000030000}"/>
    <cellStyle name="Calculation 2 2" xfId="64" xr:uid="{00000000-0005-0000-0000-000001030000}"/>
    <cellStyle name="Calculation 2 2 2" xfId="84" xr:uid="{00000000-0005-0000-0000-000002030000}"/>
    <cellStyle name="Calculation 2 2 2 2" xfId="9766" xr:uid="{00000000-0005-0000-0000-000003030000}"/>
    <cellStyle name="Calculation 2 2 3" xfId="9752" xr:uid="{00000000-0005-0000-0000-000004030000}"/>
    <cellStyle name="Calculation 2 3" xfId="78" xr:uid="{00000000-0005-0000-0000-000005030000}"/>
    <cellStyle name="Calculation 2 3 2" xfId="9760" xr:uid="{00000000-0005-0000-0000-000006030000}"/>
    <cellStyle name="Calculation 2 4" xfId="1400" xr:uid="{00000000-0005-0000-0000-000007030000}"/>
    <cellStyle name="Calculation 2 5" xfId="1401" xr:uid="{00000000-0005-0000-0000-000008030000}"/>
    <cellStyle name="Calculation 2 6" xfId="1402" xr:uid="{00000000-0005-0000-0000-000009030000}"/>
    <cellStyle name="Calculation 2 7" xfId="1403" xr:uid="{00000000-0005-0000-0000-00000A030000}"/>
    <cellStyle name="Calculation 2 8" xfId="1404" xr:uid="{00000000-0005-0000-0000-00000B030000}"/>
    <cellStyle name="Calculation 2 9" xfId="1405" xr:uid="{00000000-0005-0000-0000-00000C030000}"/>
    <cellStyle name="Calculation 3" xfId="1406" xr:uid="{00000000-0005-0000-0000-00000D030000}"/>
    <cellStyle name="Case" xfId="1407" xr:uid="{00000000-0005-0000-0000-00000E030000}"/>
    <cellStyle name="Cellule liée" xfId="1408" xr:uid="{00000000-0005-0000-0000-00000F030000}"/>
    <cellStyle name="Check" xfId="1409" xr:uid="{00000000-0005-0000-0000-000010030000}"/>
    <cellStyle name="Check Cell 2" xfId="37" xr:uid="{00000000-0005-0000-0000-000011030000}"/>
    <cellStyle name="Check Cell 2 2" xfId="1410" xr:uid="{00000000-0005-0000-0000-000012030000}"/>
    <cellStyle name="Check Cell 2 3" xfId="1411" xr:uid="{00000000-0005-0000-0000-000013030000}"/>
    <cellStyle name="Check Cell 2 4" xfId="1412" xr:uid="{00000000-0005-0000-0000-000014030000}"/>
    <cellStyle name="Check Cell 2 5" xfId="1413" xr:uid="{00000000-0005-0000-0000-000015030000}"/>
    <cellStyle name="Check Cell 2 6" xfId="1414" xr:uid="{00000000-0005-0000-0000-000016030000}"/>
    <cellStyle name="Check Cell 2 7" xfId="1415" xr:uid="{00000000-0005-0000-0000-000017030000}"/>
    <cellStyle name="Check Cell 2 8" xfId="1416" xr:uid="{00000000-0005-0000-0000-000018030000}"/>
    <cellStyle name="Check Cell 2 9" xfId="1417" xr:uid="{00000000-0005-0000-0000-000019030000}"/>
    <cellStyle name="Check Cell 3" xfId="1418" xr:uid="{00000000-0005-0000-0000-00001A030000}"/>
    <cellStyle name="Chiffre" xfId="1419" xr:uid="{00000000-0005-0000-0000-00001B030000}"/>
    <cellStyle name="Colhead_left" xfId="1420" xr:uid="{00000000-0005-0000-0000-00001C030000}"/>
    <cellStyle name="ColHeading" xfId="1421" xr:uid="{00000000-0005-0000-0000-00001D030000}"/>
    <cellStyle name="Column Title" xfId="1422" xr:uid="{00000000-0005-0000-0000-00001E030000}"/>
    <cellStyle name="ColumnHeadings" xfId="1423" xr:uid="{00000000-0005-0000-0000-00001F030000}"/>
    <cellStyle name="ColumnHeadings2" xfId="1424" xr:uid="{00000000-0005-0000-0000-000020030000}"/>
    <cellStyle name="Comma" xfId="71" builtinId="3"/>
    <cellStyle name="Comma  - Style1" xfId="1425" xr:uid="{00000000-0005-0000-0000-000022030000}"/>
    <cellStyle name="Comma  - Style2" xfId="1426" xr:uid="{00000000-0005-0000-0000-000023030000}"/>
    <cellStyle name="Comma  - Style3" xfId="1427" xr:uid="{00000000-0005-0000-0000-000024030000}"/>
    <cellStyle name="Comma  - Style4" xfId="1428" xr:uid="{00000000-0005-0000-0000-000025030000}"/>
    <cellStyle name="Comma  - Style5" xfId="1429" xr:uid="{00000000-0005-0000-0000-000026030000}"/>
    <cellStyle name="Comma  - Style6" xfId="1430" xr:uid="{00000000-0005-0000-0000-000027030000}"/>
    <cellStyle name="Comma  - Style7" xfId="1431" xr:uid="{00000000-0005-0000-0000-000028030000}"/>
    <cellStyle name="Comma  - Style8" xfId="1432" xr:uid="{00000000-0005-0000-0000-000029030000}"/>
    <cellStyle name="Comma ," xfId="1433" xr:uid="{00000000-0005-0000-0000-00002A030000}"/>
    <cellStyle name="Comma [00]" xfId="1434" xr:uid="{00000000-0005-0000-0000-00002B030000}"/>
    <cellStyle name="Comma [1]" xfId="1435" xr:uid="{00000000-0005-0000-0000-00002C030000}"/>
    <cellStyle name="Comma [2]" xfId="1436" xr:uid="{00000000-0005-0000-0000-00002D030000}"/>
    <cellStyle name="Comma [3]" xfId="1437" xr:uid="{00000000-0005-0000-0000-00002E030000}"/>
    <cellStyle name="Comma 0" xfId="1438" xr:uid="{00000000-0005-0000-0000-00002F030000}"/>
    <cellStyle name="Comma 0*" xfId="1439" xr:uid="{00000000-0005-0000-0000-000030030000}"/>
    <cellStyle name="Comma 10" xfId="1440" xr:uid="{00000000-0005-0000-0000-000031030000}"/>
    <cellStyle name="Comma 10 2" xfId="1441" xr:uid="{00000000-0005-0000-0000-000032030000}"/>
    <cellStyle name="Comma 10 3" xfId="1442" xr:uid="{00000000-0005-0000-0000-000033030000}"/>
    <cellStyle name="Comma 10 4" xfId="1443" xr:uid="{00000000-0005-0000-0000-000034030000}"/>
    <cellStyle name="Comma 10 5" xfId="1444" xr:uid="{00000000-0005-0000-0000-000035030000}"/>
    <cellStyle name="Comma 11" xfId="1445" xr:uid="{00000000-0005-0000-0000-000036030000}"/>
    <cellStyle name="Comma 12" xfId="1446" xr:uid="{00000000-0005-0000-0000-000037030000}"/>
    <cellStyle name="Comma 13" xfId="132" xr:uid="{00000000-0005-0000-0000-000038030000}"/>
    <cellStyle name="Comma 14" xfId="6210" xr:uid="{00000000-0005-0000-0000-000039030000}"/>
    <cellStyle name="Comma 15" xfId="6262" xr:uid="{00000000-0005-0000-0000-00003A030000}"/>
    <cellStyle name="Comma 16" xfId="6264" xr:uid="{00000000-0005-0000-0000-00003B030000}"/>
    <cellStyle name="Comma 17" xfId="6263" xr:uid="{00000000-0005-0000-0000-00003C030000}"/>
    <cellStyle name="Comma 2" xfId="1" xr:uid="{00000000-0005-0000-0000-00003D030000}"/>
    <cellStyle name="Comma 2 10" xfId="1447" xr:uid="{00000000-0005-0000-0000-00003E030000}"/>
    <cellStyle name="Comma 2 11" xfId="1448" xr:uid="{00000000-0005-0000-0000-00003F030000}"/>
    <cellStyle name="Comma 2 11 2" xfId="1449" xr:uid="{00000000-0005-0000-0000-000040030000}"/>
    <cellStyle name="Comma 2 11 2 2" xfId="1450" xr:uid="{00000000-0005-0000-0000-000041030000}"/>
    <cellStyle name="Comma 2 11 3" xfId="1451" xr:uid="{00000000-0005-0000-0000-000042030000}"/>
    <cellStyle name="Comma 2 12" xfId="1452" xr:uid="{00000000-0005-0000-0000-000043030000}"/>
    <cellStyle name="Comma 2 12 2" xfId="1453" xr:uid="{00000000-0005-0000-0000-000044030000}"/>
    <cellStyle name="Comma 2 13" xfId="1454" xr:uid="{00000000-0005-0000-0000-000045030000}"/>
    <cellStyle name="Comma 2 14" xfId="1455" xr:uid="{00000000-0005-0000-0000-000046030000}"/>
    <cellStyle name="Comma 2 15" xfId="1456" xr:uid="{00000000-0005-0000-0000-000047030000}"/>
    <cellStyle name="Comma 2 16" xfId="1457" xr:uid="{00000000-0005-0000-0000-000048030000}"/>
    <cellStyle name="Comma 2 17" xfId="1458" xr:uid="{00000000-0005-0000-0000-000049030000}"/>
    <cellStyle name="Comma 2 18" xfId="1459" xr:uid="{00000000-0005-0000-0000-00004A030000}"/>
    <cellStyle name="Comma 2 19" xfId="1460" xr:uid="{00000000-0005-0000-0000-00004B030000}"/>
    <cellStyle name="Comma 2 2" xfId="2" xr:uid="{00000000-0005-0000-0000-00004C030000}"/>
    <cellStyle name="Comma 2 2 10" xfId="1461" xr:uid="{00000000-0005-0000-0000-00004D030000}"/>
    <cellStyle name="Comma 2 2 11" xfId="1462" xr:uid="{00000000-0005-0000-0000-00004E030000}"/>
    <cellStyle name="Comma 2 2 2" xfId="1463" xr:uid="{00000000-0005-0000-0000-00004F030000}"/>
    <cellStyle name="Comma 2 2 2 2" xfId="1464" xr:uid="{00000000-0005-0000-0000-000050030000}"/>
    <cellStyle name="Comma 2 2 3" xfId="1465" xr:uid="{00000000-0005-0000-0000-000051030000}"/>
    <cellStyle name="Comma 2 2 4" xfId="1466" xr:uid="{00000000-0005-0000-0000-000052030000}"/>
    <cellStyle name="Comma 2 2 5" xfId="1467" xr:uid="{00000000-0005-0000-0000-000053030000}"/>
    <cellStyle name="Comma 2 2 6" xfId="1468" xr:uid="{00000000-0005-0000-0000-000054030000}"/>
    <cellStyle name="Comma 2 2 7" xfId="1469" xr:uid="{00000000-0005-0000-0000-000055030000}"/>
    <cellStyle name="Comma 2 2 8" xfId="1470" xr:uid="{00000000-0005-0000-0000-000056030000}"/>
    <cellStyle name="Comma 2 2 9" xfId="1471" xr:uid="{00000000-0005-0000-0000-000057030000}"/>
    <cellStyle name="Comma 2 3" xfId="39" xr:uid="{00000000-0005-0000-0000-000058030000}"/>
    <cellStyle name="Comma 2 3 2" xfId="1472" xr:uid="{00000000-0005-0000-0000-000059030000}"/>
    <cellStyle name="Comma 2 3 3" xfId="1473" xr:uid="{00000000-0005-0000-0000-00005A030000}"/>
    <cellStyle name="Comma 2 3 4" xfId="1474" xr:uid="{00000000-0005-0000-0000-00005B030000}"/>
    <cellStyle name="Comma 2 3 5" xfId="1475" xr:uid="{00000000-0005-0000-0000-00005C030000}"/>
    <cellStyle name="Comma 2 3 6" xfId="1476" xr:uid="{00000000-0005-0000-0000-00005D030000}"/>
    <cellStyle name="Comma 2 3 7" xfId="1477" xr:uid="{00000000-0005-0000-0000-00005E030000}"/>
    <cellStyle name="Comma 2 3 8" xfId="1478" xr:uid="{00000000-0005-0000-0000-00005F030000}"/>
    <cellStyle name="Comma 2 4" xfId="1479" xr:uid="{00000000-0005-0000-0000-000060030000}"/>
    <cellStyle name="Comma 2 4 2" xfId="1480" xr:uid="{00000000-0005-0000-0000-000061030000}"/>
    <cellStyle name="Comma 2 4 3" xfId="1481" xr:uid="{00000000-0005-0000-0000-000062030000}"/>
    <cellStyle name="Comma 2 5" xfId="1482" xr:uid="{00000000-0005-0000-0000-000063030000}"/>
    <cellStyle name="Comma 2 5 2" xfId="1483" xr:uid="{00000000-0005-0000-0000-000064030000}"/>
    <cellStyle name="Comma 2 5 2 2" xfId="1484" xr:uid="{00000000-0005-0000-0000-000065030000}"/>
    <cellStyle name="Comma 2 5 2 2 2" xfId="1485" xr:uid="{00000000-0005-0000-0000-000066030000}"/>
    <cellStyle name="Comma 2 5 2 2 2 2" xfId="1486" xr:uid="{00000000-0005-0000-0000-000067030000}"/>
    <cellStyle name="Comma 2 5 2 2 3" xfId="1487" xr:uid="{00000000-0005-0000-0000-000068030000}"/>
    <cellStyle name="Comma 2 5 2 3" xfId="1488" xr:uid="{00000000-0005-0000-0000-000069030000}"/>
    <cellStyle name="Comma 2 5 2 3 2" xfId="1489" xr:uid="{00000000-0005-0000-0000-00006A030000}"/>
    <cellStyle name="Comma 2 5 2 4" xfId="1490" xr:uid="{00000000-0005-0000-0000-00006B030000}"/>
    <cellStyle name="Comma 2 5 3" xfId="1491" xr:uid="{00000000-0005-0000-0000-00006C030000}"/>
    <cellStyle name="Comma 2 5 3 2" xfId="1492" xr:uid="{00000000-0005-0000-0000-00006D030000}"/>
    <cellStyle name="Comma 2 5 3 2 2" xfId="1493" xr:uid="{00000000-0005-0000-0000-00006E030000}"/>
    <cellStyle name="Comma 2 5 3 2 2 2" xfId="1494" xr:uid="{00000000-0005-0000-0000-00006F030000}"/>
    <cellStyle name="Comma 2 5 3 2 3" xfId="1495" xr:uid="{00000000-0005-0000-0000-000070030000}"/>
    <cellStyle name="Comma 2 5 3 3" xfId="1496" xr:uid="{00000000-0005-0000-0000-000071030000}"/>
    <cellStyle name="Comma 2 5 3 3 2" xfId="1497" xr:uid="{00000000-0005-0000-0000-000072030000}"/>
    <cellStyle name="Comma 2 5 3 4" xfId="1498" xr:uid="{00000000-0005-0000-0000-000073030000}"/>
    <cellStyle name="Comma 2 5 4" xfId="1499" xr:uid="{00000000-0005-0000-0000-000074030000}"/>
    <cellStyle name="Comma 2 5 4 2" xfId="1500" xr:uid="{00000000-0005-0000-0000-000075030000}"/>
    <cellStyle name="Comma 2 5 4 2 2" xfId="1501" xr:uid="{00000000-0005-0000-0000-000076030000}"/>
    <cellStyle name="Comma 2 5 4 3" xfId="1502" xr:uid="{00000000-0005-0000-0000-000077030000}"/>
    <cellStyle name="Comma 2 5 5" xfId="1503" xr:uid="{00000000-0005-0000-0000-000078030000}"/>
    <cellStyle name="Comma 2 5 5 2" xfId="1504" xr:uid="{00000000-0005-0000-0000-000079030000}"/>
    <cellStyle name="Comma 2 5 6" xfId="1505" xr:uid="{00000000-0005-0000-0000-00007A030000}"/>
    <cellStyle name="Comma 2 6" xfId="1506" xr:uid="{00000000-0005-0000-0000-00007B030000}"/>
    <cellStyle name="Comma 2 6 2" xfId="1507" xr:uid="{00000000-0005-0000-0000-00007C030000}"/>
    <cellStyle name="Comma 2 6 2 2" xfId="1508" xr:uid="{00000000-0005-0000-0000-00007D030000}"/>
    <cellStyle name="Comma 2 6 2 2 2" xfId="1509" xr:uid="{00000000-0005-0000-0000-00007E030000}"/>
    <cellStyle name="Comma 2 6 2 3" xfId="1510" xr:uid="{00000000-0005-0000-0000-00007F030000}"/>
    <cellStyle name="Comma 2 6 3" xfId="1511" xr:uid="{00000000-0005-0000-0000-000080030000}"/>
    <cellStyle name="Comma 2 6 3 2" xfId="1512" xr:uid="{00000000-0005-0000-0000-000081030000}"/>
    <cellStyle name="Comma 2 6 4" xfId="1513" xr:uid="{00000000-0005-0000-0000-000082030000}"/>
    <cellStyle name="Comma 2 7" xfId="1514" xr:uid="{00000000-0005-0000-0000-000083030000}"/>
    <cellStyle name="Comma 2 7 2" xfId="1515" xr:uid="{00000000-0005-0000-0000-000084030000}"/>
    <cellStyle name="Comma 2 7 2 2" xfId="1516" xr:uid="{00000000-0005-0000-0000-000085030000}"/>
    <cellStyle name="Comma 2 7 2 2 2" xfId="1517" xr:uid="{00000000-0005-0000-0000-000086030000}"/>
    <cellStyle name="Comma 2 7 2 3" xfId="1518" xr:uid="{00000000-0005-0000-0000-000087030000}"/>
    <cellStyle name="Comma 2 7 3" xfId="1519" xr:uid="{00000000-0005-0000-0000-000088030000}"/>
    <cellStyle name="Comma 2 7 3 2" xfId="1520" xr:uid="{00000000-0005-0000-0000-000089030000}"/>
    <cellStyle name="Comma 2 7 4" xfId="1521" xr:uid="{00000000-0005-0000-0000-00008A030000}"/>
    <cellStyle name="Comma 2 8" xfId="1522" xr:uid="{00000000-0005-0000-0000-00008B030000}"/>
    <cellStyle name="Comma 2 9" xfId="1523" xr:uid="{00000000-0005-0000-0000-00008C030000}"/>
    <cellStyle name="Comma 2 9 2" xfId="1524" xr:uid="{00000000-0005-0000-0000-00008D030000}"/>
    <cellStyle name="Comma 2 9 2 2" xfId="1525" xr:uid="{00000000-0005-0000-0000-00008E030000}"/>
    <cellStyle name="Comma 2 9 3" xfId="1526" xr:uid="{00000000-0005-0000-0000-00008F030000}"/>
    <cellStyle name="Comma 2*" xfId="1527" xr:uid="{00000000-0005-0000-0000-000090030000}"/>
    <cellStyle name="Comma 3" xfId="3" xr:uid="{00000000-0005-0000-0000-000091030000}"/>
    <cellStyle name="Comma 3 2" xfId="40" xr:uid="{00000000-0005-0000-0000-000092030000}"/>
    <cellStyle name="Comma 3 2 2" xfId="1528" xr:uid="{00000000-0005-0000-0000-000093030000}"/>
    <cellStyle name="Comma 3 3" xfId="1529" xr:uid="{00000000-0005-0000-0000-000094030000}"/>
    <cellStyle name="Comma 3 3 2" xfId="1530" xr:uid="{00000000-0005-0000-0000-000095030000}"/>
    <cellStyle name="Comma 3 3 2 2" xfId="1531" xr:uid="{00000000-0005-0000-0000-000096030000}"/>
    <cellStyle name="Comma 3 3 3" xfId="1532" xr:uid="{00000000-0005-0000-0000-000097030000}"/>
    <cellStyle name="Comma 3 3 4" xfId="1533" xr:uid="{00000000-0005-0000-0000-000098030000}"/>
    <cellStyle name="Comma 3 4" xfId="1534" xr:uid="{00000000-0005-0000-0000-000099030000}"/>
    <cellStyle name="Comma 3 4 2" xfId="1535" xr:uid="{00000000-0005-0000-0000-00009A030000}"/>
    <cellStyle name="Comma 3 4 3" xfId="1536" xr:uid="{00000000-0005-0000-0000-00009B030000}"/>
    <cellStyle name="Comma 3 5" xfId="1537" xr:uid="{00000000-0005-0000-0000-00009C030000}"/>
    <cellStyle name="Comma 3 6" xfId="1538" xr:uid="{00000000-0005-0000-0000-00009D030000}"/>
    <cellStyle name="Comma 3 7" xfId="1539" xr:uid="{00000000-0005-0000-0000-00009E030000}"/>
    <cellStyle name="Comma 3 8" xfId="1540" xr:uid="{00000000-0005-0000-0000-00009F030000}"/>
    <cellStyle name="Comma 3 9" xfId="1541" xr:uid="{00000000-0005-0000-0000-0000A0030000}"/>
    <cellStyle name="Comma 4" xfId="38" xr:uid="{00000000-0005-0000-0000-0000A1030000}"/>
    <cellStyle name="Comma 4 10" xfId="1542" xr:uid="{00000000-0005-0000-0000-0000A2030000}"/>
    <cellStyle name="Comma 4 11" xfId="1543" xr:uid="{00000000-0005-0000-0000-0000A3030000}"/>
    <cellStyle name="Comma 4 12" xfId="1544" xr:uid="{00000000-0005-0000-0000-0000A4030000}"/>
    <cellStyle name="Comma 4 13" xfId="1545" xr:uid="{00000000-0005-0000-0000-0000A5030000}"/>
    <cellStyle name="Comma 4 14" xfId="1546" xr:uid="{00000000-0005-0000-0000-0000A6030000}"/>
    <cellStyle name="Comma 4 2" xfId="1547" xr:uid="{00000000-0005-0000-0000-0000A7030000}"/>
    <cellStyle name="Comma 4 2 2" xfId="1548" xr:uid="{00000000-0005-0000-0000-0000A8030000}"/>
    <cellStyle name="Comma 4 2 2 2" xfId="1549" xr:uid="{00000000-0005-0000-0000-0000A9030000}"/>
    <cellStyle name="Comma 4 2 2 2 2" xfId="1550" xr:uid="{00000000-0005-0000-0000-0000AA030000}"/>
    <cellStyle name="Comma 4 2 2 3" xfId="1551" xr:uid="{00000000-0005-0000-0000-0000AB030000}"/>
    <cellStyle name="Comma 4 2 3" xfId="1552" xr:uid="{00000000-0005-0000-0000-0000AC030000}"/>
    <cellStyle name="Comma 4 2 3 2" xfId="1553" xr:uid="{00000000-0005-0000-0000-0000AD030000}"/>
    <cellStyle name="Comma 4 2 4" xfId="1554" xr:uid="{00000000-0005-0000-0000-0000AE030000}"/>
    <cellStyle name="Comma 4 2 5" xfId="1555" xr:uid="{00000000-0005-0000-0000-0000AF030000}"/>
    <cellStyle name="Comma 4 3" xfId="1556" xr:uid="{00000000-0005-0000-0000-0000B0030000}"/>
    <cellStyle name="Comma 4 3 2" xfId="1557" xr:uid="{00000000-0005-0000-0000-0000B1030000}"/>
    <cellStyle name="Comma 4 3 2 2" xfId="1558" xr:uid="{00000000-0005-0000-0000-0000B2030000}"/>
    <cellStyle name="Comma 4 3 2 2 2" xfId="1559" xr:uid="{00000000-0005-0000-0000-0000B3030000}"/>
    <cellStyle name="Comma 4 3 2 3" xfId="1560" xr:uid="{00000000-0005-0000-0000-0000B4030000}"/>
    <cellStyle name="Comma 4 3 3" xfId="1561" xr:uid="{00000000-0005-0000-0000-0000B5030000}"/>
    <cellStyle name="Comma 4 3 3 2" xfId="1562" xr:uid="{00000000-0005-0000-0000-0000B6030000}"/>
    <cellStyle name="Comma 4 3 4" xfId="1563" xr:uid="{00000000-0005-0000-0000-0000B7030000}"/>
    <cellStyle name="Comma 4 4" xfId="1564" xr:uid="{00000000-0005-0000-0000-0000B8030000}"/>
    <cellStyle name="Comma 4 4 2" xfId="1565" xr:uid="{00000000-0005-0000-0000-0000B9030000}"/>
    <cellStyle name="Comma 4 4 2 2" xfId="1566" xr:uid="{00000000-0005-0000-0000-0000BA030000}"/>
    <cellStyle name="Comma 4 4 2 2 2" xfId="1567" xr:uid="{00000000-0005-0000-0000-0000BB030000}"/>
    <cellStyle name="Comma 4 4 2 3" xfId="1568" xr:uid="{00000000-0005-0000-0000-0000BC030000}"/>
    <cellStyle name="Comma 4 4 3" xfId="1569" xr:uid="{00000000-0005-0000-0000-0000BD030000}"/>
    <cellStyle name="Comma 4 4 3 2" xfId="1570" xr:uid="{00000000-0005-0000-0000-0000BE030000}"/>
    <cellStyle name="Comma 4 4 4" xfId="1571" xr:uid="{00000000-0005-0000-0000-0000BF030000}"/>
    <cellStyle name="Comma 4 5" xfId="1572" xr:uid="{00000000-0005-0000-0000-0000C0030000}"/>
    <cellStyle name="Comma 4 5 2" xfId="1573" xr:uid="{00000000-0005-0000-0000-0000C1030000}"/>
    <cellStyle name="Comma 4 5 2 2" xfId="1574" xr:uid="{00000000-0005-0000-0000-0000C2030000}"/>
    <cellStyle name="Comma 4 5 3" xfId="1575" xr:uid="{00000000-0005-0000-0000-0000C3030000}"/>
    <cellStyle name="Comma 4 6" xfId="1576" xr:uid="{00000000-0005-0000-0000-0000C4030000}"/>
    <cellStyle name="Comma 4 6 2" xfId="1577" xr:uid="{00000000-0005-0000-0000-0000C5030000}"/>
    <cellStyle name="Comma 4 6 2 2" xfId="1578" xr:uid="{00000000-0005-0000-0000-0000C6030000}"/>
    <cellStyle name="Comma 4 6 3" xfId="1579" xr:uid="{00000000-0005-0000-0000-0000C7030000}"/>
    <cellStyle name="Comma 4 7" xfId="1580" xr:uid="{00000000-0005-0000-0000-0000C8030000}"/>
    <cellStyle name="Comma 4 7 2" xfId="1581" xr:uid="{00000000-0005-0000-0000-0000C9030000}"/>
    <cellStyle name="Comma 4 8" xfId="1582" xr:uid="{00000000-0005-0000-0000-0000CA030000}"/>
    <cellStyle name="Comma 4 9" xfId="1583" xr:uid="{00000000-0005-0000-0000-0000CB030000}"/>
    <cellStyle name="Comma 5" xfId="90" xr:uid="{00000000-0005-0000-0000-0000CC030000}"/>
    <cellStyle name="Comma 5 10" xfId="1584" xr:uid="{00000000-0005-0000-0000-0000CD030000}"/>
    <cellStyle name="Comma 5 11" xfId="1585" xr:uid="{00000000-0005-0000-0000-0000CE030000}"/>
    <cellStyle name="Comma 5 12" xfId="1586" xr:uid="{00000000-0005-0000-0000-0000CF030000}"/>
    <cellStyle name="Comma 5 2" xfId="1587" xr:uid="{00000000-0005-0000-0000-0000D0030000}"/>
    <cellStyle name="Comma 5 2 2" xfId="1588" xr:uid="{00000000-0005-0000-0000-0000D1030000}"/>
    <cellStyle name="Comma 5 2 2 2" xfId="1589" xr:uid="{00000000-0005-0000-0000-0000D2030000}"/>
    <cellStyle name="Comma 5 2 2 2 2" xfId="1590" xr:uid="{00000000-0005-0000-0000-0000D3030000}"/>
    <cellStyle name="Comma 5 2 2 3" xfId="1591" xr:uid="{00000000-0005-0000-0000-0000D4030000}"/>
    <cellStyle name="Comma 5 2 3" xfId="1592" xr:uid="{00000000-0005-0000-0000-0000D5030000}"/>
    <cellStyle name="Comma 5 2 3 2" xfId="1593" xr:uid="{00000000-0005-0000-0000-0000D6030000}"/>
    <cellStyle name="Comma 5 2 4" xfId="1594" xr:uid="{00000000-0005-0000-0000-0000D7030000}"/>
    <cellStyle name="Comma 5 3" xfId="1595" xr:uid="{00000000-0005-0000-0000-0000D8030000}"/>
    <cellStyle name="Comma 5 3 2" xfId="1596" xr:uid="{00000000-0005-0000-0000-0000D9030000}"/>
    <cellStyle name="Comma 5 3 2 2" xfId="1597" xr:uid="{00000000-0005-0000-0000-0000DA030000}"/>
    <cellStyle name="Comma 5 3 2 2 2" xfId="1598" xr:uid="{00000000-0005-0000-0000-0000DB030000}"/>
    <cellStyle name="Comma 5 3 2 3" xfId="1599" xr:uid="{00000000-0005-0000-0000-0000DC030000}"/>
    <cellStyle name="Comma 5 3 3" xfId="1600" xr:uid="{00000000-0005-0000-0000-0000DD030000}"/>
    <cellStyle name="Comma 5 3 3 2" xfId="1601" xr:uid="{00000000-0005-0000-0000-0000DE030000}"/>
    <cellStyle name="Comma 5 3 4" xfId="1602" xr:uid="{00000000-0005-0000-0000-0000DF030000}"/>
    <cellStyle name="Comma 5 4" xfId="1603" xr:uid="{00000000-0005-0000-0000-0000E0030000}"/>
    <cellStyle name="Comma 5 4 2" xfId="1604" xr:uid="{00000000-0005-0000-0000-0000E1030000}"/>
    <cellStyle name="Comma 5 4 2 2" xfId="1605" xr:uid="{00000000-0005-0000-0000-0000E2030000}"/>
    <cellStyle name="Comma 5 4 3" xfId="1606" xr:uid="{00000000-0005-0000-0000-0000E3030000}"/>
    <cellStyle name="Comma 5 5" xfId="1607" xr:uid="{00000000-0005-0000-0000-0000E4030000}"/>
    <cellStyle name="Comma 5 5 2" xfId="1608" xr:uid="{00000000-0005-0000-0000-0000E5030000}"/>
    <cellStyle name="Comma 5 5 2 2" xfId="1609" xr:uid="{00000000-0005-0000-0000-0000E6030000}"/>
    <cellStyle name="Comma 5 5 3" xfId="1610" xr:uid="{00000000-0005-0000-0000-0000E7030000}"/>
    <cellStyle name="Comma 5 6" xfId="1611" xr:uid="{00000000-0005-0000-0000-0000E8030000}"/>
    <cellStyle name="Comma 5 6 2" xfId="1612" xr:uid="{00000000-0005-0000-0000-0000E9030000}"/>
    <cellStyle name="Comma 5 7" xfId="1613" xr:uid="{00000000-0005-0000-0000-0000EA030000}"/>
    <cellStyle name="Comma 5 8" xfId="1614" xr:uid="{00000000-0005-0000-0000-0000EB030000}"/>
    <cellStyle name="Comma 5 9" xfId="1615" xr:uid="{00000000-0005-0000-0000-0000EC030000}"/>
    <cellStyle name="Comma 6" xfId="111" xr:uid="{00000000-0005-0000-0000-0000ED030000}"/>
    <cellStyle name="Comma 6 2" xfId="1616" xr:uid="{00000000-0005-0000-0000-0000EE030000}"/>
    <cellStyle name="Comma 6 3" xfId="1617" xr:uid="{00000000-0005-0000-0000-0000EF030000}"/>
    <cellStyle name="Comma 6 4" xfId="1618" xr:uid="{00000000-0005-0000-0000-0000F0030000}"/>
    <cellStyle name="Comma 6 5" xfId="1619" xr:uid="{00000000-0005-0000-0000-0000F1030000}"/>
    <cellStyle name="Comma 6 6" xfId="1620" xr:uid="{00000000-0005-0000-0000-0000F2030000}"/>
    <cellStyle name="Comma 6 7" xfId="622" xr:uid="{00000000-0005-0000-0000-0000F3030000}"/>
    <cellStyle name="Comma 7" xfId="1621" xr:uid="{00000000-0005-0000-0000-0000F4030000}"/>
    <cellStyle name="Comma 7 2" xfId="1622" xr:uid="{00000000-0005-0000-0000-0000F5030000}"/>
    <cellStyle name="Comma 7 2 2" xfId="1623" xr:uid="{00000000-0005-0000-0000-0000F6030000}"/>
    <cellStyle name="Comma 7 2 2 2" xfId="1624" xr:uid="{00000000-0005-0000-0000-0000F7030000}"/>
    <cellStyle name="Comma 7 2 3" xfId="1625" xr:uid="{00000000-0005-0000-0000-0000F8030000}"/>
    <cellStyle name="Comma 7 3" xfId="1626" xr:uid="{00000000-0005-0000-0000-0000F9030000}"/>
    <cellStyle name="Comma 7 3 2" xfId="1627" xr:uid="{00000000-0005-0000-0000-0000FA030000}"/>
    <cellStyle name="Comma 7 4" xfId="1628" xr:uid="{00000000-0005-0000-0000-0000FB030000}"/>
    <cellStyle name="Comma 7 5" xfId="1629" xr:uid="{00000000-0005-0000-0000-0000FC030000}"/>
    <cellStyle name="Comma 7 6" xfId="1630" xr:uid="{00000000-0005-0000-0000-0000FD030000}"/>
    <cellStyle name="Comma 7 7" xfId="1631" xr:uid="{00000000-0005-0000-0000-0000FE030000}"/>
    <cellStyle name="Comma 7 8" xfId="1632" xr:uid="{00000000-0005-0000-0000-0000FF030000}"/>
    <cellStyle name="Comma 8" xfId="1633" xr:uid="{00000000-0005-0000-0000-000000040000}"/>
    <cellStyle name="Comma 8 2" xfId="1634" xr:uid="{00000000-0005-0000-0000-000001040000}"/>
    <cellStyle name="Comma 8 2 2" xfId="1635" xr:uid="{00000000-0005-0000-0000-000002040000}"/>
    <cellStyle name="Comma 8 3" xfId="1636" xr:uid="{00000000-0005-0000-0000-000003040000}"/>
    <cellStyle name="Comma 8 4" xfId="1637" xr:uid="{00000000-0005-0000-0000-000004040000}"/>
    <cellStyle name="Comma 8 5" xfId="1638" xr:uid="{00000000-0005-0000-0000-000005040000}"/>
    <cellStyle name="Comma 8 6" xfId="1639" xr:uid="{00000000-0005-0000-0000-000006040000}"/>
    <cellStyle name="Comma 8 7" xfId="1640" xr:uid="{00000000-0005-0000-0000-000007040000}"/>
    <cellStyle name="Comma 9" xfId="1641" xr:uid="{00000000-0005-0000-0000-000008040000}"/>
    <cellStyle name="Comma 9 2" xfId="1642" xr:uid="{00000000-0005-0000-0000-000009040000}"/>
    <cellStyle name="Comma 9 3" xfId="1643" xr:uid="{00000000-0005-0000-0000-00000A040000}"/>
    <cellStyle name="Comma 9 4" xfId="1644" xr:uid="{00000000-0005-0000-0000-00000B040000}"/>
    <cellStyle name="Comma 9 5" xfId="1645" xr:uid="{00000000-0005-0000-0000-00000C040000}"/>
    <cellStyle name="Comma0" xfId="1646" xr:uid="{00000000-0005-0000-0000-00000D040000}"/>
    <cellStyle name="Comma2 (0)" xfId="1647" xr:uid="{00000000-0005-0000-0000-00000E040000}"/>
    <cellStyle name="Comment" xfId="1648" xr:uid="{00000000-0005-0000-0000-00000F040000}"/>
    <cellStyle name="Commentaire" xfId="1649" xr:uid="{00000000-0005-0000-0000-000010040000}"/>
    <cellStyle name="Company" xfId="1650" xr:uid="{00000000-0005-0000-0000-000011040000}"/>
    <cellStyle name="CurRatio" xfId="1651" xr:uid="{00000000-0005-0000-0000-000012040000}"/>
    <cellStyle name="Currency" xfId="70" builtinId="4"/>
    <cellStyle name="Currency--" xfId="2173" xr:uid="{00000000-0005-0000-0000-000014040000}"/>
    <cellStyle name="Currency [00]" xfId="1652" xr:uid="{00000000-0005-0000-0000-000015040000}"/>
    <cellStyle name="Currency [1]" xfId="1653" xr:uid="{00000000-0005-0000-0000-000016040000}"/>
    <cellStyle name="Currency [2]" xfId="1654" xr:uid="{00000000-0005-0000-0000-000017040000}"/>
    <cellStyle name="Currency [2] 2" xfId="6862" xr:uid="{00000000-0005-0000-0000-000018040000}"/>
    <cellStyle name="Currency [3]" xfId="1655" xr:uid="{00000000-0005-0000-0000-000019040000}"/>
    <cellStyle name="Currency 0" xfId="1656" xr:uid="{00000000-0005-0000-0000-00001A040000}"/>
    <cellStyle name="Currency 10" xfId="1657" xr:uid="{00000000-0005-0000-0000-00001B040000}"/>
    <cellStyle name="Currency 10 2" xfId="1658" xr:uid="{00000000-0005-0000-0000-00001C040000}"/>
    <cellStyle name="Currency 10 2 2" xfId="1659" xr:uid="{00000000-0005-0000-0000-00001D040000}"/>
    <cellStyle name="Currency 10 2 2 2" xfId="1660" xr:uid="{00000000-0005-0000-0000-00001E040000}"/>
    <cellStyle name="Currency 10 2 2 2 2" xfId="1661" xr:uid="{00000000-0005-0000-0000-00001F040000}"/>
    <cellStyle name="Currency 10 2 2 3" xfId="1662" xr:uid="{00000000-0005-0000-0000-000020040000}"/>
    <cellStyle name="Currency 10 2 3" xfId="1663" xr:uid="{00000000-0005-0000-0000-000021040000}"/>
    <cellStyle name="Currency 10 2 3 2" xfId="1664" xr:uid="{00000000-0005-0000-0000-000022040000}"/>
    <cellStyle name="Currency 10 2 4" xfId="1665" xr:uid="{00000000-0005-0000-0000-000023040000}"/>
    <cellStyle name="Currency 10 3" xfId="1666" xr:uid="{00000000-0005-0000-0000-000024040000}"/>
    <cellStyle name="Currency 10 3 2" xfId="1667" xr:uid="{00000000-0005-0000-0000-000025040000}"/>
    <cellStyle name="Currency 10 3 2 2" xfId="1668" xr:uid="{00000000-0005-0000-0000-000026040000}"/>
    <cellStyle name="Currency 10 3 2 2 2" xfId="1669" xr:uid="{00000000-0005-0000-0000-000027040000}"/>
    <cellStyle name="Currency 10 3 2 3" xfId="1670" xr:uid="{00000000-0005-0000-0000-000028040000}"/>
    <cellStyle name="Currency 10 3 3" xfId="1671" xr:uid="{00000000-0005-0000-0000-000029040000}"/>
    <cellStyle name="Currency 10 3 3 2" xfId="1672" xr:uid="{00000000-0005-0000-0000-00002A040000}"/>
    <cellStyle name="Currency 10 3 4" xfId="1673" xr:uid="{00000000-0005-0000-0000-00002B040000}"/>
    <cellStyle name="Currency 10 4" xfId="1674" xr:uid="{00000000-0005-0000-0000-00002C040000}"/>
    <cellStyle name="Currency 10 4 2" xfId="1675" xr:uid="{00000000-0005-0000-0000-00002D040000}"/>
    <cellStyle name="Currency 10 4 2 2" xfId="1676" xr:uid="{00000000-0005-0000-0000-00002E040000}"/>
    <cellStyle name="Currency 10 4 3" xfId="1677" xr:uid="{00000000-0005-0000-0000-00002F040000}"/>
    <cellStyle name="Currency 10 5" xfId="1678" xr:uid="{00000000-0005-0000-0000-000030040000}"/>
    <cellStyle name="Currency 10 5 2" xfId="1679" xr:uid="{00000000-0005-0000-0000-000031040000}"/>
    <cellStyle name="Currency 10 6" xfId="1680" xr:uid="{00000000-0005-0000-0000-000032040000}"/>
    <cellStyle name="Currency 11" xfId="1681" xr:uid="{00000000-0005-0000-0000-000033040000}"/>
    <cellStyle name="Currency 11 2" xfId="1682" xr:uid="{00000000-0005-0000-0000-000034040000}"/>
    <cellStyle name="Currency 11 2 2" xfId="1683" xr:uid="{00000000-0005-0000-0000-000035040000}"/>
    <cellStyle name="Currency 11 2 2 2" xfId="1684" xr:uid="{00000000-0005-0000-0000-000036040000}"/>
    <cellStyle name="Currency 11 2 2 2 2" xfId="1685" xr:uid="{00000000-0005-0000-0000-000037040000}"/>
    <cellStyle name="Currency 11 2 2 3" xfId="1686" xr:uid="{00000000-0005-0000-0000-000038040000}"/>
    <cellStyle name="Currency 11 2 3" xfId="1687" xr:uid="{00000000-0005-0000-0000-000039040000}"/>
    <cellStyle name="Currency 11 2 3 2" xfId="1688" xr:uid="{00000000-0005-0000-0000-00003A040000}"/>
    <cellStyle name="Currency 11 2 4" xfId="1689" xr:uid="{00000000-0005-0000-0000-00003B040000}"/>
    <cellStyle name="Currency 11 3" xfId="1690" xr:uid="{00000000-0005-0000-0000-00003C040000}"/>
    <cellStyle name="Currency 11 3 2" xfId="1691" xr:uid="{00000000-0005-0000-0000-00003D040000}"/>
    <cellStyle name="Currency 11 3 2 2" xfId="1692" xr:uid="{00000000-0005-0000-0000-00003E040000}"/>
    <cellStyle name="Currency 11 3 2 2 2" xfId="1693" xr:uid="{00000000-0005-0000-0000-00003F040000}"/>
    <cellStyle name="Currency 11 3 2 3" xfId="1694" xr:uid="{00000000-0005-0000-0000-000040040000}"/>
    <cellStyle name="Currency 11 3 3" xfId="1695" xr:uid="{00000000-0005-0000-0000-000041040000}"/>
    <cellStyle name="Currency 11 3 3 2" xfId="1696" xr:uid="{00000000-0005-0000-0000-000042040000}"/>
    <cellStyle name="Currency 11 3 4" xfId="1697" xr:uid="{00000000-0005-0000-0000-000043040000}"/>
    <cellStyle name="Currency 11 4" xfId="1698" xr:uid="{00000000-0005-0000-0000-000044040000}"/>
    <cellStyle name="Currency 11 4 2" xfId="1699" xr:uid="{00000000-0005-0000-0000-000045040000}"/>
    <cellStyle name="Currency 11 4 2 2" xfId="1700" xr:uid="{00000000-0005-0000-0000-000046040000}"/>
    <cellStyle name="Currency 11 4 3" xfId="1701" xr:uid="{00000000-0005-0000-0000-000047040000}"/>
    <cellStyle name="Currency 11 5" xfId="1702" xr:uid="{00000000-0005-0000-0000-000048040000}"/>
    <cellStyle name="Currency 11 5 2" xfId="1703" xr:uid="{00000000-0005-0000-0000-000049040000}"/>
    <cellStyle name="Currency 11 6" xfId="1704" xr:uid="{00000000-0005-0000-0000-00004A040000}"/>
    <cellStyle name="Currency 12" xfId="1705" xr:uid="{00000000-0005-0000-0000-00004B040000}"/>
    <cellStyle name="Currency 13" xfId="1706" xr:uid="{00000000-0005-0000-0000-00004C040000}"/>
    <cellStyle name="Currency 14" xfId="1707" xr:uid="{00000000-0005-0000-0000-00004D040000}"/>
    <cellStyle name="Currency 14 2" xfId="1708" xr:uid="{00000000-0005-0000-0000-00004E040000}"/>
    <cellStyle name="Currency 14 2 2" xfId="1709" xr:uid="{00000000-0005-0000-0000-00004F040000}"/>
    <cellStyle name="Currency 14 2 2 2" xfId="1710" xr:uid="{00000000-0005-0000-0000-000050040000}"/>
    <cellStyle name="Currency 14 2 2 2 2" xfId="1711" xr:uid="{00000000-0005-0000-0000-000051040000}"/>
    <cellStyle name="Currency 14 2 2 3" xfId="1712" xr:uid="{00000000-0005-0000-0000-000052040000}"/>
    <cellStyle name="Currency 14 2 3" xfId="1713" xr:uid="{00000000-0005-0000-0000-000053040000}"/>
    <cellStyle name="Currency 14 2 3 2" xfId="1714" xr:uid="{00000000-0005-0000-0000-000054040000}"/>
    <cellStyle name="Currency 14 2 4" xfId="1715" xr:uid="{00000000-0005-0000-0000-000055040000}"/>
    <cellStyle name="Currency 14 3" xfId="1716" xr:uid="{00000000-0005-0000-0000-000056040000}"/>
    <cellStyle name="Currency 14 3 2" xfId="1717" xr:uid="{00000000-0005-0000-0000-000057040000}"/>
    <cellStyle name="Currency 14 3 2 2" xfId="1718" xr:uid="{00000000-0005-0000-0000-000058040000}"/>
    <cellStyle name="Currency 14 3 2 2 2" xfId="1719" xr:uid="{00000000-0005-0000-0000-000059040000}"/>
    <cellStyle name="Currency 14 3 2 3" xfId="1720" xr:uid="{00000000-0005-0000-0000-00005A040000}"/>
    <cellStyle name="Currency 14 3 3" xfId="1721" xr:uid="{00000000-0005-0000-0000-00005B040000}"/>
    <cellStyle name="Currency 14 3 3 2" xfId="1722" xr:uid="{00000000-0005-0000-0000-00005C040000}"/>
    <cellStyle name="Currency 14 3 4" xfId="1723" xr:uid="{00000000-0005-0000-0000-00005D040000}"/>
    <cellStyle name="Currency 14 4" xfId="1724" xr:uid="{00000000-0005-0000-0000-00005E040000}"/>
    <cellStyle name="Currency 14 4 2" xfId="1725" xr:uid="{00000000-0005-0000-0000-00005F040000}"/>
    <cellStyle name="Currency 14 4 2 2" xfId="1726" xr:uid="{00000000-0005-0000-0000-000060040000}"/>
    <cellStyle name="Currency 14 4 2 2 2" xfId="1727" xr:uid="{00000000-0005-0000-0000-000061040000}"/>
    <cellStyle name="Currency 14 4 2 3" xfId="1728" xr:uid="{00000000-0005-0000-0000-000062040000}"/>
    <cellStyle name="Currency 14 4 3" xfId="1729" xr:uid="{00000000-0005-0000-0000-000063040000}"/>
    <cellStyle name="Currency 14 4 3 2" xfId="1730" xr:uid="{00000000-0005-0000-0000-000064040000}"/>
    <cellStyle name="Currency 14 4 4" xfId="1731" xr:uid="{00000000-0005-0000-0000-000065040000}"/>
    <cellStyle name="Currency 14 5" xfId="1732" xr:uid="{00000000-0005-0000-0000-000066040000}"/>
    <cellStyle name="Currency 14 5 2" xfId="1733" xr:uid="{00000000-0005-0000-0000-000067040000}"/>
    <cellStyle name="Currency 14 5 2 2" xfId="1734" xr:uid="{00000000-0005-0000-0000-000068040000}"/>
    <cellStyle name="Currency 14 5 3" xfId="1735" xr:uid="{00000000-0005-0000-0000-000069040000}"/>
    <cellStyle name="Currency 14 6" xfId="1736" xr:uid="{00000000-0005-0000-0000-00006A040000}"/>
    <cellStyle name="Currency 14 6 2" xfId="1737" xr:uid="{00000000-0005-0000-0000-00006B040000}"/>
    <cellStyle name="Currency 14 7" xfId="1738" xr:uid="{00000000-0005-0000-0000-00006C040000}"/>
    <cellStyle name="Currency 15" xfId="1739" xr:uid="{00000000-0005-0000-0000-00006D040000}"/>
    <cellStyle name="Currency 15 2" xfId="1740" xr:uid="{00000000-0005-0000-0000-00006E040000}"/>
    <cellStyle name="Currency 15 2 2" xfId="1741" xr:uid="{00000000-0005-0000-0000-00006F040000}"/>
    <cellStyle name="Currency 15 2 2 2" xfId="1742" xr:uid="{00000000-0005-0000-0000-000070040000}"/>
    <cellStyle name="Currency 15 2 3" xfId="1743" xr:uid="{00000000-0005-0000-0000-000071040000}"/>
    <cellStyle name="Currency 15 3" xfId="1744" xr:uid="{00000000-0005-0000-0000-000072040000}"/>
    <cellStyle name="Currency 15 3 2" xfId="1745" xr:uid="{00000000-0005-0000-0000-000073040000}"/>
    <cellStyle name="Currency 15 4" xfId="1746" xr:uid="{00000000-0005-0000-0000-000074040000}"/>
    <cellStyle name="Currency 16" xfId="1747" xr:uid="{00000000-0005-0000-0000-000075040000}"/>
    <cellStyle name="Currency 16 2" xfId="1748" xr:uid="{00000000-0005-0000-0000-000076040000}"/>
    <cellStyle name="Currency 17" xfId="1749" xr:uid="{00000000-0005-0000-0000-000077040000}"/>
    <cellStyle name="Currency 18" xfId="1750" xr:uid="{00000000-0005-0000-0000-000078040000}"/>
    <cellStyle name="Currency 19" xfId="1751" xr:uid="{00000000-0005-0000-0000-000079040000}"/>
    <cellStyle name="Currency 19 2" xfId="1752" xr:uid="{00000000-0005-0000-0000-00007A040000}"/>
    <cellStyle name="Currency 19 2 2" xfId="1753" xr:uid="{00000000-0005-0000-0000-00007B040000}"/>
    <cellStyle name="Currency 19 2 2 2" xfId="1754" xr:uid="{00000000-0005-0000-0000-00007C040000}"/>
    <cellStyle name="Currency 19 2 2 2 2" xfId="1755" xr:uid="{00000000-0005-0000-0000-00007D040000}"/>
    <cellStyle name="Currency 19 2 2 3" xfId="1756" xr:uid="{00000000-0005-0000-0000-00007E040000}"/>
    <cellStyle name="Currency 19 2 3" xfId="1757" xr:uid="{00000000-0005-0000-0000-00007F040000}"/>
    <cellStyle name="Currency 19 2 3 2" xfId="1758" xr:uid="{00000000-0005-0000-0000-000080040000}"/>
    <cellStyle name="Currency 19 2 4" xfId="1759" xr:uid="{00000000-0005-0000-0000-000081040000}"/>
    <cellStyle name="Currency 19 3" xfId="1760" xr:uid="{00000000-0005-0000-0000-000082040000}"/>
    <cellStyle name="Currency 19 3 2" xfId="1761" xr:uid="{00000000-0005-0000-0000-000083040000}"/>
    <cellStyle name="Currency 19 3 2 2" xfId="1762" xr:uid="{00000000-0005-0000-0000-000084040000}"/>
    <cellStyle name="Currency 19 3 2 2 2" xfId="1763" xr:uid="{00000000-0005-0000-0000-000085040000}"/>
    <cellStyle name="Currency 19 3 2 3" xfId="1764" xr:uid="{00000000-0005-0000-0000-000086040000}"/>
    <cellStyle name="Currency 19 3 3" xfId="1765" xr:uid="{00000000-0005-0000-0000-000087040000}"/>
    <cellStyle name="Currency 19 3 3 2" xfId="1766" xr:uid="{00000000-0005-0000-0000-000088040000}"/>
    <cellStyle name="Currency 19 3 4" xfId="1767" xr:uid="{00000000-0005-0000-0000-000089040000}"/>
    <cellStyle name="Currency 19 4" xfId="1768" xr:uid="{00000000-0005-0000-0000-00008A040000}"/>
    <cellStyle name="Currency 19 4 2" xfId="1769" xr:uid="{00000000-0005-0000-0000-00008B040000}"/>
    <cellStyle name="Currency 19 4 2 2" xfId="1770" xr:uid="{00000000-0005-0000-0000-00008C040000}"/>
    <cellStyle name="Currency 19 4 3" xfId="1771" xr:uid="{00000000-0005-0000-0000-00008D040000}"/>
    <cellStyle name="Currency 19 5" xfId="1772" xr:uid="{00000000-0005-0000-0000-00008E040000}"/>
    <cellStyle name="Currency 19 5 2" xfId="1773" xr:uid="{00000000-0005-0000-0000-00008F040000}"/>
    <cellStyle name="Currency 19 6" xfId="1774" xr:uid="{00000000-0005-0000-0000-000090040000}"/>
    <cellStyle name="Currency 2" xfId="4" xr:uid="{00000000-0005-0000-0000-000091040000}"/>
    <cellStyle name="Currency 2 10" xfId="1775" xr:uid="{00000000-0005-0000-0000-000092040000}"/>
    <cellStyle name="Currency 2 10 2" xfId="1776" xr:uid="{00000000-0005-0000-0000-000093040000}"/>
    <cellStyle name="Currency 2 10 2 2" xfId="1777" xr:uid="{00000000-0005-0000-0000-000094040000}"/>
    <cellStyle name="Currency 2 10 3" xfId="1778" xr:uid="{00000000-0005-0000-0000-000095040000}"/>
    <cellStyle name="Currency 2 11" xfId="1779" xr:uid="{00000000-0005-0000-0000-000096040000}"/>
    <cellStyle name="Currency 2 12" xfId="1780" xr:uid="{00000000-0005-0000-0000-000097040000}"/>
    <cellStyle name="Currency 2 13" xfId="1781" xr:uid="{00000000-0005-0000-0000-000098040000}"/>
    <cellStyle name="Currency 2 14" xfId="1782" xr:uid="{00000000-0005-0000-0000-000099040000}"/>
    <cellStyle name="Currency 2 15" xfId="1783" xr:uid="{00000000-0005-0000-0000-00009A040000}"/>
    <cellStyle name="Currency 2 16" xfId="1784" xr:uid="{00000000-0005-0000-0000-00009B040000}"/>
    <cellStyle name="Currency 2 17" xfId="1785" xr:uid="{00000000-0005-0000-0000-00009C040000}"/>
    <cellStyle name="Currency 2 18" xfId="1786" xr:uid="{00000000-0005-0000-0000-00009D040000}"/>
    <cellStyle name="Currency 2 2" xfId="1787" xr:uid="{00000000-0005-0000-0000-00009E040000}"/>
    <cellStyle name="Currency 2 2 10" xfId="1788" xr:uid="{00000000-0005-0000-0000-00009F040000}"/>
    <cellStyle name="Currency 2 2 11" xfId="1789" xr:uid="{00000000-0005-0000-0000-0000A0040000}"/>
    <cellStyle name="Currency 2 2 2" xfId="1790" xr:uid="{00000000-0005-0000-0000-0000A1040000}"/>
    <cellStyle name="Currency 2 2 3" xfId="1791" xr:uid="{00000000-0005-0000-0000-0000A2040000}"/>
    <cellStyle name="Currency 2 2 4" xfId="1792" xr:uid="{00000000-0005-0000-0000-0000A3040000}"/>
    <cellStyle name="Currency 2 2 5" xfId="1793" xr:uid="{00000000-0005-0000-0000-0000A4040000}"/>
    <cellStyle name="Currency 2 2 6" xfId="1794" xr:uid="{00000000-0005-0000-0000-0000A5040000}"/>
    <cellStyle name="Currency 2 2 7" xfId="1795" xr:uid="{00000000-0005-0000-0000-0000A6040000}"/>
    <cellStyle name="Currency 2 2 8" xfId="1796" xr:uid="{00000000-0005-0000-0000-0000A7040000}"/>
    <cellStyle name="Currency 2 2 9" xfId="1797" xr:uid="{00000000-0005-0000-0000-0000A8040000}"/>
    <cellStyle name="Currency 2 3" xfId="1798" xr:uid="{00000000-0005-0000-0000-0000A9040000}"/>
    <cellStyle name="Currency 2 3 2" xfId="1799" xr:uid="{00000000-0005-0000-0000-0000AA040000}"/>
    <cellStyle name="Currency 2 3 3" xfId="1800" xr:uid="{00000000-0005-0000-0000-0000AB040000}"/>
    <cellStyle name="Currency 2 3 4" xfId="1801" xr:uid="{00000000-0005-0000-0000-0000AC040000}"/>
    <cellStyle name="Currency 2 3 5" xfId="1802" xr:uid="{00000000-0005-0000-0000-0000AD040000}"/>
    <cellStyle name="Currency 2 4" xfId="1803" xr:uid="{00000000-0005-0000-0000-0000AE040000}"/>
    <cellStyle name="Currency 2 5" xfId="1804" xr:uid="{00000000-0005-0000-0000-0000AF040000}"/>
    <cellStyle name="Currency 2 6" xfId="1805" xr:uid="{00000000-0005-0000-0000-0000B0040000}"/>
    <cellStyle name="Currency 2 7" xfId="1806" xr:uid="{00000000-0005-0000-0000-0000B1040000}"/>
    <cellStyle name="Currency 2 8" xfId="1807" xr:uid="{00000000-0005-0000-0000-0000B2040000}"/>
    <cellStyle name="Currency 2 9" xfId="1808" xr:uid="{00000000-0005-0000-0000-0000B3040000}"/>
    <cellStyle name="Currency 2*" xfId="1810" xr:uid="{00000000-0005-0000-0000-0000B4040000}"/>
    <cellStyle name="Currency 2_CLdcfmodel" xfId="1809" xr:uid="{00000000-0005-0000-0000-0000B5040000}"/>
    <cellStyle name="Currency 20" xfId="1811" xr:uid="{00000000-0005-0000-0000-0000B6040000}"/>
    <cellStyle name="Currency 20 2" xfId="1812" xr:uid="{00000000-0005-0000-0000-0000B7040000}"/>
    <cellStyle name="Currency 20 2 2" xfId="1813" xr:uid="{00000000-0005-0000-0000-0000B8040000}"/>
    <cellStyle name="Currency 20 2 2 2" xfId="1814" xr:uid="{00000000-0005-0000-0000-0000B9040000}"/>
    <cellStyle name="Currency 20 2 2 2 2" xfId="1815" xr:uid="{00000000-0005-0000-0000-0000BA040000}"/>
    <cellStyle name="Currency 20 2 2 3" xfId="1816" xr:uid="{00000000-0005-0000-0000-0000BB040000}"/>
    <cellStyle name="Currency 20 2 3" xfId="1817" xr:uid="{00000000-0005-0000-0000-0000BC040000}"/>
    <cellStyle name="Currency 20 2 3 2" xfId="1818" xr:uid="{00000000-0005-0000-0000-0000BD040000}"/>
    <cellStyle name="Currency 20 2 4" xfId="1819" xr:uid="{00000000-0005-0000-0000-0000BE040000}"/>
    <cellStyle name="Currency 20 3" xfId="1820" xr:uid="{00000000-0005-0000-0000-0000BF040000}"/>
    <cellStyle name="Currency 20 3 2" xfId="1821" xr:uid="{00000000-0005-0000-0000-0000C0040000}"/>
    <cellStyle name="Currency 20 3 2 2" xfId="1822" xr:uid="{00000000-0005-0000-0000-0000C1040000}"/>
    <cellStyle name="Currency 20 3 2 2 2" xfId="1823" xr:uid="{00000000-0005-0000-0000-0000C2040000}"/>
    <cellStyle name="Currency 20 3 2 3" xfId="1824" xr:uid="{00000000-0005-0000-0000-0000C3040000}"/>
    <cellStyle name="Currency 20 3 3" xfId="1825" xr:uid="{00000000-0005-0000-0000-0000C4040000}"/>
    <cellStyle name="Currency 20 3 3 2" xfId="1826" xr:uid="{00000000-0005-0000-0000-0000C5040000}"/>
    <cellStyle name="Currency 20 3 4" xfId="1827" xr:uid="{00000000-0005-0000-0000-0000C6040000}"/>
    <cellStyle name="Currency 20 4" xfId="1828" xr:uid="{00000000-0005-0000-0000-0000C7040000}"/>
    <cellStyle name="Currency 20 4 2" xfId="1829" xr:uid="{00000000-0005-0000-0000-0000C8040000}"/>
    <cellStyle name="Currency 20 4 2 2" xfId="1830" xr:uid="{00000000-0005-0000-0000-0000C9040000}"/>
    <cellStyle name="Currency 20 4 3" xfId="1831" xr:uid="{00000000-0005-0000-0000-0000CA040000}"/>
    <cellStyle name="Currency 20 5" xfId="1832" xr:uid="{00000000-0005-0000-0000-0000CB040000}"/>
    <cellStyle name="Currency 20 5 2" xfId="1833" xr:uid="{00000000-0005-0000-0000-0000CC040000}"/>
    <cellStyle name="Currency 20 6" xfId="1834" xr:uid="{00000000-0005-0000-0000-0000CD040000}"/>
    <cellStyle name="Currency 21" xfId="1835" xr:uid="{00000000-0005-0000-0000-0000CE040000}"/>
    <cellStyle name="Currency 21 2" xfId="1836" xr:uid="{00000000-0005-0000-0000-0000CF040000}"/>
    <cellStyle name="Currency 21 2 2" xfId="1837" xr:uid="{00000000-0005-0000-0000-0000D0040000}"/>
    <cellStyle name="Currency 21 2 2 2" xfId="1838" xr:uid="{00000000-0005-0000-0000-0000D1040000}"/>
    <cellStyle name="Currency 21 2 2 2 2" xfId="1839" xr:uid="{00000000-0005-0000-0000-0000D2040000}"/>
    <cellStyle name="Currency 21 2 2 3" xfId="1840" xr:uid="{00000000-0005-0000-0000-0000D3040000}"/>
    <cellStyle name="Currency 21 2 3" xfId="1841" xr:uid="{00000000-0005-0000-0000-0000D4040000}"/>
    <cellStyle name="Currency 21 2 3 2" xfId="1842" xr:uid="{00000000-0005-0000-0000-0000D5040000}"/>
    <cellStyle name="Currency 21 2 4" xfId="1843" xr:uid="{00000000-0005-0000-0000-0000D6040000}"/>
    <cellStyle name="Currency 21 3" xfId="1844" xr:uid="{00000000-0005-0000-0000-0000D7040000}"/>
    <cellStyle name="Currency 21 3 2" xfId="1845" xr:uid="{00000000-0005-0000-0000-0000D8040000}"/>
    <cellStyle name="Currency 21 3 2 2" xfId="1846" xr:uid="{00000000-0005-0000-0000-0000D9040000}"/>
    <cellStyle name="Currency 21 3 2 2 2" xfId="1847" xr:uid="{00000000-0005-0000-0000-0000DA040000}"/>
    <cellStyle name="Currency 21 3 2 3" xfId="1848" xr:uid="{00000000-0005-0000-0000-0000DB040000}"/>
    <cellStyle name="Currency 21 3 3" xfId="1849" xr:uid="{00000000-0005-0000-0000-0000DC040000}"/>
    <cellStyle name="Currency 21 3 3 2" xfId="1850" xr:uid="{00000000-0005-0000-0000-0000DD040000}"/>
    <cellStyle name="Currency 21 3 4" xfId="1851" xr:uid="{00000000-0005-0000-0000-0000DE040000}"/>
    <cellStyle name="Currency 21 4" xfId="1852" xr:uid="{00000000-0005-0000-0000-0000DF040000}"/>
    <cellStyle name="Currency 21 4 2" xfId="1853" xr:uid="{00000000-0005-0000-0000-0000E0040000}"/>
    <cellStyle name="Currency 21 4 2 2" xfId="1854" xr:uid="{00000000-0005-0000-0000-0000E1040000}"/>
    <cellStyle name="Currency 21 4 3" xfId="1855" xr:uid="{00000000-0005-0000-0000-0000E2040000}"/>
    <cellStyle name="Currency 21 5" xfId="1856" xr:uid="{00000000-0005-0000-0000-0000E3040000}"/>
    <cellStyle name="Currency 21 5 2" xfId="1857" xr:uid="{00000000-0005-0000-0000-0000E4040000}"/>
    <cellStyle name="Currency 21 6" xfId="1858" xr:uid="{00000000-0005-0000-0000-0000E5040000}"/>
    <cellStyle name="Currency 22" xfId="1859" xr:uid="{00000000-0005-0000-0000-0000E6040000}"/>
    <cellStyle name="Currency 22 2" xfId="1860" xr:uid="{00000000-0005-0000-0000-0000E7040000}"/>
    <cellStyle name="Currency 22 2 2" xfId="1861" xr:uid="{00000000-0005-0000-0000-0000E8040000}"/>
    <cellStyle name="Currency 22 2 2 2" xfId="1862" xr:uid="{00000000-0005-0000-0000-0000E9040000}"/>
    <cellStyle name="Currency 22 2 2 2 2" xfId="1863" xr:uid="{00000000-0005-0000-0000-0000EA040000}"/>
    <cellStyle name="Currency 22 2 2 3" xfId="1864" xr:uid="{00000000-0005-0000-0000-0000EB040000}"/>
    <cellStyle name="Currency 22 2 3" xfId="1865" xr:uid="{00000000-0005-0000-0000-0000EC040000}"/>
    <cellStyle name="Currency 22 2 3 2" xfId="1866" xr:uid="{00000000-0005-0000-0000-0000ED040000}"/>
    <cellStyle name="Currency 22 2 4" xfId="1867" xr:uid="{00000000-0005-0000-0000-0000EE040000}"/>
    <cellStyle name="Currency 22 3" xfId="1868" xr:uid="{00000000-0005-0000-0000-0000EF040000}"/>
    <cellStyle name="Currency 22 3 2" xfId="1869" xr:uid="{00000000-0005-0000-0000-0000F0040000}"/>
    <cellStyle name="Currency 22 3 2 2" xfId="1870" xr:uid="{00000000-0005-0000-0000-0000F1040000}"/>
    <cellStyle name="Currency 22 3 2 2 2" xfId="1871" xr:uid="{00000000-0005-0000-0000-0000F2040000}"/>
    <cellStyle name="Currency 22 3 2 3" xfId="1872" xr:uid="{00000000-0005-0000-0000-0000F3040000}"/>
    <cellStyle name="Currency 22 3 3" xfId="1873" xr:uid="{00000000-0005-0000-0000-0000F4040000}"/>
    <cellStyle name="Currency 22 3 3 2" xfId="1874" xr:uid="{00000000-0005-0000-0000-0000F5040000}"/>
    <cellStyle name="Currency 22 3 4" xfId="1875" xr:uid="{00000000-0005-0000-0000-0000F6040000}"/>
    <cellStyle name="Currency 22 4" xfId="1876" xr:uid="{00000000-0005-0000-0000-0000F7040000}"/>
    <cellStyle name="Currency 22 4 2" xfId="1877" xr:uid="{00000000-0005-0000-0000-0000F8040000}"/>
    <cellStyle name="Currency 22 4 2 2" xfId="1878" xr:uid="{00000000-0005-0000-0000-0000F9040000}"/>
    <cellStyle name="Currency 22 4 3" xfId="1879" xr:uid="{00000000-0005-0000-0000-0000FA040000}"/>
    <cellStyle name="Currency 22 5" xfId="1880" xr:uid="{00000000-0005-0000-0000-0000FB040000}"/>
    <cellStyle name="Currency 22 5 2" xfId="1881" xr:uid="{00000000-0005-0000-0000-0000FC040000}"/>
    <cellStyle name="Currency 22 6" xfId="1882" xr:uid="{00000000-0005-0000-0000-0000FD040000}"/>
    <cellStyle name="Currency 23" xfId="1883" xr:uid="{00000000-0005-0000-0000-0000FE040000}"/>
    <cellStyle name="Currency 23 2" xfId="1884" xr:uid="{00000000-0005-0000-0000-0000FF040000}"/>
    <cellStyle name="Currency 23 2 2" xfId="1885" xr:uid="{00000000-0005-0000-0000-000000050000}"/>
    <cellStyle name="Currency 23 2 2 2" xfId="1886" xr:uid="{00000000-0005-0000-0000-000001050000}"/>
    <cellStyle name="Currency 23 2 2 2 2" xfId="1887" xr:uid="{00000000-0005-0000-0000-000002050000}"/>
    <cellStyle name="Currency 23 2 2 3" xfId="1888" xr:uid="{00000000-0005-0000-0000-000003050000}"/>
    <cellStyle name="Currency 23 2 3" xfId="1889" xr:uid="{00000000-0005-0000-0000-000004050000}"/>
    <cellStyle name="Currency 23 2 3 2" xfId="1890" xr:uid="{00000000-0005-0000-0000-000005050000}"/>
    <cellStyle name="Currency 23 2 4" xfId="1891" xr:uid="{00000000-0005-0000-0000-000006050000}"/>
    <cellStyle name="Currency 23 3" xfId="1892" xr:uid="{00000000-0005-0000-0000-000007050000}"/>
    <cellStyle name="Currency 23 3 2" xfId="1893" xr:uid="{00000000-0005-0000-0000-000008050000}"/>
    <cellStyle name="Currency 23 3 2 2" xfId="1894" xr:uid="{00000000-0005-0000-0000-000009050000}"/>
    <cellStyle name="Currency 23 3 2 2 2" xfId="1895" xr:uid="{00000000-0005-0000-0000-00000A050000}"/>
    <cellStyle name="Currency 23 3 2 3" xfId="1896" xr:uid="{00000000-0005-0000-0000-00000B050000}"/>
    <cellStyle name="Currency 23 3 3" xfId="1897" xr:uid="{00000000-0005-0000-0000-00000C050000}"/>
    <cellStyle name="Currency 23 3 3 2" xfId="1898" xr:uid="{00000000-0005-0000-0000-00000D050000}"/>
    <cellStyle name="Currency 23 3 4" xfId="1899" xr:uid="{00000000-0005-0000-0000-00000E050000}"/>
    <cellStyle name="Currency 23 4" xfId="1900" xr:uid="{00000000-0005-0000-0000-00000F050000}"/>
    <cellStyle name="Currency 23 4 2" xfId="1901" xr:uid="{00000000-0005-0000-0000-000010050000}"/>
    <cellStyle name="Currency 23 4 2 2" xfId="1902" xr:uid="{00000000-0005-0000-0000-000011050000}"/>
    <cellStyle name="Currency 23 4 3" xfId="1903" xr:uid="{00000000-0005-0000-0000-000012050000}"/>
    <cellStyle name="Currency 23 5" xfId="1904" xr:uid="{00000000-0005-0000-0000-000013050000}"/>
    <cellStyle name="Currency 23 5 2" xfId="1905" xr:uid="{00000000-0005-0000-0000-000014050000}"/>
    <cellStyle name="Currency 23 6" xfId="1906" xr:uid="{00000000-0005-0000-0000-000015050000}"/>
    <cellStyle name="Currency 24" xfId="1907" xr:uid="{00000000-0005-0000-0000-000016050000}"/>
    <cellStyle name="Currency 24 2" xfId="1908" xr:uid="{00000000-0005-0000-0000-000017050000}"/>
    <cellStyle name="Currency 24 2 2" xfId="1909" xr:uid="{00000000-0005-0000-0000-000018050000}"/>
    <cellStyle name="Currency 24 2 2 2" xfId="1910" xr:uid="{00000000-0005-0000-0000-000019050000}"/>
    <cellStyle name="Currency 24 2 2 2 2" xfId="1911" xr:uid="{00000000-0005-0000-0000-00001A050000}"/>
    <cellStyle name="Currency 24 2 2 3" xfId="1912" xr:uid="{00000000-0005-0000-0000-00001B050000}"/>
    <cellStyle name="Currency 24 2 3" xfId="1913" xr:uid="{00000000-0005-0000-0000-00001C050000}"/>
    <cellStyle name="Currency 24 2 3 2" xfId="1914" xr:uid="{00000000-0005-0000-0000-00001D050000}"/>
    <cellStyle name="Currency 24 2 4" xfId="1915" xr:uid="{00000000-0005-0000-0000-00001E050000}"/>
    <cellStyle name="Currency 24 3" xfId="1916" xr:uid="{00000000-0005-0000-0000-00001F050000}"/>
    <cellStyle name="Currency 24 3 2" xfId="1917" xr:uid="{00000000-0005-0000-0000-000020050000}"/>
    <cellStyle name="Currency 24 3 2 2" xfId="1918" xr:uid="{00000000-0005-0000-0000-000021050000}"/>
    <cellStyle name="Currency 24 3 2 2 2" xfId="1919" xr:uid="{00000000-0005-0000-0000-000022050000}"/>
    <cellStyle name="Currency 24 3 2 3" xfId="1920" xr:uid="{00000000-0005-0000-0000-000023050000}"/>
    <cellStyle name="Currency 24 3 3" xfId="1921" xr:uid="{00000000-0005-0000-0000-000024050000}"/>
    <cellStyle name="Currency 24 3 3 2" xfId="1922" xr:uid="{00000000-0005-0000-0000-000025050000}"/>
    <cellStyle name="Currency 24 3 4" xfId="1923" xr:uid="{00000000-0005-0000-0000-000026050000}"/>
    <cellStyle name="Currency 24 4" xfId="1924" xr:uid="{00000000-0005-0000-0000-000027050000}"/>
    <cellStyle name="Currency 24 4 2" xfId="1925" xr:uid="{00000000-0005-0000-0000-000028050000}"/>
    <cellStyle name="Currency 24 4 2 2" xfId="1926" xr:uid="{00000000-0005-0000-0000-000029050000}"/>
    <cellStyle name="Currency 24 4 3" xfId="1927" xr:uid="{00000000-0005-0000-0000-00002A050000}"/>
    <cellStyle name="Currency 24 5" xfId="1928" xr:uid="{00000000-0005-0000-0000-00002B050000}"/>
    <cellStyle name="Currency 24 5 2" xfId="1929" xr:uid="{00000000-0005-0000-0000-00002C050000}"/>
    <cellStyle name="Currency 24 6" xfId="1930" xr:uid="{00000000-0005-0000-0000-00002D050000}"/>
    <cellStyle name="Currency 25" xfId="1931" xr:uid="{00000000-0005-0000-0000-00002E050000}"/>
    <cellStyle name="Currency 26" xfId="1932" xr:uid="{00000000-0005-0000-0000-00002F050000}"/>
    <cellStyle name="Currency 26 2" xfId="1933" xr:uid="{00000000-0005-0000-0000-000030050000}"/>
    <cellStyle name="Currency 26 2 2" xfId="1934" xr:uid="{00000000-0005-0000-0000-000031050000}"/>
    <cellStyle name="Currency 26 2 2 2" xfId="1935" xr:uid="{00000000-0005-0000-0000-000032050000}"/>
    <cellStyle name="Currency 26 2 2 2 2" xfId="1936" xr:uid="{00000000-0005-0000-0000-000033050000}"/>
    <cellStyle name="Currency 26 2 2 3" xfId="1937" xr:uid="{00000000-0005-0000-0000-000034050000}"/>
    <cellStyle name="Currency 26 2 3" xfId="1938" xr:uid="{00000000-0005-0000-0000-000035050000}"/>
    <cellStyle name="Currency 26 2 3 2" xfId="1939" xr:uid="{00000000-0005-0000-0000-000036050000}"/>
    <cellStyle name="Currency 26 2 4" xfId="1940" xr:uid="{00000000-0005-0000-0000-000037050000}"/>
    <cellStyle name="Currency 26 3" xfId="1941" xr:uid="{00000000-0005-0000-0000-000038050000}"/>
    <cellStyle name="Currency 26 3 2" xfId="1942" xr:uid="{00000000-0005-0000-0000-000039050000}"/>
    <cellStyle name="Currency 26 3 2 2" xfId="1943" xr:uid="{00000000-0005-0000-0000-00003A050000}"/>
    <cellStyle name="Currency 26 3 2 2 2" xfId="1944" xr:uid="{00000000-0005-0000-0000-00003B050000}"/>
    <cellStyle name="Currency 26 3 2 3" xfId="1945" xr:uid="{00000000-0005-0000-0000-00003C050000}"/>
    <cellStyle name="Currency 26 3 3" xfId="1946" xr:uid="{00000000-0005-0000-0000-00003D050000}"/>
    <cellStyle name="Currency 26 3 3 2" xfId="1947" xr:uid="{00000000-0005-0000-0000-00003E050000}"/>
    <cellStyle name="Currency 26 3 4" xfId="1948" xr:uid="{00000000-0005-0000-0000-00003F050000}"/>
    <cellStyle name="Currency 26 4" xfId="1949" xr:uid="{00000000-0005-0000-0000-000040050000}"/>
    <cellStyle name="Currency 26 4 2" xfId="1950" xr:uid="{00000000-0005-0000-0000-000041050000}"/>
    <cellStyle name="Currency 26 4 2 2" xfId="1951" xr:uid="{00000000-0005-0000-0000-000042050000}"/>
    <cellStyle name="Currency 26 4 3" xfId="1952" xr:uid="{00000000-0005-0000-0000-000043050000}"/>
    <cellStyle name="Currency 26 5" xfId="1953" xr:uid="{00000000-0005-0000-0000-000044050000}"/>
    <cellStyle name="Currency 26 5 2" xfId="1954" xr:uid="{00000000-0005-0000-0000-000045050000}"/>
    <cellStyle name="Currency 26 6" xfId="1955" xr:uid="{00000000-0005-0000-0000-000046050000}"/>
    <cellStyle name="Currency 27" xfId="1956" xr:uid="{00000000-0005-0000-0000-000047050000}"/>
    <cellStyle name="Currency 27 2" xfId="1957" xr:uid="{00000000-0005-0000-0000-000048050000}"/>
    <cellStyle name="Currency 27 2 2" xfId="1958" xr:uid="{00000000-0005-0000-0000-000049050000}"/>
    <cellStyle name="Currency 27 2 2 2" xfId="1959" xr:uid="{00000000-0005-0000-0000-00004A050000}"/>
    <cellStyle name="Currency 27 2 2 2 2" xfId="1960" xr:uid="{00000000-0005-0000-0000-00004B050000}"/>
    <cellStyle name="Currency 27 2 2 3" xfId="1961" xr:uid="{00000000-0005-0000-0000-00004C050000}"/>
    <cellStyle name="Currency 27 2 3" xfId="1962" xr:uid="{00000000-0005-0000-0000-00004D050000}"/>
    <cellStyle name="Currency 27 2 3 2" xfId="1963" xr:uid="{00000000-0005-0000-0000-00004E050000}"/>
    <cellStyle name="Currency 27 2 4" xfId="1964" xr:uid="{00000000-0005-0000-0000-00004F050000}"/>
    <cellStyle name="Currency 27 3" xfId="1965" xr:uid="{00000000-0005-0000-0000-000050050000}"/>
    <cellStyle name="Currency 27 3 2" xfId="1966" xr:uid="{00000000-0005-0000-0000-000051050000}"/>
    <cellStyle name="Currency 27 3 2 2" xfId="1967" xr:uid="{00000000-0005-0000-0000-000052050000}"/>
    <cellStyle name="Currency 27 3 2 2 2" xfId="1968" xr:uid="{00000000-0005-0000-0000-000053050000}"/>
    <cellStyle name="Currency 27 3 2 3" xfId="1969" xr:uid="{00000000-0005-0000-0000-000054050000}"/>
    <cellStyle name="Currency 27 3 3" xfId="1970" xr:uid="{00000000-0005-0000-0000-000055050000}"/>
    <cellStyle name="Currency 27 3 3 2" xfId="1971" xr:uid="{00000000-0005-0000-0000-000056050000}"/>
    <cellStyle name="Currency 27 3 4" xfId="1972" xr:uid="{00000000-0005-0000-0000-000057050000}"/>
    <cellStyle name="Currency 27 4" xfId="1973" xr:uid="{00000000-0005-0000-0000-000058050000}"/>
    <cellStyle name="Currency 27 4 2" xfId="1974" xr:uid="{00000000-0005-0000-0000-000059050000}"/>
    <cellStyle name="Currency 27 4 2 2" xfId="1975" xr:uid="{00000000-0005-0000-0000-00005A050000}"/>
    <cellStyle name="Currency 27 4 3" xfId="1976" xr:uid="{00000000-0005-0000-0000-00005B050000}"/>
    <cellStyle name="Currency 27 5" xfId="1977" xr:uid="{00000000-0005-0000-0000-00005C050000}"/>
    <cellStyle name="Currency 27 5 2" xfId="1978" xr:uid="{00000000-0005-0000-0000-00005D050000}"/>
    <cellStyle name="Currency 27 6" xfId="1979" xr:uid="{00000000-0005-0000-0000-00005E050000}"/>
    <cellStyle name="Currency 28" xfId="1980" xr:uid="{00000000-0005-0000-0000-00005F050000}"/>
    <cellStyle name="Currency 28 2" xfId="1981" xr:uid="{00000000-0005-0000-0000-000060050000}"/>
    <cellStyle name="Currency 28 2 2" xfId="1982" xr:uid="{00000000-0005-0000-0000-000061050000}"/>
    <cellStyle name="Currency 28 2 2 2" xfId="1983" xr:uid="{00000000-0005-0000-0000-000062050000}"/>
    <cellStyle name="Currency 28 2 2 2 2" xfId="1984" xr:uid="{00000000-0005-0000-0000-000063050000}"/>
    <cellStyle name="Currency 28 2 2 3" xfId="1985" xr:uid="{00000000-0005-0000-0000-000064050000}"/>
    <cellStyle name="Currency 28 2 3" xfId="1986" xr:uid="{00000000-0005-0000-0000-000065050000}"/>
    <cellStyle name="Currency 28 2 3 2" xfId="1987" xr:uid="{00000000-0005-0000-0000-000066050000}"/>
    <cellStyle name="Currency 28 2 4" xfId="1988" xr:uid="{00000000-0005-0000-0000-000067050000}"/>
    <cellStyle name="Currency 28 3" xfId="1989" xr:uid="{00000000-0005-0000-0000-000068050000}"/>
    <cellStyle name="Currency 28 3 2" xfId="1990" xr:uid="{00000000-0005-0000-0000-000069050000}"/>
    <cellStyle name="Currency 28 3 2 2" xfId="1991" xr:uid="{00000000-0005-0000-0000-00006A050000}"/>
    <cellStyle name="Currency 28 3 2 2 2" xfId="1992" xr:uid="{00000000-0005-0000-0000-00006B050000}"/>
    <cellStyle name="Currency 28 3 2 3" xfId="1993" xr:uid="{00000000-0005-0000-0000-00006C050000}"/>
    <cellStyle name="Currency 28 3 3" xfId="1994" xr:uid="{00000000-0005-0000-0000-00006D050000}"/>
    <cellStyle name="Currency 28 3 3 2" xfId="1995" xr:uid="{00000000-0005-0000-0000-00006E050000}"/>
    <cellStyle name="Currency 28 3 4" xfId="1996" xr:uid="{00000000-0005-0000-0000-00006F050000}"/>
    <cellStyle name="Currency 28 4" xfId="1997" xr:uid="{00000000-0005-0000-0000-000070050000}"/>
    <cellStyle name="Currency 28 4 2" xfId="1998" xr:uid="{00000000-0005-0000-0000-000071050000}"/>
    <cellStyle name="Currency 28 4 2 2" xfId="1999" xr:uid="{00000000-0005-0000-0000-000072050000}"/>
    <cellStyle name="Currency 28 4 3" xfId="2000" xr:uid="{00000000-0005-0000-0000-000073050000}"/>
    <cellStyle name="Currency 28 5" xfId="2001" xr:uid="{00000000-0005-0000-0000-000074050000}"/>
    <cellStyle name="Currency 28 5 2" xfId="2002" xr:uid="{00000000-0005-0000-0000-000075050000}"/>
    <cellStyle name="Currency 28 6" xfId="2003" xr:uid="{00000000-0005-0000-0000-000076050000}"/>
    <cellStyle name="Currency 29" xfId="2004" xr:uid="{00000000-0005-0000-0000-000077050000}"/>
    <cellStyle name="Currency 29 2" xfId="2005" xr:uid="{00000000-0005-0000-0000-000078050000}"/>
    <cellStyle name="Currency 29 2 2" xfId="2006" xr:uid="{00000000-0005-0000-0000-000079050000}"/>
    <cellStyle name="Currency 29 2 2 2" xfId="2007" xr:uid="{00000000-0005-0000-0000-00007A050000}"/>
    <cellStyle name="Currency 29 2 2 2 2" xfId="2008" xr:uid="{00000000-0005-0000-0000-00007B050000}"/>
    <cellStyle name="Currency 29 2 2 3" xfId="2009" xr:uid="{00000000-0005-0000-0000-00007C050000}"/>
    <cellStyle name="Currency 29 2 3" xfId="2010" xr:uid="{00000000-0005-0000-0000-00007D050000}"/>
    <cellStyle name="Currency 29 2 3 2" xfId="2011" xr:uid="{00000000-0005-0000-0000-00007E050000}"/>
    <cellStyle name="Currency 29 2 4" xfId="2012" xr:uid="{00000000-0005-0000-0000-00007F050000}"/>
    <cellStyle name="Currency 29 3" xfId="2013" xr:uid="{00000000-0005-0000-0000-000080050000}"/>
    <cellStyle name="Currency 29 3 2" xfId="2014" xr:uid="{00000000-0005-0000-0000-000081050000}"/>
    <cellStyle name="Currency 29 3 2 2" xfId="2015" xr:uid="{00000000-0005-0000-0000-000082050000}"/>
    <cellStyle name="Currency 29 3 2 2 2" xfId="2016" xr:uid="{00000000-0005-0000-0000-000083050000}"/>
    <cellStyle name="Currency 29 3 2 3" xfId="2017" xr:uid="{00000000-0005-0000-0000-000084050000}"/>
    <cellStyle name="Currency 29 3 3" xfId="2018" xr:uid="{00000000-0005-0000-0000-000085050000}"/>
    <cellStyle name="Currency 29 3 3 2" xfId="2019" xr:uid="{00000000-0005-0000-0000-000086050000}"/>
    <cellStyle name="Currency 29 3 4" xfId="2020" xr:uid="{00000000-0005-0000-0000-000087050000}"/>
    <cellStyle name="Currency 29 4" xfId="2021" xr:uid="{00000000-0005-0000-0000-000088050000}"/>
    <cellStyle name="Currency 29 4 2" xfId="2022" xr:uid="{00000000-0005-0000-0000-000089050000}"/>
    <cellStyle name="Currency 29 4 2 2" xfId="2023" xr:uid="{00000000-0005-0000-0000-00008A050000}"/>
    <cellStyle name="Currency 29 4 3" xfId="2024" xr:uid="{00000000-0005-0000-0000-00008B050000}"/>
    <cellStyle name="Currency 29 5" xfId="2025" xr:uid="{00000000-0005-0000-0000-00008C050000}"/>
    <cellStyle name="Currency 29 5 2" xfId="2026" xr:uid="{00000000-0005-0000-0000-00008D050000}"/>
    <cellStyle name="Currency 29 6" xfId="2027" xr:uid="{00000000-0005-0000-0000-00008E050000}"/>
    <cellStyle name="Currency 3" xfId="2028" xr:uid="{00000000-0005-0000-0000-00008F050000}"/>
    <cellStyle name="Currency 3 2" xfId="2029" xr:uid="{00000000-0005-0000-0000-000090050000}"/>
    <cellStyle name="Currency 3 2 2" xfId="2030" xr:uid="{00000000-0005-0000-0000-000091050000}"/>
    <cellStyle name="Currency 3 2 2 2" xfId="2031" xr:uid="{00000000-0005-0000-0000-000092050000}"/>
    <cellStyle name="Currency 3 2 3" xfId="2032" xr:uid="{00000000-0005-0000-0000-000093050000}"/>
    <cellStyle name="Currency 3 2 4" xfId="2033" xr:uid="{00000000-0005-0000-0000-000094050000}"/>
    <cellStyle name="Currency 3 2 5" xfId="2034" xr:uid="{00000000-0005-0000-0000-000095050000}"/>
    <cellStyle name="Currency 3 3" xfId="2035" xr:uid="{00000000-0005-0000-0000-000096050000}"/>
    <cellStyle name="Currency 3 4" xfId="2036" xr:uid="{00000000-0005-0000-0000-000097050000}"/>
    <cellStyle name="Currency 3 5" xfId="2037" xr:uid="{00000000-0005-0000-0000-000098050000}"/>
    <cellStyle name="Currency 3 6" xfId="2038" xr:uid="{00000000-0005-0000-0000-000099050000}"/>
    <cellStyle name="Currency 4" xfId="2039" xr:uid="{00000000-0005-0000-0000-00009A050000}"/>
    <cellStyle name="Currency 4 10" xfId="2040" xr:uid="{00000000-0005-0000-0000-00009B050000}"/>
    <cellStyle name="Currency 4 2" xfId="2041" xr:uid="{00000000-0005-0000-0000-00009C050000}"/>
    <cellStyle name="Currency 4 2 2" xfId="2042" xr:uid="{00000000-0005-0000-0000-00009D050000}"/>
    <cellStyle name="Currency 4 2 2 2" xfId="2043" xr:uid="{00000000-0005-0000-0000-00009E050000}"/>
    <cellStyle name="Currency 4 2 2 2 2" xfId="2044" xr:uid="{00000000-0005-0000-0000-00009F050000}"/>
    <cellStyle name="Currency 4 2 2 3" xfId="2045" xr:uid="{00000000-0005-0000-0000-0000A0050000}"/>
    <cellStyle name="Currency 4 2 3" xfId="2046" xr:uid="{00000000-0005-0000-0000-0000A1050000}"/>
    <cellStyle name="Currency 4 2 3 2" xfId="2047" xr:uid="{00000000-0005-0000-0000-0000A2050000}"/>
    <cellStyle name="Currency 4 2 4" xfId="2048" xr:uid="{00000000-0005-0000-0000-0000A3050000}"/>
    <cellStyle name="Currency 4 3" xfId="2049" xr:uid="{00000000-0005-0000-0000-0000A4050000}"/>
    <cellStyle name="Currency 4 3 2" xfId="2050" xr:uid="{00000000-0005-0000-0000-0000A5050000}"/>
    <cellStyle name="Currency 4 3 2 2" xfId="2051" xr:uid="{00000000-0005-0000-0000-0000A6050000}"/>
    <cellStyle name="Currency 4 3 2 2 2" xfId="2052" xr:uid="{00000000-0005-0000-0000-0000A7050000}"/>
    <cellStyle name="Currency 4 3 2 3" xfId="2053" xr:uid="{00000000-0005-0000-0000-0000A8050000}"/>
    <cellStyle name="Currency 4 3 3" xfId="2054" xr:uid="{00000000-0005-0000-0000-0000A9050000}"/>
    <cellStyle name="Currency 4 3 3 2" xfId="2055" xr:uid="{00000000-0005-0000-0000-0000AA050000}"/>
    <cellStyle name="Currency 4 3 4" xfId="2056" xr:uid="{00000000-0005-0000-0000-0000AB050000}"/>
    <cellStyle name="Currency 4 4" xfId="2057" xr:uid="{00000000-0005-0000-0000-0000AC050000}"/>
    <cellStyle name="Currency 4 4 2" xfId="2058" xr:uid="{00000000-0005-0000-0000-0000AD050000}"/>
    <cellStyle name="Currency 4 4 2 2" xfId="2059" xr:uid="{00000000-0005-0000-0000-0000AE050000}"/>
    <cellStyle name="Currency 4 4 3" xfId="2060" xr:uid="{00000000-0005-0000-0000-0000AF050000}"/>
    <cellStyle name="Currency 4 5" xfId="2061" xr:uid="{00000000-0005-0000-0000-0000B0050000}"/>
    <cellStyle name="Currency 4 5 2" xfId="2062" xr:uid="{00000000-0005-0000-0000-0000B1050000}"/>
    <cellStyle name="Currency 4 5 2 2" xfId="2063" xr:uid="{00000000-0005-0000-0000-0000B2050000}"/>
    <cellStyle name="Currency 4 5 3" xfId="2064" xr:uid="{00000000-0005-0000-0000-0000B3050000}"/>
    <cellStyle name="Currency 4 6" xfId="2065" xr:uid="{00000000-0005-0000-0000-0000B4050000}"/>
    <cellStyle name="Currency 4 6 2" xfId="2066" xr:uid="{00000000-0005-0000-0000-0000B5050000}"/>
    <cellStyle name="Currency 4 6 2 2" xfId="2067" xr:uid="{00000000-0005-0000-0000-0000B6050000}"/>
    <cellStyle name="Currency 4 6 3" xfId="2068" xr:uid="{00000000-0005-0000-0000-0000B7050000}"/>
    <cellStyle name="Currency 4 7" xfId="2069" xr:uid="{00000000-0005-0000-0000-0000B8050000}"/>
    <cellStyle name="Currency 4 7 2" xfId="2070" xr:uid="{00000000-0005-0000-0000-0000B9050000}"/>
    <cellStyle name="Currency 4 8" xfId="2071" xr:uid="{00000000-0005-0000-0000-0000BA050000}"/>
    <cellStyle name="Currency 4 9" xfId="2072" xr:uid="{00000000-0005-0000-0000-0000BB050000}"/>
    <cellStyle name="Currency 5" xfId="2073" xr:uid="{00000000-0005-0000-0000-0000BC050000}"/>
    <cellStyle name="Currency 5 2" xfId="2074" xr:uid="{00000000-0005-0000-0000-0000BD050000}"/>
    <cellStyle name="Currency 5 2 2" xfId="2075" xr:uid="{00000000-0005-0000-0000-0000BE050000}"/>
    <cellStyle name="Currency 5 2 2 2" xfId="2076" xr:uid="{00000000-0005-0000-0000-0000BF050000}"/>
    <cellStyle name="Currency 5 2 2 2 2" xfId="2077" xr:uid="{00000000-0005-0000-0000-0000C0050000}"/>
    <cellStyle name="Currency 5 2 2 3" xfId="2078" xr:uid="{00000000-0005-0000-0000-0000C1050000}"/>
    <cellStyle name="Currency 5 2 3" xfId="2079" xr:uid="{00000000-0005-0000-0000-0000C2050000}"/>
    <cellStyle name="Currency 5 2 3 2" xfId="2080" xr:uid="{00000000-0005-0000-0000-0000C3050000}"/>
    <cellStyle name="Currency 5 2 4" xfId="2081" xr:uid="{00000000-0005-0000-0000-0000C4050000}"/>
    <cellStyle name="Currency 5 3" xfId="2082" xr:uid="{00000000-0005-0000-0000-0000C5050000}"/>
    <cellStyle name="Currency 5 3 2" xfId="2083" xr:uid="{00000000-0005-0000-0000-0000C6050000}"/>
    <cellStyle name="Currency 5 3 2 2" xfId="2084" xr:uid="{00000000-0005-0000-0000-0000C7050000}"/>
    <cellStyle name="Currency 5 3 2 2 2" xfId="2085" xr:uid="{00000000-0005-0000-0000-0000C8050000}"/>
    <cellStyle name="Currency 5 3 2 3" xfId="2086" xr:uid="{00000000-0005-0000-0000-0000C9050000}"/>
    <cellStyle name="Currency 5 3 3" xfId="2087" xr:uid="{00000000-0005-0000-0000-0000CA050000}"/>
    <cellStyle name="Currency 5 3 3 2" xfId="2088" xr:uid="{00000000-0005-0000-0000-0000CB050000}"/>
    <cellStyle name="Currency 5 3 4" xfId="2089" xr:uid="{00000000-0005-0000-0000-0000CC050000}"/>
    <cellStyle name="Currency 5 4" xfId="2090" xr:uid="{00000000-0005-0000-0000-0000CD050000}"/>
    <cellStyle name="Currency 5 4 2" xfId="2091" xr:uid="{00000000-0005-0000-0000-0000CE050000}"/>
    <cellStyle name="Currency 5 4 2 2" xfId="2092" xr:uid="{00000000-0005-0000-0000-0000CF050000}"/>
    <cellStyle name="Currency 5 4 3" xfId="2093" xr:uid="{00000000-0005-0000-0000-0000D0050000}"/>
    <cellStyle name="Currency 5 5" xfId="2094" xr:uid="{00000000-0005-0000-0000-0000D1050000}"/>
    <cellStyle name="Currency 5 5 2" xfId="2095" xr:uid="{00000000-0005-0000-0000-0000D2050000}"/>
    <cellStyle name="Currency 5 6" xfId="2096" xr:uid="{00000000-0005-0000-0000-0000D3050000}"/>
    <cellStyle name="Currency 6" xfId="2097" xr:uid="{00000000-0005-0000-0000-0000D4050000}"/>
    <cellStyle name="Currency 6 2" xfId="2098" xr:uid="{00000000-0005-0000-0000-0000D5050000}"/>
    <cellStyle name="Currency 6 2 2" xfId="2099" xr:uid="{00000000-0005-0000-0000-0000D6050000}"/>
    <cellStyle name="Currency 6 2 2 2" xfId="2100" xr:uid="{00000000-0005-0000-0000-0000D7050000}"/>
    <cellStyle name="Currency 6 2 2 2 2" xfId="2101" xr:uid="{00000000-0005-0000-0000-0000D8050000}"/>
    <cellStyle name="Currency 6 2 2 3" xfId="2102" xr:uid="{00000000-0005-0000-0000-0000D9050000}"/>
    <cellStyle name="Currency 6 2 3" xfId="2103" xr:uid="{00000000-0005-0000-0000-0000DA050000}"/>
    <cellStyle name="Currency 6 2 3 2" xfId="2104" xr:uid="{00000000-0005-0000-0000-0000DB050000}"/>
    <cellStyle name="Currency 6 2 4" xfId="2105" xr:uid="{00000000-0005-0000-0000-0000DC050000}"/>
    <cellStyle name="Currency 6 3" xfId="2106" xr:uid="{00000000-0005-0000-0000-0000DD050000}"/>
    <cellStyle name="Currency 6 3 2" xfId="2107" xr:uid="{00000000-0005-0000-0000-0000DE050000}"/>
    <cellStyle name="Currency 6 3 2 2" xfId="2108" xr:uid="{00000000-0005-0000-0000-0000DF050000}"/>
    <cellStyle name="Currency 6 3 2 2 2" xfId="2109" xr:uid="{00000000-0005-0000-0000-0000E0050000}"/>
    <cellStyle name="Currency 6 3 2 3" xfId="2110" xr:uid="{00000000-0005-0000-0000-0000E1050000}"/>
    <cellStyle name="Currency 6 3 3" xfId="2111" xr:uid="{00000000-0005-0000-0000-0000E2050000}"/>
    <cellStyle name="Currency 6 3 3 2" xfId="2112" xr:uid="{00000000-0005-0000-0000-0000E3050000}"/>
    <cellStyle name="Currency 6 3 4" xfId="2113" xr:uid="{00000000-0005-0000-0000-0000E4050000}"/>
    <cellStyle name="Currency 6 4" xfId="2114" xr:uid="{00000000-0005-0000-0000-0000E5050000}"/>
    <cellStyle name="Currency 6 4 2" xfId="2115" xr:uid="{00000000-0005-0000-0000-0000E6050000}"/>
    <cellStyle name="Currency 6 4 2 2" xfId="2116" xr:uid="{00000000-0005-0000-0000-0000E7050000}"/>
    <cellStyle name="Currency 6 4 3" xfId="2117" xr:uid="{00000000-0005-0000-0000-0000E8050000}"/>
    <cellStyle name="Currency 6 5" xfId="2118" xr:uid="{00000000-0005-0000-0000-0000E9050000}"/>
    <cellStyle name="Currency 6 5 2" xfId="2119" xr:uid="{00000000-0005-0000-0000-0000EA050000}"/>
    <cellStyle name="Currency 6 6" xfId="2120" xr:uid="{00000000-0005-0000-0000-0000EB050000}"/>
    <cellStyle name="Currency 7" xfId="2121" xr:uid="{00000000-0005-0000-0000-0000EC050000}"/>
    <cellStyle name="Currency 7 2" xfId="2122" xr:uid="{00000000-0005-0000-0000-0000ED050000}"/>
    <cellStyle name="Currency 8" xfId="2123" xr:uid="{00000000-0005-0000-0000-0000EE050000}"/>
    <cellStyle name="Currency 8 2" xfId="2124" xr:uid="{00000000-0005-0000-0000-0000EF050000}"/>
    <cellStyle name="Currency 8 2 2" xfId="2125" xr:uid="{00000000-0005-0000-0000-0000F0050000}"/>
    <cellStyle name="Currency 8 2 2 2" xfId="2126" xr:uid="{00000000-0005-0000-0000-0000F1050000}"/>
    <cellStyle name="Currency 8 2 2 2 2" xfId="2127" xr:uid="{00000000-0005-0000-0000-0000F2050000}"/>
    <cellStyle name="Currency 8 2 2 3" xfId="2128" xr:uid="{00000000-0005-0000-0000-0000F3050000}"/>
    <cellStyle name="Currency 8 2 3" xfId="2129" xr:uid="{00000000-0005-0000-0000-0000F4050000}"/>
    <cellStyle name="Currency 8 2 3 2" xfId="2130" xr:uid="{00000000-0005-0000-0000-0000F5050000}"/>
    <cellStyle name="Currency 8 2 4" xfId="2131" xr:uid="{00000000-0005-0000-0000-0000F6050000}"/>
    <cellStyle name="Currency 8 3" xfId="2132" xr:uid="{00000000-0005-0000-0000-0000F7050000}"/>
    <cellStyle name="Currency 8 3 2" xfId="2133" xr:uid="{00000000-0005-0000-0000-0000F8050000}"/>
    <cellStyle name="Currency 8 3 2 2" xfId="2134" xr:uid="{00000000-0005-0000-0000-0000F9050000}"/>
    <cellStyle name="Currency 8 3 2 2 2" xfId="2135" xr:uid="{00000000-0005-0000-0000-0000FA050000}"/>
    <cellStyle name="Currency 8 3 2 3" xfId="2136" xr:uid="{00000000-0005-0000-0000-0000FB050000}"/>
    <cellStyle name="Currency 8 3 3" xfId="2137" xr:uid="{00000000-0005-0000-0000-0000FC050000}"/>
    <cellStyle name="Currency 8 3 3 2" xfId="2138" xr:uid="{00000000-0005-0000-0000-0000FD050000}"/>
    <cellStyle name="Currency 8 3 4" xfId="2139" xr:uid="{00000000-0005-0000-0000-0000FE050000}"/>
    <cellStyle name="Currency 8 4" xfId="2140" xr:uid="{00000000-0005-0000-0000-0000FF050000}"/>
    <cellStyle name="Currency 8 4 2" xfId="2141" xr:uid="{00000000-0005-0000-0000-000000060000}"/>
    <cellStyle name="Currency 8 4 2 2" xfId="2142" xr:uid="{00000000-0005-0000-0000-000001060000}"/>
    <cellStyle name="Currency 8 4 3" xfId="2143" xr:uid="{00000000-0005-0000-0000-000002060000}"/>
    <cellStyle name="Currency 8 5" xfId="2144" xr:uid="{00000000-0005-0000-0000-000003060000}"/>
    <cellStyle name="Currency 8 5 2" xfId="2145" xr:uid="{00000000-0005-0000-0000-000004060000}"/>
    <cellStyle name="Currency 8 6" xfId="2146" xr:uid="{00000000-0005-0000-0000-000005060000}"/>
    <cellStyle name="Currency 8 7" xfId="2147" xr:uid="{00000000-0005-0000-0000-000006060000}"/>
    <cellStyle name="Currency 9" xfId="2148" xr:uid="{00000000-0005-0000-0000-000007060000}"/>
    <cellStyle name="Currency 9 2" xfId="2149" xr:uid="{00000000-0005-0000-0000-000008060000}"/>
    <cellStyle name="Currency 9 2 2" xfId="2150" xr:uid="{00000000-0005-0000-0000-000009060000}"/>
    <cellStyle name="Currency 9 2 2 2" xfId="2151" xr:uid="{00000000-0005-0000-0000-00000A060000}"/>
    <cellStyle name="Currency 9 2 2 2 2" xfId="2152" xr:uid="{00000000-0005-0000-0000-00000B060000}"/>
    <cellStyle name="Currency 9 2 2 3" xfId="2153" xr:uid="{00000000-0005-0000-0000-00000C060000}"/>
    <cellStyle name="Currency 9 2 3" xfId="2154" xr:uid="{00000000-0005-0000-0000-00000D060000}"/>
    <cellStyle name="Currency 9 2 3 2" xfId="2155" xr:uid="{00000000-0005-0000-0000-00000E060000}"/>
    <cellStyle name="Currency 9 2 4" xfId="2156" xr:uid="{00000000-0005-0000-0000-00000F060000}"/>
    <cellStyle name="Currency 9 3" xfId="2157" xr:uid="{00000000-0005-0000-0000-000010060000}"/>
    <cellStyle name="Currency 9 3 2" xfId="2158" xr:uid="{00000000-0005-0000-0000-000011060000}"/>
    <cellStyle name="Currency 9 3 2 2" xfId="2159" xr:uid="{00000000-0005-0000-0000-000012060000}"/>
    <cellStyle name="Currency 9 3 2 2 2" xfId="2160" xr:uid="{00000000-0005-0000-0000-000013060000}"/>
    <cellStyle name="Currency 9 3 2 3" xfId="2161" xr:uid="{00000000-0005-0000-0000-000014060000}"/>
    <cellStyle name="Currency 9 3 3" xfId="2162" xr:uid="{00000000-0005-0000-0000-000015060000}"/>
    <cellStyle name="Currency 9 3 3 2" xfId="2163" xr:uid="{00000000-0005-0000-0000-000016060000}"/>
    <cellStyle name="Currency 9 3 4" xfId="2164" xr:uid="{00000000-0005-0000-0000-000017060000}"/>
    <cellStyle name="Currency 9 4" xfId="2165" xr:uid="{00000000-0005-0000-0000-000018060000}"/>
    <cellStyle name="Currency 9 4 2" xfId="2166" xr:uid="{00000000-0005-0000-0000-000019060000}"/>
    <cellStyle name="Currency 9 4 2 2" xfId="2167" xr:uid="{00000000-0005-0000-0000-00001A060000}"/>
    <cellStyle name="Currency 9 4 3" xfId="2168" xr:uid="{00000000-0005-0000-0000-00001B060000}"/>
    <cellStyle name="Currency 9 5" xfId="2169" xr:uid="{00000000-0005-0000-0000-00001C060000}"/>
    <cellStyle name="Currency 9 5 2" xfId="2170" xr:uid="{00000000-0005-0000-0000-00001D060000}"/>
    <cellStyle name="Currency 9 6" xfId="2171" xr:uid="{00000000-0005-0000-0000-00001E060000}"/>
    <cellStyle name="Currency Per Share" xfId="2172" xr:uid="{00000000-0005-0000-0000-00001F060000}"/>
    <cellStyle name="Currency0" xfId="2174" xr:uid="{00000000-0005-0000-0000-000020060000}"/>
    <cellStyle name="Currency2" xfId="2175" xr:uid="{00000000-0005-0000-0000-000021060000}"/>
    <cellStyle name="CUS.Work.Area" xfId="2176" xr:uid="{00000000-0005-0000-0000-000022060000}"/>
    <cellStyle name="Dash" xfId="2177" xr:uid="{00000000-0005-0000-0000-000023060000}"/>
    <cellStyle name="Data" xfId="2178" xr:uid="{00000000-0005-0000-0000-000024060000}"/>
    <cellStyle name="Data 2" xfId="2179" xr:uid="{00000000-0005-0000-0000-000025060000}"/>
    <cellStyle name="Data 3" xfId="2180" xr:uid="{00000000-0005-0000-0000-000026060000}"/>
    <cellStyle name="Date" xfId="2181" xr:uid="{00000000-0005-0000-0000-000027060000}"/>
    <cellStyle name="Date [mm-dd-yyyy]" xfId="2183" xr:uid="{00000000-0005-0000-0000-000028060000}"/>
    <cellStyle name="Date [mm-dd-yyyy] 2" xfId="2184" xr:uid="{00000000-0005-0000-0000-000029060000}"/>
    <cellStyle name="Date [mm-d-yyyy]" xfId="2182" xr:uid="{00000000-0005-0000-0000-00002A060000}"/>
    <cellStyle name="Date [mm-d-yyyy] 2" xfId="5696" xr:uid="{00000000-0005-0000-0000-00002B060000}"/>
    <cellStyle name="Date [mmm-yyyy]" xfId="2185" xr:uid="{00000000-0005-0000-0000-00002C060000}"/>
    <cellStyle name="Date [mmm-yyyy] 2" xfId="5697" xr:uid="{00000000-0005-0000-0000-00002D060000}"/>
    <cellStyle name="Date Aligned" xfId="2186" xr:uid="{00000000-0005-0000-0000-00002E060000}"/>
    <cellStyle name="Date Aligned*" xfId="2187" xr:uid="{00000000-0005-0000-0000-00002F060000}"/>
    <cellStyle name="Date Short" xfId="2188" xr:uid="{00000000-0005-0000-0000-000030060000}"/>
    <cellStyle name="date_ Pies " xfId="2189" xr:uid="{00000000-0005-0000-0000-000031060000}"/>
    <cellStyle name="DblLineDollarAcct" xfId="2190" xr:uid="{00000000-0005-0000-0000-000032060000}"/>
    <cellStyle name="DblLinePercent" xfId="2191" xr:uid="{00000000-0005-0000-0000-000033060000}"/>
    <cellStyle name="Dezimal [0]_A17 - 31.03.1998" xfId="2192" xr:uid="{00000000-0005-0000-0000-000034060000}"/>
    <cellStyle name="Dezimal_A17 - 31.03.1998" xfId="2193" xr:uid="{00000000-0005-0000-0000-000035060000}"/>
    <cellStyle name="Dia" xfId="2194" xr:uid="{00000000-0005-0000-0000-000036060000}"/>
    <cellStyle name="Dollar_ Pies " xfId="2195" xr:uid="{00000000-0005-0000-0000-000037060000}"/>
    <cellStyle name="DollarAccounting" xfId="2196" xr:uid="{00000000-0005-0000-0000-000038060000}"/>
    <cellStyle name="Dotted Line" xfId="2197" xr:uid="{00000000-0005-0000-0000-000039060000}"/>
    <cellStyle name="Dotted Line 2" xfId="2198" xr:uid="{00000000-0005-0000-0000-00003A060000}"/>
    <cellStyle name="Dotted Line 3" xfId="2199" xr:uid="{00000000-0005-0000-0000-00003B060000}"/>
    <cellStyle name="Double Accounting" xfId="2200" xr:uid="{00000000-0005-0000-0000-00003C060000}"/>
    <cellStyle name="Duizenden" xfId="2201" xr:uid="{00000000-0005-0000-0000-00003D060000}"/>
    <cellStyle name="Encabez1" xfId="2202" xr:uid="{00000000-0005-0000-0000-00003E060000}"/>
    <cellStyle name="Encabez2" xfId="2203" xr:uid="{00000000-0005-0000-0000-00003F060000}"/>
    <cellStyle name="Enter Currency (0)" xfId="2204" xr:uid="{00000000-0005-0000-0000-000040060000}"/>
    <cellStyle name="Enter Currency (2)" xfId="2205" xr:uid="{00000000-0005-0000-0000-000041060000}"/>
    <cellStyle name="Enter Units (0)" xfId="2206" xr:uid="{00000000-0005-0000-0000-000042060000}"/>
    <cellStyle name="Enter Units (1)" xfId="2207" xr:uid="{00000000-0005-0000-0000-000043060000}"/>
    <cellStyle name="Enter Units (2)" xfId="2208" xr:uid="{00000000-0005-0000-0000-000044060000}"/>
    <cellStyle name="Entrée" xfId="2209" xr:uid="{00000000-0005-0000-0000-000045060000}"/>
    <cellStyle name="Euro" xfId="2210" xr:uid="{00000000-0005-0000-0000-000046060000}"/>
    <cellStyle name="Explanatory Text 2" xfId="41" xr:uid="{00000000-0005-0000-0000-000047060000}"/>
    <cellStyle name="Explanatory Text 2 2" xfId="2211" xr:uid="{00000000-0005-0000-0000-000048060000}"/>
    <cellStyle name="Explanatory Text 2 3" xfId="2212" xr:uid="{00000000-0005-0000-0000-000049060000}"/>
    <cellStyle name="Explanatory Text 2 4" xfId="2213" xr:uid="{00000000-0005-0000-0000-00004A060000}"/>
    <cellStyle name="Explanatory Text 2 5" xfId="2214" xr:uid="{00000000-0005-0000-0000-00004B060000}"/>
    <cellStyle name="Explanatory Text 2 6" xfId="2215" xr:uid="{00000000-0005-0000-0000-00004C060000}"/>
    <cellStyle name="Explanatory Text 2 7" xfId="2216" xr:uid="{00000000-0005-0000-0000-00004D060000}"/>
    <cellStyle name="Explanatory Text 2 8" xfId="2217" xr:uid="{00000000-0005-0000-0000-00004E060000}"/>
    <cellStyle name="Explanatory Text 2 9" xfId="2218" xr:uid="{00000000-0005-0000-0000-00004F060000}"/>
    <cellStyle name="Explanatory Text 3" xfId="2219" xr:uid="{00000000-0005-0000-0000-000050060000}"/>
    <cellStyle name="fact" xfId="2220" xr:uid="{00000000-0005-0000-0000-000051060000}"/>
    <cellStyle name="fact 2" xfId="5698" xr:uid="{00000000-0005-0000-0000-000052060000}"/>
    <cellStyle name="FieldName" xfId="2221" xr:uid="{00000000-0005-0000-0000-000053060000}"/>
    <cellStyle name="Fijo" xfId="2222" xr:uid="{00000000-0005-0000-0000-000054060000}"/>
    <cellStyle name="Financiero" xfId="2223" xr:uid="{00000000-0005-0000-0000-000055060000}"/>
    <cellStyle name="Fixed" xfId="2224" xr:uid="{00000000-0005-0000-0000-000056060000}"/>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5109" builtinId="9" hidden="1"/>
    <cellStyle name="Followed Hyperlink" xfId="5110" builtinId="9" hidden="1"/>
    <cellStyle name="Followed Hyperlink" xfId="5111" builtinId="9" hidden="1"/>
    <cellStyle name="Followed Hyperlink" xfId="5112" builtinId="9" hidden="1"/>
    <cellStyle name="Followed Hyperlink" xfId="5113" builtinId="9" hidden="1"/>
    <cellStyle name="Followed Hyperlink" xfId="5114" builtinId="9" hidden="1"/>
    <cellStyle name="Followed Hyperlink" xfId="5115" builtinId="9" hidden="1"/>
    <cellStyle name="Followed Hyperlink" xfId="5116" builtinId="9" hidden="1"/>
    <cellStyle name="Followed Hyperlink" xfId="5117" builtinId="9" hidden="1"/>
    <cellStyle name="Followed Hyperlink" xfId="5118" builtinId="9" hidden="1"/>
    <cellStyle name="Followed Hyperlink" xfId="5119" builtinId="9" hidden="1"/>
    <cellStyle name="Followed Hyperlink" xfId="5120" builtinId="9" hidden="1"/>
    <cellStyle name="Followed Hyperlink" xfId="5121" builtinId="9" hidden="1"/>
    <cellStyle name="Followed Hyperlink" xfId="5122" builtinId="9" hidden="1"/>
    <cellStyle name="Followed Hyperlink" xfId="5123" builtinId="9" hidden="1"/>
    <cellStyle name="Followed Hyperlink" xfId="5124" builtinId="9" hidden="1"/>
    <cellStyle name="Followed Hyperlink" xfId="5125" builtinId="9" hidden="1"/>
    <cellStyle name="Followed Hyperlink" xfId="5126" builtinId="9" hidden="1"/>
    <cellStyle name="Followed Hyperlink" xfId="5127" builtinId="9" hidden="1"/>
    <cellStyle name="Followed Hyperlink" xfId="5128" builtinId="9" hidden="1"/>
    <cellStyle name="Followed Hyperlink" xfId="5129" builtinId="9" hidden="1"/>
    <cellStyle name="Followed Hyperlink" xfId="5130" builtinId="9" hidden="1"/>
    <cellStyle name="Followed Hyperlink" xfId="5131" builtinId="9" hidden="1"/>
    <cellStyle name="Followed Hyperlink" xfId="5132" builtinId="9" hidden="1"/>
    <cellStyle name="Followed Hyperlink" xfId="5133" builtinId="9" hidden="1"/>
    <cellStyle name="Followed Hyperlink" xfId="5134" builtinId="9" hidden="1"/>
    <cellStyle name="Followed Hyperlink" xfId="5135" builtinId="9" hidden="1"/>
    <cellStyle name="Followed Hyperlink" xfId="5136" builtinId="9" hidden="1"/>
    <cellStyle name="Followed Hyperlink" xfId="5137" builtinId="9" hidden="1"/>
    <cellStyle name="Followed Hyperlink" xfId="5138" builtinId="9" hidden="1"/>
    <cellStyle name="Followed Hyperlink" xfId="5139" builtinId="9" hidden="1"/>
    <cellStyle name="Followed Hyperlink" xfId="5140" builtinId="9" hidden="1"/>
    <cellStyle name="Followed Hyperlink" xfId="5141" builtinId="9" hidden="1"/>
    <cellStyle name="Followed Hyperlink" xfId="5142" builtinId="9" hidden="1"/>
    <cellStyle name="Followed Hyperlink" xfId="5143" builtinId="9" hidden="1"/>
    <cellStyle name="Followed Hyperlink" xfId="5144" builtinId="9" hidden="1"/>
    <cellStyle name="Followed Hyperlink" xfId="5145" builtinId="9" hidden="1"/>
    <cellStyle name="Followed Hyperlink" xfId="5146" builtinId="9" hidden="1"/>
    <cellStyle name="Followed Hyperlink" xfId="5147" builtinId="9" hidden="1"/>
    <cellStyle name="Followed Hyperlink" xfId="5148" builtinId="9" hidden="1"/>
    <cellStyle name="Followed Hyperlink" xfId="5149" builtinId="9" hidden="1"/>
    <cellStyle name="Followed Hyperlink" xfId="5150" builtinId="9" hidden="1"/>
    <cellStyle name="Followed Hyperlink" xfId="5152" builtinId="9" hidden="1"/>
    <cellStyle name="Followed Hyperlink" xfId="5153" builtinId="9" hidden="1"/>
    <cellStyle name="Followed Hyperlink" xfId="5154" builtinId="9" hidden="1"/>
    <cellStyle name="Followed Hyperlink" xfId="5155" builtinId="9" hidden="1"/>
    <cellStyle name="Followed Hyperlink" xfId="5156" builtinId="9" hidden="1"/>
    <cellStyle name="Followed Hyperlink" xfId="5157" builtinId="9" hidden="1"/>
    <cellStyle name="Followed Hyperlink" xfId="5158" builtinId="9" hidden="1"/>
    <cellStyle name="Followed Hyperlink" xfId="5159" builtinId="9" hidden="1"/>
    <cellStyle name="Followed Hyperlink" xfId="5160" builtinId="9" hidden="1"/>
    <cellStyle name="Followed Hyperlink" xfId="5161" builtinId="9" hidden="1"/>
    <cellStyle name="Followed Hyperlink" xfId="5162" builtinId="9" hidden="1"/>
    <cellStyle name="Followed Hyperlink" xfId="5163" builtinId="9" hidden="1"/>
    <cellStyle name="Followed Hyperlink" xfId="5164" builtinId="9" hidden="1"/>
    <cellStyle name="Followed Hyperlink" xfId="5165" builtinId="9" hidden="1"/>
    <cellStyle name="Followed Hyperlink" xfId="5166" builtinId="9" hidden="1"/>
    <cellStyle name="Followed Hyperlink" xfId="5167" builtinId="9" hidden="1"/>
    <cellStyle name="Followed Hyperlink" xfId="5168" builtinId="9" hidden="1"/>
    <cellStyle name="Followed Hyperlink" xfId="5169" builtinId="9" hidden="1"/>
    <cellStyle name="Followed Hyperlink" xfId="5170" builtinId="9" hidden="1"/>
    <cellStyle name="Followed Hyperlink" xfId="5171" builtinId="9" hidden="1"/>
    <cellStyle name="Followed Hyperlink" xfId="5172" builtinId="9" hidden="1"/>
    <cellStyle name="Followed Hyperlink" xfId="5173" builtinId="9" hidden="1"/>
    <cellStyle name="Followed Hyperlink" xfId="5174" builtinId="9" hidden="1"/>
    <cellStyle name="Followed Hyperlink" xfId="5175" builtinId="9" hidden="1"/>
    <cellStyle name="Followed Hyperlink" xfId="5176" builtinId="9" hidden="1"/>
    <cellStyle name="Followed Hyperlink" xfId="5177" builtinId="9" hidden="1"/>
    <cellStyle name="Followed Hyperlink" xfId="5178" builtinId="9" hidden="1"/>
    <cellStyle name="Followed Hyperlink" xfId="5179" builtinId="9" hidden="1"/>
    <cellStyle name="Followed Hyperlink" xfId="5180" builtinId="9" hidden="1"/>
    <cellStyle name="Followed Hyperlink" xfId="5181" builtinId="9" hidden="1"/>
    <cellStyle name="Followed Hyperlink" xfId="5182" builtinId="9" hidden="1"/>
    <cellStyle name="Followed Hyperlink" xfId="5183" builtinId="9" hidden="1"/>
    <cellStyle name="Followed Hyperlink" xfId="5184" builtinId="9" hidden="1"/>
    <cellStyle name="Followed Hyperlink" xfId="5185" builtinId="9" hidden="1"/>
    <cellStyle name="Followed Hyperlink" xfId="5186" builtinId="9" hidden="1"/>
    <cellStyle name="Followed Hyperlink" xfId="5187" builtinId="9" hidden="1"/>
    <cellStyle name="Followed Hyperlink" xfId="5188" builtinId="9" hidden="1"/>
    <cellStyle name="Followed Hyperlink" xfId="5189" builtinId="9" hidden="1"/>
    <cellStyle name="Followed Hyperlink" xfId="5190" builtinId="9" hidden="1"/>
    <cellStyle name="Followed Hyperlink" xfId="5191" builtinId="9" hidden="1"/>
    <cellStyle name="Followed Hyperlink" xfId="5192" builtinId="9" hidden="1"/>
    <cellStyle name="Followed Hyperlink" xfId="5193" builtinId="9" hidden="1"/>
    <cellStyle name="Followed Hyperlink" xfId="5194" builtinId="9" hidden="1"/>
    <cellStyle name="Followed Hyperlink" xfId="5195" builtinId="9" hidden="1"/>
    <cellStyle name="Followed Hyperlink" xfId="5196" builtinId="9" hidden="1"/>
    <cellStyle name="Followed Hyperlink" xfId="5197" builtinId="9" hidden="1"/>
    <cellStyle name="Followed Hyperlink" xfId="5198" builtinId="9" hidden="1"/>
    <cellStyle name="Followed Hyperlink" xfId="5199" builtinId="9" hidden="1"/>
    <cellStyle name="Followed Hyperlink" xfId="5200" builtinId="9" hidden="1"/>
    <cellStyle name="Followed Hyperlink" xfId="5201" builtinId="9" hidden="1"/>
    <cellStyle name="Followed Hyperlink" xfId="5202" builtinId="9" hidden="1"/>
    <cellStyle name="Followed Hyperlink" xfId="5203" builtinId="9" hidden="1"/>
    <cellStyle name="Followed Hyperlink" xfId="5204" builtinId="9" hidden="1"/>
    <cellStyle name="Followed Hyperlink" xfId="5205" builtinId="9" hidden="1"/>
    <cellStyle name="Followed Hyperlink" xfId="5206" builtinId="9" hidden="1"/>
    <cellStyle name="Followed Hyperlink" xfId="5207" builtinId="9" hidden="1"/>
    <cellStyle name="Followed Hyperlink" xfId="5208" builtinId="9" hidden="1"/>
    <cellStyle name="Followed Hyperlink" xfId="5209" builtinId="9" hidden="1"/>
    <cellStyle name="Followed Hyperlink" xfId="5210" builtinId="9" hidden="1"/>
    <cellStyle name="Followed Hyperlink" xfId="5211" builtinId="9" hidden="1"/>
    <cellStyle name="Followed Hyperlink" xfId="5212" builtinId="9" hidden="1"/>
    <cellStyle name="Followed Hyperlink" xfId="5213" builtinId="9" hidden="1"/>
    <cellStyle name="Followed Hyperlink" xfId="5214" builtinId="9" hidden="1"/>
    <cellStyle name="Followed Hyperlink" xfId="5215" builtinId="9" hidden="1"/>
    <cellStyle name="Followed Hyperlink" xfId="5216" builtinId="9" hidden="1"/>
    <cellStyle name="Followed Hyperlink" xfId="5217" builtinId="9" hidden="1"/>
    <cellStyle name="Followed Hyperlink" xfId="5218" builtinId="9" hidden="1"/>
    <cellStyle name="Followed Hyperlink" xfId="5219" builtinId="9" hidden="1"/>
    <cellStyle name="Followed Hyperlink" xfId="5220" builtinId="9" hidden="1"/>
    <cellStyle name="Followed Hyperlink" xfId="5221" builtinId="9" hidden="1"/>
    <cellStyle name="Followed Hyperlink" xfId="5222" builtinId="9" hidden="1"/>
    <cellStyle name="Followed Hyperlink" xfId="5223" builtinId="9" hidden="1"/>
    <cellStyle name="Followed Hyperlink" xfId="5224" builtinId="9" hidden="1"/>
    <cellStyle name="Followed Hyperlink" xfId="5225" builtinId="9" hidden="1"/>
    <cellStyle name="Followed Hyperlink" xfId="5226" builtinId="9" hidden="1"/>
    <cellStyle name="Followed Hyperlink" xfId="5227" builtinId="9" hidden="1"/>
    <cellStyle name="Followed Hyperlink" xfId="5228" builtinId="9" hidden="1"/>
    <cellStyle name="Followed Hyperlink" xfId="5229" builtinId="9" hidden="1"/>
    <cellStyle name="Followed Hyperlink" xfId="5230" builtinId="9" hidden="1"/>
    <cellStyle name="Followed Hyperlink" xfId="5231" builtinId="9" hidden="1"/>
    <cellStyle name="Followed Hyperlink" xfId="5232" builtinId="9" hidden="1"/>
    <cellStyle name="Followed Hyperlink" xfId="5233" builtinId="9" hidden="1"/>
    <cellStyle name="Followed Hyperlink" xfId="5234" builtinId="9" hidden="1"/>
    <cellStyle name="Followed Hyperlink" xfId="5235" builtinId="9" hidden="1"/>
    <cellStyle name="Followed Hyperlink" xfId="5236" builtinId="9" hidden="1"/>
    <cellStyle name="Followed Hyperlink" xfId="5237" builtinId="9" hidden="1"/>
    <cellStyle name="Followed Hyperlink" xfId="5238" builtinId="9" hidden="1"/>
    <cellStyle name="Followed Hyperlink" xfId="5239" builtinId="9" hidden="1"/>
    <cellStyle name="Followed Hyperlink" xfId="5240" builtinId="9" hidden="1"/>
    <cellStyle name="Followed Hyperlink" xfId="5241" builtinId="9" hidden="1"/>
    <cellStyle name="Followed Hyperlink" xfId="5242" builtinId="9" hidden="1"/>
    <cellStyle name="Followed Hyperlink" xfId="5243" builtinId="9" hidden="1"/>
    <cellStyle name="Followed Hyperlink" xfId="5244" builtinId="9" hidden="1"/>
    <cellStyle name="Followed Hyperlink" xfId="5245" builtinId="9" hidden="1"/>
    <cellStyle name="Followed Hyperlink" xfId="5246" builtinId="9" hidden="1"/>
    <cellStyle name="Followed Hyperlink" xfId="5247" builtinId="9" hidden="1"/>
    <cellStyle name="Followed Hyperlink" xfId="5248" builtinId="9" hidden="1"/>
    <cellStyle name="Followed Hyperlink" xfId="5249" builtinId="9" hidden="1"/>
    <cellStyle name="Followed Hyperlink" xfId="5250" builtinId="9" hidden="1"/>
    <cellStyle name="Followed Hyperlink" xfId="5251" builtinId="9" hidden="1"/>
    <cellStyle name="Followed Hyperlink" xfId="5252" builtinId="9" hidden="1"/>
    <cellStyle name="Followed Hyperlink" xfId="5253" builtinId="9" hidden="1"/>
    <cellStyle name="Followed Hyperlink" xfId="5254" builtinId="9" hidden="1"/>
    <cellStyle name="Followed Hyperlink" xfId="5255" builtinId="9" hidden="1"/>
    <cellStyle name="Followed Hyperlink" xfId="5256" builtinId="9" hidden="1"/>
    <cellStyle name="Followed Hyperlink" xfId="5257" builtinId="9" hidden="1"/>
    <cellStyle name="Followed Hyperlink" xfId="5258" builtinId="9" hidden="1"/>
    <cellStyle name="Followed Hyperlink" xfId="5259" builtinId="9" hidden="1"/>
    <cellStyle name="Followed Hyperlink" xfId="5260" builtinId="9" hidden="1"/>
    <cellStyle name="Followed Hyperlink" xfId="5261" builtinId="9" hidden="1"/>
    <cellStyle name="Followed Hyperlink" xfId="5262" builtinId="9" hidden="1"/>
    <cellStyle name="Followed Hyperlink" xfId="5263" builtinId="9" hidden="1"/>
    <cellStyle name="Followed Hyperlink" xfId="5264" builtinId="9" hidden="1"/>
    <cellStyle name="Followed Hyperlink" xfId="5265" builtinId="9" hidden="1"/>
    <cellStyle name="Followed Hyperlink" xfId="5266" builtinId="9" hidden="1"/>
    <cellStyle name="Followed Hyperlink" xfId="5267" builtinId="9" hidden="1"/>
    <cellStyle name="Followed Hyperlink" xfId="5268" builtinId="9" hidden="1"/>
    <cellStyle name="Followed Hyperlink" xfId="5269" builtinId="9" hidden="1"/>
    <cellStyle name="Followed Hyperlink" xfId="5270" builtinId="9" hidden="1"/>
    <cellStyle name="Followed Hyperlink" xfId="5271" builtinId="9" hidden="1"/>
    <cellStyle name="Followed Hyperlink" xfId="5272" builtinId="9" hidden="1"/>
    <cellStyle name="Followed Hyperlink" xfId="5273" builtinId="9" hidden="1"/>
    <cellStyle name="Followed Hyperlink" xfId="5274" builtinId="9" hidden="1"/>
    <cellStyle name="Followed Hyperlink" xfId="5275" builtinId="9" hidden="1"/>
    <cellStyle name="Followed Hyperlink" xfId="5276" builtinId="9" hidden="1"/>
    <cellStyle name="Followed Hyperlink" xfId="5277" builtinId="9" hidden="1"/>
    <cellStyle name="Followed Hyperlink" xfId="5278" builtinId="9" hidden="1"/>
    <cellStyle name="Followed Hyperlink" xfId="5279" builtinId="9" hidden="1"/>
    <cellStyle name="Followed Hyperlink" xfId="5280" builtinId="9" hidden="1"/>
    <cellStyle name="Followed Hyperlink" xfId="5281" builtinId="9" hidden="1"/>
    <cellStyle name="Followed Hyperlink" xfId="5282" builtinId="9" hidden="1"/>
    <cellStyle name="Followed Hyperlink" xfId="5283" builtinId="9" hidden="1"/>
    <cellStyle name="Followed Hyperlink" xfId="5284" builtinId="9" hidden="1"/>
    <cellStyle name="Followed Hyperlink" xfId="5285" builtinId="9" hidden="1"/>
    <cellStyle name="Followed Hyperlink" xfId="5286" builtinId="9" hidden="1"/>
    <cellStyle name="Followed Hyperlink" xfId="5287" builtinId="9" hidden="1"/>
    <cellStyle name="Followed Hyperlink" xfId="5288" builtinId="9" hidden="1"/>
    <cellStyle name="Followed Hyperlink" xfId="5289" builtinId="9" hidden="1"/>
    <cellStyle name="Followed Hyperlink" xfId="5290" builtinId="9" hidden="1"/>
    <cellStyle name="Followed Hyperlink" xfId="5291" builtinId="9" hidden="1"/>
    <cellStyle name="Followed Hyperlink" xfId="5292" builtinId="9" hidden="1"/>
    <cellStyle name="Followed Hyperlink" xfId="5293" builtinId="9" hidden="1"/>
    <cellStyle name="Followed Hyperlink" xfId="5294" builtinId="9" hidden="1"/>
    <cellStyle name="Followed Hyperlink" xfId="5295" builtinId="9" hidden="1"/>
    <cellStyle name="Followed Hyperlink" xfId="5296" builtinId="9" hidden="1"/>
    <cellStyle name="Followed Hyperlink" xfId="5297" builtinId="9" hidden="1"/>
    <cellStyle name="Followed Hyperlink" xfId="5298" builtinId="9" hidden="1"/>
    <cellStyle name="Followed Hyperlink" xfId="5299" builtinId="9" hidden="1"/>
    <cellStyle name="Followed Hyperlink" xfId="5300" builtinId="9" hidden="1"/>
    <cellStyle name="Followed Hyperlink" xfId="5301" builtinId="9" hidden="1"/>
    <cellStyle name="Followed Hyperlink" xfId="5302" builtinId="9" hidden="1"/>
    <cellStyle name="Followed Hyperlink" xfId="5303" builtinId="9" hidden="1"/>
    <cellStyle name="Followed Hyperlink" xfId="5304" builtinId="9" hidden="1"/>
    <cellStyle name="Followed Hyperlink" xfId="5305" builtinId="9" hidden="1"/>
    <cellStyle name="Followed Hyperlink" xfId="5306" builtinId="9" hidden="1"/>
    <cellStyle name="Followed Hyperlink" xfId="5307" builtinId="9" hidden="1"/>
    <cellStyle name="Followed Hyperlink" xfId="5308" builtinId="9" hidden="1"/>
    <cellStyle name="Followed Hyperlink" xfId="5309" builtinId="9" hidden="1"/>
    <cellStyle name="Followed Hyperlink" xfId="5310" builtinId="9" hidden="1"/>
    <cellStyle name="Followed Hyperlink" xfId="5311" builtinId="9" hidden="1"/>
    <cellStyle name="Followed Hyperlink" xfId="5312" builtinId="9" hidden="1"/>
    <cellStyle name="Followed Hyperlink" xfId="5313" builtinId="9" hidden="1"/>
    <cellStyle name="Followed Hyperlink" xfId="5314" builtinId="9" hidden="1"/>
    <cellStyle name="Followed Hyperlink" xfId="5315" builtinId="9" hidden="1"/>
    <cellStyle name="Followed Hyperlink" xfId="5316" builtinId="9" hidden="1"/>
    <cellStyle name="Followed Hyperlink" xfId="5317" builtinId="9" hidden="1"/>
    <cellStyle name="Followed Hyperlink" xfId="5318" builtinId="9" hidden="1"/>
    <cellStyle name="Followed Hyperlink" xfId="5319" builtinId="9" hidden="1"/>
    <cellStyle name="Followed Hyperlink" xfId="5320" builtinId="9" hidden="1"/>
    <cellStyle name="Followed Hyperlink" xfId="5321" builtinId="9" hidden="1"/>
    <cellStyle name="Followed Hyperlink" xfId="5322" builtinId="9" hidden="1"/>
    <cellStyle name="Followed Hyperlink" xfId="5323" builtinId="9" hidden="1"/>
    <cellStyle name="Followed Hyperlink" xfId="5324" builtinId="9" hidden="1"/>
    <cellStyle name="Followed Hyperlink" xfId="5325" builtinId="9" hidden="1"/>
    <cellStyle name="Followed Hyperlink" xfId="5326" builtinId="9" hidden="1"/>
    <cellStyle name="Followed Hyperlink" xfId="5327" builtinId="9" hidden="1"/>
    <cellStyle name="Followed Hyperlink" xfId="5328" builtinId="9" hidden="1"/>
    <cellStyle name="Followed Hyperlink" xfId="5329" builtinId="9" hidden="1"/>
    <cellStyle name="Followed Hyperlink" xfId="5330" builtinId="9" hidden="1"/>
    <cellStyle name="Followed Hyperlink" xfId="5331" builtinId="9" hidden="1"/>
    <cellStyle name="Followed Hyperlink" xfId="5332" builtinId="9" hidden="1"/>
    <cellStyle name="Followed Hyperlink" xfId="5333" builtinId="9" hidden="1"/>
    <cellStyle name="Followed Hyperlink" xfId="5334" builtinId="9" hidden="1"/>
    <cellStyle name="Followed Hyperlink" xfId="5335" builtinId="9" hidden="1"/>
    <cellStyle name="Followed Hyperlink" xfId="5336" builtinId="9" hidden="1"/>
    <cellStyle name="Followed Hyperlink" xfId="5337" builtinId="9" hidden="1"/>
    <cellStyle name="Followed Hyperlink" xfId="5338" builtinId="9" hidden="1"/>
    <cellStyle name="Followed Hyperlink" xfId="5339" builtinId="9" hidden="1"/>
    <cellStyle name="Followed Hyperlink" xfId="5340" builtinId="9" hidden="1"/>
    <cellStyle name="Followed Hyperlink" xfId="5341" builtinId="9" hidden="1"/>
    <cellStyle name="Followed Hyperlink" xfId="5342" builtinId="9" hidden="1"/>
    <cellStyle name="Followed Hyperlink" xfId="5343" builtinId="9" hidden="1"/>
    <cellStyle name="Followed Hyperlink" xfId="5344" builtinId="9" hidden="1"/>
    <cellStyle name="Followed Hyperlink" xfId="5345" builtinId="9" hidden="1"/>
    <cellStyle name="Followed Hyperlink" xfId="5346" builtinId="9" hidden="1"/>
    <cellStyle name="Followed Hyperlink" xfId="5347" builtinId="9" hidden="1"/>
    <cellStyle name="Followed Hyperlink" xfId="5348" builtinId="9" hidden="1"/>
    <cellStyle name="Followed Hyperlink" xfId="5349" builtinId="9" hidden="1"/>
    <cellStyle name="Followed Hyperlink" xfId="5350" builtinId="9" hidden="1"/>
    <cellStyle name="Followed Hyperlink" xfId="5351" builtinId="9" hidden="1"/>
    <cellStyle name="Followed Hyperlink" xfId="5352" builtinId="9" hidden="1"/>
    <cellStyle name="Followed Hyperlink" xfId="5353" builtinId="9" hidden="1"/>
    <cellStyle name="Followed Hyperlink" xfId="5354" builtinId="9" hidden="1"/>
    <cellStyle name="Followed Hyperlink" xfId="5355" builtinId="9" hidden="1"/>
    <cellStyle name="Followed Hyperlink" xfId="5356" builtinId="9" hidden="1"/>
    <cellStyle name="Followed Hyperlink" xfId="5357" builtinId="9" hidden="1"/>
    <cellStyle name="Followed Hyperlink" xfId="5358" builtinId="9" hidden="1"/>
    <cellStyle name="Followed Hyperlink" xfId="5359" builtinId="9" hidden="1"/>
    <cellStyle name="Followed Hyperlink" xfId="5360" builtinId="9" hidden="1"/>
    <cellStyle name="Followed Hyperlink" xfId="5361" builtinId="9" hidden="1"/>
    <cellStyle name="Followed Hyperlink" xfId="5362" builtinId="9" hidden="1"/>
    <cellStyle name="Followed Hyperlink" xfId="5363" builtinId="9" hidden="1"/>
    <cellStyle name="Followed Hyperlink" xfId="5364" builtinId="9" hidden="1"/>
    <cellStyle name="Followed Hyperlink" xfId="5365" builtinId="9" hidden="1"/>
    <cellStyle name="Followed Hyperlink" xfId="5366" builtinId="9" hidden="1"/>
    <cellStyle name="Followed Hyperlink" xfId="5367" builtinId="9" hidden="1"/>
    <cellStyle name="Followed Hyperlink" xfId="5368" builtinId="9" hidden="1"/>
    <cellStyle name="Followed Hyperlink" xfId="5369" builtinId="9" hidden="1"/>
    <cellStyle name="Followed Hyperlink" xfId="5370" builtinId="9" hidden="1"/>
    <cellStyle name="Followed Hyperlink" xfId="5371" builtinId="9" hidden="1"/>
    <cellStyle name="Followed Hyperlink" xfId="5372" builtinId="9" hidden="1"/>
    <cellStyle name="Followed Hyperlink" xfId="5373" builtinId="9" hidden="1"/>
    <cellStyle name="Followed Hyperlink" xfId="5374" builtinId="9" hidden="1"/>
    <cellStyle name="Followed Hyperlink" xfId="5375" builtinId="9" hidden="1"/>
    <cellStyle name="Followed Hyperlink" xfId="5376" builtinId="9" hidden="1"/>
    <cellStyle name="Followed Hyperlink" xfId="5377" builtinId="9" hidden="1"/>
    <cellStyle name="Followed Hyperlink" xfId="5378" builtinId="9" hidden="1"/>
    <cellStyle name="Followed Hyperlink" xfId="5379" builtinId="9" hidden="1"/>
    <cellStyle name="Followed Hyperlink" xfId="5380" builtinId="9" hidden="1"/>
    <cellStyle name="Followed Hyperlink" xfId="5381" builtinId="9" hidden="1"/>
    <cellStyle name="Followed Hyperlink" xfId="5382" builtinId="9" hidden="1"/>
    <cellStyle name="Followed Hyperlink" xfId="5383" builtinId="9" hidden="1"/>
    <cellStyle name="Followed Hyperlink" xfId="5384" builtinId="9" hidden="1"/>
    <cellStyle name="Followed Hyperlink" xfId="5385" builtinId="9" hidden="1"/>
    <cellStyle name="Followed Hyperlink" xfId="5386" builtinId="9" hidden="1"/>
    <cellStyle name="Followed Hyperlink" xfId="5387" builtinId="9" hidden="1"/>
    <cellStyle name="Followed Hyperlink" xfId="5388" builtinId="9" hidden="1"/>
    <cellStyle name="Followed Hyperlink" xfId="5389" builtinId="9" hidden="1"/>
    <cellStyle name="Followed Hyperlink" xfId="5390" builtinId="9" hidden="1"/>
    <cellStyle name="Followed Hyperlink" xfId="5391" builtinId="9" hidden="1"/>
    <cellStyle name="Followed Hyperlink" xfId="5392" builtinId="9" hidden="1"/>
    <cellStyle name="Followed Hyperlink" xfId="5393" builtinId="9" hidden="1"/>
    <cellStyle name="Followed Hyperlink" xfId="5394" builtinId="9" hidden="1"/>
    <cellStyle name="Followed Hyperlink" xfId="5395" builtinId="9" hidden="1"/>
    <cellStyle name="Followed Hyperlink" xfId="5396" builtinId="9" hidden="1"/>
    <cellStyle name="Followed Hyperlink" xfId="5397" builtinId="9" hidden="1"/>
    <cellStyle name="Followed Hyperlink" xfId="5398" builtinId="9" hidden="1"/>
    <cellStyle name="Followed Hyperlink" xfId="5399" builtinId="9" hidden="1"/>
    <cellStyle name="Followed Hyperlink" xfId="5400" builtinId="9" hidden="1"/>
    <cellStyle name="Followed Hyperlink" xfId="5401" builtinId="9" hidden="1"/>
    <cellStyle name="Followed Hyperlink" xfId="5402" builtinId="9" hidden="1"/>
    <cellStyle name="Followed Hyperlink" xfId="5403" builtinId="9" hidden="1"/>
    <cellStyle name="Followed Hyperlink" xfId="5404" builtinId="9" hidden="1"/>
    <cellStyle name="Followed Hyperlink" xfId="5405" builtinId="9" hidden="1"/>
    <cellStyle name="Followed Hyperlink" xfId="5406" builtinId="9" hidden="1"/>
    <cellStyle name="Followed Hyperlink" xfId="5407" builtinId="9" hidden="1"/>
    <cellStyle name="Followed Hyperlink" xfId="5408" builtinId="9" hidden="1"/>
    <cellStyle name="Followed Hyperlink" xfId="5409" builtinId="9" hidden="1"/>
    <cellStyle name="Followed Hyperlink" xfId="5410" builtinId="9" hidden="1"/>
    <cellStyle name="Followed Hyperlink" xfId="5411" builtinId="9" hidden="1"/>
    <cellStyle name="Followed Hyperlink" xfId="5412" builtinId="9" hidden="1"/>
    <cellStyle name="Followed Hyperlink" xfId="5413" builtinId="9" hidden="1"/>
    <cellStyle name="Followed Hyperlink" xfId="5414" builtinId="9" hidden="1"/>
    <cellStyle name="Followed Hyperlink" xfId="5415" builtinId="9" hidden="1"/>
    <cellStyle name="Followed Hyperlink" xfId="5416" builtinId="9" hidden="1"/>
    <cellStyle name="Followed Hyperlink" xfId="5417" builtinId="9" hidden="1"/>
    <cellStyle name="Followed Hyperlink" xfId="5418" builtinId="9" hidden="1"/>
    <cellStyle name="Followed Hyperlink" xfId="5419" builtinId="9" hidden="1"/>
    <cellStyle name="Followed Hyperlink" xfId="5420" builtinId="9" hidden="1"/>
    <cellStyle name="Followed Hyperlink" xfId="5421" builtinId="9" hidden="1"/>
    <cellStyle name="Followed Hyperlink" xfId="5422" builtinId="9" hidden="1"/>
    <cellStyle name="Followed Hyperlink" xfId="5423" builtinId="9" hidden="1"/>
    <cellStyle name="Followed Hyperlink" xfId="5424" builtinId="9" hidden="1"/>
    <cellStyle name="Followed Hyperlink" xfId="5425" builtinId="9" hidden="1"/>
    <cellStyle name="Followed Hyperlink" xfId="5426" builtinId="9" hidden="1"/>
    <cellStyle name="Followed Hyperlink" xfId="5427" builtinId="9" hidden="1"/>
    <cellStyle name="Followed Hyperlink" xfId="5428" builtinId="9" hidden="1"/>
    <cellStyle name="Followed Hyperlink" xfId="5429" builtinId="9" hidden="1"/>
    <cellStyle name="Followed Hyperlink" xfId="5430" builtinId="9" hidden="1"/>
    <cellStyle name="Followed Hyperlink" xfId="5431" builtinId="9" hidden="1"/>
    <cellStyle name="Followed Hyperlink" xfId="5432" builtinId="9" hidden="1"/>
    <cellStyle name="Followed Hyperlink" xfId="5433" builtinId="9" hidden="1"/>
    <cellStyle name="Followed Hyperlink" xfId="5434" builtinId="9" hidden="1"/>
    <cellStyle name="Followed Hyperlink" xfId="5435" builtinId="9" hidden="1"/>
    <cellStyle name="Followed Hyperlink" xfId="5436" builtinId="9" hidden="1"/>
    <cellStyle name="Followed Hyperlink" xfId="5437" builtinId="9" hidden="1"/>
    <cellStyle name="Followed Hyperlink" xfId="5438" builtinId="9" hidden="1"/>
    <cellStyle name="Followed Hyperlink" xfId="5439" builtinId="9" hidden="1"/>
    <cellStyle name="Followed Hyperlink" xfId="5440" builtinId="9" hidden="1"/>
    <cellStyle name="Followed Hyperlink" xfId="5441" builtinId="9" hidden="1"/>
    <cellStyle name="Followed Hyperlink" xfId="5442" builtinId="9" hidden="1"/>
    <cellStyle name="Followed Hyperlink" xfId="5443" builtinId="9" hidden="1"/>
    <cellStyle name="Followed Hyperlink" xfId="5444" builtinId="9" hidden="1"/>
    <cellStyle name="Followed Hyperlink" xfId="5445" builtinId="9" hidden="1"/>
    <cellStyle name="Followed Hyperlink" xfId="5446" builtinId="9" hidden="1"/>
    <cellStyle name="Followed Hyperlink" xfId="5447" builtinId="9" hidden="1"/>
    <cellStyle name="Followed Hyperlink" xfId="5448" builtinId="9" hidden="1"/>
    <cellStyle name="Followed Hyperlink" xfId="5449" builtinId="9" hidden="1"/>
    <cellStyle name="Followed Hyperlink" xfId="5450" builtinId="9" hidden="1"/>
    <cellStyle name="Followed Hyperlink" xfId="5451" builtinId="9" hidden="1"/>
    <cellStyle name="Followed Hyperlink" xfId="5452" builtinId="9" hidden="1"/>
    <cellStyle name="Followed Hyperlink" xfId="5453" builtinId="9" hidden="1"/>
    <cellStyle name="Followed Hyperlink" xfId="5454" builtinId="9" hidden="1"/>
    <cellStyle name="Followed Hyperlink" xfId="5455" builtinId="9" hidden="1"/>
    <cellStyle name="Followed Hyperlink" xfId="5456" builtinId="9" hidden="1"/>
    <cellStyle name="Followed Hyperlink" xfId="5457" builtinId="9" hidden="1"/>
    <cellStyle name="Followed Hyperlink" xfId="5458" builtinId="9" hidden="1"/>
    <cellStyle name="Followed Hyperlink" xfId="5459" builtinId="9" hidden="1"/>
    <cellStyle name="Followed Hyperlink" xfId="5460" builtinId="9" hidden="1"/>
    <cellStyle name="Followed Hyperlink" xfId="5461" builtinId="9" hidden="1"/>
    <cellStyle name="Followed Hyperlink" xfId="5462" builtinId="9" hidden="1"/>
    <cellStyle name="Followed Hyperlink" xfId="5463" builtinId="9" hidden="1"/>
    <cellStyle name="Followed Hyperlink" xfId="5464" builtinId="9" hidden="1"/>
    <cellStyle name="Followed Hyperlink" xfId="5465" builtinId="9" hidden="1"/>
    <cellStyle name="Followed Hyperlink" xfId="5466" builtinId="9" hidden="1"/>
    <cellStyle name="Followed Hyperlink" xfId="5467" builtinId="9" hidden="1"/>
    <cellStyle name="Followed Hyperlink" xfId="5468" builtinId="9" hidden="1"/>
    <cellStyle name="Followed Hyperlink" xfId="5469" builtinId="9" hidden="1"/>
    <cellStyle name="Followed Hyperlink" xfId="5470" builtinId="9" hidden="1"/>
    <cellStyle name="Followed Hyperlink" xfId="5471" builtinId="9" hidden="1"/>
    <cellStyle name="Followed Hyperlink" xfId="5472" builtinId="9" hidden="1"/>
    <cellStyle name="Followed Hyperlink" xfId="5473" builtinId="9" hidden="1"/>
    <cellStyle name="Followed Hyperlink" xfId="5474" builtinId="9" hidden="1"/>
    <cellStyle name="Followed Hyperlink" xfId="5475" builtinId="9" hidden="1"/>
    <cellStyle name="Followed Hyperlink" xfId="5476" builtinId="9" hidden="1"/>
    <cellStyle name="Followed Hyperlink" xfId="5477" builtinId="9" hidden="1"/>
    <cellStyle name="Followed Hyperlink" xfId="5478" builtinId="9" hidden="1"/>
    <cellStyle name="Followed Hyperlink" xfId="5479" builtinId="9" hidden="1"/>
    <cellStyle name="Followed Hyperlink" xfId="5480" builtinId="9" hidden="1"/>
    <cellStyle name="Followed Hyperlink" xfId="5481" builtinId="9" hidden="1"/>
    <cellStyle name="Followed Hyperlink" xfId="5482" builtinId="9" hidden="1"/>
    <cellStyle name="Followed Hyperlink" xfId="5483" builtinId="9" hidden="1"/>
    <cellStyle name="Followed Hyperlink" xfId="5484" builtinId="9" hidden="1"/>
    <cellStyle name="Followed Hyperlink" xfId="5485" builtinId="9" hidden="1"/>
    <cellStyle name="Followed Hyperlink" xfId="5486" builtinId="9" hidden="1"/>
    <cellStyle name="Followed Hyperlink" xfId="5487" builtinId="9" hidden="1"/>
    <cellStyle name="Followed Hyperlink" xfId="5488" builtinId="9" hidden="1"/>
    <cellStyle name="Followed Hyperlink" xfId="5489" builtinId="9" hidden="1"/>
    <cellStyle name="Followed Hyperlink" xfId="5490" builtinId="9" hidden="1"/>
    <cellStyle name="Followed Hyperlink" xfId="5491" builtinId="9" hidden="1"/>
    <cellStyle name="Followed Hyperlink" xfId="5492" builtinId="9" hidden="1"/>
    <cellStyle name="Followed Hyperlink" xfId="5493" builtinId="9" hidden="1"/>
    <cellStyle name="Followed Hyperlink" xfId="5494" builtinId="9" hidden="1"/>
    <cellStyle name="Followed Hyperlink" xfId="5495" builtinId="9" hidden="1"/>
    <cellStyle name="Followed Hyperlink" xfId="5496" builtinId="9" hidden="1"/>
    <cellStyle name="Followed Hyperlink" xfId="5497" builtinId="9" hidden="1"/>
    <cellStyle name="Followed Hyperlink" xfId="5498" builtinId="9" hidden="1"/>
    <cellStyle name="Followed Hyperlink" xfId="5499" builtinId="9" hidden="1"/>
    <cellStyle name="Followed Hyperlink" xfId="5500" builtinId="9" hidden="1"/>
    <cellStyle name="Followed Hyperlink" xfId="5501" builtinId="9" hidden="1"/>
    <cellStyle name="Followed Hyperlink" xfId="5502" builtinId="9" hidden="1"/>
    <cellStyle name="Followed Hyperlink" xfId="5503" builtinId="9" hidden="1"/>
    <cellStyle name="Followed Hyperlink" xfId="5504" builtinId="9" hidden="1"/>
    <cellStyle name="Followed Hyperlink" xfId="5505" builtinId="9" hidden="1"/>
    <cellStyle name="Followed Hyperlink" xfId="5506" builtinId="9" hidden="1"/>
    <cellStyle name="Followed Hyperlink" xfId="5507" builtinId="9" hidden="1"/>
    <cellStyle name="Followed Hyperlink" xfId="5508" builtinId="9" hidden="1"/>
    <cellStyle name="Followed Hyperlink" xfId="5509" builtinId="9" hidden="1"/>
    <cellStyle name="Followed Hyperlink" xfId="5510" builtinId="9" hidden="1"/>
    <cellStyle name="Followed Hyperlink" xfId="5511" builtinId="9" hidden="1"/>
    <cellStyle name="Followed Hyperlink" xfId="5512" builtinId="9" hidden="1"/>
    <cellStyle name="Followed Hyperlink" xfId="5513" builtinId="9" hidden="1"/>
    <cellStyle name="Followed Hyperlink" xfId="5514" builtinId="9" hidden="1"/>
    <cellStyle name="Followed Hyperlink" xfId="5515" builtinId="9" hidden="1"/>
    <cellStyle name="Followed Hyperlink" xfId="5516" builtinId="9" hidden="1"/>
    <cellStyle name="Followed Hyperlink" xfId="5517" builtinId="9" hidden="1"/>
    <cellStyle name="Followed Hyperlink" xfId="5518" builtinId="9" hidden="1"/>
    <cellStyle name="Followed Hyperlink" xfId="5519" builtinId="9" hidden="1"/>
    <cellStyle name="Followed Hyperlink" xfId="5520" builtinId="9" hidden="1"/>
    <cellStyle name="Followed Hyperlink" xfId="5521" builtinId="9" hidden="1"/>
    <cellStyle name="Followed Hyperlink" xfId="5522" builtinId="9" hidden="1"/>
    <cellStyle name="Followed Hyperlink" xfId="5523" builtinId="9" hidden="1"/>
    <cellStyle name="Followed Hyperlink" xfId="5524" builtinId="9" hidden="1"/>
    <cellStyle name="Followed Hyperlink" xfId="5525" builtinId="9" hidden="1"/>
    <cellStyle name="Followed Hyperlink" xfId="5526" builtinId="9" hidden="1"/>
    <cellStyle name="Followed Hyperlink" xfId="5527" builtinId="9" hidden="1"/>
    <cellStyle name="Followed Hyperlink" xfId="5528" builtinId="9" hidden="1"/>
    <cellStyle name="Followed Hyperlink" xfId="5529" builtinId="9" hidden="1"/>
    <cellStyle name="Followed Hyperlink" xfId="5530" builtinId="9" hidden="1"/>
    <cellStyle name="Followed Hyperlink" xfId="5531" builtinId="9" hidden="1"/>
    <cellStyle name="Followed Hyperlink" xfId="5532" builtinId="9" hidden="1"/>
    <cellStyle name="Followed Hyperlink" xfId="5533" builtinId="9" hidden="1"/>
    <cellStyle name="Followed Hyperlink" xfId="5534" builtinId="9" hidden="1"/>
    <cellStyle name="Followed Hyperlink" xfId="5535" builtinId="9" hidden="1"/>
    <cellStyle name="Followed Hyperlink" xfId="5536" builtinId="9" hidden="1"/>
    <cellStyle name="Followed Hyperlink" xfId="5537" builtinId="9" hidden="1"/>
    <cellStyle name="Followed Hyperlink" xfId="5538" builtinId="9" hidden="1"/>
    <cellStyle name="Followed Hyperlink" xfId="5539" builtinId="9" hidden="1"/>
    <cellStyle name="Followed Hyperlink" xfId="5540" builtinId="9" hidden="1"/>
    <cellStyle name="Followed Hyperlink" xfId="5541" builtinId="9" hidden="1"/>
    <cellStyle name="Followed Hyperlink" xfId="5542" builtinId="9" hidden="1"/>
    <cellStyle name="Followed Hyperlink" xfId="5543" builtinId="9" hidden="1"/>
    <cellStyle name="Followed Hyperlink" xfId="5544" builtinId="9" hidden="1"/>
    <cellStyle name="Followed Hyperlink" xfId="5545" builtinId="9" hidden="1"/>
    <cellStyle name="Followed Hyperlink" xfId="5546" builtinId="9" hidden="1"/>
    <cellStyle name="Followed Hyperlink" xfId="5547" builtinId="9" hidden="1"/>
    <cellStyle name="Followed Hyperlink" xfId="5548" builtinId="9" hidden="1"/>
    <cellStyle name="Followed Hyperlink" xfId="5549" builtinId="9" hidden="1"/>
    <cellStyle name="Followed Hyperlink" xfId="5550" builtinId="9" hidden="1"/>
    <cellStyle name="Followed Hyperlink" xfId="5551" builtinId="9" hidden="1"/>
    <cellStyle name="Followed Hyperlink" xfId="5552" builtinId="9" hidden="1"/>
    <cellStyle name="Followed Hyperlink" xfId="5553" builtinId="9" hidden="1"/>
    <cellStyle name="Followed Hyperlink" xfId="5554" builtinId="9" hidden="1"/>
    <cellStyle name="Followed Hyperlink" xfId="5555" builtinId="9" hidden="1"/>
    <cellStyle name="Followed Hyperlink" xfId="5556" builtinId="9" hidden="1"/>
    <cellStyle name="Followed Hyperlink" xfId="5557" builtinId="9" hidden="1"/>
    <cellStyle name="Followed Hyperlink" xfId="5558" builtinId="9" hidden="1"/>
    <cellStyle name="Followed Hyperlink" xfId="5559" builtinId="9" hidden="1"/>
    <cellStyle name="Followed Hyperlink" xfId="5560" builtinId="9" hidden="1"/>
    <cellStyle name="Followed Hyperlink" xfId="5561" builtinId="9" hidden="1"/>
    <cellStyle name="Followed Hyperlink" xfId="5562" builtinId="9" hidden="1"/>
    <cellStyle name="Followed Hyperlink" xfId="5563" builtinId="9" hidden="1"/>
    <cellStyle name="Followed Hyperlink" xfId="5564" builtinId="9" hidden="1"/>
    <cellStyle name="Followed Hyperlink" xfId="5565" builtinId="9" hidden="1"/>
    <cellStyle name="Followed Hyperlink" xfId="5566" builtinId="9" hidden="1"/>
    <cellStyle name="Followed Hyperlink" xfId="5567" builtinId="9" hidden="1"/>
    <cellStyle name="Followed Hyperlink" xfId="5568" builtinId="9" hidden="1"/>
    <cellStyle name="Followed Hyperlink" xfId="5569" builtinId="9" hidden="1"/>
    <cellStyle name="Followed Hyperlink" xfId="5570" builtinId="9" hidden="1"/>
    <cellStyle name="Followed Hyperlink" xfId="5571" builtinId="9" hidden="1"/>
    <cellStyle name="Followed Hyperlink" xfId="5572" builtinId="9" hidden="1"/>
    <cellStyle name="Followed Hyperlink" xfId="5573" builtinId="9" hidden="1"/>
    <cellStyle name="Followed Hyperlink" xfId="5574" builtinId="9" hidden="1"/>
    <cellStyle name="Followed Hyperlink" xfId="5575" builtinId="9" hidden="1"/>
    <cellStyle name="Followed Hyperlink" xfId="5576" builtinId="9" hidden="1"/>
    <cellStyle name="Followed Hyperlink" xfId="5577" builtinId="9" hidden="1"/>
    <cellStyle name="Followed Hyperlink" xfId="5578" builtinId="9" hidden="1"/>
    <cellStyle name="Followed Hyperlink" xfId="5579" builtinId="9" hidden="1"/>
    <cellStyle name="Followed Hyperlink" xfId="5580" builtinId="9" hidden="1"/>
    <cellStyle name="Followed Hyperlink" xfId="5581" builtinId="9" hidden="1"/>
    <cellStyle name="Followed Hyperlink" xfId="5582" builtinId="9" hidden="1"/>
    <cellStyle name="Followed Hyperlink" xfId="5583" builtinId="9" hidden="1"/>
    <cellStyle name="Followed Hyperlink" xfId="5584" builtinId="9" hidden="1"/>
    <cellStyle name="Followed Hyperlink" xfId="5585" builtinId="9" hidden="1"/>
    <cellStyle name="Followed Hyperlink" xfId="5586" builtinId="9" hidden="1"/>
    <cellStyle name="Followed Hyperlink" xfId="5587" builtinId="9" hidden="1"/>
    <cellStyle name="Followed Hyperlink" xfId="5588" builtinId="9" hidden="1"/>
    <cellStyle name="Followed Hyperlink" xfId="5589" builtinId="9" hidden="1"/>
    <cellStyle name="Followed Hyperlink" xfId="5590" builtinId="9" hidden="1"/>
    <cellStyle name="Followed Hyperlink" xfId="5591" builtinId="9" hidden="1"/>
    <cellStyle name="Followed Hyperlink" xfId="5592" builtinId="9" hidden="1"/>
    <cellStyle name="Followed Hyperlink" xfId="5593" builtinId="9" hidden="1"/>
    <cellStyle name="Followed Hyperlink" xfId="5594" builtinId="9" hidden="1"/>
    <cellStyle name="Followed Hyperlink" xfId="5595" builtinId="9" hidden="1"/>
    <cellStyle name="Followed Hyperlink" xfId="5596" builtinId="9" hidden="1"/>
    <cellStyle name="Followed Hyperlink" xfId="5597" builtinId="9" hidden="1"/>
    <cellStyle name="Followed Hyperlink" xfId="5598" builtinId="9" hidden="1"/>
    <cellStyle name="Followed Hyperlink" xfId="5599" builtinId="9" hidden="1"/>
    <cellStyle name="Followed Hyperlink" xfId="5600" builtinId="9" hidden="1"/>
    <cellStyle name="Followed Hyperlink" xfId="5601" builtinId="9" hidden="1"/>
    <cellStyle name="Followed Hyperlink" xfId="5602" builtinId="9" hidden="1"/>
    <cellStyle name="Followed Hyperlink" xfId="5603" builtinId="9" hidden="1"/>
    <cellStyle name="Followed Hyperlink" xfId="5604" builtinId="9" hidden="1"/>
    <cellStyle name="Followed Hyperlink" xfId="5605" builtinId="9" hidden="1"/>
    <cellStyle name="Followed Hyperlink" xfId="5606" builtinId="9" hidden="1"/>
    <cellStyle name="Followed Hyperlink" xfId="5607" builtinId="9" hidden="1"/>
    <cellStyle name="Followed Hyperlink" xfId="5608" builtinId="9" hidden="1"/>
    <cellStyle name="Followed Hyperlink" xfId="5609" builtinId="9" hidden="1"/>
    <cellStyle name="Followed Hyperlink" xfId="5610" builtinId="9" hidden="1"/>
    <cellStyle name="Followed Hyperlink" xfId="5611" builtinId="9" hidden="1"/>
    <cellStyle name="Followed Hyperlink" xfId="5612" builtinId="9" hidden="1"/>
    <cellStyle name="Followed Hyperlink" xfId="5613" builtinId="9" hidden="1"/>
    <cellStyle name="Followed Hyperlink" xfId="5614" builtinId="9" hidden="1"/>
    <cellStyle name="Followed Hyperlink" xfId="5615" builtinId="9" hidden="1"/>
    <cellStyle name="Followed Hyperlink" xfId="5616" builtinId="9" hidden="1"/>
    <cellStyle name="Followed Hyperlink" xfId="5617" builtinId="9" hidden="1"/>
    <cellStyle name="Followed Hyperlink" xfId="5618" builtinId="9" hidden="1"/>
    <cellStyle name="Followed Hyperlink" xfId="5619" builtinId="9" hidden="1"/>
    <cellStyle name="Followed Hyperlink" xfId="5620" builtinId="9" hidden="1"/>
    <cellStyle name="Followed Hyperlink" xfId="5621" builtinId="9" hidden="1"/>
    <cellStyle name="Followed Hyperlink" xfId="5622" builtinId="9" hidden="1"/>
    <cellStyle name="Followed Hyperlink" xfId="5623" builtinId="9" hidden="1"/>
    <cellStyle name="Followed Hyperlink" xfId="5624" builtinId="9" hidden="1"/>
    <cellStyle name="Followed Hyperlink" xfId="5625" builtinId="9" hidden="1"/>
    <cellStyle name="Followed Hyperlink" xfId="5626" builtinId="9" hidden="1"/>
    <cellStyle name="Followed Hyperlink" xfId="5627" builtinId="9" hidden="1"/>
    <cellStyle name="Followed Hyperlink" xfId="5628" builtinId="9" hidden="1"/>
    <cellStyle name="Followed Hyperlink" xfId="5629" builtinId="9" hidden="1"/>
    <cellStyle name="Followed Hyperlink" xfId="5630" builtinId="9" hidden="1"/>
    <cellStyle name="Followed Hyperlink" xfId="5631" builtinId="9" hidden="1"/>
    <cellStyle name="Followed Hyperlink" xfId="5632" builtinId="9" hidden="1"/>
    <cellStyle name="Followed Hyperlink" xfId="5633" builtinId="9" hidden="1"/>
    <cellStyle name="Followed Hyperlink" xfId="5634" builtinId="9" hidden="1"/>
    <cellStyle name="Followed Hyperlink" xfId="5635" builtinId="9" hidden="1"/>
    <cellStyle name="Followed Hyperlink" xfId="5636" builtinId="9" hidden="1"/>
    <cellStyle name="Followed Hyperlink" xfId="5637" builtinId="9" hidden="1"/>
    <cellStyle name="Followed Hyperlink" xfId="5638" builtinId="9" hidden="1"/>
    <cellStyle name="Followed Hyperlink" xfId="5639" builtinId="9" hidden="1"/>
    <cellStyle name="Followed Hyperlink" xfId="5640" builtinId="9" hidden="1"/>
    <cellStyle name="Followed Hyperlink" xfId="5641" builtinId="9" hidden="1"/>
    <cellStyle name="Followed Hyperlink" xfId="5642" builtinId="9" hidden="1"/>
    <cellStyle name="Followed Hyperlink" xfId="5643" builtinId="9" hidden="1"/>
    <cellStyle name="Followed Hyperlink" xfId="5644" builtinId="9" hidden="1"/>
    <cellStyle name="Followed Hyperlink" xfId="5645" builtinId="9" hidden="1"/>
    <cellStyle name="Followed Hyperlink" xfId="5646" builtinId="9" hidden="1"/>
    <cellStyle name="Followed Hyperlink" xfId="5647" builtinId="9" hidden="1"/>
    <cellStyle name="Followed Hyperlink" xfId="5648" builtinId="9" hidden="1"/>
    <cellStyle name="Followed Hyperlink" xfId="5649" builtinId="9" hidden="1"/>
    <cellStyle name="Followed Hyperlink" xfId="5650" builtinId="9" hidden="1"/>
    <cellStyle name="Followed Hyperlink" xfId="5651" builtinId="9" hidden="1"/>
    <cellStyle name="Followed Hyperlink" xfId="5652" builtinId="9" hidden="1"/>
    <cellStyle name="Followed Hyperlink" xfId="5653" builtinId="9" hidden="1"/>
    <cellStyle name="Followed Hyperlink" xfId="5654" builtinId="9" hidden="1"/>
    <cellStyle name="Followed Hyperlink" xfId="5655" builtinId="9" hidden="1"/>
    <cellStyle name="Followed Hyperlink" xfId="5656" builtinId="9" hidden="1"/>
    <cellStyle name="Followed Hyperlink" xfId="5657" builtinId="9" hidden="1"/>
    <cellStyle name="Followed Hyperlink" xfId="5658" builtinId="9" hidden="1"/>
    <cellStyle name="Followed Hyperlink" xfId="5659" builtinId="9" hidden="1"/>
    <cellStyle name="Followed Hyperlink" xfId="5660" builtinId="9" hidden="1"/>
    <cellStyle name="Followed Hyperlink" xfId="5661" builtinId="9" hidden="1"/>
    <cellStyle name="Followed Hyperlink" xfId="5662" builtinId="9" hidden="1"/>
    <cellStyle name="Followed Hyperlink" xfId="5663" builtinId="9" hidden="1"/>
    <cellStyle name="Followed Hyperlink" xfId="5664" builtinId="9" hidden="1"/>
    <cellStyle name="Followed Hyperlink" xfId="5665" builtinId="9" hidden="1"/>
    <cellStyle name="Followed Hyperlink" xfId="5666" builtinId="9" hidden="1"/>
    <cellStyle name="Followed Hyperlink" xfId="5667" builtinId="9" hidden="1"/>
    <cellStyle name="Followed Hyperlink" xfId="5668" builtinId="9" hidden="1"/>
    <cellStyle name="Followed Hyperlink" xfId="5669" builtinId="9" hidden="1"/>
    <cellStyle name="Followed Hyperlink" xfId="5670" builtinId="9" hidden="1"/>
    <cellStyle name="Followed Hyperlink" xfId="5671" builtinId="9" hidden="1"/>
    <cellStyle name="Followed Hyperlink" xfId="5672" builtinId="9" hidden="1"/>
    <cellStyle name="Followed Hyperlink" xfId="5673" builtinId="9" hidden="1"/>
    <cellStyle name="Followed Hyperlink" xfId="5674" builtinId="9" hidden="1"/>
    <cellStyle name="Followed Hyperlink" xfId="5675" builtinId="9" hidden="1"/>
    <cellStyle name="Followed Hyperlink" xfId="5676" builtinId="9" hidden="1"/>
    <cellStyle name="Followed Hyperlink" xfId="5677" builtinId="9" hidden="1"/>
    <cellStyle name="Followed Hyperlink" xfId="5678" builtinId="9" hidden="1"/>
    <cellStyle name="Followed Hyperlink" xfId="5679" builtinId="9" hidden="1"/>
    <cellStyle name="Followed Hyperlink" xfId="5680" builtinId="9" hidden="1"/>
    <cellStyle name="Followed Hyperlink" xfId="5681" builtinId="9" hidden="1"/>
    <cellStyle name="Followed Hyperlink" xfId="5682" builtinId="9" hidden="1"/>
    <cellStyle name="Followed Hyperlink" xfId="5683" builtinId="9" hidden="1"/>
    <cellStyle name="Followed Hyperlink" xfId="5684" builtinId="9" hidden="1"/>
    <cellStyle name="Followed Hyperlink" xfId="6215" builtinId="9" hidden="1"/>
    <cellStyle name="Followed Hyperlink" xfId="6216" builtinId="9" hidden="1"/>
    <cellStyle name="Followed Hyperlink" xfId="6217" builtinId="9" hidden="1"/>
    <cellStyle name="Followed Hyperlink" xfId="6218" builtinId="9" hidden="1"/>
    <cellStyle name="Followed Hyperlink" xfId="6219" builtinId="9" hidden="1"/>
    <cellStyle name="Followed Hyperlink" xfId="6220" builtinId="9" hidden="1"/>
    <cellStyle name="Followed Hyperlink" xfId="6221" builtinId="9" hidden="1"/>
    <cellStyle name="Followed Hyperlink" xfId="6222" builtinId="9" hidden="1"/>
    <cellStyle name="Followed Hyperlink" xfId="6223" builtinId="9" hidden="1"/>
    <cellStyle name="Followed Hyperlink" xfId="6224" builtinId="9" hidden="1"/>
    <cellStyle name="Followed Hyperlink" xfId="6225" builtinId="9" hidden="1"/>
    <cellStyle name="Followed Hyperlink" xfId="6226" builtinId="9" hidden="1"/>
    <cellStyle name="Followed Hyperlink" xfId="6227" builtinId="9" hidden="1"/>
    <cellStyle name="Followed Hyperlink" xfId="6228" builtinId="9" hidden="1"/>
    <cellStyle name="Followed Hyperlink" xfId="6229" builtinId="9" hidden="1"/>
    <cellStyle name="Followed Hyperlink" xfId="6230" builtinId="9" hidden="1"/>
    <cellStyle name="Followed Hyperlink" xfId="6231" builtinId="9" hidden="1"/>
    <cellStyle name="Followed Hyperlink" xfId="6232" builtinId="9" hidden="1"/>
    <cellStyle name="Followed Hyperlink" xfId="6233" builtinId="9" hidden="1"/>
    <cellStyle name="Followed Hyperlink" xfId="6234" builtinId="9" hidden="1"/>
    <cellStyle name="Followed Hyperlink" xfId="6235" builtinId="9" hidden="1"/>
    <cellStyle name="Followed Hyperlink" xfId="6236" builtinId="9" hidden="1"/>
    <cellStyle name="Followed Hyperlink" xfId="6237" builtinId="9" hidden="1"/>
    <cellStyle name="Followed Hyperlink" xfId="6238" builtinId="9" hidden="1"/>
    <cellStyle name="Followed Hyperlink" xfId="6239" builtinId="9" hidden="1"/>
    <cellStyle name="Followed Hyperlink" xfId="6240" builtinId="9" hidden="1"/>
    <cellStyle name="Followed Hyperlink" xfId="6241" builtinId="9" hidden="1"/>
    <cellStyle name="Followed Hyperlink" xfId="6242" builtinId="9" hidden="1"/>
    <cellStyle name="Followed Hyperlink" xfId="6243" builtinId="9" hidden="1"/>
    <cellStyle name="Followed Hyperlink" xfId="6244" builtinId="9" hidden="1"/>
    <cellStyle name="Followed Hyperlink" xfId="6245" builtinId="9" hidden="1"/>
    <cellStyle name="Followed Hyperlink" xfId="6246" builtinId="9" hidden="1"/>
    <cellStyle name="Followed Hyperlink" xfId="6247" builtinId="9" hidden="1"/>
    <cellStyle name="Followed Hyperlink" xfId="6248" builtinId="9" hidden="1"/>
    <cellStyle name="Followed Hyperlink" xfId="6249" builtinId="9" hidden="1"/>
    <cellStyle name="Followed Hyperlink" xfId="6250" builtinId="9" hidden="1"/>
    <cellStyle name="Followed Hyperlink" xfId="6251" builtinId="9" hidden="1"/>
    <cellStyle name="Followed Hyperlink" xfId="6252" builtinId="9" hidden="1"/>
    <cellStyle name="Followed Hyperlink" xfId="6253" builtinId="9" hidden="1"/>
    <cellStyle name="Followed Hyperlink" xfId="6254" builtinId="9" hidden="1"/>
    <cellStyle name="Followed Hyperlink" xfId="6255" builtinId="9" hidden="1"/>
    <cellStyle name="Followed Hyperlink" xfId="6256" builtinId="9" hidden="1"/>
    <cellStyle name="Followed Hyperlink" xfId="6257" builtinId="9" hidden="1"/>
    <cellStyle name="Followed Hyperlink" xfId="6258" builtinId="9" hidden="1"/>
    <cellStyle name="Followed Hyperlink" xfId="6259" builtinId="9" hidden="1"/>
    <cellStyle name="Followed Hyperlink" xfId="6260" builtinId="9" hidden="1"/>
    <cellStyle name="Followed Hyperlink" xfId="6261" builtinId="9" hidden="1"/>
    <cellStyle name="Followed Hyperlink" xfId="6208" builtinId="9" hidden="1"/>
    <cellStyle name="Followed Hyperlink" xfId="6207" builtinId="9" hidden="1"/>
    <cellStyle name="Followed Hyperlink" xfId="6206" builtinId="9" hidden="1"/>
    <cellStyle name="Followed Hyperlink" xfId="6205" builtinId="9" hidden="1"/>
    <cellStyle name="Followed Hyperlink" xfId="6204" builtinId="9" hidden="1"/>
    <cellStyle name="Followed Hyperlink" xfId="6203" builtinId="9" hidden="1"/>
    <cellStyle name="Followed Hyperlink" xfId="6202" builtinId="9" hidden="1"/>
    <cellStyle name="Followed Hyperlink" xfId="6201" builtinId="9" hidden="1"/>
    <cellStyle name="Followed Hyperlink" xfId="6200" builtinId="9" hidden="1"/>
    <cellStyle name="Followed Hyperlink" xfId="6199" builtinId="9" hidden="1"/>
    <cellStyle name="Followed Hyperlink" xfId="6198" builtinId="9" hidden="1"/>
    <cellStyle name="Followed Hyperlink" xfId="6197" builtinId="9" hidden="1"/>
    <cellStyle name="Followed Hyperlink" xfId="6196" builtinId="9" hidden="1"/>
    <cellStyle name="Followed Hyperlink" xfId="6195" builtinId="9" hidden="1"/>
    <cellStyle name="Followed Hyperlink" xfId="6194" builtinId="9" hidden="1"/>
    <cellStyle name="Followed Hyperlink" xfId="6193" builtinId="9" hidden="1"/>
    <cellStyle name="Followed Hyperlink" xfId="6192" builtinId="9" hidden="1"/>
    <cellStyle name="Followed Hyperlink" xfId="6191" builtinId="9" hidden="1"/>
    <cellStyle name="Followed Hyperlink" xfId="6190" builtinId="9" hidden="1"/>
    <cellStyle name="Followed Hyperlink" xfId="6189" builtinId="9" hidden="1"/>
    <cellStyle name="Followed Hyperlink" xfId="6188" builtinId="9" hidden="1"/>
    <cellStyle name="Followed Hyperlink" xfId="6187" builtinId="9" hidden="1"/>
    <cellStyle name="Followed Hyperlink" xfId="6186" builtinId="9" hidden="1"/>
    <cellStyle name="Followed Hyperlink" xfId="6185" builtinId="9" hidden="1"/>
    <cellStyle name="Followed Hyperlink" xfId="6184" builtinId="9" hidden="1"/>
    <cellStyle name="Followed Hyperlink" xfId="6183" builtinId="9" hidden="1"/>
    <cellStyle name="Followed Hyperlink" xfId="6182" builtinId="9" hidden="1"/>
    <cellStyle name="Followed Hyperlink" xfId="6181" builtinId="9" hidden="1"/>
    <cellStyle name="Followed Hyperlink" xfId="6180" builtinId="9" hidden="1"/>
    <cellStyle name="Followed Hyperlink" xfId="6179" builtinId="9" hidden="1"/>
    <cellStyle name="Followed Hyperlink" xfId="6178" builtinId="9" hidden="1"/>
    <cellStyle name="Followed Hyperlink" xfId="6177" builtinId="9" hidden="1"/>
    <cellStyle name="Followed Hyperlink" xfId="6176" builtinId="9" hidden="1"/>
    <cellStyle name="Followed Hyperlink" xfId="6175" builtinId="9" hidden="1"/>
    <cellStyle name="Followed Hyperlink" xfId="6174" builtinId="9" hidden="1"/>
    <cellStyle name="Followed Hyperlink" xfId="6173" builtinId="9" hidden="1"/>
    <cellStyle name="Followed Hyperlink" xfId="6172" builtinId="9" hidden="1"/>
    <cellStyle name="Followed Hyperlink" xfId="6171" builtinId="9" hidden="1"/>
    <cellStyle name="Followed Hyperlink" xfId="6170" builtinId="9" hidden="1"/>
    <cellStyle name="Followed Hyperlink" xfId="6169" builtinId="9" hidden="1"/>
    <cellStyle name="Followed Hyperlink" xfId="6168" builtinId="9" hidden="1"/>
    <cellStyle name="Followed Hyperlink" xfId="6167" builtinId="9" hidden="1"/>
    <cellStyle name="Followed Hyperlink" xfId="6166" builtinId="9" hidden="1"/>
    <cellStyle name="Followed Hyperlink" xfId="6165" builtinId="9" hidden="1"/>
    <cellStyle name="Followed Hyperlink" xfId="6164" builtinId="9" hidden="1"/>
    <cellStyle name="Followed Hyperlink" xfId="6163" builtinId="9" hidden="1"/>
    <cellStyle name="Followed Hyperlink" xfId="6162" builtinId="9" hidden="1"/>
    <cellStyle name="Followed Hyperlink" xfId="6161" builtinId="9" hidden="1"/>
    <cellStyle name="Followed Hyperlink" xfId="6160" builtinId="9" hidden="1"/>
    <cellStyle name="Followed Hyperlink" xfId="6159" builtinId="9" hidden="1"/>
    <cellStyle name="Followed Hyperlink" xfId="6158" builtinId="9" hidden="1"/>
    <cellStyle name="Followed Hyperlink" xfId="6157" builtinId="9" hidden="1"/>
    <cellStyle name="Followed Hyperlink" xfId="6156" builtinId="9" hidden="1"/>
    <cellStyle name="Followed Hyperlink" xfId="6155" builtinId="9" hidden="1"/>
    <cellStyle name="Followed Hyperlink" xfId="6154" builtinId="9" hidden="1"/>
    <cellStyle name="Followed Hyperlink" xfId="6153" builtinId="9" hidden="1"/>
    <cellStyle name="Followed Hyperlink" xfId="6152" builtinId="9" hidden="1"/>
    <cellStyle name="Followed Hyperlink" xfId="6151" builtinId="9" hidden="1"/>
    <cellStyle name="Followed Hyperlink" xfId="6150" builtinId="9" hidden="1"/>
    <cellStyle name="Followed Hyperlink" xfId="6149" builtinId="9" hidden="1"/>
    <cellStyle name="Followed Hyperlink" xfId="6148" builtinId="9" hidden="1"/>
    <cellStyle name="Followed Hyperlink" xfId="6147" builtinId="9" hidden="1"/>
    <cellStyle name="Followed Hyperlink" xfId="6146" builtinId="9" hidden="1"/>
    <cellStyle name="Followed Hyperlink" xfId="6145" builtinId="9" hidden="1"/>
    <cellStyle name="Followed Hyperlink" xfId="6144" builtinId="9" hidden="1"/>
    <cellStyle name="Followed Hyperlink" xfId="6143" builtinId="9" hidden="1"/>
    <cellStyle name="Followed Hyperlink" xfId="6142" builtinId="9" hidden="1"/>
    <cellStyle name="Followed Hyperlink" xfId="6141" builtinId="9" hidden="1"/>
    <cellStyle name="Followed Hyperlink" xfId="6140" builtinId="9" hidden="1"/>
    <cellStyle name="Followed Hyperlink" xfId="6139" builtinId="9" hidden="1"/>
    <cellStyle name="Followed Hyperlink" xfId="6138" builtinId="9" hidden="1"/>
    <cellStyle name="Followed Hyperlink" xfId="6137" builtinId="9" hidden="1"/>
    <cellStyle name="Followed Hyperlink" xfId="6136" builtinId="9" hidden="1"/>
    <cellStyle name="Followed Hyperlink" xfId="6135" builtinId="9" hidden="1"/>
    <cellStyle name="Followed Hyperlink" xfId="6134" builtinId="9" hidden="1"/>
    <cellStyle name="Followed Hyperlink" xfId="6133" builtinId="9" hidden="1"/>
    <cellStyle name="Followed Hyperlink" xfId="6132" builtinId="9" hidden="1"/>
    <cellStyle name="Followed Hyperlink" xfId="6131" builtinId="9" hidden="1"/>
    <cellStyle name="Followed Hyperlink" xfId="6130" builtinId="9" hidden="1"/>
    <cellStyle name="Followed Hyperlink" xfId="6129" builtinId="9" hidden="1"/>
    <cellStyle name="Followed Hyperlink" xfId="6128" builtinId="9" hidden="1"/>
    <cellStyle name="Followed Hyperlink" xfId="131" builtinId="9" hidden="1"/>
    <cellStyle name="Followed Hyperlink" xfId="127" builtinId="9" hidden="1"/>
    <cellStyle name="Followed Hyperlink" xfId="119" builtinId="9" hidden="1"/>
    <cellStyle name="Followed Hyperlink" xfId="112" builtinId="9" hidden="1"/>
    <cellStyle name="Followed Hyperlink" xfId="6127" builtinId="9" hidden="1"/>
    <cellStyle name="Followed Hyperlink" xfId="6126" builtinId="9" hidden="1"/>
    <cellStyle name="Followed Hyperlink" xfId="6125" builtinId="9" hidden="1"/>
    <cellStyle name="Followed Hyperlink" xfId="6124" builtinId="9" hidden="1"/>
    <cellStyle name="Followed Hyperlink" xfId="6123" builtinId="9" hidden="1"/>
    <cellStyle name="Followed Hyperlink" xfId="6122" builtinId="9" hidden="1"/>
    <cellStyle name="Followed Hyperlink" xfId="6121" builtinId="9" hidden="1"/>
    <cellStyle name="Followed Hyperlink" xfId="6120" builtinId="9" hidden="1"/>
    <cellStyle name="Followed Hyperlink" xfId="6119" builtinId="9" hidden="1"/>
    <cellStyle name="Followed Hyperlink" xfId="6118" builtinId="9" hidden="1"/>
    <cellStyle name="Followed Hyperlink" xfId="6117" builtinId="9" hidden="1"/>
    <cellStyle name="Followed Hyperlink" xfId="6116" builtinId="9" hidden="1"/>
    <cellStyle name="Followed Hyperlink" xfId="6115" builtinId="9" hidden="1"/>
    <cellStyle name="Followed Hyperlink" xfId="6114" builtinId="9" hidden="1"/>
    <cellStyle name="Followed Hyperlink" xfId="6113" builtinId="9" hidden="1"/>
    <cellStyle name="Followed Hyperlink" xfId="6112" builtinId="9" hidden="1"/>
    <cellStyle name="Followed Hyperlink" xfId="6111" builtinId="9" hidden="1"/>
    <cellStyle name="Followed Hyperlink" xfId="6110" builtinId="9" hidden="1"/>
    <cellStyle name="Followed Hyperlink" xfId="6109" builtinId="9" hidden="1"/>
    <cellStyle name="Followed Hyperlink" xfId="6108" builtinId="9" hidden="1"/>
    <cellStyle name="Followed Hyperlink" xfId="6107" builtinId="9" hidden="1"/>
    <cellStyle name="Followed Hyperlink" xfId="6106" builtinId="9" hidden="1"/>
    <cellStyle name="Followed Hyperlink" xfId="6105" builtinId="9" hidden="1"/>
    <cellStyle name="Followed Hyperlink" xfId="6104" builtinId="9" hidden="1"/>
    <cellStyle name="Followed Hyperlink" xfId="6103" builtinId="9" hidden="1"/>
    <cellStyle name="Followed Hyperlink" xfId="6102" builtinId="9" hidden="1"/>
    <cellStyle name="Followed Hyperlink" xfId="6101" builtinId="9" hidden="1"/>
    <cellStyle name="Followed Hyperlink" xfId="6100" builtinId="9" hidden="1"/>
    <cellStyle name="Followed Hyperlink" xfId="6099" builtinId="9" hidden="1"/>
    <cellStyle name="Followed Hyperlink" xfId="6098" builtinId="9" hidden="1"/>
    <cellStyle name="Followed Hyperlink" xfId="6097" builtinId="9" hidden="1"/>
    <cellStyle name="Followed Hyperlink" xfId="6096" builtinId="9" hidden="1"/>
    <cellStyle name="Followed Hyperlink" xfId="6095" builtinId="9" hidden="1"/>
    <cellStyle name="Followed Hyperlink" xfId="6094" builtinId="9" hidden="1"/>
    <cellStyle name="Followed Hyperlink" xfId="6093" builtinId="9" hidden="1"/>
    <cellStyle name="Followed Hyperlink" xfId="6092" builtinId="9" hidden="1"/>
    <cellStyle name="Followed Hyperlink" xfId="6091" builtinId="9" hidden="1"/>
    <cellStyle name="Followed Hyperlink" xfId="6090" builtinId="9" hidden="1"/>
    <cellStyle name="Followed Hyperlink" xfId="6089" builtinId="9" hidden="1"/>
    <cellStyle name="Followed Hyperlink" xfId="6088" builtinId="9" hidden="1"/>
    <cellStyle name="Followed Hyperlink" xfId="6087" builtinId="9" hidden="1"/>
    <cellStyle name="Followed Hyperlink" xfId="6086" builtinId="9" hidden="1"/>
    <cellStyle name="Followed Hyperlink" xfId="6085" builtinId="9" hidden="1"/>
    <cellStyle name="Followed Hyperlink" xfId="6084" builtinId="9" hidden="1"/>
    <cellStyle name="Followed Hyperlink" xfId="6083" builtinId="9" hidden="1"/>
    <cellStyle name="Followed Hyperlink" xfId="6082" builtinId="9" hidden="1"/>
    <cellStyle name="Followed Hyperlink" xfId="6081" builtinId="9" hidden="1"/>
    <cellStyle name="Followed Hyperlink" xfId="6080" builtinId="9" hidden="1"/>
    <cellStyle name="Followed Hyperlink" xfId="6079" builtinId="9" hidden="1"/>
    <cellStyle name="Followed Hyperlink" xfId="6078" builtinId="9" hidden="1"/>
    <cellStyle name="Followed Hyperlink" xfId="6077" builtinId="9" hidden="1"/>
    <cellStyle name="Followed Hyperlink" xfId="6076" builtinId="9" hidden="1"/>
    <cellStyle name="Followed Hyperlink" xfId="6075" builtinId="9" hidden="1"/>
    <cellStyle name="Followed Hyperlink" xfId="6074" builtinId="9" hidden="1"/>
    <cellStyle name="Followed Hyperlink" xfId="6073" builtinId="9" hidden="1"/>
    <cellStyle name="Followed Hyperlink" xfId="6072" builtinId="9" hidden="1"/>
    <cellStyle name="Followed Hyperlink" xfId="6071" builtinId="9" hidden="1"/>
    <cellStyle name="Followed Hyperlink" xfId="6070" builtinId="9" hidden="1"/>
    <cellStyle name="Followed Hyperlink" xfId="6069" builtinId="9" hidden="1"/>
    <cellStyle name="Followed Hyperlink" xfId="6068" builtinId="9" hidden="1"/>
    <cellStyle name="Followed Hyperlink" xfId="6067" builtinId="9" hidden="1"/>
    <cellStyle name="Followed Hyperlink" xfId="6066" builtinId="9" hidden="1"/>
    <cellStyle name="Followed Hyperlink" xfId="6065" builtinId="9" hidden="1"/>
    <cellStyle name="Followed Hyperlink" xfId="6064" builtinId="9" hidden="1"/>
    <cellStyle name="Followed Hyperlink" xfId="6063" builtinId="9" hidden="1"/>
    <cellStyle name="Followed Hyperlink" xfId="6062" builtinId="9" hidden="1"/>
    <cellStyle name="Followed Hyperlink" xfId="6061" builtinId="9" hidden="1"/>
    <cellStyle name="Followed Hyperlink" xfId="6060" builtinId="9" hidden="1"/>
    <cellStyle name="Followed Hyperlink" xfId="6059" builtinId="9" hidden="1"/>
    <cellStyle name="Followed Hyperlink" xfId="6058" builtinId="9" hidden="1"/>
    <cellStyle name="Followed Hyperlink" xfId="6057" builtinId="9" hidden="1"/>
    <cellStyle name="Followed Hyperlink" xfId="6056" builtinId="9" hidden="1"/>
    <cellStyle name="Followed Hyperlink" xfId="6055" builtinId="9" hidden="1"/>
    <cellStyle name="Followed Hyperlink" xfId="6054" builtinId="9" hidden="1"/>
    <cellStyle name="Followed Hyperlink" xfId="6053" builtinId="9" hidden="1"/>
    <cellStyle name="Followed Hyperlink" xfId="6052" builtinId="9" hidden="1"/>
    <cellStyle name="Followed Hyperlink" xfId="6051" builtinId="9" hidden="1"/>
    <cellStyle name="Followed Hyperlink" xfId="6050" builtinId="9" hidden="1"/>
    <cellStyle name="Followed Hyperlink" xfId="6049" builtinId="9" hidden="1"/>
    <cellStyle name="Followed Hyperlink" xfId="6048" builtinId="9" hidden="1"/>
    <cellStyle name="Followed Hyperlink" xfId="6047" builtinId="9" hidden="1"/>
    <cellStyle name="Followed Hyperlink" xfId="6046" builtinId="9" hidden="1"/>
    <cellStyle name="Followed Hyperlink" xfId="6045" builtinId="9" hidden="1"/>
    <cellStyle name="Followed Hyperlink" xfId="6044" builtinId="9" hidden="1"/>
    <cellStyle name="Followed Hyperlink" xfId="6043" builtinId="9" hidden="1"/>
    <cellStyle name="Followed Hyperlink" xfId="6042" builtinId="9" hidden="1"/>
    <cellStyle name="Followed Hyperlink" xfId="6041" builtinId="9" hidden="1"/>
    <cellStyle name="Followed Hyperlink" xfId="6040" builtinId="9" hidden="1"/>
    <cellStyle name="Followed Hyperlink" xfId="6039" builtinId="9" hidden="1"/>
    <cellStyle name="Followed Hyperlink" xfId="6038" builtinId="9" hidden="1"/>
    <cellStyle name="Followed Hyperlink" xfId="6037" builtinId="9" hidden="1"/>
    <cellStyle name="Followed Hyperlink" xfId="6036" builtinId="9" hidden="1"/>
    <cellStyle name="Followed Hyperlink" xfId="6035" builtinId="9" hidden="1"/>
    <cellStyle name="Followed Hyperlink" xfId="6034" builtinId="9" hidden="1"/>
    <cellStyle name="Followed Hyperlink" xfId="6033" builtinId="9" hidden="1"/>
    <cellStyle name="Followed Hyperlink" xfId="6032" builtinId="9" hidden="1"/>
    <cellStyle name="Followed Hyperlink" xfId="6031" builtinId="9" hidden="1"/>
    <cellStyle name="Followed Hyperlink" xfId="6030" builtinId="9" hidden="1"/>
    <cellStyle name="Followed Hyperlink" xfId="6029" builtinId="9" hidden="1"/>
    <cellStyle name="Followed Hyperlink" xfId="6028" builtinId="9" hidden="1"/>
    <cellStyle name="Followed Hyperlink" xfId="6027" builtinId="9" hidden="1"/>
    <cellStyle name="Followed Hyperlink" xfId="6026" builtinId="9" hidden="1"/>
    <cellStyle name="Followed Hyperlink" xfId="6025" builtinId="9" hidden="1"/>
    <cellStyle name="Followed Hyperlink" xfId="6024" builtinId="9" hidden="1"/>
    <cellStyle name="Followed Hyperlink" xfId="6023" builtinId="9" hidden="1"/>
    <cellStyle name="Followed Hyperlink" xfId="6022" builtinId="9" hidden="1"/>
    <cellStyle name="Followed Hyperlink" xfId="6021" builtinId="9" hidden="1"/>
    <cellStyle name="Followed Hyperlink" xfId="6020" builtinId="9" hidden="1"/>
    <cellStyle name="Followed Hyperlink" xfId="6019" builtinId="9" hidden="1"/>
    <cellStyle name="Followed Hyperlink" xfId="6018" builtinId="9" hidden="1"/>
    <cellStyle name="Followed Hyperlink" xfId="6017" builtinId="9" hidden="1"/>
    <cellStyle name="Followed Hyperlink" xfId="6016" builtinId="9" hidden="1"/>
    <cellStyle name="Followed Hyperlink" xfId="6015" builtinId="9" hidden="1"/>
    <cellStyle name="Followed Hyperlink" xfId="6014" builtinId="9" hidden="1"/>
    <cellStyle name="Followed Hyperlink" xfId="6013" builtinId="9" hidden="1"/>
    <cellStyle name="Followed Hyperlink" xfId="6012" builtinId="9" hidden="1"/>
    <cellStyle name="Followed Hyperlink" xfId="6011" builtinId="9" hidden="1"/>
    <cellStyle name="Followed Hyperlink" xfId="6010" builtinId="9" hidden="1"/>
    <cellStyle name="Followed Hyperlink" xfId="6009" builtinId="9" hidden="1"/>
    <cellStyle name="Followed Hyperlink" xfId="6008" builtinId="9" hidden="1"/>
    <cellStyle name="Followed Hyperlink" xfId="6007" builtinId="9" hidden="1"/>
    <cellStyle name="Followed Hyperlink" xfId="6006" builtinId="9" hidden="1"/>
    <cellStyle name="Followed Hyperlink" xfId="6005" builtinId="9" hidden="1"/>
    <cellStyle name="Followed Hyperlink" xfId="6004" builtinId="9" hidden="1"/>
    <cellStyle name="Followed Hyperlink" xfId="6003" builtinId="9" hidden="1"/>
    <cellStyle name="Followed Hyperlink" xfId="6002" builtinId="9" hidden="1"/>
    <cellStyle name="Followed Hyperlink" xfId="6001" builtinId="9" hidden="1"/>
    <cellStyle name="Followed Hyperlink" xfId="6000" builtinId="9" hidden="1"/>
    <cellStyle name="Followed Hyperlink" xfId="5999" builtinId="9" hidden="1"/>
    <cellStyle name="Followed Hyperlink" xfId="5998" builtinId="9" hidden="1"/>
    <cellStyle name="Followed Hyperlink" xfId="5997" builtinId="9" hidden="1"/>
    <cellStyle name="Followed Hyperlink" xfId="5996" builtinId="9" hidden="1"/>
    <cellStyle name="Followed Hyperlink" xfId="5995" builtinId="9" hidden="1"/>
    <cellStyle name="Followed Hyperlink" xfId="5994" builtinId="9" hidden="1"/>
    <cellStyle name="Followed Hyperlink" xfId="5993" builtinId="9" hidden="1"/>
    <cellStyle name="Followed Hyperlink" xfId="5992" builtinId="9" hidden="1"/>
    <cellStyle name="Followed Hyperlink" xfId="5991" builtinId="9" hidden="1"/>
    <cellStyle name="Followed Hyperlink" xfId="5990" builtinId="9" hidden="1"/>
    <cellStyle name="Followed Hyperlink" xfId="5989" builtinId="9" hidden="1"/>
    <cellStyle name="Followed Hyperlink" xfId="5988" builtinId="9" hidden="1"/>
    <cellStyle name="Followed Hyperlink" xfId="5987" builtinId="9" hidden="1"/>
    <cellStyle name="Followed Hyperlink" xfId="5986" builtinId="9" hidden="1"/>
    <cellStyle name="Followed Hyperlink" xfId="5985" builtinId="9" hidden="1"/>
    <cellStyle name="Followed Hyperlink" xfId="5984" builtinId="9" hidden="1"/>
    <cellStyle name="Followed Hyperlink" xfId="5983" builtinId="9" hidden="1"/>
    <cellStyle name="Followed Hyperlink" xfId="5982" builtinId="9" hidden="1"/>
    <cellStyle name="Followed Hyperlink" xfId="5981" builtinId="9" hidden="1"/>
    <cellStyle name="Followed Hyperlink" xfId="5980" builtinId="9" hidden="1"/>
    <cellStyle name="Followed Hyperlink" xfId="5979" builtinId="9" hidden="1"/>
    <cellStyle name="Followed Hyperlink" xfId="5978" builtinId="9" hidden="1"/>
    <cellStyle name="Followed Hyperlink" xfId="5977" builtinId="9" hidden="1"/>
    <cellStyle name="Followed Hyperlink" xfId="5976" builtinId="9" hidden="1"/>
    <cellStyle name="Followed Hyperlink" xfId="5975" builtinId="9" hidden="1"/>
    <cellStyle name="Followed Hyperlink" xfId="5974" builtinId="9" hidden="1"/>
    <cellStyle name="Followed Hyperlink" xfId="5973" builtinId="9" hidden="1"/>
    <cellStyle name="Followed Hyperlink" xfId="5972" builtinId="9" hidden="1"/>
    <cellStyle name="Followed Hyperlink" xfId="5971" builtinId="9" hidden="1"/>
    <cellStyle name="Followed Hyperlink" xfId="5970" builtinId="9" hidden="1"/>
    <cellStyle name="Followed Hyperlink" xfId="5969" builtinId="9" hidden="1"/>
    <cellStyle name="Followed Hyperlink" xfId="5968" builtinId="9" hidden="1"/>
    <cellStyle name="Followed Hyperlink" xfId="5967" builtinId="9" hidden="1"/>
    <cellStyle name="Followed Hyperlink" xfId="5966" builtinId="9" hidden="1"/>
    <cellStyle name="Followed Hyperlink" xfId="5965" builtinId="9" hidden="1"/>
    <cellStyle name="Followed Hyperlink" xfId="5964" builtinId="9" hidden="1"/>
    <cellStyle name="Followed Hyperlink" xfId="5963" builtinId="9" hidden="1"/>
    <cellStyle name="Followed Hyperlink" xfId="5962" builtinId="9" hidden="1"/>
    <cellStyle name="Followed Hyperlink" xfId="5961" builtinId="9" hidden="1"/>
    <cellStyle name="Followed Hyperlink" xfId="5960" builtinId="9" hidden="1"/>
    <cellStyle name="Followed Hyperlink" xfId="5959" builtinId="9" hidden="1"/>
    <cellStyle name="Followed Hyperlink" xfId="5958" builtinId="9" hidden="1"/>
    <cellStyle name="Followed Hyperlink" xfId="5957" builtinId="9" hidden="1"/>
    <cellStyle name="Followed Hyperlink" xfId="5956" builtinId="9" hidden="1"/>
    <cellStyle name="Followed Hyperlink" xfId="5955" builtinId="9" hidden="1"/>
    <cellStyle name="Followed Hyperlink" xfId="5954" builtinId="9" hidden="1"/>
    <cellStyle name="Followed Hyperlink" xfId="5953" builtinId="9" hidden="1"/>
    <cellStyle name="Followed Hyperlink" xfId="5952" builtinId="9" hidden="1"/>
    <cellStyle name="Followed Hyperlink" xfId="5951" builtinId="9" hidden="1"/>
    <cellStyle name="Followed Hyperlink" xfId="5950" builtinId="9" hidden="1"/>
    <cellStyle name="Followed Hyperlink" xfId="5949" builtinId="9" hidden="1"/>
    <cellStyle name="Followed Hyperlink" xfId="5948" builtinId="9" hidden="1"/>
    <cellStyle name="Followed Hyperlink" xfId="5947" builtinId="9" hidden="1"/>
    <cellStyle name="Followed Hyperlink" xfId="5946" builtinId="9" hidden="1"/>
    <cellStyle name="Followed Hyperlink" xfId="5945" builtinId="9" hidden="1"/>
    <cellStyle name="Followed Hyperlink" xfId="5944" builtinId="9" hidden="1"/>
    <cellStyle name="Followed Hyperlink" xfId="5943" builtinId="9" hidden="1"/>
    <cellStyle name="Followed Hyperlink" xfId="5942" builtinId="9" hidden="1"/>
    <cellStyle name="Followed Hyperlink" xfId="5941" builtinId="9" hidden="1"/>
    <cellStyle name="Followed Hyperlink" xfId="5940" builtinId="9" hidden="1"/>
    <cellStyle name="Followed Hyperlink" xfId="5939" builtinId="9" hidden="1"/>
    <cellStyle name="Followed Hyperlink" xfId="5938" builtinId="9" hidden="1"/>
    <cellStyle name="Followed Hyperlink" xfId="5937" builtinId="9" hidden="1"/>
    <cellStyle name="Followed Hyperlink" xfId="5936" builtinId="9" hidden="1"/>
    <cellStyle name="Followed Hyperlink" xfId="5935" builtinId="9" hidden="1"/>
    <cellStyle name="Followed Hyperlink" xfId="5934" builtinId="9" hidden="1"/>
    <cellStyle name="Followed Hyperlink" xfId="5933" builtinId="9" hidden="1"/>
    <cellStyle name="Followed Hyperlink" xfId="5932" builtinId="9" hidden="1"/>
    <cellStyle name="Followed Hyperlink" xfId="5931" builtinId="9" hidden="1"/>
    <cellStyle name="Followed Hyperlink" xfId="5930" builtinId="9" hidden="1"/>
    <cellStyle name="Followed Hyperlink" xfId="5929" builtinId="9" hidden="1"/>
    <cellStyle name="Followed Hyperlink" xfId="5928" builtinId="9" hidden="1"/>
    <cellStyle name="Followed Hyperlink" xfId="5927" builtinId="9" hidden="1"/>
    <cellStyle name="Followed Hyperlink" xfId="5926" builtinId="9" hidden="1"/>
    <cellStyle name="Followed Hyperlink" xfId="5925" builtinId="9" hidden="1"/>
    <cellStyle name="Followed Hyperlink" xfId="5924" builtinId="9" hidden="1"/>
    <cellStyle name="Followed Hyperlink" xfId="5923" builtinId="9" hidden="1"/>
    <cellStyle name="Followed Hyperlink" xfId="5922" builtinId="9" hidden="1"/>
    <cellStyle name="Followed Hyperlink" xfId="5921" builtinId="9" hidden="1"/>
    <cellStyle name="Followed Hyperlink" xfId="134" builtinId="9" hidden="1"/>
    <cellStyle name="Followed Hyperlink" xfId="123" builtinId="9" hidden="1"/>
    <cellStyle name="Followed Hyperlink" xfId="5920" builtinId="9" hidden="1"/>
    <cellStyle name="Followed Hyperlink" xfId="5919" builtinId="9" hidden="1"/>
    <cellStyle name="Followed Hyperlink" xfId="5918" builtinId="9" hidden="1"/>
    <cellStyle name="Followed Hyperlink" xfId="5917" builtinId="9" hidden="1"/>
    <cellStyle name="Followed Hyperlink" xfId="5916" builtinId="9" hidden="1"/>
    <cellStyle name="Followed Hyperlink" xfId="5915" builtinId="9" hidden="1"/>
    <cellStyle name="Followed Hyperlink" xfId="5914" builtinId="9" hidden="1"/>
    <cellStyle name="Followed Hyperlink" xfId="5913" builtinId="9" hidden="1"/>
    <cellStyle name="Followed Hyperlink" xfId="5912" builtinId="9" hidden="1"/>
    <cellStyle name="Followed Hyperlink" xfId="5911" builtinId="9" hidden="1"/>
    <cellStyle name="Followed Hyperlink" xfId="5910" builtinId="9" hidden="1"/>
    <cellStyle name="Followed Hyperlink" xfId="5909" builtinId="9" hidden="1"/>
    <cellStyle name="Followed Hyperlink" xfId="5908" builtinId="9" hidden="1"/>
    <cellStyle name="Followed Hyperlink" xfId="5907" builtinId="9" hidden="1"/>
    <cellStyle name="Followed Hyperlink" xfId="5906" builtinId="9" hidden="1"/>
    <cellStyle name="Followed Hyperlink" xfId="5905" builtinId="9" hidden="1"/>
    <cellStyle name="Followed Hyperlink" xfId="5904" builtinId="9" hidden="1"/>
    <cellStyle name="Followed Hyperlink" xfId="5903" builtinId="9" hidden="1"/>
    <cellStyle name="Followed Hyperlink" xfId="5902" builtinId="9" hidden="1"/>
    <cellStyle name="Followed Hyperlink" xfId="5901" builtinId="9" hidden="1"/>
    <cellStyle name="Followed Hyperlink" xfId="5900" builtinId="9" hidden="1"/>
    <cellStyle name="Followed Hyperlink" xfId="5899" builtinId="9" hidden="1"/>
    <cellStyle name="Followed Hyperlink" xfId="5898" builtinId="9" hidden="1"/>
    <cellStyle name="Followed Hyperlink" xfId="5897" builtinId="9" hidden="1"/>
    <cellStyle name="Followed Hyperlink" xfId="5896" builtinId="9" hidden="1"/>
    <cellStyle name="Followed Hyperlink" xfId="5895" builtinId="9" hidden="1"/>
    <cellStyle name="Followed Hyperlink" xfId="5894" builtinId="9" hidden="1"/>
    <cellStyle name="Followed Hyperlink" xfId="5893" builtinId="9" hidden="1"/>
    <cellStyle name="Followed Hyperlink" xfId="5892" builtinId="9" hidden="1"/>
    <cellStyle name="Followed Hyperlink" xfId="5891" builtinId="9" hidden="1"/>
    <cellStyle name="Followed Hyperlink" xfId="5890" builtinId="9" hidden="1"/>
    <cellStyle name="Followed Hyperlink" xfId="5889" builtinId="9" hidden="1"/>
    <cellStyle name="Followed Hyperlink" xfId="5888" builtinId="9" hidden="1"/>
    <cellStyle name="Followed Hyperlink" xfId="5887" builtinId="9" hidden="1"/>
    <cellStyle name="Followed Hyperlink" xfId="5886" builtinId="9" hidden="1"/>
    <cellStyle name="Followed Hyperlink" xfId="5885" builtinId="9" hidden="1"/>
    <cellStyle name="Followed Hyperlink" xfId="5884" builtinId="9" hidden="1"/>
    <cellStyle name="Followed Hyperlink" xfId="5883" builtinId="9" hidden="1"/>
    <cellStyle name="Followed Hyperlink" xfId="5882" builtinId="9" hidden="1"/>
    <cellStyle name="Followed Hyperlink" xfId="5881" builtinId="9" hidden="1"/>
    <cellStyle name="Followed Hyperlink" xfId="5880" builtinId="9" hidden="1"/>
    <cellStyle name="Followed Hyperlink" xfId="5879" builtinId="9" hidden="1"/>
    <cellStyle name="Followed Hyperlink" xfId="5878" builtinId="9" hidden="1"/>
    <cellStyle name="Followed Hyperlink" xfId="5877" builtinId="9" hidden="1"/>
    <cellStyle name="Followed Hyperlink" xfId="5876" builtinId="9" hidden="1"/>
    <cellStyle name="Followed Hyperlink" xfId="5875" builtinId="9" hidden="1"/>
    <cellStyle name="Followed Hyperlink" xfId="5874" builtinId="9" hidden="1"/>
    <cellStyle name="Followed Hyperlink" xfId="5873" builtinId="9" hidden="1"/>
    <cellStyle name="Followed Hyperlink" xfId="5872" builtinId="9" hidden="1"/>
    <cellStyle name="Followed Hyperlink" xfId="5871" builtinId="9" hidden="1"/>
    <cellStyle name="Followed Hyperlink" xfId="5870" builtinId="9" hidden="1"/>
    <cellStyle name="Followed Hyperlink" xfId="5869" builtinId="9" hidden="1"/>
    <cellStyle name="Followed Hyperlink" xfId="5868" builtinId="9" hidden="1"/>
    <cellStyle name="Followed Hyperlink" xfId="5867" builtinId="9" hidden="1"/>
    <cellStyle name="Followed Hyperlink" xfId="5866" builtinId="9" hidden="1"/>
    <cellStyle name="Followed Hyperlink" xfId="5865" builtinId="9" hidden="1"/>
    <cellStyle name="Followed Hyperlink" xfId="5864" builtinId="9" hidden="1"/>
    <cellStyle name="Followed Hyperlink" xfId="5863" builtinId="9" hidden="1"/>
    <cellStyle name="Followed Hyperlink" xfId="5862" builtinId="9" hidden="1"/>
    <cellStyle name="Followed Hyperlink" xfId="5861" builtinId="9" hidden="1"/>
    <cellStyle name="Followed Hyperlink" xfId="5860" builtinId="9" hidden="1"/>
    <cellStyle name="Followed Hyperlink" xfId="5859" builtinId="9" hidden="1"/>
    <cellStyle name="Followed Hyperlink" xfId="5858" builtinId="9" hidden="1"/>
    <cellStyle name="Followed Hyperlink" xfId="5857" builtinId="9" hidden="1"/>
    <cellStyle name="Followed Hyperlink" xfId="5856" builtinId="9" hidden="1"/>
    <cellStyle name="Followed Hyperlink" xfId="5855" builtinId="9" hidden="1"/>
    <cellStyle name="Followed Hyperlink" xfId="5854" builtinId="9" hidden="1"/>
    <cellStyle name="Followed Hyperlink" xfId="5853" builtinId="9" hidden="1"/>
    <cellStyle name="Followed Hyperlink" xfId="133" builtinId="9" hidden="1"/>
    <cellStyle name="Followed Hyperlink" xfId="5852" builtinId="9" hidden="1"/>
    <cellStyle name="Followed Hyperlink" xfId="5851" builtinId="9" hidden="1"/>
    <cellStyle name="Followed Hyperlink" xfId="5850" builtinId="9" hidden="1"/>
    <cellStyle name="Followed Hyperlink" xfId="5849" builtinId="9" hidden="1"/>
    <cellStyle name="Followed Hyperlink" xfId="5848" builtinId="9" hidden="1"/>
    <cellStyle name="Followed Hyperlink" xfId="5847" builtinId="9" hidden="1"/>
    <cellStyle name="Followed Hyperlink" xfId="5846" builtinId="9" hidden="1"/>
    <cellStyle name="Followed Hyperlink" xfId="5845" builtinId="9" hidden="1"/>
    <cellStyle name="Followed Hyperlink" xfId="5844" builtinId="9" hidden="1"/>
    <cellStyle name="Followed Hyperlink" xfId="5843" builtinId="9" hidden="1"/>
    <cellStyle name="Followed Hyperlink" xfId="5842" builtinId="9" hidden="1"/>
    <cellStyle name="Followed Hyperlink" xfId="5841" builtinId="9" hidden="1"/>
    <cellStyle name="Followed Hyperlink" xfId="110" builtinId="9" hidden="1"/>
    <cellStyle name="Followed Hyperlink" xfId="5840" builtinId="9" hidden="1"/>
    <cellStyle name="Followed Hyperlink" xfId="5839" builtinId="9" hidden="1"/>
    <cellStyle name="Followed Hyperlink" xfId="5838" builtinId="9" hidden="1"/>
    <cellStyle name="Followed Hyperlink" xfId="5837" builtinId="9" hidden="1"/>
    <cellStyle name="Followed Hyperlink" xfId="5836" builtinId="9" hidden="1"/>
    <cellStyle name="Followed Hyperlink" xfId="5835" builtinId="9" hidden="1"/>
    <cellStyle name="Followed Hyperlink" xfId="5834" builtinId="9" hidden="1"/>
    <cellStyle name="Followed Hyperlink" xfId="5833" builtinId="9" hidden="1"/>
    <cellStyle name="Followed Hyperlink" xfId="5832" builtinId="9" hidden="1"/>
    <cellStyle name="Followed Hyperlink" xfId="5831" builtinId="9" hidden="1"/>
    <cellStyle name="Followed Hyperlink" xfId="5830" builtinId="9" hidden="1"/>
    <cellStyle name="Followed Hyperlink" xfId="5829" builtinId="9" hidden="1"/>
    <cellStyle name="Followed Hyperlink" xfId="5828" builtinId="9" hidden="1"/>
    <cellStyle name="Followed Hyperlink" xfId="5827" builtinId="9" hidden="1"/>
    <cellStyle name="Followed Hyperlink" xfId="5826" builtinId="9" hidden="1"/>
    <cellStyle name="Followed Hyperlink" xfId="5825" builtinId="9" hidden="1"/>
    <cellStyle name="Followed Hyperlink" xfId="5824" builtinId="9" hidden="1"/>
    <cellStyle name="Followed Hyperlink" xfId="122" builtinId="9" hidden="1"/>
    <cellStyle name="Followed Hyperlink" xfId="5823" builtinId="9" hidden="1"/>
    <cellStyle name="Followed Hyperlink" xfId="5822" builtinId="9" hidden="1"/>
    <cellStyle name="Followed Hyperlink" xfId="5821" builtinId="9" hidden="1"/>
    <cellStyle name="Followed Hyperlink" xfId="5820" builtinId="9" hidden="1"/>
    <cellStyle name="Followed Hyperlink" xfId="5819" builtinId="9" hidden="1"/>
    <cellStyle name="Followed Hyperlink" xfId="5818" builtinId="9" hidden="1"/>
    <cellStyle name="Followed Hyperlink" xfId="5817" builtinId="9" hidden="1"/>
    <cellStyle name="Followed Hyperlink" xfId="5816" builtinId="9" hidden="1"/>
    <cellStyle name="Followed Hyperlink" xfId="5815" builtinId="9" hidden="1"/>
    <cellStyle name="Followed Hyperlink" xfId="5814" builtinId="9" hidden="1"/>
    <cellStyle name="Followed Hyperlink" xfId="5813" builtinId="9" hidden="1"/>
    <cellStyle name="Followed Hyperlink" xfId="128" builtinId="9" hidden="1"/>
    <cellStyle name="Followed Hyperlink" xfId="5812" builtinId="9" hidden="1"/>
    <cellStyle name="Followed Hyperlink" xfId="5811" builtinId="9" hidden="1"/>
    <cellStyle name="Followed Hyperlink" xfId="5810" builtinId="9" hidden="1"/>
    <cellStyle name="Followed Hyperlink" xfId="5809" builtinId="9" hidden="1"/>
    <cellStyle name="Followed Hyperlink" xfId="5808" builtinId="9" hidden="1"/>
    <cellStyle name="Followed Hyperlink" xfId="5807" builtinId="9" hidden="1"/>
    <cellStyle name="Followed Hyperlink" xfId="5806" builtinId="9" hidden="1"/>
    <cellStyle name="Followed Hyperlink" xfId="5805" builtinId="9" hidden="1"/>
    <cellStyle name="Followed Hyperlink" xfId="5804" builtinId="9" hidden="1"/>
    <cellStyle name="Followed Hyperlink" xfId="5803" builtinId="9" hidden="1"/>
    <cellStyle name="Followed Hyperlink" xfId="5802" builtinId="9" hidden="1"/>
    <cellStyle name="Followed Hyperlink" xfId="5801" builtinId="9" hidden="1"/>
    <cellStyle name="Followed Hyperlink" xfId="136" builtinId="9" hidden="1"/>
    <cellStyle name="Followed Hyperlink" xfId="130" builtinId="9" hidden="1"/>
    <cellStyle name="Followed Hyperlink" xfId="126" builtinId="9" hidden="1"/>
    <cellStyle name="Followed Hyperlink" xfId="135" builtinId="9" hidden="1"/>
    <cellStyle name="Followed Hyperlink" xfId="5800" builtinId="9" hidden="1"/>
    <cellStyle name="Followed Hyperlink" xfId="5799" builtinId="9" hidden="1"/>
    <cellStyle name="Followed Hyperlink" xfId="5798" builtinId="9" hidden="1"/>
    <cellStyle name="Followed Hyperlink" xfId="5797" builtinId="9" hidden="1"/>
    <cellStyle name="Followed Hyperlink" xfId="5796" builtinId="9" hidden="1"/>
    <cellStyle name="Followed Hyperlink" xfId="5795" builtinId="9" hidden="1"/>
    <cellStyle name="Followed Hyperlink" xfId="5794" builtinId="9" hidden="1"/>
    <cellStyle name="Followed Hyperlink" xfId="5793" builtinId="9" hidden="1"/>
    <cellStyle name="Followed Hyperlink" xfId="5792" builtinId="9" hidden="1"/>
    <cellStyle name="Followed Hyperlink" xfId="5791" builtinId="9" hidden="1"/>
    <cellStyle name="Followed Hyperlink" xfId="5790" builtinId="9" hidden="1"/>
    <cellStyle name="Followed Hyperlink" xfId="5789" builtinId="9" hidden="1"/>
    <cellStyle name="Followed Hyperlink" xfId="5788" builtinId="9" hidden="1"/>
    <cellStyle name="Followed Hyperlink" xfId="5787" builtinId="9" hidden="1"/>
    <cellStyle name="Followed Hyperlink" xfId="5786" builtinId="9" hidden="1"/>
    <cellStyle name="Followed Hyperlink" xfId="5785" builtinId="9" hidden="1"/>
    <cellStyle name="Followed Hyperlink" xfId="5784" builtinId="9" hidden="1"/>
    <cellStyle name="Followed Hyperlink" xfId="5783" builtinId="9" hidden="1"/>
    <cellStyle name="Followed Hyperlink" xfId="5782" builtinId="9" hidden="1"/>
    <cellStyle name="Followed Hyperlink" xfId="5781" builtinId="9" hidden="1"/>
    <cellStyle name="Followed Hyperlink" xfId="5780" builtinId="9" hidden="1"/>
    <cellStyle name="Followed Hyperlink" xfId="5779" builtinId="9" hidden="1"/>
    <cellStyle name="Followed Hyperlink" xfId="5778" builtinId="9" hidden="1"/>
    <cellStyle name="Followed Hyperlink" xfId="5777" builtinId="9" hidden="1"/>
    <cellStyle name="Followed Hyperlink" xfId="5776" builtinId="9" hidden="1"/>
    <cellStyle name="Followed Hyperlink" xfId="5775" builtinId="9" hidden="1"/>
    <cellStyle name="Followed Hyperlink" xfId="5774" builtinId="9" hidden="1"/>
    <cellStyle name="Followed Hyperlink" xfId="5773" builtinId="9" hidden="1"/>
    <cellStyle name="Followed Hyperlink" xfId="5772" builtinId="9" hidden="1"/>
    <cellStyle name="Followed Hyperlink" xfId="5771" builtinId="9" hidden="1"/>
    <cellStyle name="Followed Hyperlink" xfId="5770" builtinId="9" hidden="1"/>
    <cellStyle name="Followed Hyperlink" xfId="5769" builtinId="9" hidden="1"/>
    <cellStyle name="Followed Hyperlink" xfId="5768" builtinId="9" hidden="1"/>
    <cellStyle name="Followed Hyperlink" xfId="5767" builtinId="9" hidden="1"/>
    <cellStyle name="Followed Hyperlink" xfId="5766" builtinId="9" hidden="1"/>
    <cellStyle name="Followed Hyperlink" xfId="5765" builtinId="9" hidden="1"/>
    <cellStyle name="Followed Hyperlink" xfId="5764" builtinId="9" hidden="1"/>
    <cellStyle name="Followed Hyperlink" xfId="5763" builtinId="9" hidden="1"/>
    <cellStyle name="Followed Hyperlink" xfId="5762" builtinId="9" hidden="1"/>
    <cellStyle name="Followed Hyperlink" xfId="5761" builtinId="9" hidden="1"/>
    <cellStyle name="Followed Hyperlink" xfId="5760" builtinId="9" hidden="1"/>
    <cellStyle name="Followed Hyperlink" xfId="5759" builtinId="9" hidden="1"/>
    <cellStyle name="Followed Hyperlink" xfId="5758" builtinId="9" hidden="1"/>
    <cellStyle name="Followed Hyperlink" xfId="129" builtinId="9" hidden="1"/>
    <cellStyle name="Followed Hyperlink" xfId="117" builtinId="9" hidden="1"/>
    <cellStyle name="Followed Hyperlink" xfId="125" builtinId="9" hidden="1"/>
    <cellStyle name="Followed Hyperlink" xfId="124" builtinId="9" hidden="1"/>
    <cellStyle name="Followed Hyperlink" xfId="5757" builtinId="9" hidden="1"/>
    <cellStyle name="Followed Hyperlink" xfId="5756" builtinId="9" hidden="1"/>
    <cellStyle name="Followed Hyperlink" xfId="5755" builtinId="9" hidden="1"/>
    <cellStyle name="Followed Hyperlink" xfId="5754" builtinId="9" hidden="1"/>
    <cellStyle name="Followed Hyperlink" xfId="5753" builtinId="9" hidden="1"/>
    <cellStyle name="Followed Hyperlink" xfId="5752" builtinId="9" hidden="1"/>
    <cellStyle name="Followed Hyperlink" xfId="5751" builtinId="9" hidden="1"/>
    <cellStyle name="Followed Hyperlink" xfId="5750" builtinId="9" hidden="1"/>
    <cellStyle name="Followed Hyperlink" xfId="5749" builtinId="9" hidden="1"/>
    <cellStyle name="Followed Hyperlink" xfId="5748" builtinId="9" hidden="1"/>
    <cellStyle name="Followed Hyperlink" xfId="118" builtinId="9" hidden="1"/>
    <cellStyle name="Followed Hyperlink" xfId="116" builtinId="9" hidden="1"/>
    <cellStyle name="Followed Hyperlink" xfId="5747" builtinId="9" hidden="1"/>
    <cellStyle name="Followed Hyperlink" xfId="5746" builtinId="9" hidden="1"/>
    <cellStyle name="Followed Hyperlink" xfId="5745" builtinId="9" hidden="1"/>
    <cellStyle name="Followed Hyperlink" xfId="5744" builtinId="9" hidden="1"/>
    <cellStyle name="Followed Hyperlink" xfId="5743" builtinId="9" hidden="1"/>
    <cellStyle name="Followed Hyperlink" xfId="5742" builtinId="9" hidden="1"/>
    <cellStyle name="Followed Hyperlink" xfId="5741" builtinId="9" hidden="1"/>
    <cellStyle name="Followed Hyperlink" xfId="5740" builtinId="9" hidden="1"/>
    <cellStyle name="Followed Hyperlink" xfId="5739" builtinId="9" hidden="1"/>
    <cellStyle name="Followed Hyperlink" xfId="5738" builtinId="9" hidden="1"/>
    <cellStyle name="Followed Hyperlink" xfId="5737" builtinId="9" hidden="1"/>
    <cellStyle name="Followed Hyperlink" xfId="5736" builtinId="9" hidden="1"/>
    <cellStyle name="Followed Hyperlink" xfId="5735" builtinId="9" hidden="1"/>
    <cellStyle name="Followed Hyperlink" xfId="5734" builtinId="9" hidden="1"/>
    <cellStyle name="Followed Hyperlink" xfId="5733" builtinId="9" hidden="1"/>
    <cellStyle name="Followed Hyperlink" xfId="5732" builtinId="9" hidden="1"/>
    <cellStyle name="Followed Hyperlink" xfId="5731" builtinId="9" hidden="1"/>
    <cellStyle name="Followed Hyperlink" xfId="5730" builtinId="9" hidden="1"/>
    <cellStyle name="Followed Hyperlink" xfId="5729" builtinId="9" hidden="1"/>
    <cellStyle name="Followed Hyperlink" xfId="5728" builtinId="9" hidden="1"/>
    <cellStyle name="Followed Hyperlink" xfId="5727" builtinId="9" hidden="1"/>
    <cellStyle name="Followed Hyperlink" xfId="5726" builtinId="9" hidden="1"/>
    <cellStyle name="Followed Hyperlink" xfId="5725" builtinId="9" hidden="1"/>
    <cellStyle name="Followed Hyperlink" xfId="5724" builtinId="9" hidden="1"/>
    <cellStyle name="Followed Hyperlink" xfId="5723" builtinId="9" hidden="1"/>
    <cellStyle name="Followed Hyperlink" xfId="5722" builtinId="9" hidden="1"/>
    <cellStyle name="Followed Hyperlink" xfId="5721" builtinId="9" hidden="1"/>
    <cellStyle name="Followed Hyperlink" xfId="5720" builtinId="9" hidden="1"/>
    <cellStyle name="Followed Hyperlink" xfId="5719" builtinId="9" hidden="1"/>
    <cellStyle name="Followed Hyperlink" xfId="5718" builtinId="9" hidden="1"/>
    <cellStyle name="Followed Hyperlink" xfId="5717" builtinId="9" hidden="1"/>
    <cellStyle name="Followed Hyperlink" xfId="5716" builtinId="9" hidden="1"/>
    <cellStyle name="Followed Hyperlink" xfId="5715" builtinId="9" hidden="1"/>
    <cellStyle name="Followed Hyperlink" xfId="5714" builtinId="9" hidden="1"/>
    <cellStyle name="Followed Hyperlink" xfId="5713" builtinId="9" hidden="1"/>
    <cellStyle name="Followed Hyperlink" xfId="5712" builtinId="9" hidden="1"/>
    <cellStyle name="Followed Hyperlink" xfId="5711" builtinId="9" hidden="1"/>
    <cellStyle name="Followed Hyperlink" xfId="5710" builtinId="9" hidden="1"/>
    <cellStyle name="Followed Hyperlink" xfId="5709" builtinId="9" hidden="1"/>
    <cellStyle name="Followed Hyperlink" xfId="5708" builtinId="9" hidden="1"/>
    <cellStyle name="Followed Hyperlink" xfId="5707" builtinId="9" hidden="1"/>
    <cellStyle name="Followed Hyperlink" xfId="5706" builtinId="9" hidden="1"/>
    <cellStyle name="Followed Hyperlink" xfId="5705" builtinId="9" hidden="1"/>
    <cellStyle name="Followed Hyperlink" xfId="5704" builtinId="9" hidden="1"/>
    <cellStyle name="Followed Hyperlink" xfId="5703" builtinId="9" hidden="1"/>
    <cellStyle name="Followed Hyperlink" xfId="5702" builtinId="9" hidden="1"/>
    <cellStyle name="Followed Hyperlink" xfId="5701" builtinId="9" hidden="1"/>
    <cellStyle name="Followed Hyperlink" xfId="6265" builtinId="9" hidden="1"/>
    <cellStyle name="Followed Hyperlink" xfId="6266" builtinId="9" hidden="1"/>
    <cellStyle name="Followed Hyperlink" xfId="6267" builtinId="9" hidden="1"/>
    <cellStyle name="Followed Hyperlink" xfId="6268" builtinId="9" hidden="1"/>
    <cellStyle name="Followed Hyperlink" xfId="6269" builtinId="9" hidden="1"/>
    <cellStyle name="Followed Hyperlink" xfId="6270" builtinId="9" hidden="1"/>
    <cellStyle name="Followed Hyperlink" xfId="6271" builtinId="9" hidden="1"/>
    <cellStyle name="Followed Hyperlink" xfId="6272" builtinId="9" hidden="1"/>
    <cellStyle name="Followed Hyperlink" xfId="6273" builtinId="9" hidden="1"/>
    <cellStyle name="Followed Hyperlink" xfId="6274" builtinId="9" hidden="1"/>
    <cellStyle name="Followed Hyperlink" xfId="6275" builtinId="9" hidden="1"/>
    <cellStyle name="Followed Hyperlink" xfId="6276" builtinId="9" hidden="1"/>
    <cellStyle name="Followed Hyperlink" xfId="6277" builtinId="9" hidden="1"/>
    <cellStyle name="Followed Hyperlink" xfId="6278" builtinId="9" hidden="1"/>
    <cellStyle name="Followed Hyperlink" xfId="6279" builtinId="9" hidden="1"/>
    <cellStyle name="Followed Hyperlink" xfId="6280" builtinId="9" hidden="1"/>
    <cellStyle name="Followed Hyperlink" xfId="6281" builtinId="9" hidden="1"/>
    <cellStyle name="Followed Hyperlink" xfId="6282" builtinId="9" hidden="1"/>
    <cellStyle name="Followed Hyperlink" xfId="6283" builtinId="9" hidden="1"/>
    <cellStyle name="Followed Hyperlink" xfId="6284" builtinId="9" hidden="1"/>
    <cellStyle name="Followed Hyperlink" xfId="6285" builtinId="9" hidden="1"/>
    <cellStyle name="Followed Hyperlink" xfId="6286" builtinId="9" hidden="1"/>
    <cellStyle name="Followed Hyperlink" xfId="6287" builtinId="9" hidden="1"/>
    <cellStyle name="Followed Hyperlink" xfId="6288" builtinId="9" hidden="1"/>
    <cellStyle name="Followed Hyperlink" xfId="6289" builtinId="9" hidden="1"/>
    <cellStyle name="Followed Hyperlink" xfId="6290" builtinId="9" hidden="1"/>
    <cellStyle name="Followed Hyperlink" xfId="6291" builtinId="9" hidden="1"/>
    <cellStyle name="Followed Hyperlink" xfId="6292" builtinId="9" hidden="1"/>
    <cellStyle name="Followed Hyperlink" xfId="6293" builtinId="9" hidden="1"/>
    <cellStyle name="Followed Hyperlink" xfId="6294" builtinId="9" hidden="1"/>
    <cellStyle name="Followed Hyperlink" xfId="6295" builtinId="9" hidden="1"/>
    <cellStyle name="Followed Hyperlink" xfId="6296" builtinId="9" hidden="1"/>
    <cellStyle name="Followed Hyperlink" xfId="6297" builtinId="9" hidden="1"/>
    <cellStyle name="Followed Hyperlink" xfId="6298" builtinId="9" hidden="1"/>
    <cellStyle name="Followed Hyperlink" xfId="6299" builtinId="9" hidden="1"/>
    <cellStyle name="Followed Hyperlink" xfId="6300" builtinId="9" hidden="1"/>
    <cellStyle name="Followed Hyperlink" xfId="6301" builtinId="9" hidden="1"/>
    <cellStyle name="Followed Hyperlink" xfId="6302" builtinId="9" hidden="1"/>
    <cellStyle name="Followed Hyperlink" xfId="6303" builtinId="9" hidden="1"/>
    <cellStyle name="Followed Hyperlink" xfId="6304" builtinId="9" hidden="1"/>
    <cellStyle name="Followed Hyperlink" xfId="6305" builtinId="9" hidden="1"/>
    <cellStyle name="Followed Hyperlink" xfId="6306" builtinId="9" hidden="1"/>
    <cellStyle name="Followed Hyperlink" xfId="6307" builtinId="9" hidden="1"/>
    <cellStyle name="Followed Hyperlink" xfId="6308" builtinId="9" hidden="1"/>
    <cellStyle name="Followed Hyperlink" xfId="6309" builtinId="9" hidden="1"/>
    <cellStyle name="Followed Hyperlink" xfId="6310" builtinId="9" hidden="1"/>
    <cellStyle name="Followed Hyperlink" xfId="6311" builtinId="9" hidden="1"/>
    <cellStyle name="Followed Hyperlink" xfId="6333" builtinId="9" hidden="1"/>
    <cellStyle name="Followed Hyperlink" xfId="6334" builtinId="9" hidden="1"/>
    <cellStyle name="Followed Hyperlink" xfId="6335" builtinId="9" hidden="1"/>
    <cellStyle name="Followed Hyperlink" xfId="6336" builtinId="9" hidden="1"/>
    <cellStyle name="Followed Hyperlink" xfId="6337" builtinId="9" hidden="1"/>
    <cellStyle name="Followed Hyperlink" xfId="6338" builtinId="9" hidden="1"/>
    <cellStyle name="Followed Hyperlink" xfId="6339" builtinId="9" hidden="1"/>
    <cellStyle name="Followed Hyperlink" xfId="6340" builtinId="9" hidden="1"/>
    <cellStyle name="Followed Hyperlink" xfId="6341" builtinId="9" hidden="1"/>
    <cellStyle name="Followed Hyperlink" xfId="6342" builtinId="9" hidden="1"/>
    <cellStyle name="Followed Hyperlink" xfId="6343" builtinId="9" hidden="1"/>
    <cellStyle name="Followed Hyperlink" xfId="6344" builtinId="9" hidden="1"/>
    <cellStyle name="Followed Hyperlink" xfId="6345" builtinId="9" hidden="1"/>
    <cellStyle name="Followed Hyperlink" xfId="6346" builtinId="9" hidden="1"/>
    <cellStyle name="Followed Hyperlink" xfId="6347" builtinId="9" hidden="1"/>
    <cellStyle name="Followed Hyperlink" xfId="6348" builtinId="9" hidden="1"/>
    <cellStyle name="Followed Hyperlink" xfId="6349" builtinId="9" hidden="1"/>
    <cellStyle name="Followed Hyperlink" xfId="6350" builtinId="9" hidden="1"/>
    <cellStyle name="Followed Hyperlink" xfId="6351" builtinId="9" hidden="1"/>
    <cellStyle name="Followed Hyperlink" xfId="6352" builtinId="9" hidden="1"/>
    <cellStyle name="Followed Hyperlink" xfId="6353" builtinId="9" hidden="1"/>
    <cellStyle name="Followed Hyperlink" xfId="6354" builtinId="9" hidden="1"/>
    <cellStyle name="Followed Hyperlink" xfId="6355" builtinId="9" hidden="1"/>
    <cellStyle name="Followed Hyperlink" xfId="6356" builtinId="9" hidden="1"/>
    <cellStyle name="Followed Hyperlink" xfId="6357" builtinId="9" hidden="1"/>
    <cellStyle name="Followed Hyperlink" xfId="6358" builtinId="9" hidden="1"/>
    <cellStyle name="Followed Hyperlink" xfId="6359" builtinId="9" hidden="1"/>
    <cellStyle name="Followed Hyperlink" xfId="6360" builtinId="9" hidden="1"/>
    <cellStyle name="Followed Hyperlink" xfId="6361" builtinId="9" hidden="1"/>
    <cellStyle name="Followed Hyperlink" xfId="6362" builtinId="9" hidden="1"/>
    <cellStyle name="Followed Hyperlink" xfId="6363" builtinId="9" hidden="1"/>
    <cellStyle name="Followed Hyperlink" xfId="6364" builtinId="9" hidden="1"/>
    <cellStyle name="Followed Hyperlink" xfId="6365" builtinId="9" hidden="1"/>
    <cellStyle name="Followed Hyperlink" xfId="6366" builtinId="9" hidden="1"/>
    <cellStyle name="Followed Hyperlink" xfId="6367" builtinId="9" hidden="1"/>
    <cellStyle name="Followed Hyperlink" xfId="6368" builtinId="9" hidden="1"/>
    <cellStyle name="Followed Hyperlink" xfId="6369" builtinId="9" hidden="1"/>
    <cellStyle name="Followed Hyperlink" xfId="6370" builtinId="9" hidden="1"/>
    <cellStyle name="Followed Hyperlink" xfId="6371" builtinId="9" hidden="1"/>
    <cellStyle name="Followed Hyperlink" xfId="6372" builtinId="9" hidden="1"/>
    <cellStyle name="Followed Hyperlink" xfId="6373" builtinId="9" hidden="1"/>
    <cellStyle name="Followed Hyperlink" xfId="6374" builtinId="9" hidden="1"/>
    <cellStyle name="Followed Hyperlink" xfId="6375" builtinId="9" hidden="1"/>
    <cellStyle name="Followed Hyperlink" xfId="6376" builtinId="9" hidden="1"/>
    <cellStyle name="Followed Hyperlink" xfId="6377" builtinId="9" hidden="1"/>
    <cellStyle name="Followed Hyperlink" xfId="6378" builtinId="9" hidden="1"/>
    <cellStyle name="Followed Hyperlink" xfId="6379" builtinId="9" hidden="1"/>
    <cellStyle name="Followed Hyperlink" xfId="6380" builtinId="9" hidden="1"/>
    <cellStyle name="Followed Hyperlink" xfId="6381" builtinId="9" hidden="1"/>
    <cellStyle name="Followed Hyperlink" xfId="6382" builtinId="9" hidden="1"/>
    <cellStyle name="Followed Hyperlink" xfId="6383" builtinId="9" hidden="1"/>
    <cellStyle name="Followed Hyperlink" xfId="6384" builtinId="9" hidden="1"/>
    <cellStyle name="Followed Hyperlink" xfId="6385" builtinId="9" hidden="1"/>
    <cellStyle name="Followed Hyperlink" xfId="6386" builtinId="9" hidden="1"/>
    <cellStyle name="Followed Hyperlink" xfId="6387" builtinId="9" hidden="1"/>
    <cellStyle name="Followed Hyperlink" xfId="6388" builtinId="9" hidden="1"/>
    <cellStyle name="Followed Hyperlink" xfId="6389" builtinId="9" hidden="1"/>
    <cellStyle name="Followed Hyperlink" xfId="6390" builtinId="9" hidden="1"/>
    <cellStyle name="Followed Hyperlink" xfId="6391" builtinId="9" hidden="1"/>
    <cellStyle name="Followed Hyperlink" xfId="6392" builtinId="9" hidden="1"/>
    <cellStyle name="Followed Hyperlink" xfId="6393" builtinId="9" hidden="1"/>
    <cellStyle name="Followed Hyperlink" xfId="6394" builtinId="9" hidden="1"/>
    <cellStyle name="Followed Hyperlink" xfId="6395" builtinId="9" hidden="1"/>
    <cellStyle name="Followed Hyperlink" xfId="6396" builtinId="9" hidden="1"/>
    <cellStyle name="Followed Hyperlink" xfId="6397" builtinId="9" hidden="1"/>
    <cellStyle name="Followed Hyperlink" xfId="6398" builtinId="9" hidden="1"/>
    <cellStyle name="Followed Hyperlink" xfId="6399" builtinId="9" hidden="1"/>
    <cellStyle name="Followed Hyperlink" xfId="6400" builtinId="9" hidden="1"/>
    <cellStyle name="Followed Hyperlink" xfId="6401" builtinId="9" hidden="1"/>
    <cellStyle name="Followed Hyperlink" xfId="6402" builtinId="9" hidden="1"/>
    <cellStyle name="Followed Hyperlink" xfId="6403" builtinId="9" hidden="1"/>
    <cellStyle name="Followed Hyperlink" xfId="6404" builtinId="9" hidden="1"/>
    <cellStyle name="Followed Hyperlink" xfId="6405" builtinId="9" hidden="1"/>
    <cellStyle name="Followed Hyperlink" xfId="6406" builtinId="9" hidden="1"/>
    <cellStyle name="Followed Hyperlink" xfId="6407" builtinId="9" hidden="1"/>
    <cellStyle name="Followed Hyperlink" xfId="6408" builtinId="9" hidden="1"/>
    <cellStyle name="Followed Hyperlink" xfId="6409" builtinId="9" hidden="1"/>
    <cellStyle name="Followed Hyperlink" xfId="6410" builtinId="9" hidden="1"/>
    <cellStyle name="Followed Hyperlink" xfId="6411" builtinId="9" hidden="1"/>
    <cellStyle name="Followed Hyperlink" xfId="6412" builtinId="9" hidden="1"/>
    <cellStyle name="Followed Hyperlink" xfId="6413" builtinId="9" hidden="1"/>
    <cellStyle name="Followed Hyperlink" xfId="6414" builtinId="9" hidden="1"/>
    <cellStyle name="Followed Hyperlink" xfId="6415" builtinId="9" hidden="1"/>
    <cellStyle name="Followed Hyperlink" xfId="6416" builtinId="9" hidden="1"/>
    <cellStyle name="Followed Hyperlink" xfId="6417" builtinId="9" hidden="1"/>
    <cellStyle name="Followed Hyperlink" xfId="6418" builtinId="9" hidden="1"/>
    <cellStyle name="Followed Hyperlink" xfId="6419" builtinId="9" hidden="1"/>
    <cellStyle name="Followed Hyperlink" xfId="6420" builtinId="9" hidden="1"/>
    <cellStyle name="Followed Hyperlink" xfId="6421" builtinId="9" hidden="1"/>
    <cellStyle name="Followed Hyperlink" xfId="6422" builtinId="9" hidden="1"/>
    <cellStyle name="Followed Hyperlink" xfId="6423" builtinId="9" hidden="1"/>
    <cellStyle name="Followed Hyperlink" xfId="6424" builtinId="9" hidden="1"/>
    <cellStyle name="Followed Hyperlink" xfId="6425" builtinId="9" hidden="1"/>
    <cellStyle name="Followed Hyperlink" xfId="6426" builtinId="9" hidden="1"/>
    <cellStyle name="Followed Hyperlink" xfId="6427" builtinId="9" hidden="1"/>
    <cellStyle name="Followed Hyperlink" xfId="6428" builtinId="9" hidden="1"/>
    <cellStyle name="Followed Hyperlink" xfId="6429" builtinId="9" hidden="1"/>
    <cellStyle name="Followed Hyperlink" xfId="6430" builtinId="9" hidden="1"/>
    <cellStyle name="Followed Hyperlink" xfId="6431" builtinId="9" hidden="1"/>
    <cellStyle name="Followed Hyperlink" xfId="6432" builtinId="9" hidden="1"/>
    <cellStyle name="Followed Hyperlink" xfId="6433" builtinId="9" hidden="1"/>
    <cellStyle name="Followed Hyperlink" xfId="6434" builtinId="9" hidden="1"/>
    <cellStyle name="Followed Hyperlink" xfId="6435" builtinId="9" hidden="1"/>
    <cellStyle name="Followed Hyperlink" xfId="6436" builtinId="9" hidden="1"/>
    <cellStyle name="Followed Hyperlink" xfId="6437" builtinId="9" hidden="1"/>
    <cellStyle name="Followed Hyperlink" xfId="6438" builtinId="9" hidden="1"/>
    <cellStyle name="Followed Hyperlink" xfId="6439" builtinId="9" hidden="1"/>
    <cellStyle name="Followed Hyperlink" xfId="6440" builtinId="9" hidden="1"/>
    <cellStyle name="Followed Hyperlink" xfId="6441" builtinId="9" hidden="1"/>
    <cellStyle name="Followed Hyperlink" xfId="6442" builtinId="9" hidden="1"/>
    <cellStyle name="Followed Hyperlink" xfId="6443" builtinId="9" hidden="1"/>
    <cellStyle name="Followed Hyperlink" xfId="6444" builtinId="9" hidden="1"/>
    <cellStyle name="Followed Hyperlink" xfId="6445" builtinId="9" hidden="1"/>
    <cellStyle name="Followed Hyperlink" xfId="6446" builtinId="9" hidden="1"/>
    <cellStyle name="Followed Hyperlink" xfId="6447" builtinId="9" hidden="1"/>
    <cellStyle name="Followed Hyperlink" xfId="6448" builtinId="9" hidden="1"/>
    <cellStyle name="Followed Hyperlink" xfId="6449" builtinId="9" hidden="1"/>
    <cellStyle name="Followed Hyperlink" xfId="6450" builtinId="9" hidden="1"/>
    <cellStyle name="Followed Hyperlink" xfId="6451" builtinId="9" hidden="1"/>
    <cellStyle name="Followed Hyperlink" xfId="6452" builtinId="9" hidden="1"/>
    <cellStyle name="Followed Hyperlink" xfId="6453" builtinId="9" hidden="1"/>
    <cellStyle name="Followed Hyperlink" xfId="6454" builtinId="9" hidden="1"/>
    <cellStyle name="Followed Hyperlink" xfId="6455" builtinId="9" hidden="1"/>
    <cellStyle name="Followed Hyperlink" xfId="6456" builtinId="9" hidden="1"/>
    <cellStyle name="Followed Hyperlink" xfId="6457" builtinId="9" hidden="1"/>
    <cellStyle name="Followed Hyperlink" xfId="6458" builtinId="9" hidden="1"/>
    <cellStyle name="Followed Hyperlink" xfId="6459" builtinId="9" hidden="1"/>
    <cellStyle name="Followed Hyperlink" xfId="6460" builtinId="9" hidden="1"/>
    <cellStyle name="Followed Hyperlink" xfId="6461" builtinId="9" hidden="1"/>
    <cellStyle name="Followed Hyperlink" xfId="6462" builtinId="9" hidden="1"/>
    <cellStyle name="Followed Hyperlink" xfId="6463" builtinId="9" hidden="1"/>
    <cellStyle name="Followed Hyperlink" xfId="6464" builtinId="9" hidden="1"/>
    <cellStyle name="Followed Hyperlink" xfId="6465" builtinId="9" hidden="1"/>
    <cellStyle name="Followed Hyperlink" xfId="6466" builtinId="9" hidden="1"/>
    <cellStyle name="Followed Hyperlink" xfId="6467" builtinId="9" hidden="1"/>
    <cellStyle name="Followed Hyperlink" xfId="6468" builtinId="9" hidden="1"/>
    <cellStyle name="Followed Hyperlink" xfId="6469" builtinId="9" hidden="1"/>
    <cellStyle name="Followed Hyperlink" xfId="6470" builtinId="9" hidden="1"/>
    <cellStyle name="Followed Hyperlink" xfId="6471" builtinId="9" hidden="1"/>
    <cellStyle name="Followed Hyperlink" xfId="6472" builtinId="9" hidden="1"/>
    <cellStyle name="Followed Hyperlink" xfId="6473" builtinId="9" hidden="1"/>
    <cellStyle name="Followed Hyperlink" xfId="6474" builtinId="9" hidden="1"/>
    <cellStyle name="Followed Hyperlink" xfId="6475" builtinId="9" hidden="1"/>
    <cellStyle name="Followed Hyperlink" xfId="6476" builtinId="9" hidden="1"/>
    <cellStyle name="Followed Hyperlink" xfId="6477" builtinId="9" hidden="1"/>
    <cellStyle name="Followed Hyperlink" xfId="6478" builtinId="9" hidden="1"/>
    <cellStyle name="Followed Hyperlink" xfId="6479" builtinId="9" hidden="1"/>
    <cellStyle name="Followed Hyperlink" xfId="6480" builtinId="9" hidden="1"/>
    <cellStyle name="Followed Hyperlink" xfId="6481" builtinId="9" hidden="1"/>
    <cellStyle name="Followed Hyperlink" xfId="6482" builtinId="9" hidden="1"/>
    <cellStyle name="Followed Hyperlink" xfId="6483" builtinId="9" hidden="1"/>
    <cellStyle name="Followed Hyperlink" xfId="6484" builtinId="9" hidden="1"/>
    <cellStyle name="Followed Hyperlink" xfId="6485" builtinId="9" hidden="1"/>
    <cellStyle name="Followed Hyperlink" xfId="6486" builtinId="9" hidden="1"/>
    <cellStyle name="Followed Hyperlink" xfId="6487" builtinId="9" hidden="1"/>
    <cellStyle name="Followed Hyperlink" xfId="6488" builtinId="9" hidden="1"/>
    <cellStyle name="Followed Hyperlink" xfId="6489" builtinId="9" hidden="1"/>
    <cellStyle name="Followed Hyperlink" xfId="6490" builtinId="9" hidden="1"/>
    <cellStyle name="Followed Hyperlink" xfId="6491" builtinId="9" hidden="1"/>
    <cellStyle name="Followed Hyperlink" xfId="6492" builtinId="9" hidden="1"/>
    <cellStyle name="Followed Hyperlink" xfId="6493" builtinId="9" hidden="1"/>
    <cellStyle name="Followed Hyperlink" xfId="6494" builtinId="9" hidden="1"/>
    <cellStyle name="Followed Hyperlink" xfId="6495" builtinId="9" hidden="1"/>
    <cellStyle name="Followed Hyperlink" xfId="6496" builtinId="9" hidden="1"/>
    <cellStyle name="Followed Hyperlink" xfId="6497" builtinId="9" hidden="1"/>
    <cellStyle name="Followed Hyperlink" xfId="6498" builtinId="9" hidden="1"/>
    <cellStyle name="Followed Hyperlink" xfId="6499" builtinId="9" hidden="1"/>
    <cellStyle name="Followed Hyperlink" xfId="6500" builtinId="9" hidden="1"/>
    <cellStyle name="Followed Hyperlink" xfId="6501" builtinId="9" hidden="1"/>
    <cellStyle name="Followed Hyperlink" xfId="6502" builtinId="9" hidden="1"/>
    <cellStyle name="Followed Hyperlink" xfId="6503" builtinId="9" hidden="1"/>
    <cellStyle name="Followed Hyperlink" xfId="6504" builtinId="9" hidden="1"/>
    <cellStyle name="Followed Hyperlink" xfId="6505" builtinId="9" hidden="1"/>
    <cellStyle name="Followed Hyperlink" xfId="6506" builtinId="9" hidden="1"/>
    <cellStyle name="Followed Hyperlink" xfId="6507" builtinId="9" hidden="1"/>
    <cellStyle name="Followed Hyperlink" xfId="6508" builtinId="9" hidden="1"/>
    <cellStyle name="Followed Hyperlink" xfId="6509" builtinId="9" hidden="1"/>
    <cellStyle name="Followed Hyperlink" xfId="6510" builtinId="9" hidden="1"/>
    <cellStyle name="Followed Hyperlink" xfId="6511" builtinId="9" hidden="1"/>
    <cellStyle name="Followed Hyperlink" xfId="6512" builtinId="9" hidden="1"/>
    <cellStyle name="Followed Hyperlink" xfId="6513" builtinId="9" hidden="1"/>
    <cellStyle name="Followed Hyperlink" xfId="6514" builtinId="9" hidden="1"/>
    <cellStyle name="Followed Hyperlink" xfId="6515" builtinId="9" hidden="1"/>
    <cellStyle name="Followed Hyperlink" xfId="6516" builtinId="9" hidden="1"/>
    <cellStyle name="Followed Hyperlink" xfId="6517" builtinId="9" hidden="1"/>
    <cellStyle name="Followed Hyperlink" xfId="6518" builtinId="9" hidden="1"/>
    <cellStyle name="Followed Hyperlink" xfId="6519" builtinId="9" hidden="1"/>
    <cellStyle name="Followed Hyperlink" xfId="6520" builtinId="9" hidden="1"/>
    <cellStyle name="Followed Hyperlink" xfId="6521" builtinId="9" hidden="1"/>
    <cellStyle name="Followed Hyperlink" xfId="6522" builtinId="9" hidden="1"/>
    <cellStyle name="Followed Hyperlink" xfId="6523" builtinId="9" hidden="1"/>
    <cellStyle name="Followed Hyperlink" xfId="6524" builtinId="9" hidden="1"/>
    <cellStyle name="Followed Hyperlink" xfId="6525" builtinId="9" hidden="1"/>
    <cellStyle name="Followed Hyperlink" xfId="6526" builtinId="9" hidden="1"/>
    <cellStyle name="Followed Hyperlink" xfId="6527" builtinId="9" hidden="1"/>
    <cellStyle name="Followed Hyperlink" xfId="6528" builtinId="9" hidden="1"/>
    <cellStyle name="Followed Hyperlink" xfId="6529" builtinId="9" hidden="1"/>
    <cellStyle name="Followed Hyperlink" xfId="6530" builtinId="9" hidden="1"/>
    <cellStyle name="Followed Hyperlink" xfId="6531" builtinId="9" hidden="1"/>
    <cellStyle name="Followed Hyperlink" xfId="6532" builtinId="9" hidden="1"/>
    <cellStyle name="Followed Hyperlink" xfId="6533" builtinId="9" hidden="1"/>
    <cellStyle name="Followed Hyperlink" xfId="6534" builtinId="9" hidden="1"/>
    <cellStyle name="Followed Hyperlink" xfId="6535" builtinId="9" hidden="1"/>
    <cellStyle name="Followed Hyperlink" xfId="6536" builtinId="9" hidden="1"/>
    <cellStyle name="Followed Hyperlink" xfId="6537" builtinId="9" hidden="1"/>
    <cellStyle name="Followed Hyperlink" xfId="6538" builtinId="9" hidden="1"/>
    <cellStyle name="Followed Hyperlink" xfId="6539" builtinId="9" hidden="1"/>
    <cellStyle name="Followed Hyperlink" xfId="6540" builtinId="9" hidden="1"/>
    <cellStyle name="Followed Hyperlink" xfId="6541" builtinId="9" hidden="1"/>
    <cellStyle name="Followed Hyperlink" xfId="6542" builtinId="9" hidden="1"/>
    <cellStyle name="Followed Hyperlink" xfId="6543" builtinId="9" hidden="1"/>
    <cellStyle name="Followed Hyperlink" xfId="6544" builtinId="9" hidden="1"/>
    <cellStyle name="Followed Hyperlink" xfId="6545" builtinId="9" hidden="1"/>
    <cellStyle name="Followed Hyperlink" xfId="6546" builtinId="9" hidden="1"/>
    <cellStyle name="Followed Hyperlink" xfId="6547" builtinId="9" hidden="1"/>
    <cellStyle name="Followed Hyperlink" xfId="6548" builtinId="9" hidden="1"/>
    <cellStyle name="Followed Hyperlink" xfId="6549" builtinId="9" hidden="1"/>
    <cellStyle name="Followed Hyperlink" xfId="6550" builtinId="9" hidden="1"/>
    <cellStyle name="Followed Hyperlink" xfId="6551" builtinId="9" hidden="1"/>
    <cellStyle name="Followed Hyperlink" xfId="6552" builtinId="9" hidden="1"/>
    <cellStyle name="Followed Hyperlink" xfId="6553" builtinId="9" hidden="1"/>
    <cellStyle name="Followed Hyperlink" xfId="6554" builtinId="9" hidden="1"/>
    <cellStyle name="Followed Hyperlink" xfId="6555" builtinId="9" hidden="1"/>
    <cellStyle name="Followed Hyperlink" xfId="6556" builtinId="9" hidden="1"/>
    <cellStyle name="Followed Hyperlink" xfId="6557" builtinId="9" hidden="1"/>
    <cellStyle name="Followed Hyperlink" xfId="6558" builtinId="9" hidden="1"/>
    <cellStyle name="Followed Hyperlink" xfId="6559" builtinId="9" hidden="1"/>
    <cellStyle name="Followed Hyperlink" xfId="6560" builtinId="9" hidden="1"/>
    <cellStyle name="Followed Hyperlink" xfId="6561" builtinId="9" hidden="1"/>
    <cellStyle name="Followed Hyperlink" xfId="6562" builtinId="9" hidden="1"/>
    <cellStyle name="Followed Hyperlink" xfId="6563" builtinId="9" hidden="1"/>
    <cellStyle name="Followed Hyperlink" xfId="6564" builtinId="9" hidden="1"/>
    <cellStyle name="Followed Hyperlink" xfId="6565" builtinId="9" hidden="1"/>
    <cellStyle name="Followed Hyperlink" xfId="6566" builtinId="9" hidden="1"/>
    <cellStyle name="Followed Hyperlink" xfId="6567" builtinId="9" hidden="1"/>
    <cellStyle name="Followed Hyperlink" xfId="6568" builtinId="9" hidden="1"/>
    <cellStyle name="Followed Hyperlink" xfId="6569" builtinId="9" hidden="1"/>
    <cellStyle name="Followed Hyperlink" xfId="6570" builtinId="9" hidden="1"/>
    <cellStyle name="Followed Hyperlink" xfId="6571" builtinId="9" hidden="1"/>
    <cellStyle name="Followed Hyperlink" xfId="6572" builtinId="9" hidden="1"/>
    <cellStyle name="Followed Hyperlink" xfId="6573" builtinId="9" hidden="1"/>
    <cellStyle name="Followed Hyperlink" xfId="6574" builtinId="9" hidden="1"/>
    <cellStyle name="Followed Hyperlink" xfId="6575" builtinId="9" hidden="1"/>
    <cellStyle name="Followed Hyperlink" xfId="6576" builtinId="9" hidden="1"/>
    <cellStyle name="Followed Hyperlink" xfId="6577" builtinId="9" hidden="1"/>
    <cellStyle name="Followed Hyperlink" xfId="6578" builtinId="9" hidden="1"/>
    <cellStyle name="Followed Hyperlink" xfId="6579" builtinId="9" hidden="1"/>
    <cellStyle name="Followed Hyperlink" xfId="6580" builtinId="9" hidden="1"/>
    <cellStyle name="Followed Hyperlink" xfId="6581" builtinId="9" hidden="1"/>
    <cellStyle name="Followed Hyperlink" xfId="6582" builtinId="9" hidden="1"/>
    <cellStyle name="Followed Hyperlink" xfId="6583" builtinId="9" hidden="1"/>
    <cellStyle name="Followed Hyperlink" xfId="6584" builtinId="9" hidden="1"/>
    <cellStyle name="Followed Hyperlink" xfId="6585" builtinId="9" hidden="1"/>
    <cellStyle name="Followed Hyperlink" xfId="6586" builtinId="9" hidden="1"/>
    <cellStyle name="Followed Hyperlink" xfId="6587" builtinId="9" hidden="1"/>
    <cellStyle name="Followed Hyperlink" xfId="6588" builtinId="9" hidden="1"/>
    <cellStyle name="Followed Hyperlink" xfId="6589" builtinId="9" hidden="1"/>
    <cellStyle name="Followed Hyperlink" xfId="6590" builtinId="9" hidden="1"/>
    <cellStyle name="Followed Hyperlink" xfId="6591" builtinId="9" hidden="1"/>
    <cellStyle name="Followed Hyperlink" xfId="6592" builtinId="9" hidden="1"/>
    <cellStyle name="Followed Hyperlink" xfId="6593" builtinId="9" hidden="1"/>
    <cellStyle name="Followed Hyperlink" xfId="6594" builtinId="9" hidden="1"/>
    <cellStyle name="Followed Hyperlink" xfId="6595" builtinId="9" hidden="1"/>
    <cellStyle name="Followed Hyperlink" xfId="6596" builtinId="9" hidden="1"/>
    <cellStyle name="Followed Hyperlink" xfId="6597" builtinId="9" hidden="1"/>
    <cellStyle name="Followed Hyperlink" xfId="6598" builtinId="9" hidden="1"/>
    <cellStyle name="Followed Hyperlink" xfId="6599" builtinId="9" hidden="1"/>
    <cellStyle name="Followed Hyperlink" xfId="6600" builtinId="9" hidden="1"/>
    <cellStyle name="Followed Hyperlink" xfId="6601" builtinId="9" hidden="1"/>
    <cellStyle name="Followed Hyperlink" xfId="6602" builtinId="9" hidden="1"/>
    <cellStyle name="Followed Hyperlink" xfId="6603" builtinId="9" hidden="1"/>
    <cellStyle name="Followed Hyperlink" xfId="6604" builtinId="9" hidden="1"/>
    <cellStyle name="Followed Hyperlink" xfId="6605" builtinId="9" hidden="1"/>
    <cellStyle name="Followed Hyperlink" xfId="6606" builtinId="9" hidden="1"/>
    <cellStyle name="Followed Hyperlink" xfId="6607" builtinId="9" hidden="1"/>
    <cellStyle name="Followed Hyperlink" xfId="6608" builtinId="9" hidden="1"/>
    <cellStyle name="Followed Hyperlink" xfId="6609" builtinId="9" hidden="1"/>
    <cellStyle name="Followed Hyperlink" xfId="6610" builtinId="9" hidden="1"/>
    <cellStyle name="Followed Hyperlink" xfId="6611" builtinId="9" hidden="1"/>
    <cellStyle name="Followed Hyperlink" xfId="6612" builtinId="9" hidden="1"/>
    <cellStyle name="Followed Hyperlink" xfId="6613" builtinId="9" hidden="1"/>
    <cellStyle name="Followed Hyperlink" xfId="6614" builtinId="9" hidden="1"/>
    <cellStyle name="Followed Hyperlink" xfId="6615" builtinId="9" hidden="1"/>
    <cellStyle name="Followed Hyperlink" xfId="6616" builtinId="9" hidden="1"/>
    <cellStyle name="Followed Hyperlink" xfId="6617" builtinId="9" hidden="1"/>
    <cellStyle name="Followed Hyperlink" xfId="6618" builtinId="9" hidden="1"/>
    <cellStyle name="Followed Hyperlink" xfId="6619" builtinId="9" hidden="1"/>
    <cellStyle name="Followed Hyperlink" xfId="6620" builtinId="9" hidden="1"/>
    <cellStyle name="Followed Hyperlink" xfId="6621" builtinId="9" hidden="1"/>
    <cellStyle name="Followed Hyperlink" xfId="6622" builtinId="9" hidden="1"/>
    <cellStyle name="Followed Hyperlink" xfId="6623" builtinId="9" hidden="1"/>
    <cellStyle name="Followed Hyperlink" xfId="6624" builtinId="9" hidden="1"/>
    <cellStyle name="Followed Hyperlink" xfId="6625" builtinId="9" hidden="1"/>
    <cellStyle name="Followed Hyperlink" xfId="6626" builtinId="9" hidden="1"/>
    <cellStyle name="Followed Hyperlink" xfId="6627" builtinId="9" hidden="1"/>
    <cellStyle name="Followed Hyperlink" xfId="6628" builtinId="9" hidden="1"/>
    <cellStyle name="Followed Hyperlink" xfId="6629" builtinId="9" hidden="1"/>
    <cellStyle name="Followed Hyperlink" xfId="6630" builtinId="9" hidden="1"/>
    <cellStyle name="Followed Hyperlink" xfId="6631" builtinId="9" hidden="1"/>
    <cellStyle name="Followed Hyperlink" xfId="6632" builtinId="9" hidden="1"/>
    <cellStyle name="Followed Hyperlink" xfId="6633" builtinId="9" hidden="1"/>
    <cellStyle name="Followed Hyperlink" xfId="6634" builtinId="9" hidden="1"/>
    <cellStyle name="Followed Hyperlink" xfId="6635" builtinId="9" hidden="1"/>
    <cellStyle name="Followed Hyperlink" xfId="6636" builtinId="9" hidden="1"/>
    <cellStyle name="Followed Hyperlink" xfId="6637" builtinId="9" hidden="1"/>
    <cellStyle name="Followed Hyperlink" xfId="6638" builtinId="9" hidden="1"/>
    <cellStyle name="Followed Hyperlink" xfId="6639" builtinId="9" hidden="1"/>
    <cellStyle name="Followed Hyperlink" xfId="6640" builtinId="9" hidden="1"/>
    <cellStyle name="Followed Hyperlink" xfId="6641" builtinId="9" hidden="1"/>
    <cellStyle name="Followed Hyperlink" xfId="6642" builtinId="9" hidden="1"/>
    <cellStyle name="Followed Hyperlink" xfId="6643" builtinId="9" hidden="1"/>
    <cellStyle name="Followed Hyperlink" xfId="6644" builtinId="9" hidden="1"/>
    <cellStyle name="Followed Hyperlink" xfId="6645" builtinId="9" hidden="1"/>
    <cellStyle name="Followed Hyperlink" xfId="6646" builtinId="9" hidden="1"/>
    <cellStyle name="Followed Hyperlink" xfId="6647" builtinId="9" hidden="1"/>
    <cellStyle name="Followed Hyperlink" xfId="6648" builtinId="9" hidden="1"/>
    <cellStyle name="Followed Hyperlink" xfId="6649" builtinId="9" hidden="1"/>
    <cellStyle name="Followed Hyperlink" xfId="6650" builtinId="9" hidden="1"/>
    <cellStyle name="Followed Hyperlink" xfId="6651" builtinId="9" hidden="1"/>
    <cellStyle name="Followed Hyperlink" xfId="6652" builtinId="9" hidden="1"/>
    <cellStyle name="Followed Hyperlink" xfId="6653" builtinId="9" hidden="1"/>
    <cellStyle name="Followed Hyperlink" xfId="6654" builtinId="9" hidden="1"/>
    <cellStyle name="Followed Hyperlink" xfId="6655" builtinId="9" hidden="1"/>
    <cellStyle name="Followed Hyperlink" xfId="6656" builtinId="9" hidden="1"/>
    <cellStyle name="Followed Hyperlink" xfId="6657" builtinId="9" hidden="1"/>
    <cellStyle name="Followed Hyperlink" xfId="6658" builtinId="9" hidden="1"/>
    <cellStyle name="Followed Hyperlink" xfId="6659" builtinId="9" hidden="1"/>
    <cellStyle name="Followed Hyperlink" xfId="6660" builtinId="9" hidden="1"/>
    <cellStyle name="Followed Hyperlink" xfId="6661" builtinId="9" hidden="1"/>
    <cellStyle name="Followed Hyperlink" xfId="6662" builtinId="9" hidden="1"/>
    <cellStyle name="Followed Hyperlink" xfId="6663" builtinId="9" hidden="1"/>
    <cellStyle name="Followed Hyperlink" xfId="6664" builtinId="9" hidden="1"/>
    <cellStyle name="Followed Hyperlink" xfId="6665" builtinId="9" hidden="1"/>
    <cellStyle name="Followed Hyperlink" xfId="6666" builtinId="9" hidden="1"/>
    <cellStyle name="Followed Hyperlink" xfId="6667" builtinId="9" hidden="1"/>
    <cellStyle name="Followed Hyperlink" xfId="6668" builtinId="9" hidden="1"/>
    <cellStyle name="Followed Hyperlink" xfId="6669" builtinId="9" hidden="1"/>
    <cellStyle name="Followed Hyperlink" xfId="6670" builtinId="9" hidden="1"/>
    <cellStyle name="Followed Hyperlink" xfId="6671" builtinId="9" hidden="1"/>
    <cellStyle name="Followed Hyperlink" xfId="6672" builtinId="9" hidden="1"/>
    <cellStyle name="Followed Hyperlink" xfId="6673" builtinId="9" hidden="1"/>
    <cellStyle name="Followed Hyperlink" xfId="6674" builtinId="9" hidden="1"/>
    <cellStyle name="Followed Hyperlink" xfId="6675" builtinId="9" hidden="1"/>
    <cellStyle name="Followed Hyperlink" xfId="6676" builtinId="9" hidden="1"/>
    <cellStyle name="Followed Hyperlink" xfId="6677" builtinId="9" hidden="1"/>
    <cellStyle name="Followed Hyperlink" xfId="6678" builtinId="9" hidden="1"/>
    <cellStyle name="Followed Hyperlink" xfId="6679" builtinId="9" hidden="1"/>
    <cellStyle name="Followed Hyperlink" xfId="6680" builtinId="9" hidden="1"/>
    <cellStyle name="Followed Hyperlink" xfId="6681" builtinId="9" hidden="1"/>
    <cellStyle name="Followed Hyperlink" xfId="6682" builtinId="9" hidden="1"/>
    <cellStyle name="Followed Hyperlink" xfId="6683" builtinId="9" hidden="1"/>
    <cellStyle name="Followed Hyperlink" xfId="6684" builtinId="9" hidden="1"/>
    <cellStyle name="Followed Hyperlink" xfId="6685" builtinId="9" hidden="1"/>
    <cellStyle name="Followed Hyperlink" xfId="6686" builtinId="9" hidden="1"/>
    <cellStyle name="Followed Hyperlink" xfId="6687" builtinId="9" hidden="1"/>
    <cellStyle name="Followed Hyperlink" xfId="6688" builtinId="9" hidden="1"/>
    <cellStyle name="Followed Hyperlink" xfId="6689" builtinId="9" hidden="1"/>
    <cellStyle name="Followed Hyperlink" xfId="6690" builtinId="9" hidden="1"/>
    <cellStyle name="Followed Hyperlink" xfId="6691" builtinId="9" hidden="1"/>
    <cellStyle name="Followed Hyperlink" xfId="6692" builtinId="9" hidden="1"/>
    <cellStyle name="Followed Hyperlink" xfId="6693" builtinId="9" hidden="1"/>
    <cellStyle name="Followed Hyperlink" xfId="6694" builtinId="9" hidden="1"/>
    <cellStyle name="Followed Hyperlink" xfId="6695" builtinId="9" hidden="1"/>
    <cellStyle name="Followed Hyperlink" xfId="6696" builtinId="9" hidden="1"/>
    <cellStyle name="Followed Hyperlink" xfId="6697" builtinId="9" hidden="1"/>
    <cellStyle name="Followed Hyperlink" xfId="6698" builtinId="9" hidden="1"/>
    <cellStyle name="Followed Hyperlink" xfId="6699" builtinId="9" hidden="1"/>
    <cellStyle name="Followed Hyperlink" xfId="6700" builtinId="9" hidden="1"/>
    <cellStyle name="Followed Hyperlink" xfId="6701" builtinId="9" hidden="1"/>
    <cellStyle name="Followed Hyperlink" xfId="6702" builtinId="9" hidden="1"/>
    <cellStyle name="Followed Hyperlink" xfId="6703" builtinId="9" hidden="1"/>
    <cellStyle name="Followed Hyperlink" xfId="6704" builtinId="9" hidden="1"/>
    <cellStyle name="Followed Hyperlink" xfId="6705" builtinId="9" hidden="1"/>
    <cellStyle name="Followed Hyperlink" xfId="6706" builtinId="9" hidden="1"/>
    <cellStyle name="Followed Hyperlink" xfId="6707" builtinId="9" hidden="1"/>
    <cellStyle name="Followed Hyperlink" xfId="6708" builtinId="9" hidden="1"/>
    <cellStyle name="Followed Hyperlink" xfId="6709" builtinId="9" hidden="1"/>
    <cellStyle name="Followed Hyperlink" xfId="6710" builtinId="9" hidden="1"/>
    <cellStyle name="Followed Hyperlink" xfId="6711" builtinId="9" hidden="1"/>
    <cellStyle name="Followed Hyperlink" xfId="6712" builtinId="9" hidden="1"/>
    <cellStyle name="Followed Hyperlink" xfId="6713" builtinId="9" hidden="1"/>
    <cellStyle name="Followed Hyperlink" xfId="6714" builtinId="9" hidden="1"/>
    <cellStyle name="Followed Hyperlink" xfId="6715" builtinId="9" hidden="1"/>
    <cellStyle name="Followed Hyperlink" xfId="6716" builtinId="9" hidden="1"/>
    <cellStyle name="Followed Hyperlink" xfId="6717" builtinId="9" hidden="1"/>
    <cellStyle name="Followed Hyperlink" xfId="6718" builtinId="9" hidden="1"/>
    <cellStyle name="Followed Hyperlink" xfId="6719" builtinId="9" hidden="1"/>
    <cellStyle name="Followed Hyperlink" xfId="6720" builtinId="9" hidden="1"/>
    <cellStyle name="Followed Hyperlink" xfId="6721" builtinId="9" hidden="1"/>
    <cellStyle name="Followed Hyperlink" xfId="6722" builtinId="9" hidden="1"/>
    <cellStyle name="Followed Hyperlink" xfId="6723" builtinId="9" hidden="1"/>
    <cellStyle name="Followed Hyperlink" xfId="6724" builtinId="9" hidden="1"/>
    <cellStyle name="Followed Hyperlink" xfId="6725" builtinId="9" hidden="1"/>
    <cellStyle name="Followed Hyperlink" xfId="6726" builtinId="9" hidden="1"/>
    <cellStyle name="Followed Hyperlink" xfId="6727" builtinId="9" hidden="1"/>
    <cellStyle name="Followed Hyperlink" xfId="6728" builtinId="9" hidden="1"/>
    <cellStyle name="Followed Hyperlink" xfId="6729" builtinId="9" hidden="1"/>
    <cellStyle name="Followed Hyperlink" xfId="6730" builtinId="9" hidden="1"/>
    <cellStyle name="Followed Hyperlink" xfId="6731" builtinId="9" hidden="1"/>
    <cellStyle name="Followed Hyperlink" xfId="6732" builtinId="9" hidden="1"/>
    <cellStyle name="Followed Hyperlink" xfId="6733" builtinId="9" hidden="1"/>
    <cellStyle name="Followed Hyperlink" xfId="6734" builtinId="9" hidden="1"/>
    <cellStyle name="Followed Hyperlink" xfId="6735" builtinId="9" hidden="1"/>
    <cellStyle name="Followed Hyperlink" xfId="6736" builtinId="9" hidden="1"/>
    <cellStyle name="Followed Hyperlink" xfId="6737" builtinId="9" hidden="1"/>
    <cellStyle name="Followed Hyperlink" xfId="6738" builtinId="9" hidden="1"/>
    <cellStyle name="Followed Hyperlink" xfId="6739" builtinId="9" hidden="1"/>
    <cellStyle name="Followed Hyperlink" xfId="6740" builtinId="9" hidden="1"/>
    <cellStyle name="Followed Hyperlink" xfId="6741" builtinId="9" hidden="1"/>
    <cellStyle name="Followed Hyperlink" xfId="6742" builtinId="9" hidden="1"/>
    <cellStyle name="Followed Hyperlink" xfId="6743" builtinId="9" hidden="1"/>
    <cellStyle name="Followed Hyperlink" xfId="6744" builtinId="9" hidden="1"/>
    <cellStyle name="Followed Hyperlink" xfId="6745" builtinId="9" hidden="1"/>
    <cellStyle name="Followed Hyperlink" xfId="6746" builtinId="9" hidden="1"/>
    <cellStyle name="Followed Hyperlink" xfId="6747" builtinId="9" hidden="1"/>
    <cellStyle name="Followed Hyperlink" xfId="6748" builtinId="9" hidden="1"/>
    <cellStyle name="Followed Hyperlink" xfId="6749" builtinId="9" hidden="1"/>
    <cellStyle name="Followed Hyperlink" xfId="6750" builtinId="9" hidden="1"/>
    <cellStyle name="Followed Hyperlink" xfId="6751" builtinId="9" hidden="1"/>
    <cellStyle name="Followed Hyperlink" xfId="6752" builtinId="9" hidden="1"/>
    <cellStyle name="Followed Hyperlink" xfId="6753" builtinId="9" hidden="1"/>
    <cellStyle name="Followed Hyperlink" xfId="6754" builtinId="9" hidden="1"/>
    <cellStyle name="Followed Hyperlink" xfId="6755" builtinId="9" hidden="1"/>
    <cellStyle name="Followed Hyperlink" xfId="6756" builtinId="9" hidden="1"/>
    <cellStyle name="Followed Hyperlink" xfId="6757" builtinId="9" hidden="1"/>
    <cellStyle name="Followed Hyperlink" xfId="6758" builtinId="9" hidden="1"/>
    <cellStyle name="Followed Hyperlink" xfId="6759" builtinId="9" hidden="1"/>
    <cellStyle name="Followed Hyperlink" xfId="6760" builtinId="9" hidden="1"/>
    <cellStyle name="Followed Hyperlink" xfId="6761" builtinId="9" hidden="1"/>
    <cellStyle name="Followed Hyperlink" xfId="6762" builtinId="9" hidden="1"/>
    <cellStyle name="Followed Hyperlink" xfId="6763" builtinId="9" hidden="1"/>
    <cellStyle name="Followed Hyperlink" xfId="6764" builtinId="9" hidden="1"/>
    <cellStyle name="Followed Hyperlink" xfId="6765" builtinId="9" hidden="1"/>
    <cellStyle name="Followed Hyperlink" xfId="6766" builtinId="9" hidden="1"/>
    <cellStyle name="Followed Hyperlink" xfId="6767" builtinId="9" hidden="1"/>
    <cellStyle name="Followed Hyperlink" xfId="6768" builtinId="9" hidden="1"/>
    <cellStyle name="Followed Hyperlink" xfId="6769" builtinId="9" hidden="1"/>
    <cellStyle name="Followed Hyperlink" xfId="6770" builtinId="9" hidden="1"/>
    <cellStyle name="Followed Hyperlink" xfId="6771" builtinId="9" hidden="1"/>
    <cellStyle name="Followed Hyperlink" xfId="6772" builtinId="9" hidden="1"/>
    <cellStyle name="Followed Hyperlink" xfId="6773" builtinId="9" hidden="1"/>
    <cellStyle name="Followed Hyperlink" xfId="6774" builtinId="9" hidden="1"/>
    <cellStyle name="Followed Hyperlink" xfId="6775" builtinId="9" hidden="1"/>
    <cellStyle name="Followed Hyperlink" xfId="6776" builtinId="9" hidden="1"/>
    <cellStyle name="Followed Hyperlink" xfId="6777" builtinId="9" hidden="1"/>
    <cellStyle name="Followed Hyperlink" xfId="6778" builtinId="9" hidden="1"/>
    <cellStyle name="Followed Hyperlink" xfId="6779" builtinId="9" hidden="1"/>
    <cellStyle name="Followed Hyperlink" xfId="6780" builtinId="9" hidden="1"/>
    <cellStyle name="Followed Hyperlink" xfId="6781" builtinId="9" hidden="1"/>
    <cellStyle name="Followed Hyperlink" xfId="6782" builtinId="9" hidden="1"/>
    <cellStyle name="Followed Hyperlink" xfId="6783" builtinId="9" hidden="1"/>
    <cellStyle name="Followed Hyperlink" xfId="6784" builtinId="9" hidden="1"/>
    <cellStyle name="Followed Hyperlink" xfId="6785" builtinId="9" hidden="1"/>
    <cellStyle name="Followed Hyperlink" xfId="6786" builtinId="9" hidden="1"/>
    <cellStyle name="Followed Hyperlink" xfId="6787" builtinId="9" hidden="1"/>
    <cellStyle name="Followed Hyperlink" xfId="6788" builtinId="9" hidden="1"/>
    <cellStyle name="Followed Hyperlink" xfId="6789" builtinId="9" hidden="1"/>
    <cellStyle name="Followed Hyperlink" xfId="6790" builtinId="9" hidden="1"/>
    <cellStyle name="Followed Hyperlink" xfId="6791" builtinId="9" hidden="1"/>
    <cellStyle name="Followed Hyperlink" xfId="6792" builtinId="9" hidden="1"/>
    <cellStyle name="Followed Hyperlink" xfId="6793" builtinId="9" hidden="1"/>
    <cellStyle name="Followed Hyperlink" xfId="6794" builtinId="9" hidden="1"/>
    <cellStyle name="Followed Hyperlink" xfId="6795" builtinId="9" hidden="1"/>
    <cellStyle name="Followed Hyperlink" xfId="6796" builtinId="9" hidden="1"/>
    <cellStyle name="Followed Hyperlink" xfId="6797" builtinId="9" hidden="1"/>
    <cellStyle name="Followed Hyperlink" xfId="6798" builtinId="9" hidden="1"/>
    <cellStyle name="Followed Hyperlink" xfId="6799" builtinId="9" hidden="1"/>
    <cellStyle name="Followed Hyperlink" xfId="6800" builtinId="9" hidden="1"/>
    <cellStyle name="Followed Hyperlink" xfId="6801" builtinId="9" hidden="1"/>
    <cellStyle name="Followed Hyperlink" xfId="6802" builtinId="9" hidden="1"/>
    <cellStyle name="Followed Hyperlink" xfId="6803" builtinId="9" hidden="1"/>
    <cellStyle name="Followed Hyperlink" xfId="6804" builtinId="9" hidden="1"/>
    <cellStyle name="Followed Hyperlink" xfId="6805" builtinId="9" hidden="1"/>
    <cellStyle name="Followed Hyperlink" xfId="6806" builtinId="9" hidden="1"/>
    <cellStyle name="Followed Hyperlink" xfId="6807" builtinId="9" hidden="1"/>
    <cellStyle name="Followed Hyperlink" xfId="6808" builtinId="9" hidden="1"/>
    <cellStyle name="Followed Hyperlink" xfId="6809" builtinId="9" hidden="1"/>
    <cellStyle name="Followed Hyperlink" xfId="6810" builtinId="9" hidden="1"/>
    <cellStyle name="Followed Hyperlink" xfId="6811" builtinId="9" hidden="1"/>
    <cellStyle name="Followed Hyperlink" xfId="6812" builtinId="9" hidden="1"/>
    <cellStyle name="Followed Hyperlink" xfId="6813" builtinId="9" hidden="1"/>
    <cellStyle name="Followed Hyperlink" xfId="6814" builtinId="9" hidden="1"/>
    <cellStyle name="Followed Hyperlink" xfId="6815" builtinId="9" hidden="1"/>
    <cellStyle name="Followed Hyperlink" xfId="6816" builtinId="9" hidden="1"/>
    <cellStyle name="Followed Hyperlink" xfId="6817" builtinId="9" hidden="1"/>
    <cellStyle name="Followed Hyperlink" xfId="6818" builtinId="9" hidden="1"/>
    <cellStyle name="Followed Hyperlink" xfId="6819" builtinId="9" hidden="1"/>
    <cellStyle name="Followed Hyperlink" xfId="6820" builtinId="9" hidden="1"/>
    <cellStyle name="Followed Hyperlink" xfId="6821" builtinId="9" hidden="1"/>
    <cellStyle name="Followed Hyperlink" xfId="6822" builtinId="9" hidden="1"/>
    <cellStyle name="Followed Hyperlink" xfId="6823" builtinId="9" hidden="1"/>
    <cellStyle name="Followed Hyperlink" xfId="6824" builtinId="9" hidden="1"/>
    <cellStyle name="Followed Hyperlink" xfId="6825" builtinId="9" hidden="1"/>
    <cellStyle name="Followed Hyperlink" xfId="6826" builtinId="9" hidden="1"/>
    <cellStyle name="Followed Hyperlink" xfId="6827" builtinId="9" hidden="1"/>
    <cellStyle name="Followed Hyperlink" xfId="6828" builtinId="9" hidden="1"/>
    <cellStyle name="Followed Hyperlink" xfId="6829" builtinId="9" hidden="1"/>
    <cellStyle name="Followed Hyperlink" xfId="6830" builtinId="9" hidden="1"/>
    <cellStyle name="Followed Hyperlink" xfId="6831" builtinId="9" hidden="1"/>
    <cellStyle name="Followed Hyperlink" xfId="6832" builtinId="9" hidden="1"/>
    <cellStyle name="Followed Hyperlink" xfId="6833" builtinId="9" hidden="1"/>
    <cellStyle name="Followed Hyperlink" xfId="6834" builtinId="9" hidden="1"/>
    <cellStyle name="Followed Hyperlink" xfId="6835" builtinId="9" hidden="1"/>
    <cellStyle name="Followed Hyperlink" xfId="6836" builtinId="9" hidden="1"/>
    <cellStyle name="Followed Hyperlink" xfId="6837" builtinId="9" hidden="1"/>
    <cellStyle name="Followed Hyperlink" xfId="6838" builtinId="9" hidden="1"/>
    <cellStyle name="Followed Hyperlink" xfId="6839" builtinId="9" hidden="1"/>
    <cellStyle name="Followed Hyperlink" xfId="6840" builtinId="9" hidden="1"/>
    <cellStyle name="Followed Hyperlink" xfId="6841" builtinId="9" hidden="1"/>
    <cellStyle name="Followed Hyperlink" xfId="6842" builtinId="9" hidden="1"/>
    <cellStyle name="Followed Hyperlink" xfId="6843" builtinId="9" hidden="1"/>
    <cellStyle name="Followed Hyperlink" xfId="6844" builtinId="9" hidden="1"/>
    <cellStyle name="Followed Hyperlink" xfId="6845" builtinId="9" hidden="1"/>
    <cellStyle name="Followed Hyperlink" xfId="6846" builtinId="9" hidden="1"/>
    <cellStyle name="Followed Hyperlink" xfId="6847" builtinId="9" hidden="1"/>
    <cellStyle name="Followed Hyperlink" xfId="6848" builtinId="9" hidden="1"/>
    <cellStyle name="Followed Hyperlink" xfId="6849" builtinId="9" hidden="1"/>
    <cellStyle name="Followed Hyperlink" xfId="6850" builtinId="9" hidden="1"/>
    <cellStyle name="Followed Hyperlink" xfId="6851" builtinId="9" hidden="1"/>
    <cellStyle name="Followed Hyperlink" xfId="6852" builtinId="9" hidden="1"/>
    <cellStyle name="Followed Hyperlink" xfId="6853" builtinId="9" hidden="1"/>
    <cellStyle name="Followed Hyperlink" xfId="6854" builtinId="9" hidden="1"/>
    <cellStyle name="Followed Hyperlink" xfId="6855" builtinId="9" hidden="1"/>
    <cellStyle name="Followed Hyperlink" xfId="6856" builtinId="9" hidden="1"/>
    <cellStyle name="Followed Hyperlink" xfId="6857" builtinId="9" hidden="1"/>
    <cellStyle name="Followed Hyperlink" xfId="6858" builtinId="9" hidden="1"/>
    <cellStyle name="Followed Hyperlink" xfId="6859" builtinId="9" hidden="1"/>
    <cellStyle name="Followed Hyperlink" xfId="6860" builtinId="9" hidden="1"/>
    <cellStyle name="Followed Hyperlink" xfId="7389" builtinId="9" hidden="1"/>
    <cellStyle name="Followed Hyperlink" xfId="7390" builtinId="9" hidden="1"/>
    <cellStyle name="Followed Hyperlink" xfId="7391" builtinId="9" hidden="1"/>
    <cellStyle name="Followed Hyperlink" xfId="7392" builtinId="9" hidden="1"/>
    <cellStyle name="Followed Hyperlink" xfId="7393" builtinId="9" hidden="1"/>
    <cellStyle name="Followed Hyperlink" xfId="7394" builtinId="9" hidden="1"/>
    <cellStyle name="Followed Hyperlink" xfId="7395" builtinId="9" hidden="1"/>
    <cellStyle name="Followed Hyperlink" xfId="7396" builtinId="9" hidden="1"/>
    <cellStyle name="Followed Hyperlink" xfId="7397" builtinId="9" hidden="1"/>
    <cellStyle name="Followed Hyperlink" xfId="7398" builtinId="9" hidden="1"/>
    <cellStyle name="Followed Hyperlink" xfId="7399" builtinId="9" hidden="1"/>
    <cellStyle name="Followed Hyperlink" xfId="7400" builtinId="9" hidden="1"/>
    <cellStyle name="Followed Hyperlink" xfId="7401" builtinId="9" hidden="1"/>
    <cellStyle name="Followed Hyperlink" xfId="7402" builtinId="9" hidden="1"/>
    <cellStyle name="Followed Hyperlink" xfId="7403" builtinId="9" hidden="1"/>
    <cellStyle name="Followed Hyperlink" xfId="7404" builtinId="9" hidden="1"/>
    <cellStyle name="Followed Hyperlink" xfId="7405" builtinId="9" hidden="1"/>
    <cellStyle name="Followed Hyperlink" xfId="7406" builtinId="9" hidden="1"/>
    <cellStyle name="Followed Hyperlink" xfId="7407" builtinId="9" hidden="1"/>
    <cellStyle name="Followed Hyperlink" xfId="7408" builtinId="9" hidden="1"/>
    <cellStyle name="Followed Hyperlink" xfId="7409" builtinId="9" hidden="1"/>
    <cellStyle name="Followed Hyperlink" xfId="7410" builtinId="9" hidden="1"/>
    <cellStyle name="Followed Hyperlink" xfId="7411" builtinId="9" hidden="1"/>
    <cellStyle name="Followed Hyperlink" xfId="7412" builtinId="9" hidden="1"/>
    <cellStyle name="Followed Hyperlink" xfId="7413" builtinId="9" hidden="1"/>
    <cellStyle name="Followed Hyperlink" xfId="7414" builtinId="9" hidden="1"/>
    <cellStyle name="Followed Hyperlink" xfId="7415" builtinId="9" hidden="1"/>
    <cellStyle name="Followed Hyperlink" xfId="7416" builtinId="9" hidden="1"/>
    <cellStyle name="Followed Hyperlink" xfId="7417" builtinId="9" hidden="1"/>
    <cellStyle name="Followed Hyperlink" xfId="7418" builtinId="9" hidden="1"/>
    <cellStyle name="Followed Hyperlink" xfId="7419" builtinId="9" hidden="1"/>
    <cellStyle name="Followed Hyperlink" xfId="7420" builtinId="9" hidden="1"/>
    <cellStyle name="Followed Hyperlink" xfId="7421" builtinId="9" hidden="1"/>
    <cellStyle name="Followed Hyperlink" xfId="7422" builtinId="9" hidden="1"/>
    <cellStyle name="Followed Hyperlink" xfId="7423" builtinId="9" hidden="1"/>
    <cellStyle name="Followed Hyperlink" xfId="7424" builtinId="9" hidden="1"/>
    <cellStyle name="Followed Hyperlink" xfId="7425" builtinId="9" hidden="1"/>
    <cellStyle name="Followed Hyperlink" xfId="7426" builtinId="9" hidden="1"/>
    <cellStyle name="Followed Hyperlink" xfId="7427" builtinId="9" hidden="1"/>
    <cellStyle name="Followed Hyperlink" xfId="7428" builtinId="9" hidden="1"/>
    <cellStyle name="Followed Hyperlink" xfId="7429" builtinId="9" hidden="1"/>
    <cellStyle name="Followed Hyperlink" xfId="7430" builtinId="9" hidden="1"/>
    <cellStyle name="Followed Hyperlink" xfId="7431" builtinId="9" hidden="1"/>
    <cellStyle name="Followed Hyperlink" xfId="7432" builtinId="9" hidden="1"/>
    <cellStyle name="Followed Hyperlink" xfId="7433" builtinId="9" hidden="1"/>
    <cellStyle name="Followed Hyperlink" xfId="7434" builtinId="9" hidden="1"/>
    <cellStyle name="Followed Hyperlink" xfId="7435" builtinId="9" hidden="1"/>
    <cellStyle name="Followed Hyperlink" xfId="7436" builtinId="9" hidden="1"/>
    <cellStyle name="Followed Hyperlink" xfId="7437" builtinId="9" hidden="1"/>
    <cellStyle name="Followed Hyperlink" xfId="7438" builtinId="9" hidden="1"/>
    <cellStyle name="Followed Hyperlink" xfId="7439" builtinId="9" hidden="1"/>
    <cellStyle name="Followed Hyperlink" xfId="7440" builtinId="9" hidden="1"/>
    <cellStyle name="Followed Hyperlink" xfId="7441" builtinId="9" hidden="1"/>
    <cellStyle name="Followed Hyperlink" xfId="7442" builtinId="9" hidden="1"/>
    <cellStyle name="Followed Hyperlink" xfId="7443" builtinId="9" hidden="1"/>
    <cellStyle name="Followed Hyperlink" xfId="7444" builtinId="9" hidden="1"/>
    <cellStyle name="Followed Hyperlink" xfId="7445" builtinId="9" hidden="1"/>
    <cellStyle name="Followed Hyperlink" xfId="7446" builtinId="9" hidden="1"/>
    <cellStyle name="Followed Hyperlink" xfId="7447" builtinId="9" hidden="1"/>
    <cellStyle name="Followed Hyperlink" xfId="7448" builtinId="9" hidden="1"/>
    <cellStyle name="Followed Hyperlink" xfId="7449" builtinId="9" hidden="1"/>
    <cellStyle name="Followed Hyperlink" xfId="7450" builtinId="9" hidden="1"/>
    <cellStyle name="Followed Hyperlink" xfId="7451" builtinId="9" hidden="1"/>
    <cellStyle name="Followed Hyperlink" xfId="7452" builtinId="9" hidden="1"/>
    <cellStyle name="Followed Hyperlink" xfId="7453" builtinId="9" hidden="1"/>
    <cellStyle name="Followed Hyperlink" xfId="7454" builtinId="9" hidden="1"/>
    <cellStyle name="Followed Hyperlink" xfId="7455" builtinId="9" hidden="1"/>
    <cellStyle name="Followed Hyperlink" xfId="7456" builtinId="9" hidden="1"/>
    <cellStyle name="Followed Hyperlink" xfId="7457" builtinId="9" hidden="1"/>
    <cellStyle name="Followed Hyperlink" xfId="7458" builtinId="9" hidden="1"/>
    <cellStyle name="Followed Hyperlink" xfId="7459" builtinId="9" hidden="1"/>
    <cellStyle name="Followed Hyperlink" xfId="7460" builtinId="9" hidden="1"/>
    <cellStyle name="Followed Hyperlink" xfId="7461" builtinId="9" hidden="1"/>
    <cellStyle name="Followed Hyperlink" xfId="7462" builtinId="9" hidden="1"/>
    <cellStyle name="Followed Hyperlink" xfId="7463" builtinId="9" hidden="1"/>
    <cellStyle name="Followed Hyperlink" xfId="7464" builtinId="9" hidden="1"/>
    <cellStyle name="Followed Hyperlink" xfId="7465" builtinId="9" hidden="1"/>
    <cellStyle name="Followed Hyperlink" xfId="7466" builtinId="9" hidden="1"/>
    <cellStyle name="Followed Hyperlink" xfId="7467" builtinId="9" hidden="1"/>
    <cellStyle name="Followed Hyperlink" xfId="7468" builtinId="9" hidden="1"/>
    <cellStyle name="Followed Hyperlink" xfId="7469" builtinId="9" hidden="1"/>
    <cellStyle name="Followed Hyperlink" xfId="7470" builtinId="9" hidden="1"/>
    <cellStyle name="Followed Hyperlink" xfId="7471" builtinId="9" hidden="1"/>
    <cellStyle name="Followed Hyperlink" xfId="7472" builtinId="9" hidden="1"/>
    <cellStyle name="Followed Hyperlink" xfId="7473" builtinId="9" hidden="1"/>
    <cellStyle name="Followed Hyperlink" xfId="7474" builtinId="9" hidden="1"/>
    <cellStyle name="Followed Hyperlink" xfId="7475" builtinId="9" hidden="1"/>
    <cellStyle name="Followed Hyperlink" xfId="7476" builtinId="9" hidden="1"/>
    <cellStyle name="Followed Hyperlink" xfId="7477" builtinId="9" hidden="1"/>
    <cellStyle name="Followed Hyperlink" xfId="7478" builtinId="9" hidden="1"/>
    <cellStyle name="Followed Hyperlink" xfId="7479" builtinId="9" hidden="1"/>
    <cellStyle name="Followed Hyperlink" xfId="7480" builtinId="9" hidden="1"/>
    <cellStyle name="Followed Hyperlink" xfId="7481" builtinId="9" hidden="1"/>
    <cellStyle name="Followed Hyperlink" xfId="7482" builtinId="9" hidden="1"/>
    <cellStyle name="Followed Hyperlink" xfId="7483" builtinId="9" hidden="1"/>
    <cellStyle name="Followed Hyperlink" xfId="7484" builtinId="9" hidden="1"/>
    <cellStyle name="Followed Hyperlink" xfId="7485" builtinId="9" hidden="1"/>
    <cellStyle name="Followed Hyperlink" xfId="7486" builtinId="9" hidden="1"/>
    <cellStyle name="Followed Hyperlink" xfId="7487" builtinId="9" hidden="1"/>
    <cellStyle name="Followed Hyperlink" xfId="7488" builtinId="9" hidden="1"/>
    <cellStyle name="Followed Hyperlink" xfId="7489" builtinId="9" hidden="1"/>
    <cellStyle name="Followed Hyperlink" xfId="7490" builtinId="9" hidden="1"/>
    <cellStyle name="Followed Hyperlink" xfId="7491" builtinId="9" hidden="1"/>
    <cellStyle name="Followed Hyperlink" xfId="7492" builtinId="9" hidden="1"/>
    <cellStyle name="Followed Hyperlink" xfId="7493" builtinId="9" hidden="1"/>
    <cellStyle name="Followed Hyperlink" xfId="7494" builtinId="9" hidden="1"/>
    <cellStyle name="Followed Hyperlink" xfId="7495" builtinId="9" hidden="1"/>
    <cellStyle name="Followed Hyperlink" xfId="7496" builtinId="9" hidden="1"/>
    <cellStyle name="Followed Hyperlink" xfId="7497" builtinId="9" hidden="1"/>
    <cellStyle name="Followed Hyperlink" xfId="7498" builtinId="9" hidden="1"/>
    <cellStyle name="Followed Hyperlink" xfId="7499" builtinId="9" hidden="1"/>
    <cellStyle name="Followed Hyperlink" xfId="7500" builtinId="9" hidden="1"/>
    <cellStyle name="Followed Hyperlink" xfId="7501" builtinId="9" hidden="1"/>
    <cellStyle name="Followed Hyperlink" xfId="7502" builtinId="9" hidden="1"/>
    <cellStyle name="Followed Hyperlink" xfId="7503" builtinId="9" hidden="1"/>
    <cellStyle name="Followed Hyperlink" xfId="7504" builtinId="9" hidden="1"/>
    <cellStyle name="Followed Hyperlink" xfId="7505" builtinId="9" hidden="1"/>
    <cellStyle name="Followed Hyperlink" xfId="7506" builtinId="9" hidden="1"/>
    <cellStyle name="Followed Hyperlink" xfId="7507" builtinId="9" hidden="1"/>
    <cellStyle name="Followed Hyperlink" xfId="7508" builtinId="9" hidden="1"/>
    <cellStyle name="Followed Hyperlink" xfId="7509" builtinId="9" hidden="1"/>
    <cellStyle name="Followed Hyperlink" xfId="7510" builtinId="9" hidden="1"/>
    <cellStyle name="Followed Hyperlink" xfId="7511" builtinId="9" hidden="1"/>
    <cellStyle name="Followed Hyperlink" xfId="7512" builtinId="9" hidden="1"/>
    <cellStyle name="Followed Hyperlink" xfId="7513" builtinId="9" hidden="1"/>
    <cellStyle name="Followed Hyperlink" xfId="7514" builtinId="9" hidden="1"/>
    <cellStyle name="Followed Hyperlink" xfId="7515" builtinId="9" hidden="1"/>
    <cellStyle name="Followed Hyperlink" xfId="7516" builtinId="9" hidden="1"/>
    <cellStyle name="Followed Hyperlink" xfId="7517" builtinId="9" hidden="1"/>
    <cellStyle name="Followed Hyperlink" xfId="7518" builtinId="9" hidden="1"/>
    <cellStyle name="Followed Hyperlink" xfId="7519" builtinId="9" hidden="1"/>
    <cellStyle name="Followed Hyperlink" xfId="7520" builtinId="9" hidden="1"/>
    <cellStyle name="Followed Hyperlink" xfId="7521" builtinId="9" hidden="1"/>
    <cellStyle name="Followed Hyperlink" xfId="7522" builtinId="9" hidden="1"/>
    <cellStyle name="Followed Hyperlink" xfId="7523" builtinId="9" hidden="1"/>
    <cellStyle name="Followed Hyperlink" xfId="7524" builtinId="9" hidden="1"/>
    <cellStyle name="Followed Hyperlink" xfId="7525" builtinId="9" hidden="1"/>
    <cellStyle name="Followed Hyperlink" xfId="7526" builtinId="9" hidden="1"/>
    <cellStyle name="Followed Hyperlink" xfId="7527" builtinId="9" hidden="1"/>
    <cellStyle name="Followed Hyperlink" xfId="7528" builtinId="9" hidden="1"/>
    <cellStyle name="Followed Hyperlink" xfId="7529" builtinId="9" hidden="1"/>
    <cellStyle name="Followed Hyperlink" xfId="7530" builtinId="9" hidden="1"/>
    <cellStyle name="Followed Hyperlink" xfId="7531" builtinId="9" hidden="1"/>
    <cellStyle name="Followed Hyperlink" xfId="7532" builtinId="9" hidden="1"/>
    <cellStyle name="Followed Hyperlink" xfId="7533" builtinId="9" hidden="1"/>
    <cellStyle name="Followed Hyperlink" xfId="7534" builtinId="9" hidden="1"/>
    <cellStyle name="Followed Hyperlink" xfId="7535" builtinId="9" hidden="1"/>
    <cellStyle name="Followed Hyperlink" xfId="7536" builtinId="9" hidden="1"/>
    <cellStyle name="Followed Hyperlink" xfId="7537" builtinId="9" hidden="1"/>
    <cellStyle name="Followed Hyperlink" xfId="7538" builtinId="9" hidden="1"/>
    <cellStyle name="Followed Hyperlink" xfId="7539" builtinId="9" hidden="1"/>
    <cellStyle name="Followed Hyperlink" xfId="7540" builtinId="9" hidden="1"/>
    <cellStyle name="Followed Hyperlink" xfId="7541" builtinId="9" hidden="1"/>
    <cellStyle name="Followed Hyperlink" xfId="7542" builtinId="9" hidden="1"/>
    <cellStyle name="Followed Hyperlink" xfId="7543" builtinId="9" hidden="1"/>
    <cellStyle name="Followed Hyperlink" xfId="7544" builtinId="9" hidden="1"/>
    <cellStyle name="Followed Hyperlink" xfId="7545" builtinId="9" hidden="1"/>
    <cellStyle name="Followed Hyperlink" xfId="7546" builtinId="9" hidden="1"/>
    <cellStyle name="Followed Hyperlink" xfId="7547" builtinId="9" hidden="1"/>
    <cellStyle name="Followed Hyperlink" xfId="7548" builtinId="9" hidden="1"/>
    <cellStyle name="Followed Hyperlink" xfId="7549" builtinId="9" hidden="1"/>
    <cellStyle name="Followed Hyperlink" xfId="7550" builtinId="9" hidden="1"/>
    <cellStyle name="Followed Hyperlink" xfId="7551" builtinId="9" hidden="1"/>
    <cellStyle name="Followed Hyperlink" xfId="7552" builtinId="9" hidden="1"/>
    <cellStyle name="Followed Hyperlink" xfId="7553" builtinId="9" hidden="1"/>
    <cellStyle name="Followed Hyperlink" xfId="7554" builtinId="9" hidden="1"/>
    <cellStyle name="Followed Hyperlink" xfId="7555" builtinId="9" hidden="1"/>
    <cellStyle name="Followed Hyperlink" xfId="7556" builtinId="9" hidden="1"/>
    <cellStyle name="Followed Hyperlink" xfId="7557" builtinId="9" hidden="1"/>
    <cellStyle name="Followed Hyperlink" xfId="7558" builtinId="9" hidden="1"/>
    <cellStyle name="Followed Hyperlink" xfId="7559" builtinId="9" hidden="1"/>
    <cellStyle name="Followed Hyperlink" xfId="7560" builtinId="9" hidden="1"/>
    <cellStyle name="Followed Hyperlink" xfId="7561" builtinId="9" hidden="1"/>
    <cellStyle name="Followed Hyperlink" xfId="7562" builtinId="9" hidden="1"/>
    <cellStyle name="Followed Hyperlink" xfId="7563" builtinId="9" hidden="1"/>
    <cellStyle name="Followed Hyperlink" xfId="7564" builtinId="9" hidden="1"/>
    <cellStyle name="Followed Hyperlink" xfId="7565" builtinId="9" hidden="1"/>
    <cellStyle name="Followed Hyperlink" xfId="7566" builtinId="9" hidden="1"/>
    <cellStyle name="Followed Hyperlink" xfId="7567" builtinId="9" hidden="1"/>
    <cellStyle name="Followed Hyperlink" xfId="7568" builtinId="9" hidden="1"/>
    <cellStyle name="Followed Hyperlink" xfId="7569" builtinId="9" hidden="1"/>
    <cellStyle name="Followed Hyperlink" xfId="7570" builtinId="9" hidden="1"/>
    <cellStyle name="Followed Hyperlink" xfId="7571" builtinId="9" hidden="1"/>
    <cellStyle name="Followed Hyperlink" xfId="7572" builtinId="9" hidden="1"/>
    <cellStyle name="Followed Hyperlink" xfId="7573" builtinId="9" hidden="1"/>
    <cellStyle name="Followed Hyperlink" xfId="7574" builtinId="9" hidden="1"/>
    <cellStyle name="Followed Hyperlink" xfId="7575" builtinId="9" hidden="1"/>
    <cellStyle name="Followed Hyperlink" xfId="7576" builtinId="9" hidden="1"/>
    <cellStyle name="Followed Hyperlink" xfId="7577" builtinId="9" hidden="1"/>
    <cellStyle name="Followed Hyperlink" xfId="7578" builtinId="9" hidden="1"/>
    <cellStyle name="Followed Hyperlink" xfId="7579" builtinId="9" hidden="1"/>
    <cellStyle name="Followed Hyperlink" xfId="7580" builtinId="9" hidden="1"/>
    <cellStyle name="Followed Hyperlink" xfId="7581" builtinId="9" hidden="1"/>
    <cellStyle name="Followed Hyperlink" xfId="7582" builtinId="9" hidden="1"/>
    <cellStyle name="Followed Hyperlink" xfId="7583" builtinId="9" hidden="1"/>
    <cellStyle name="Followed Hyperlink" xfId="7584" builtinId="9" hidden="1"/>
    <cellStyle name="Followed Hyperlink" xfId="7585" builtinId="9" hidden="1"/>
    <cellStyle name="Followed Hyperlink" xfId="7586" builtinId="9" hidden="1"/>
    <cellStyle name="Followed Hyperlink" xfId="7587" builtinId="9" hidden="1"/>
    <cellStyle name="Followed Hyperlink" xfId="7588" builtinId="9" hidden="1"/>
    <cellStyle name="Followed Hyperlink" xfId="7589" builtinId="9" hidden="1"/>
    <cellStyle name="Followed Hyperlink" xfId="7590" builtinId="9" hidden="1"/>
    <cellStyle name="Followed Hyperlink" xfId="7591" builtinId="9" hidden="1"/>
    <cellStyle name="Followed Hyperlink" xfId="7592" builtinId="9" hidden="1"/>
    <cellStyle name="Followed Hyperlink" xfId="7593" builtinId="9" hidden="1"/>
    <cellStyle name="Followed Hyperlink" xfId="7594" builtinId="9" hidden="1"/>
    <cellStyle name="Followed Hyperlink" xfId="7595" builtinId="9" hidden="1"/>
    <cellStyle name="Followed Hyperlink" xfId="7596" builtinId="9" hidden="1"/>
    <cellStyle name="Followed Hyperlink" xfId="7597" builtinId="9" hidden="1"/>
    <cellStyle name="Followed Hyperlink" xfId="7598" builtinId="9" hidden="1"/>
    <cellStyle name="Followed Hyperlink" xfId="7599" builtinId="9" hidden="1"/>
    <cellStyle name="Followed Hyperlink" xfId="7600" builtinId="9" hidden="1"/>
    <cellStyle name="Followed Hyperlink" xfId="7601" builtinId="9" hidden="1"/>
    <cellStyle name="Followed Hyperlink" xfId="7602" builtinId="9" hidden="1"/>
    <cellStyle name="Followed Hyperlink" xfId="7603" builtinId="9" hidden="1"/>
    <cellStyle name="Followed Hyperlink" xfId="7604" builtinId="9" hidden="1"/>
    <cellStyle name="Followed Hyperlink" xfId="7605" builtinId="9" hidden="1"/>
    <cellStyle name="Followed Hyperlink" xfId="7606" builtinId="9" hidden="1"/>
    <cellStyle name="Followed Hyperlink" xfId="7607" builtinId="9" hidden="1"/>
    <cellStyle name="Followed Hyperlink" xfId="7608" builtinId="9" hidden="1"/>
    <cellStyle name="Followed Hyperlink" xfId="7609" builtinId="9" hidden="1"/>
    <cellStyle name="Followed Hyperlink" xfId="7610" builtinId="9" hidden="1"/>
    <cellStyle name="Followed Hyperlink" xfId="7611" builtinId="9" hidden="1"/>
    <cellStyle name="Followed Hyperlink" xfId="7612" builtinId="9" hidden="1"/>
    <cellStyle name="Followed Hyperlink" xfId="7613" builtinId="9" hidden="1"/>
    <cellStyle name="Followed Hyperlink" xfId="7614" builtinId="9" hidden="1"/>
    <cellStyle name="Followed Hyperlink" xfId="7615" builtinId="9" hidden="1"/>
    <cellStyle name="Followed Hyperlink" xfId="7616" builtinId="9" hidden="1"/>
    <cellStyle name="Followed Hyperlink" xfId="7617" builtinId="9" hidden="1"/>
    <cellStyle name="Followed Hyperlink" xfId="7618" builtinId="9" hidden="1"/>
    <cellStyle name="Followed Hyperlink" xfId="7619" builtinId="9" hidden="1"/>
    <cellStyle name="Followed Hyperlink" xfId="7620" builtinId="9" hidden="1"/>
    <cellStyle name="Followed Hyperlink" xfId="7621" builtinId="9" hidden="1"/>
    <cellStyle name="Followed Hyperlink" xfId="7622" builtinId="9" hidden="1"/>
    <cellStyle name="Followed Hyperlink" xfId="7623" builtinId="9" hidden="1"/>
    <cellStyle name="Followed Hyperlink" xfId="7624" builtinId="9" hidden="1"/>
    <cellStyle name="Followed Hyperlink" xfId="7625" builtinId="9" hidden="1"/>
    <cellStyle name="Followed Hyperlink" xfId="7626" builtinId="9" hidden="1"/>
    <cellStyle name="Followed Hyperlink" xfId="7627" builtinId="9" hidden="1"/>
    <cellStyle name="Followed Hyperlink" xfId="7628" builtinId="9" hidden="1"/>
    <cellStyle name="Followed Hyperlink" xfId="7629" builtinId="9" hidden="1"/>
    <cellStyle name="Followed Hyperlink" xfId="7630" builtinId="9" hidden="1"/>
    <cellStyle name="Followed Hyperlink" xfId="7631" builtinId="9" hidden="1"/>
    <cellStyle name="Followed Hyperlink" xfId="7632" builtinId="9" hidden="1"/>
    <cellStyle name="Followed Hyperlink" xfId="7633" builtinId="9" hidden="1"/>
    <cellStyle name="Followed Hyperlink" xfId="7634" builtinId="9" hidden="1"/>
    <cellStyle name="Followed Hyperlink" xfId="7635" builtinId="9" hidden="1"/>
    <cellStyle name="Followed Hyperlink" xfId="7636" builtinId="9" hidden="1"/>
    <cellStyle name="Followed Hyperlink" xfId="7637" builtinId="9" hidden="1"/>
    <cellStyle name="Followed Hyperlink" xfId="7638" builtinId="9" hidden="1"/>
    <cellStyle name="Followed Hyperlink" xfId="7639" builtinId="9" hidden="1"/>
    <cellStyle name="Followed Hyperlink" xfId="7640" builtinId="9" hidden="1"/>
    <cellStyle name="Followed Hyperlink" xfId="7641" builtinId="9" hidden="1"/>
    <cellStyle name="Followed Hyperlink" xfId="7642" builtinId="9" hidden="1"/>
    <cellStyle name="Followed Hyperlink" xfId="7643" builtinId="9" hidden="1"/>
    <cellStyle name="Followed Hyperlink" xfId="7644" builtinId="9" hidden="1"/>
    <cellStyle name="Followed Hyperlink" xfId="7645" builtinId="9" hidden="1"/>
    <cellStyle name="Followed Hyperlink" xfId="7646" builtinId="9" hidden="1"/>
    <cellStyle name="Followed Hyperlink" xfId="7647" builtinId="9" hidden="1"/>
    <cellStyle name="Followed Hyperlink" xfId="7648" builtinId="9" hidden="1"/>
    <cellStyle name="Followed Hyperlink" xfId="7649" builtinId="9" hidden="1"/>
    <cellStyle name="Followed Hyperlink" xfId="7650" builtinId="9" hidden="1"/>
    <cellStyle name="Followed Hyperlink" xfId="7651" builtinId="9" hidden="1"/>
    <cellStyle name="Followed Hyperlink" xfId="7652" builtinId="9" hidden="1"/>
    <cellStyle name="Followed Hyperlink" xfId="7653" builtinId="9" hidden="1"/>
    <cellStyle name="Followed Hyperlink" xfId="7654" builtinId="9" hidden="1"/>
    <cellStyle name="Followed Hyperlink" xfId="7655" builtinId="9" hidden="1"/>
    <cellStyle name="Followed Hyperlink" xfId="7656" builtinId="9" hidden="1"/>
    <cellStyle name="Followed Hyperlink" xfId="7657" builtinId="9" hidden="1"/>
    <cellStyle name="Followed Hyperlink" xfId="7658" builtinId="9" hidden="1"/>
    <cellStyle name="Followed Hyperlink" xfId="7659" builtinId="9" hidden="1"/>
    <cellStyle name="Followed Hyperlink" xfId="7660" builtinId="9" hidden="1"/>
    <cellStyle name="Followed Hyperlink" xfId="7661" builtinId="9" hidden="1"/>
    <cellStyle name="Followed Hyperlink" xfId="7662" builtinId="9" hidden="1"/>
    <cellStyle name="Followed Hyperlink" xfId="7663" builtinId="9" hidden="1"/>
    <cellStyle name="Followed Hyperlink" xfId="7664" builtinId="9" hidden="1"/>
    <cellStyle name="Followed Hyperlink" xfId="7665" builtinId="9" hidden="1"/>
    <cellStyle name="Followed Hyperlink" xfId="7666" builtinId="9" hidden="1"/>
    <cellStyle name="Followed Hyperlink" xfId="7667" builtinId="9" hidden="1"/>
    <cellStyle name="Followed Hyperlink" xfId="7668" builtinId="9" hidden="1"/>
    <cellStyle name="Followed Hyperlink" xfId="7669" builtinId="9" hidden="1"/>
    <cellStyle name="Followed Hyperlink" xfId="7670" builtinId="9" hidden="1"/>
    <cellStyle name="Followed Hyperlink" xfId="7671" builtinId="9" hidden="1"/>
    <cellStyle name="Followed Hyperlink" xfId="7672" builtinId="9" hidden="1"/>
    <cellStyle name="Followed Hyperlink" xfId="7673" builtinId="9" hidden="1"/>
    <cellStyle name="Followed Hyperlink" xfId="7674" builtinId="9" hidden="1"/>
    <cellStyle name="Followed Hyperlink" xfId="7675" builtinId="9" hidden="1"/>
    <cellStyle name="Followed Hyperlink" xfId="7676" builtinId="9" hidden="1"/>
    <cellStyle name="Followed Hyperlink" xfId="7677" builtinId="9" hidden="1"/>
    <cellStyle name="Followed Hyperlink" xfId="7678" builtinId="9" hidden="1"/>
    <cellStyle name="Followed Hyperlink" xfId="7679" builtinId="9" hidden="1"/>
    <cellStyle name="Followed Hyperlink" xfId="7680" builtinId="9" hidden="1"/>
    <cellStyle name="Followed Hyperlink" xfId="7681" builtinId="9" hidden="1"/>
    <cellStyle name="Followed Hyperlink" xfId="7682" builtinId="9" hidden="1"/>
    <cellStyle name="Followed Hyperlink" xfId="7683" builtinId="9" hidden="1"/>
    <cellStyle name="Followed Hyperlink" xfId="7684" builtinId="9" hidden="1"/>
    <cellStyle name="Followed Hyperlink" xfId="7685" builtinId="9" hidden="1"/>
    <cellStyle name="Followed Hyperlink" xfId="7686" builtinId="9" hidden="1"/>
    <cellStyle name="Followed Hyperlink" xfId="7687" builtinId="9" hidden="1"/>
    <cellStyle name="Followed Hyperlink" xfId="7688" builtinId="9" hidden="1"/>
    <cellStyle name="Followed Hyperlink" xfId="7689" builtinId="9" hidden="1"/>
    <cellStyle name="Followed Hyperlink" xfId="7690" builtinId="9" hidden="1"/>
    <cellStyle name="Followed Hyperlink" xfId="7691" builtinId="9" hidden="1"/>
    <cellStyle name="Followed Hyperlink" xfId="7692" builtinId="9" hidden="1"/>
    <cellStyle name="Followed Hyperlink" xfId="7693" builtinId="9" hidden="1"/>
    <cellStyle name="Followed Hyperlink" xfId="7694" builtinId="9" hidden="1"/>
    <cellStyle name="Followed Hyperlink" xfId="7695" builtinId="9" hidden="1"/>
    <cellStyle name="Followed Hyperlink" xfId="7696" builtinId="9" hidden="1"/>
    <cellStyle name="Followed Hyperlink" xfId="7697" builtinId="9" hidden="1"/>
    <cellStyle name="Followed Hyperlink" xfId="7698" builtinId="9" hidden="1"/>
    <cellStyle name="Followed Hyperlink" xfId="7699" builtinId="9" hidden="1"/>
    <cellStyle name="Followed Hyperlink" xfId="7700" builtinId="9" hidden="1"/>
    <cellStyle name="Followed Hyperlink" xfId="7701" builtinId="9" hidden="1"/>
    <cellStyle name="Followed Hyperlink" xfId="7702" builtinId="9" hidden="1"/>
    <cellStyle name="Followed Hyperlink" xfId="7703" builtinId="9" hidden="1"/>
    <cellStyle name="Followed Hyperlink" xfId="7704" builtinId="9" hidden="1"/>
    <cellStyle name="Followed Hyperlink" xfId="7705" builtinId="9" hidden="1"/>
    <cellStyle name="Followed Hyperlink" xfId="7706" builtinId="9" hidden="1"/>
    <cellStyle name="Followed Hyperlink" xfId="7707" builtinId="9" hidden="1"/>
    <cellStyle name="Followed Hyperlink" xfId="7708" builtinId="9" hidden="1"/>
    <cellStyle name="Followed Hyperlink" xfId="7709" builtinId="9" hidden="1"/>
    <cellStyle name="Followed Hyperlink" xfId="7710" builtinId="9" hidden="1"/>
    <cellStyle name="Followed Hyperlink" xfId="7711" builtinId="9" hidden="1"/>
    <cellStyle name="Followed Hyperlink" xfId="7712" builtinId="9" hidden="1"/>
    <cellStyle name="Followed Hyperlink" xfId="7713" builtinId="9" hidden="1"/>
    <cellStyle name="Followed Hyperlink" xfId="7714" builtinId="9" hidden="1"/>
    <cellStyle name="Followed Hyperlink" xfId="7715" builtinId="9" hidden="1"/>
    <cellStyle name="Followed Hyperlink" xfId="7716" builtinId="9" hidden="1"/>
    <cellStyle name="Followed Hyperlink" xfId="7717" builtinId="9" hidden="1"/>
    <cellStyle name="Followed Hyperlink" xfId="7718" builtinId="9" hidden="1"/>
    <cellStyle name="Followed Hyperlink" xfId="7719" builtinId="9" hidden="1"/>
    <cellStyle name="Followed Hyperlink" xfId="7720" builtinId="9" hidden="1"/>
    <cellStyle name="Followed Hyperlink" xfId="7721" builtinId="9" hidden="1"/>
    <cellStyle name="Followed Hyperlink" xfId="7722" builtinId="9" hidden="1"/>
    <cellStyle name="Followed Hyperlink" xfId="7723" builtinId="9" hidden="1"/>
    <cellStyle name="Followed Hyperlink" xfId="7724" builtinId="9" hidden="1"/>
    <cellStyle name="Followed Hyperlink" xfId="7725" builtinId="9" hidden="1"/>
    <cellStyle name="Followed Hyperlink" xfId="7726" builtinId="9" hidden="1"/>
    <cellStyle name="Followed Hyperlink" xfId="7727" builtinId="9" hidden="1"/>
    <cellStyle name="Followed Hyperlink" xfId="7728" builtinId="9" hidden="1"/>
    <cellStyle name="Followed Hyperlink" xfId="7729" builtinId="9" hidden="1"/>
    <cellStyle name="Followed Hyperlink" xfId="7730" builtinId="9" hidden="1"/>
    <cellStyle name="Followed Hyperlink" xfId="7731" builtinId="9" hidden="1"/>
    <cellStyle name="Followed Hyperlink" xfId="7732" builtinId="9" hidden="1"/>
    <cellStyle name="Followed Hyperlink" xfId="7733" builtinId="9" hidden="1"/>
    <cellStyle name="Followed Hyperlink" xfId="7734" builtinId="9" hidden="1"/>
    <cellStyle name="Followed Hyperlink" xfId="7735" builtinId="9" hidden="1"/>
    <cellStyle name="Followed Hyperlink" xfId="7736" builtinId="9" hidden="1"/>
    <cellStyle name="Followed Hyperlink" xfId="7737" builtinId="9" hidden="1"/>
    <cellStyle name="Followed Hyperlink" xfId="7738" builtinId="9" hidden="1"/>
    <cellStyle name="Followed Hyperlink" xfId="7739" builtinId="9" hidden="1"/>
    <cellStyle name="Followed Hyperlink" xfId="7740" builtinId="9" hidden="1"/>
    <cellStyle name="Followed Hyperlink" xfId="7741" builtinId="9" hidden="1"/>
    <cellStyle name="Followed Hyperlink" xfId="7742" builtinId="9" hidden="1"/>
    <cellStyle name="Followed Hyperlink" xfId="7743" builtinId="9" hidden="1"/>
    <cellStyle name="Followed Hyperlink" xfId="7744" builtinId="9" hidden="1"/>
    <cellStyle name="Followed Hyperlink" xfId="7745" builtinId="9" hidden="1"/>
    <cellStyle name="Followed Hyperlink" xfId="7746" builtinId="9" hidden="1"/>
    <cellStyle name="Followed Hyperlink" xfId="7747" builtinId="9" hidden="1"/>
    <cellStyle name="Followed Hyperlink" xfId="7748" builtinId="9" hidden="1"/>
    <cellStyle name="Followed Hyperlink" xfId="7749" builtinId="9" hidden="1"/>
    <cellStyle name="Followed Hyperlink" xfId="7750" builtinId="9" hidden="1"/>
    <cellStyle name="Followed Hyperlink" xfId="7751" builtinId="9" hidden="1"/>
    <cellStyle name="Followed Hyperlink" xfId="7752" builtinId="9" hidden="1"/>
    <cellStyle name="Followed Hyperlink" xfId="7753" builtinId="9" hidden="1"/>
    <cellStyle name="Followed Hyperlink" xfId="7754" builtinId="9" hidden="1"/>
    <cellStyle name="Followed Hyperlink" xfId="7755" builtinId="9" hidden="1"/>
    <cellStyle name="Followed Hyperlink" xfId="7756" builtinId="9" hidden="1"/>
    <cellStyle name="Followed Hyperlink" xfId="7757" builtinId="9" hidden="1"/>
    <cellStyle name="Followed Hyperlink" xfId="7758" builtinId="9" hidden="1"/>
    <cellStyle name="Followed Hyperlink" xfId="7759" builtinId="9" hidden="1"/>
    <cellStyle name="Followed Hyperlink" xfId="7760" builtinId="9" hidden="1"/>
    <cellStyle name="Followed Hyperlink" xfId="7761" builtinId="9" hidden="1"/>
    <cellStyle name="Followed Hyperlink" xfId="7762" builtinId="9" hidden="1"/>
    <cellStyle name="Followed Hyperlink" xfId="7763" builtinId="9" hidden="1"/>
    <cellStyle name="Followed Hyperlink" xfId="7764" builtinId="9" hidden="1"/>
    <cellStyle name="Followed Hyperlink" xfId="7765" builtinId="9" hidden="1"/>
    <cellStyle name="Followed Hyperlink" xfId="7766" builtinId="9" hidden="1"/>
    <cellStyle name="Followed Hyperlink" xfId="7767" builtinId="9" hidden="1"/>
    <cellStyle name="Followed Hyperlink" xfId="7768" builtinId="9" hidden="1"/>
    <cellStyle name="Followed Hyperlink" xfId="7769" builtinId="9" hidden="1"/>
    <cellStyle name="Followed Hyperlink" xfId="7770" builtinId="9" hidden="1"/>
    <cellStyle name="Followed Hyperlink" xfId="7771" builtinId="9" hidden="1"/>
    <cellStyle name="Followed Hyperlink" xfId="7772" builtinId="9" hidden="1"/>
    <cellStyle name="Followed Hyperlink" xfId="7773" builtinId="9" hidden="1"/>
    <cellStyle name="Followed Hyperlink" xfId="7774" builtinId="9" hidden="1"/>
    <cellStyle name="Followed Hyperlink" xfId="7775" builtinId="9" hidden="1"/>
    <cellStyle name="Followed Hyperlink" xfId="7776" builtinId="9" hidden="1"/>
    <cellStyle name="Followed Hyperlink" xfId="7777" builtinId="9" hidden="1"/>
    <cellStyle name="Followed Hyperlink" xfId="7778" builtinId="9" hidden="1"/>
    <cellStyle name="Followed Hyperlink" xfId="7779" builtinId="9" hidden="1"/>
    <cellStyle name="Followed Hyperlink" xfId="7780" builtinId="9" hidden="1"/>
    <cellStyle name="Followed Hyperlink" xfId="7781" builtinId="9" hidden="1"/>
    <cellStyle name="Followed Hyperlink" xfId="7782" builtinId="9" hidden="1"/>
    <cellStyle name="Followed Hyperlink" xfId="7783" builtinId="9" hidden="1"/>
    <cellStyle name="Followed Hyperlink" xfId="7784" builtinId="9" hidden="1"/>
    <cellStyle name="Followed Hyperlink" xfId="7785" builtinId="9" hidden="1"/>
    <cellStyle name="Followed Hyperlink" xfId="7786" builtinId="9" hidden="1"/>
    <cellStyle name="Followed Hyperlink" xfId="7787" builtinId="9" hidden="1"/>
    <cellStyle name="Followed Hyperlink" xfId="7788" builtinId="9" hidden="1"/>
    <cellStyle name="Followed Hyperlink" xfId="7789" builtinId="9" hidden="1"/>
    <cellStyle name="Followed Hyperlink" xfId="7790" builtinId="9" hidden="1"/>
    <cellStyle name="Followed Hyperlink" xfId="7791" builtinId="9" hidden="1"/>
    <cellStyle name="Followed Hyperlink" xfId="7792" builtinId="9" hidden="1"/>
    <cellStyle name="Followed Hyperlink" xfId="7793" builtinId="9" hidden="1"/>
    <cellStyle name="Followed Hyperlink" xfId="7794" builtinId="9" hidden="1"/>
    <cellStyle name="Followed Hyperlink" xfId="7795" builtinId="9" hidden="1"/>
    <cellStyle name="Followed Hyperlink" xfId="7796" builtinId="9" hidden="1"/>
    <cellStyle name="Followed Hyperlink" xfId="7797" builtinId="9" hidden="1"/>
    <cellStyle name="Followed Hyperlink" xfId="7798" builtinId="9" hidden="1"/>
    <cellStyle name="Followed Hyperlink" xfId="7799" builtinId="9" hidden="1"/>
    <cellStyle name="Followed Hyperlink" xfId="7800" builtinId="9" hidden="1"/>
    <cellStyle name="Followed Hyperlink" xfId="7801" builtinId="9" hidden="1"/>
    <cellStyle name="Followed Hyperlink" xfId="7802" builtinId="9" hidden="1"/>
    <cellStyle name="Followed Hyperlink" xfId="7803" builtinId="9" hidden="1"/>
    <cellStyle name="Followed Hyperlink" xfId="7804" builtinId="9" hidden="1"/>
    <cellStyle name="Followed Hyperlink" xfId="7805" builtinId="9" hidden="1"/>
    <cellStyle name="Followed Hyperlink" xfId="7806" builtinId="9" hidden="1"/>
    <cellStyle name="Followed Hyperlink" xfId="7807" builtinId="9" hidden="1"/>
    <cellStyle name="Followed Hyperlink" xfId="7808" builtinId="9" hidden="1"/>
    <cellStyle name="Followed Hyperlink" xfId="7809" builtinId="9" hidden="1"/>
    <cellStyle name="Followed Hyperlink" xfId="7810" builtinId="9" hidden="1"/>
    <cellStyle name="Followed Hyperlink" xfId="7811" builtinId="9" hidden="1"/>
    <cellStyle name="Followed Hyperlink" xfId="7812" builtinId="9" hidden="1"/>
    <cellStyle name="Followed Hyperlink" xfId="7813" builtinId="9" hidden="1"/>
    <cellStyle name="Followed Hyperlink" xfId="7814" builtinId="9" hidden="1"/>
    <cellStyle name="Followed Hyperlink" xfId="7815" builtinId="9" hidden="1"/>
    <cellStyle name="Followed Hyperlink" xfId="7816" builtinId="9" hidden="1"/>
    <cellStyle name="Followed Hyperlink" xfId="7817" builtinId="9" hidden="1"/>
    <cellStyle name="Followed Hyperlink" xfId="7818" builtinId="9" hidden="1"/>
    <cellStyle name="Followed Hyperlink" xfId="7819" builtinId="9" hidden="1"/>
    <cellStyle name="Followed Hyperlink" xfId="7820" builtinId="9" hidden="1"/>
    <cellStyle name="Followed Hyperlink" xfId="7821" builtinId="9" hidden="1"/>
    <cellStyle name="Followed Hyperlink" xfId="7822" builtinId="9" hidden="1"/>
    <cellStyle name="Followed Hyperlink" xfId="7823" builtinId="9" hidden="1"/>
    <cellStyle name="Followed Hyperlink" xfId="7824" builtinId="9" hidden="1"/>
    <cellStyle name="Followed Hyperlink" xfId="7825" builtinId="9" hidden="1"/>
    <cellStyle name="Followed Hyperlink" xfId="7826" builtinId="9" hidden="1"/>
    <cellStyle name="Followed Hyperlink" xfId="7827" builtinId="9" hidden="1"/>
    <cellStyle name="Followed Hyperlink" xfId="7828" builtinId="9" hidden="1"/>
    <cellStyle name="Followed Hyperlink" xfId="7829" builtinId="9" hidden="1"/>
    <cellStyle name="Followed Hyperlink" xfId="7830" builtinId="9" hidden="1"/>
    <cellStyle name="Followed Hyperlink" xfId="7831" builtinId="9" hidden="1"/>
    <cellStyle name="Followed Hyperlink" xfId="7832" builtinId="9" hidden="1"/>
    <cellStyle name="Followed Hyperlink" xfId="7833" builtinId="9" hidden="1"/>
    <cellStyle name="Followed Hyperlink" xfId="7834" builtinId="9" hidden="1"/>
    <cellStyle name="Followed Hyperlink" xfId="7835" builtinId="9" hidden="1"/>
    <cellStyle name="Followed Hyperlink" xfId="7836" builtinId="9" hidden="1"/>
    <cellStyle name="Followed Hyperlink" xfId="7837" builtinId="9" hidden="1"/>
    <cellStyle name="Followed Hyperlink" xfId="7838" builtinId="9" hidden="1"/>
    <cellStyle name="Followed Hyperlink" xfId="7839" builtinId="9" hidden="1"/>
    <cellStyle name="Followed Hyperlink" xfId="7840" builtinId="9" hidden="1"/>
    <cellStyle name="Followed Hyperlink" xfId="7841" builtinId="9" hidden="1"/>
    <cellStyle name="Followed Hyperlink" xfId="7842" builtinId="9" hidden="1"/>
    <cellStyle name="Followed Hyperlink" xfId="7843" builtinId="9" hidden="1"/>
    <cellStyle name="Followed Hyperlink" xfId="7844" builtinId="9" hidden="1"/>
    <cellStyle name="Followed Hyperlink" xfId="7845" builtinId="9" hidden="1"/>
    <cellStyle name="Followed Hyperlink" xfId="7846" builtinId="9" hidden="1"/>
    <cellStyle name="Followed Hyperlink" xfId="7847" builtinId="9" hidden="1"/>
    <cellStyle name="Followed Hyperlink" xfId="7848" builtinId="9" hidden="1"/>
    <cellStyle name="Followed Hyperlink" xfId="7849" builtinId="9" hidden="1"/>
    <cellStyle name="Followed Hyperlink" xfId="7850" builtinId="9" hidden="1"/>
    <cellStyle name="Followed Hyperlink" xfId="7851" builtinId="9" hidden="1"/>
    <cellStyle name="Followed Hyperlink" xfId="7852" builtinId="9" hidden="1"/>
    <cellStyle name="Followed Hyperlink" xfId="7853" builtinId="9" hidden="1"/>
    <cellStyle name="Followed Hyperlink" xfId="7854" builtinId="9" hidden="1"/>
    <cellStyle name="Followed Hyperlink" xfId="7855" builtinId="9" hidden="1"/>
    <cellStyle name="Followed Hyperlink" xfId="7856" builtinId="9" hidden="1"/>
    <cellStyle name="Followed Hyperlink" xfId="7857" builtinId="9" hidden="1"/>
    <cellStyle name="Followed Hyperlink" xfId="7858" builtinId="9" hidden="1"/>
    <cellStyle name="Followed Hyperlink" xfId="7859" builtinId="9" hidden="1"/>
    <cellStyle name="Followed Hyperlink" xfId="7860" builtinId="9" hidden="1"/>
    <cellStyle name="Followed Hyperlink" xfId="7861" builtinId="9" hidden="1"/>
    <cellStyle name="Followed Hyperlink" xfId="7862" builtinId="9" hidden="1"/>
    <cellStyle name="Followed Hyperlink" xfId="7863" builtinId="9" hidden="1"/>
    <cellStyle name="Followed Hyperlink" xfId="7864" builtinId="9" hidden="1"/>
    <cellStyle name="Followed Hyperlink" xfId="7865" builtinId="9" hidden="1"/>
    <cellStyle name="Followed Hyperlink" xfId="7866" builtinId="9" hidden="1"/>
    <cellStyle name="Followed Hyperlink" xfId="7867" builtinId="9" hidden="1"/>
    <cellStyle name="Followed Hyperlink" xfId="7868" builtinId="9" hidden="1"/>
    <cellStyle name="Followed Hyperlink" xfId="7869" builtinId="9" hidden="1"/>
    <cellStyle name="Followed Hyperlink" xfId="7870" builtinId="9" hidden="1"/>
    <cellStyle name="Followed Hyperlink" xfId="7871" builtinId="9" hidden="1"/>
    <cellStyle name="Followed Hyperlink" xfId="7872" builtinId="9" hidden="1"/>
    <cellStyle name="Followed Hyperlink" xfId="7873" builtinId="9" hidden="1"/>
    <cellStyle name="Followed Hyperlink" xfId="7874" builtinId="9" hidden="1"/>
    <cellStyle name="Followed Hyperlink" xfId="7875" builtinId="9" hidden="1"/>
    <cellStyle name="Followed Hyperlink" xfId="7876" builtinId="9" hidden="1"/>
    <cellStyle name="Followed Hyperlink" xfId="7877" builtinId="9" hidden="1"/>
    <cellStyle name="Followed Hyperlink" xfId="7878" builtinId="9" hidden="1"/>
    <cellStyle name="Followed Hyperlink" xfId="7879" builtinId="9" hidden="1"/>
    <cellStyle name="Followed Hyperlink" xfId="7880" builtinId="9" hidden="1"/>
    <cellStyle name="Followed Hyperlink" xfId="7881" builtinId="9" hidden="1"/>
    <cellStyle name="Followed Hyperlink" xfId="7882" builtinId="9" hidden="1"/>
    <cellStyle name="Followed Hyperlink" xfId="7883" builtinId="9" hidden="1"/>
    <cellStyle name="Followed Hyperlink" xfId="7884" builtinId="9" hidden="1"/>
    <cellStyle name="Followed Hyperlink" xfId="7885" builtinId="9" hidden="1"/>
    <cellStyle name="Followed Hyperlink" xfId="7886" builtinId="9" hidden="1"/>
    <cellStyle name="Followed Hyperlink" xfId="7887" builtinId="9" hidden="1"/>
    <cellStyle name="Followed Hyperlink" xfId="7888" builtinId="9" hidden="1"/>
    <cellStyle name="Followed Hyperlink" xfId="7889" builtinId="9" hidden="1"/>
    <cellStyle name="Followed Hyperlink" xfId="7890" builtinId="9" hidden="1"/>
    <cellStyle name="Followed Hyperlink" xfId="7891" builtinId="9" hidden="1"/>
    <cellStyle name="Followed Hyperlink" xfId="7892" builtinId="9" hidden="1"/>
    <cellStyle name="Followed Hyperlink" xfId="7893" builtinId="9" hidden="1"/>
    <cellStyle name="Followed Hyperlink" xfId="7894" builtinId="9" hidden="1"/>
    <cellStyle name="Followed Hyperlink" xfId="7895" builtinId="9" hidden="1"/>
    <cellStyle name="Followed Hyperlink" xfId="7896" builtinId="9" hidden="1"/>
    <cellStyle name="Followed Hyperlink" xfId="7897" builtinId="9" hidden="1"/>
    <cellStyle name="Followed Hyperlink" xfId="7898" builtinId="9" hidden="1"/>
    <cellStyle name="Followed Hyperlink" xfId="7899" builtinId="9" hidden="1"/>
    <cellStyle name="Followed Hyperlink" xfId="7900" builtinId="9" hidden="1"/>
    <cellStyle name="Followed Hyperlink" xfId="7901" builtinId="9" hidden="1"/>
    <cellStyle name="Followed Hyperlink" xfId="7902" builtinId="9" hidden="1"/>
    <cellStyle name="Followed Hyperlink" xfId="7903" builtinId="9" hidden="1"/>
    <cellStyle name="Followed Hyperlink" xfId="7904" builtinId="9" hidden="1"/>
    <cellStyle name="Followed Hyperlink" xfId="7905" builtinId="9" hidden="1"/>
    <cellStyle name="Followed Hyperlink" xfId="7906" builtinId="9" hidden="1"/>
    <cellStyle name="Followed Hyperlink" xfId="7907" builtinId="9" hidden="1"/>
    <cellStyle name="Followed Hyperlink" xfId="7908" builtinId="9" hidden="1"/>
    <cellStyle name="Followed Hyperlink" xfId="7909" builtinId="9" hidden="1"/>
    <cellStyle name="Followed Hyperlink" xfId="7910" builtinId="9" hidden="1"/>
    <cellStyle name="Followed Hyperlink" xfId="7911" builtinId="9" hidden="1"/>
    <cellStyle name="Followed Hyperlink" xfId="7912" builtinId="9" hidden="1"/>
    <cellStyle name="Followed Hyperlink" xfId="7913" builtinId="9" hidden="1"/>
    <cellStyle name="Followed Hyperlink" xfId="7914" builtinId="9" hidden="1"/>
    <cellStyle name="Followed Hyperlink" xfId="7915" builtinId="9" hidden="1"/>
    <cellStyle name="Followed Hyperlink" xfId="7916" builtinId="9" hidden="1"/>
    <cellStyle name="Followed Hyperlink" xfId="7917" builtinId="9" hidden="1"/>
    <cellStyle name="Followed Hyperlink" xfId="7918" builtinId="9" hidden="1"/>
    <cellStyle name="Followed Hyperlink" xfId="7919" builtinId="9" hidden="1"/>
    <cellStyle name="Followed Hyperlink" xfId="7920" builtinId="9" hidden="1"/>
    <cellStyle name="Followed Hyperlink" xfId="7921" builtinId="9" hidden="1"/>
    <cellStyle name="Followed Hyperlink" xfId="7922" builtinId="9" hidden="1"/>
    <cellStyle name="Followed Hyperlink" xfId="7923" builtinId="9" hidden="1"/>
    <cellStyle name="Followed Hyperlink" xfId="7924" builtinId="9" hidden="1"/>
    <cellStyle name="Followed Hyperlink" xfId="7925" builtinId="9" hidden="1"/>
    <cellStyle name="Followed Hyperlink" xfId="7926" builtinId="9" hidden="1"/>
    <cellStyle name="Followed Hyperlink" xfId="7927" builtinId="9" hidden="1"/>
    <cellStyle name="Followed Hyperlink" xfId="7928" builtinId="9" hidden="1"/>
    <cellStyle name="Followed Hyperlink" xfId="7929" builtinId="9" hidden="1"/>
    <cellStyle name="Followed Hyperlink" xfId="7930" builtinId="9" hidden="1"/>
    <cellStyle name="Followed Hyperlink" xfId="7931" builtinId="9" hidden="1"/>
    <cellStyle name="Followed Hyperlink" xfId="7932" builtinId="9" hidden="1"/>
    <cellStyle name="Followed Hyperlink" xfId="7933" builtinId="9" hidden="1"/>
    <cellStyle name="Followed Hyperlink" xfId="7934" builtinId="9" hidden="1"/>
    <cellStyle name="Followed Hyperlink" xfId="7935" builtinId="9" hidden="1"/>
    <cellStyle name="Followed Hyperlink" xfId="7936" builtinId="9" hidden="1"/>
    <cellStyle name="Followed Hyperlink" xfId="7937" builtinId="9" hidden="1"/>
    <cellStyle name="Followed Hyperlink" xfId="7938" builtinId="9" hidden="1"/>
    <cellStyle name="Followed Hyperlink" xfId="7939" builtinId="9" hidden="1"/>
    <cellStyle name="Followed Hyperlink" xfId="7940" builtinId="9" hidden="1"/>
    <cellStyle name="Followed Hyperlink" xfId="7941" builtinId="9" hidden="1"/>
    <cellStyle name="Followed Hyperlink" xfId="7942" builtinId="9" hidden="1"/>
    <cellStyle name="Followed Hyperlink" xfId="7943" builtinId="9" hidden="1"/>
    <cellStyle name="Followed Hyperlink" xfId="7944" builtinId="9" hidden="1"/>
    <cellStyle name="Followed Hyperlink" xfId="7945" builtinId="9" hidden="1"/>
    <cellStyle name="Followed Hyperlink" xfId="7946" builtinId="9" hidden="1"/>
    <cellStyle name="Followed Hyperlink" xfId="7947" builtinId="9" hidden="1"/>
    <cellStyle name="Followed Hyperlink" xfId="7948" builtinId="9" hidden="1"/>
    <cellStyle name="Followed Hyperlink" xfId="7949" builtinId="9" hidden="1"/>
    <cellStyle name="Followed Hyperlink" xfId="7950" builtinId="9" hidden="1"/>
    <cellStyle name="Followed Hyperlink" xfId="7951" builtinId="9" hidden="1"/>
    <cellStyle name="Followed Hyperlink" xfId="7952" builtinId="9" hidden="1"/>
    <cellStyle name="Followed Hyperlink" xfId="7953" builtinId="9" hidden="1"/>
    <cellStyle name="Followed Hyperlink" xfId="7954" builtinId="9" hidden="1"/>
    <cellStyle name="Followed Hyperlink" xfId="7955" builtinId="9" hidden="1"/>
    <cellStyle name="Followed Hyperlink" xfId="7956" builtinId="9" hidden="1"/>
    <cellStyle name="Followed Hyperlink" xfId="7957" builtinId="9" hidden="1"/>
    <cellStyle name="Followed Hyperlink" xfId="7958" builtinId="9" hidden="1"/>
    <cellStyle name="Followed Hyperlink" xfId="7959" builtinId="9" hidden="1"/>
    <cellStyle name="Followed Hyperlink" xfId="7960" builtinId="9" hidden="1"/>
    <cellStyle name="Followed Hyperlink" xfId="7961" builtinId="9" hidden="1"/>
    <cellStyle name="Followed Hyperlink" xfId="7962" builtinId="9" hidden="1"/>
    <cellStyle name="Followed Hyperlink" xfId="7963" builtinId="9" hidden="1"/>
    <cellStyle name="Followed Hyperlink" xfId="8472" builtinId="9" hidden="1"/>
    <cellStyle name="Followed Hyperlink" xfId="8473" builtinId="9" hidden="1"/>
    <cellStyle name="Followed Hyperlink" xfId="8474" builtinId="9" hidden="1"/>
    <cellStyle name="Followed Hyperlink" xfId="8475" builtinId="9" hidden="1"/>
    <cellStyle name="Followed Hyperlink" xfId="8476" builtinId="9" hidden="1"/>
    <cellStyle name="Followed Hyperlink" xfId="8477" builtinId="9" hidden="1"/>
    <cellStyle name="Followed Hyperlink" xfId="8478" builtinId="9" hidden="1"/>
    <cellStyle name="Followed Hyperlink" xfId="8479" builtinId="9" hidden="1"/>
    <cellStyle name="Followed Hyperlink" xfId="8480" builtinId="9" hidden="1"/>
    <cellStyle name="Followed Hyperlink" xfId="8481" builtinId="9" hidden="1"/>
    <cellStyle name="Followed Hyperlink" xfId="8482" builtinId="9" hidden="1"/>
    <cellStyle name="Followed Hyperlink" xfId="8483" builtinId="9" hidden="1"/>
    <cellStyle name="Followed Hyperlink" xfId="8484" builtinId="9" hidden="1"/>
    <cellStyle name="Followed Hyperlink" xfId="8485" builtinId="9" hidden="1"/>
    <cellStyle name="Followed Hyperlink" xfId="8486" builtinId="9" hidden="1"/>
    <cellStyle name="Followed Hyperlink" xfId="8487" builtinId="9" hidden="1"/>
    <cellStyle name="Followed Hyperlink" xfId="8488" builtinId="9" hidden="1"/>
    <cellStyle name="Followed Hyperlink" xfId="8489" builtinId="9" hidden="1"/>
    <cellStyle name="Followed Hyperlink" xfId="8490" builtinId="9" hidden="1"/>
    <cellStyle name="Followed Hyperlink" xfId="8491" builtinId="9" hidden="1"/>
    <cellStyle name="Followed Hyperlink" xfId="8492" builtinId="9" hidden="1"/>
    <cellStyle name="Followed Hyperlink" xfId="8493" builtinId="9" hidden="1"/>
    <cellStyle name="Followed Hyperlink" xfId="8494" builtinId="9" hidden="1"/>
    <cellStyle name="Followed Hyperlink" xfId="8495" builtinId="9" hidden="1"/>
    <cellStyle name="Followed Hyperlink" xfId="8496" builtinId="9" hidden="1"/>
    <cellStyle name="Followed Hyperlink" xfId="8497" builtinId="9" hidden="1"/>
    <cellStyle name="Followed Hyperlink" xfId="8498" builtinId="9" hidden="1"/>
    <cellStyle name="Followed Hyperlink" xfId="8499" builtinId="9" hidden="1"/>
    <cellStyle name="Followed Hyperlink" xfId="8500" builtinId="9" hidden="1"/>
    <cellStyle name="Followed Hyperlink" xfId="8501" builtinId="9" hidden="1"/>
    <cellStyle name="Followed Hyperlink" xfId="8502" builtinId="9" hidden="1"/>
    <cellStyle name="Followed Hyperlink" xfId="8503" builtinId="9" hidden="1"/>
    <cellStyle name="Followed Hyperlink" xfId="8504" builtinId="9" hidden="1"/>
    <cellStyle name="Followed Hyperlink" xfId="8505" builtinId="9" hidden="1"/>
    <cellStyle name="Followed Hyperlink" xfId="8506" builtinId="9" hidden="1"/>
    <cellStyle name="Followed Hyperlink" xfId="8507" builtinId="9" hidden="1"/>
    <cellStyle name="Followed Hyperlink" xfId="8508" builtinId="9" hidden="1"/>
    <cellStyle name="Followed Hyperlink" xfId="8509" builtinId="9" hidden="1"/>
    <cellStyle name="Followed Hyperlink" xfId="8510" builtinId="9" hidden="1"/>
    <cellStyle name="Followed Hyperlink" xfId="8511" builtinId="9" hidden="1"/>
    <cellStyle name="Followed Hyperlink" xfId="8512" builtinId="9" hidden="1"/>
    <cellStyle name="Followed Hyperlink" xfId="8513" builtinId="9" hidden="1"/>
    <cellStyle name="Followed Hyperlink" xfId="8514" builtinId="9" hidden="1"/>
    <cellStyle name="Followed Hyperlink" xfId="8515" builtinId="9" hidden="1"/>
    <cellStyle name="Followed Hyperlink" xfId="8516" builtinId="9" hidden="1"/>
    <cellStyle name="Followed Hyperlink" xfId="8517" builtinId="9" hidden="1"/>
    <cellStyle name="Followed Hyperlink" xfId="8518" builtinId="9" hidden="1"/>
    <cellStyle name="Followed Hyperlink" xfId="8471" builtinId="9" hidden="1"/>
    <cellStyle name="Followed Hyperlink" xfId="8470" builtinId="9" hidden="1"/>
    <cellStyle name="Followed Hyperlink" xfId="8469" builtinId="9" hidden="1"/>
    <cellStyle name="Followed Hyperlink" xfId="8468" builtinId="9" hidden="1"/>
    <cellStyle name="Followed Hyperlink" xfId="8467" builtinId="9" hidden="1"/>
    <cellStyle name="Followed Hyperlink" xfId="8466" builtinId="9" hidden="1"/>
    <cellStyle name="Followed Hyperlink" xfId="8465" builtinId="9" hidden="1"/>
    <cellStyle name="Followed Hyperlink" xfId="8464" builtinId="9" hidden="1"/>
    <cellStyle name="Followed Hyperlink" xfId="8463" builtinId="9" hidden="1"/>
    <cellStyle name="Followed Hyperlink" xfId="8462" builtinId="9" hidden="1"/>
    <cellStyle name="Followed Hyperlink" xfId="8461" builtinId="9" hidden="1"/>
    <cellStyle name="Followed Hyperlink" xfId="8460" builtinId="9" hidden="1"/>
    <cellStyle name="Followed Hyperlink" xfId="8459" builtinId="9" hidden="1"/>
    <cellStyle name="Followed Hyperlink" xfId="8458" builtinId="9" hidden="1"/>
    <cellStyle name="Followed Hyperlink" xfId="8457" builtinId="9" hidden="1"/>
    <cellStyle name="Followed Hyperlink" xfId="8456" builtinId="9" hidden="1"/>
    <cellStyle name="Followed Hyperlink" xfId="8455" builtinId="9" hidden="1"/>
    <cellStyle name="Followed Hyperlink" xfId="8454" builtinId="9" hidden="1"/>
    <cellStyle name="Followed Hyperlink" xfId="8453" builtinId="9" hidden="1"/>
    <cellStyle name="Followed Hyperlink" xfId="8452" builtinId="9" hidden="1"/>
    <cellStyle name="Followed Hyperlink" xfId="8451" builtinId="9" hidden="1"/>
    <cellStyle name="Followed Hyperlink" xfId="8450" builtinId="9" hidden="1"/>
    <cellStyle name="Followed Hyperlink" xfId="8449" builtinId="9" hidden="1"/>
    <cellStyle name="Followed Hyperlink" xfId="8448" builtinId="9" hidden="1"/>
    <cellStyle name="Followed Hyperlink" xfId="8447" builtinId="9" hidden="1"/>
    <cellStyle name="Followed Hyperlink" xfId="8446" builtinId="9" hidden="1"/>
    <cellStyle name="Followed Hyperlink" xfId="8445" builtinId="9" hidden="1"/>
    <cellStyle name="Followed Hyperlink" xfId="8444" builtinId="9" hidden="1"/>
    <cellStyle name="Followed Hyperlink" xfId="8443" builtinId="9" hidden="1"/>
    <cellStyle name="Followed Hyperlink" xfId="8442" builtinId="9" hidden="1"/>
    <cellStyle name="Followed Hyperlink" xfId="8441" builtinId="9" hidden="1"/>
    <cellStyle name="Followed Hyperlink" xfId="8440" builtinId="9" hidden="1"/>
    <cellStyle name="Followed Hyperlink" xfId="8439" builtinId="9" hidden="1"/>
    <cellStyle name="Followed Hyperlink" xfId="8438" builtinId="9" hidden="1"/>
    <cellStyle name="Followed Hyperlink" xfId="8437" builtinId="9" hidden="1"/>
    <cellStyle name="Followed Hyperlink" xfId="8436" builtinId="9" hidden="1"/>
    <cellStyle name="Followed Hyperlink" xfId="8435" builtinId="9" hidden="1"/>
    <cellStyle name="Followed Hyperlink" xfId="8434" builtinId="9" hidden="1"/>
    <cellStyle name="Followed Hyperlink" xfId="8433" builtinId="9" hidden="1"/>
    <cellStyle name="Followed Hyperlink" xfId="8432" builtinId="9" hidden="1"/>
    <cellStyle name="Followed Hyperlink" xfId="8431" builtinId="9" hidden="1"/>
    <cellStyle name="Followed Hyperlink" xfId="8430" builtinId="9" hidden="1"/>
    <cellStyle name="Followed Hyperlink" xfId="8429" builtinId="9" hidden="1"/>
    <cellStyle name="Followed Hyperlink" xfId="8428" builtinId="9" hidden="1"/>
    <cellStyle name="Followed Hyperlink" xfId="8427" builtinId="9" hidden="1"/>
    <cellStyle name="Followed Hyperlink" xfId="8426" builtinId="9" hidden="1"/>
    <cellStyle name="Followed Hyperlink" xfId="8425" builtinId="9" hidden="1"/>
    <cellStyle name="Followed Hyperlink" xfId="8424" builtinId="9" hidden="1"/>
    <cellStyle name="Followed Hyperlink" xfId="8423" builtinId="9" hidden="1"/>
    <cellStyle name="Followed Hyperlink" xfId="8422" builtinId="9" hidden="1"/>
    <cellStyle name="Followed Hyperlink" xfId="8421" builtinId="9" hidden="1"/>
    <cellStyle name="Followed Hyperlink" xfId="8420" builtinId="9" hidden="1"/>
    <cellStyle name="Followed Hyperlink" xfId="8419" builtinId="9" hidden="1"/>
    <cellStyle name="Followed Hyperlink" xfId="8418" builtinId="9" hidden="1"/>
    <cellStyle name="Followed Hyperlink" xfId="8417" builtinId="9" hidden="1"/>
    <cellStyle name="Followed Hyperlink" xfId="8416" builtinId="9" hidden="1"/>
    <cellStyle name="Followed Hyperlink" xfId="8415" builtinId="9" hidden="1"/>
    <cellStyle name="Followed Hyperlink" xfId="8414" builtinId="9" hidden="1"/>
    <cellStyle name="Followed Hyperlink" xfId="8413" builtinId="9" hidden="1"/>
    <cellStyle name="Followed Hyperlink" xfId="8412" builtinId="9" hidden="1"/>
    <cellStyle name="Followed Hyperlink" xfId="8411" builtinId="9" hidden="1"/>
    <cellStyle name="Followed Hyperlink" xfId="8410" builtinId="9" hidden="1"/>
    <cellStyle name="Followed Hyperlink" xfId="8409" builtinId="9" hidden="1"/>
    <cellStyle name="Followed Hyperlink" xfId="8408" builtinId="9" hidden="1"/>
    <cellStyle name="Followed Hyperlink" xfId="8407" builtinId="9" hidden="1"/>
    <cellStyle name="Followed Hyperlink" xfId="8406" builtinId="9" hidden="1"/>
    <cellStyle name="Followed Hyperlink" xfId="8405" builtinId="9" hidden="1"/>
    <cellStyle name="Followed Hyperlink" xfId="8404" builtinId="9" hidden="1"/>
    <cellStyle name="Followed Hyperlink" xfId="8403" builtinId="9" hidden="1"/>
    <cellStyle name="Followed Hyperlink" xfId="8402" builtinId="9" hidden="1"/>
    <cellStyle name="Followed Hyperlink" xfId="8401" builtinId="9" hidden="1"/>
    <cellStyle name="Followed Hyperlink" xfId="8400" builtinId="9" hidden="1"/>
    <cellStyle name="Followed Hyperlink" xfId="8399" builtinId="9" hidden="1"/>
    <cellStyle name="Followed Hyperlink" xfId="8398" builtinId="9" hidden="1"/>
    <cellStyle name="Followed Hyperlink" xfId="8397" builtinId="9" hidden="1"/>
    <cellStyle name="Followed Hyperlink" xfId="8396" builtinId="9" hidden="1"/>
    <cellStyle name="Followed Hyperlink" xfId="8395" builtinId="9" hidden="1"/>
    <cellStyle name="Followed Hyperlink" xfId="8394" builtinId="9" hidden="1"/>
    <cellStyle name="Followed Hyperlink" xfId="8393" builtinId="9" hidden="1"/>
    <cellStyle name="Followed Hyperlink" xfId="8392" builtinId="9" hidden="1"/>
    <cellStyle name="Followed Hyperlink" xfId="8391" builtinId="9" hidden="1"/>
    <cellStyle name="Followed Hyperlink" xfId="6328" builtinId="9" hidden="1"/>
    <cellStyle name="Followed Hyperlink" xfId="6324" builtinId="9" hidden="1"/>
    <cellStyle name="Followed Hyperlink" xfId="6316" builtinId="9" hidden="1"/>
    <cellStyle name="Followed Hyperlink" xfId="101" builtinId="9" hidden="1"/>
    <cellStyle name="Followed Hyperlink" xfId="8390" builtinId="9" hidden="1"/>
    <cellStyle name="Followed Hyperlink" xfId="8389" builtinId="9" hidden="1"/>
    <cellStyle name="Followed Hyperlink" xfId="8388" builtinId="9" hidden="1"/>
    <cellStyle name="Followed Hyperlink" xfId="8387" builtinId="9" hidden="1"/>
    <cellStyle name="Followed Hyperlink" xfId="8386" builtinId="9" hidden="1"/>
    <cellStyle name="Followed Hyperlink" xfId="8385" builtinId="9" hidden="1"/>
    <cellStyle name="Followed Hyperlink" xfId="8384" builtinId="9" hidden="1"/>
    <cellStyle name="Followed Hyperlink" xfId="8383" builtinId="9" hidden="1"/>
    <cellStyle name="Followed Hyperlink" xfId="8382" builtinId="9" hidden="1"/>
    <cellStyle name="Followed Hyperlink" xfId="8381" builtinId="9" hidden="1"/>
    <cellStyle name="Followed Hyperlink" xfId="8380" builtinId="9" hidden="1"/>
    <cellStyle name="Followed Hyperlink" xfId="8379" builtinId="9" hidden="1"/>
    <cellStyle name="Followed Hyperlink" xfId="8378" builtinId="9" hidden="1"/>
    <cellStyle name="Followed Hyperlink" xfId="8377" builtinId="9" hidden="1"/>
    <cellStyle name="Followed Hyperlink" xfId="8376" builtinId="9" hidden="1"/>
    <cellStyle name="Followed Hyperlink" xfId="8375" builtinId="9" hidden="1"/>
    <cellStyle name="Followed Hyperlink" xfId="8374" builtinId="9" hidden="1"/>
    <cellStyle name="Followed Hyperlink" xfId="8373" builtinId="9" hidden="1"/>
    <cellStyle name="Followed Hyperlink" xfId="8372" builtinId="9" hidden="1"/>
    <cellStyle name="Followed Hyperlink" xfId="8371" builtinId="9" hidden="1"/>
    <cellStyle name="Followed Hyperlink" xfId="8370" builtinId="9" hidden="1"/>
    <cellStyle name="Followed Hyperlink" xfId="8369" builtinId="9" hidden="1"/>
    <cellStyle name="Followed Hyperlink" xfId="8368" builtinId="9" hidden="1"/>
    <cellStyle name="Followed Hyperlink" xfId="8367" builtinId="9" hidden="1"/>
    <cellStyle name="Followed Hyperlink" xfId="8366" builtinId="9" hidden="1"/>
    <cellStyle name="Followed Hyperlink" xfId="8365" builtinId="9" hidden="1"/>
    <cellStyle name="Followed Hyperlink" xfId="8364" builtinId="9" hidden="1"/>
    <cellStyle name="Followed Hyperlink" xfId="8363" builtinId="9" hidden="1"/>
    <cellStyle name="Followed Hyperlink" xfId="8362" builtinId="9" hidden="1"/>
    <cellStyle name="Followed Hyperlink" xfId="8361" builtinId="9" hidden="1"/>
    <cellStyle name="Followed Hyperlink" xfId="8360" builtinId="9" hidden="1"/>
    <cellStyle name="Followed Hyperlink" xfId="8359" builtinId="9" hidden="1"/>
    <cellStyle name="Followed Hyperlink" xfId="8358" builtinId="9" hidden="1"/>
    <cellStyle name="Followed Hyperlink" xfId="8357" builtinId="9" hidden="1"/>
    <cellStyle name="Followed Hyperlink" xfId="8356" builtinId="9" hidden="1"/>
    <cellStyle name="Followed Hyperlink" xfId="8355" builtinId="9" hidden="1"/>
    <cellStyle name="Followed Hyperlink" xfId="8354" builtinId="9" hidden="1"/>
    <cellStyle name="Followed Hyperlink" xfId="8353" builtinId="9" hidden="1"/>
    <cellStyle name="Followed Hyperlink" xfId="8352" builtinId="9" hidden="1"/>
    <cellStyle name="Followed Hyperlink" xfId="8351" builtinId="9" hidden="1"/>
    <cellStyle name="Followed Hyperlink" xfId="8350" builtinId="9" hidden="1"/>
    <cellStyle name="Followed Hyperlink" xfId="8349" builtinId="9" hidden="1"/>
    <cellStyle name="Followed Hyperlink" xfId="8348" builtinId="9" hidden="1"/>
    <cellStyle name="Followed Hyperlink" xfId="8347" builtinId="9" hidden="1"/>
    <cellStyle name="Followed Hyperlink" xfId="8346" builtinId="9" hidden="1"/>
    <cellStyle name="Followed Hyperlink" xfId="8345" builtinId="9" hidden="1"/>
    <cellStyle name="Followed Hyperlink" xfId="8344" builtinId="9" hidden="1"/>
    <cellStyle name="Followed Hyperlink" xfId="8343" builtinId="9" hidden="1"/>
    <cellStyle name="Followed Hyperlink" xfId="8342" builtinId="9" hidden="1"/>
    <cellStyle name="Followed Hyperlink" xfId="8341" builtinId="9" hidden="1"/>
    <cellStyle name="Followed Hyperlink" xfId="8340" builtinId="9" hidden="1"/>
    <cellStyle name="Followed Hyperlink" xfId="8339" builtinId="9" hidden="1"/>
    <cellStyle name="Followed Hyperlink" xfId="8338" builtinId="9" hidden="1"/>
    <cellStyle name="Followed Hyperlink" xfId="8337" builtinId="9" hidden="1"/>
    <cellStyle name="Followed Hyperlink" xfId="8336" builtinId="9" hidden="1"/>
    <cellStyle name="Followed Hyperlink" xfId="8335" builtinId="9" hidden="1"/>
    <cellStyle name="Followed Hyperlink" xfId="8334" builtinId="9" hidden="1"/>
    <cellStyle name="Followed Hyperlink" xfId="8333" builtinId="9" hidden="1"/>
    <cellStyle name="Followed Hyperlink" xfId="8332" builtinId="9" hidden="1"/>
    <cellStyle name="Followed Hyperlink" xfId="8331" builtinId="9" hidden="1"/>
    <cellStyle name="Followed Hyperlink" xfId="8330" builtinId="9" hidden="1"/>
    <cellStyle name="Followed Hyperlink" xfId="8329" builtinId="9" hidden="1"/>
    <cellStyle name="Followed Hyperlink" xfId="8328" builtinId="9" hidden="1"/>
    <cellStyle name="Followed Hyperlink" xfId="8327" builtinId="9" hidden="1"/>
    <cellStyle name="Followed Hyperlink" xfId="8326" builtinId="9" hidden="1"/>
    <cellStyle name="Followed Hyperlink" xfId="8325" builtinId="9" hidden="1"/>
    <cellStyle name="Followed Hyperlink" xfId="8324" builtinId="9" hidden="1"/>
    <cellStyle name="Followed Hyperlink" xfId="8323" builtinId="9" hidden="1"/>
    <cellStyle name="Followed Hyperlink" xfId="8322" builtinId="9" hidden="1"/>
    <cellStyle name="Followed Hyperlink" xfId="8321" builtinId="9" hidden="1"/>
    <cellStyle name="Followed Hyperlink" xfId="8320" builtinId="9" hidden="1"/>
    <cellStyle name="Followed Hyperlink" xfId="8319" builtinId="9" hidden="1"/>
    <cellStyle name="Followed Hyperlink" xfId="8318" builtinId="9" hidden="1"/>
    <cellStyle name="Followed Hyperlink" xfId="8317" builtinId="9" hidden="1"/>
    <cellStyle name="Followed Hyperlink" xfId="8316" builtinId="9" hidden="1"/>
    <cellStyle name="Followed Hyperlink" xfId="8315" builtinId="9" hidden="1"/>
    <cellStyle name="Followed Hyperlink" xfId="8314" builtinId="9" hidden="1"/>
    <cellStyle name="Followed Hyperlink" xfId="8313" builtinId="9" hidden="1"/>
    <cellStyle name="Followed Hyperlink" xfId="8312" builtinId="9" hidden="1"/>
    <cellStyle name="Followed Hyperlink" xfId="8311" builtinId="9" hidden="1"/>
    <cellStyle name="Followed Hyperlink" xfId="8310" builtinId="9" hidden="1"/>
    <cellStyle name="Followed Hyperlink" xfId="8309" builtinId="9" hidden="1"/>
    <cellStyle name="Followed Hyperlink" xfId="8308" builtinId="9" hidden="1"/>
    <cellStyle name="Followed Hyperlink" xfId="8307" builtinId="9" hidden="1"/>
    <cellStyle name="Followed Hyperlink" xfId="8306" builtinId="9" hidden="1"/>
    <cellStyle name="Followed Hyperlink" xfId="8305" builtinId="9" hidden="1"/>
    <cellStyle name="Followed Hyperlink" xfId="8304" builtinId="9" hidden="1"/>
    <cellStyle name="Followed Hyperlink" xfId="8303" builtinId="9" hidden="1"/>
    <cellStyle name="Followed Hyperlink" xfId="8302" builtinId="9" hidden="1"/>
    <cellStyle name="Followed Hyperlink" xfId="8301" builtinId="9" hidden="1"/>
    <cellStyle name="Followed Hyperlink" xfId="8300" builtinId="9" hidden="1"/>
    <cellStyle name="Followed Hyperlink" xfId="8299" builtinId="9" hidden="1"/>
    <cellStyle name="Followed Hyperlink" xfId="8298" builtinId="9" hidden="1"/>
    <cellStyle name="Followed Hyperlink" xfId="8297" builtinId="9" hidden="1"/>
    <cellStyle name="Followed Hyperlink" xfId="8296" builtinId="9" hidden="1"/>
    <cellStyle name="Followed Hyperlink" xfId="8295" builtinId="9" hidden="1"/>
    <cellStyle name="Followed Hyperlink" xfId="8294" builtinId="9" hidden="1"/>
    <cellStyle name="Followed Hyperlink" xfId="8293" builtinId="9" hidden="1"/>
    <cellStyle name="Followed Hyperlink" xfId="8292" builtinId="9" hidden="1"/>
    <cellStyle name="Followed Hyperlink" xfId="8291" builtinId="9" hidden="1"/>
    <cellStyle name="Followed Hyperlink" xfId="8290" builtinId="9" hidden="1"/>
    <cellStyle name="Followed Hyperlink" xfId="8289" builtinId="9" hidden="1"/>
    <cellStyle name="Followed Hyperlink" xfId="8288" builtinId="9" hidden="1"/>
    <cellStyle name="Followed Hyperlink" xfId="8287" builtinId="9" hidden="1"/>
    <cellStyle name="Followed Hyperlink" xfId="8286" builtinId="9" hidden="1"/>
    <cellStyle name="Followed Hyperlink" xfId="8285" builtinId="9" hidden="1"/>
    <cellStyle name="Followed Hyperlink" xfId="8284" builtinId="9" hidden="1"/>
    <cellStyle name="Followed Hyperlink" xfId="8283" builtinId="9" hidden="1"/>
    <cellStyle name="Followed Hyperlink" xfId="8282" builtinId="9" hidden="1"/>
    <cellStyle name="Followed Hyperlink" xfId="8281" builtinId="9" hidden="1"/>
    <cellStyle name="Followed Hyperlink" xfId="8280" builtinId="9" hidden="1"/>
    <cellStyle name="Followed Hyperlink" xfId="8279" builtinId="9" hidden="1"/>
    <cellStyle name="Followed Hyperlink" xfId="8278" builtinId="9" hidden="1"/>
    <cellStyle name="Followed Hyperlink" xfId="8277" builtinId="9" hidden="1"/>
    <cellStyle name="Followed Hyperlink" xfId="8276" builtinId="9" hidden="1"/>
    <cellStyle name="Followed Hyperlink" xfId="8275" builtinId="9" hidden="1"/>
    <cellStyle name="Followed Hyperlink" xfId="8274" builtinId="9" hidden="1"/>
    <cellStyle name="Followed Hyperlink" xfId="8273" builtinId="9" hidden="1"/>
    <cellStyle name="Followed Hyperlink" xfId="8272" builtinId="9" hidden="1"/>
    <cellStyle name="Followed Hyperlink" xfId="8271" builtinId="9" hidden="1"/>
    <cellStyle name="Followed Hyperlink" xfId="8270" builtinId="9" hidden="1"/>
    <cellStyle name="Followed Hyperlink" xfId="8269" builtinId="9" hidden="1"/>
    <cellStyle name="Followed Hyperlink" xfId="8268" builtinId="9" hidden="1"/>
    <cellStyle name="Followed Hyperlink" xfId="8267" builtinId="9" hidden="1"/>
    <cellStyle name="Followed Hyperlink" xfId="8266" builtinId="9" hidden="1"/>
    <cellStyle name="Followed Hyperlink" xfId="8265" builtinId="9" hidden="1"/>
    <cellStyle name="Followed Hyperlink" xfId="8264" builtinId="9" hidden="1"/>
    <cellStyle name="Followed Hyperlink" xfId="8263" builtinId="9" hidden="1"/>
    <cellStyle name="Followed Hyperlink" xfId="8262" builtinId="9" hidden="1"/>
    <cellStyle name="Followed Hyperlink" xfId="8261" builtinId="9" hidden="1"/>
    <cellStyle name="Followed Hyperlink" xfId="8260" builtinId="9" hidden="1"/>
    <cellStyle name="Followed Hyperlink" xfId="8259" builtinId="9" hidden="1"/>
    <cellStyle name="Followed Hyperlink" xfId="8258" builtinId="9" hidden="1"/>
    <cellStyle name="Followed Hyperlink" xfId="8257" builtinId="9" hidden="1"/>
    <cellStyle name="Followed Hyperlink" xfId="8256" builtinId="9" hidden="1"/>
    <cellStyle name="Followed Hyperlink" xfId="8255" builtinId="9" hidden="1"/>
    <cellStyle name="Followed Hyperlink" xfId="8254" builtinId="9" hidden="1"/>
    <cellStyle name="Followed Hyperlink" xfId="8253" builtinId="9" hidden="1"/>
    <cellStyle name="Followed Hyperlink" xfId="8252" builtinId="9" hidden="1"/>
    <cellStyle name="Followed Hyperlink" xfId="8251" builtinId="9" hidden="1"/>
    <cellStyle name="Followed Hyperlink" xfId="8250" builtinId="9" hidden="1"/>
    <cellStyle name="Followed Hyperlink" xfId="8249" builtinId="9" hidden="1"/>
    <cellStyle name="Followed Hyperlink" xfId="8248" builtinId="9" hidden="1"/>
    <cellStyle name="Followed Hyperlink" xfId="8247" builtinId="9" hidden="1"/>
    <cellStyle name="Followed Hyperlink" xfId="8246" builtinId="9" hidden="1"/>
    <cellStyle name="Followed Hyperlink" xfId="8245" builtinId="9" hidden="1"/>
    <cellStyle name="Followed Hyperlink" xfId="8244" builtinId="9" hidden="1"/>
    <cellStyle name="Followed Hyperlink" xfId="8243" builtinId="9" hidden="1"/>
    <cellStyle name="Followed Hyperlink" xfId="8242" builtinId="9" hidden="1"/>
    <cellStyle name="Followed Hyperlink" xfId="8241" builtinId="9" hidden="1"/>
    <cellStyle name="Followed Hyperlink" xfId="8240" builtinId="9" hidden="1"/>
    <cellStyle name="Followed Hyperlink" xfId="8239" builtinId="9" hidden="1"/>
    <cellStyle name="Followed Hyperlink" xfId="8238" builtinId="9" hidden="1"/>
    <cellStyle name="Followed Hyperlink" xfId="8237" builtinId="9" hidden="1"/>
    <cellStyle name="Followed Hyperlink" xfId="8236" builtinId="9" hidden="1"/>
    <cellStyle name="Followed Hyperlink" xfId="8235" builtinId="9" hidden="1"/>
    <cellStyle name="Followed Hyperlink" xfId="8234" builtinId="9" hidden="1"/>
    <cellStyle name="Followed Hyperlink" xfId="8233" builtinId="9" hidden="1"/>
    <cellStyle name="Followed Hyperlink" xfId="8232" builtinId="9" hidden="1"/>
    <cellStyle name="Followed Hyperlink" xfId="8231" builtinId="9" hidden="1"/>
    <cellStyle name="Followed Hyperlink" xfId="8230" builtinId="9" hidden="1"/>
    <cellStyle name="Followed Hyperlink" xfId="8229" builtinId="9" hidden="1"/>
    <cellStyle name="Followed Hyperlink" xfId="8228" builtinId="9" hidden="1"/>
    <cellStyle name="Followed Hyperlink" xfId="8227" builtinId="9" hidden="1"/>
    <cellStyle name="Followed Hyperlink" xfId="8226" builtinId="9" hidden="1"/>
    <cellStyle name="Followed Hyperlink" xfId="8225" builtinId="9" hidden="1"/>
    <cellStyle name="Followed Hyperlink" xfId="8224" builtinId="9" hidden="1"/>
    <cellStyle name="Followed Hyperlink" xfId="8223" builtinId="9" hidden="1"/>
    <cellStyle name="Followed Hyperlink" xfId="8222" builtinId="9" hidden="1"/>
    <cellStyle name="Followed Hyperlink" xfId="8221" builtinId="9" hidden="1"/>
    <cellStyle name="Followed Hyperlink" xfId="8220" builtinId="9" hidden="1"/>
    <cellStyle name="Followed Hyperlink" xfId="8219" builtinId="9" hidden="1"/>
    <cellStyle name="Followed Hyperlink" xfId="8218" builtinId="9" hidden="1"/>
    <cellStyle name="Followed Hyperlink" xfId="8217" builtinId="9" hidden="1"/>
    <cellStyle name="Followed Hyperlink" xfId="8216" builtinId="9" hidden="1"/>
    <cellStyle name="Followed Hyperlink" xfId="8215" builtinId="9" hidden="1"/>
    <cellStyle name="Followed Hyperlink" xfId="8214" builtinId="9" hidden="1"/>
    <cellStyle name="Followed Hyperlink" xfId="8213" builtinId="9" hidden="1"/>
    <cellStyle name="Followed Hyperlink" xfId="8212" builtinId="9" hidden="1"/>
    <cellStyle name="Followed Hyperlink" xfId="8211" builtinId="9" hidden="1"/>
    <cellStyle name="Followed Hyperlink" xfId="8210" builtinId="9" hidden="1"/>
    <cellStyle name="Followed Hyperlink" xfId="8209" builtinId="9" hidden="1"/>
    <cellStyle name="Followed Hyperlink" xfId="8208" builtinId="9" hidden="1"/>
    <cellStyle name="Followed Hyperlink" xfId="8207" builtinId="9" hidden="1"/>
    <cellStyle name="Followed Hyperlink" xfId="8206" builtinId="9" hidden="1"/>
    <cellStyle name="Followed Hyperlink" xfId="8205" builtinId="9" hidden="1"/>
    <cellStyle name="Followed Hyperlink" xfId="8204" builtinId="9" hidden="1"/>
    <cellStyle name="Followed Hyperlink" xfId="8203" builtinId="9" hidden="1"/>
    <cellStyle name="Followed Hyperlink" xfId="8202" builtinId="9" hidden="1"/>
    <cellStyle name="Followed Hyperlink" xfId="8201" builtinId="9" hidden="1"/>
    <cellStyle name="Followed Hyperlink" xfId="8200" builtinId="9" hidden="1"/>
    <cellStyle name="Followed Hyperlink" xfId="8199" builtinId="9" hidden="1"/>
    <cellStyle name="Followed Hyperlink" xfId="8198" builtinId="9" hidden="1"/>
    <cellStyle name="Followed Hyperlink" xfId="8197" builtinId="9" hidden="1"/>
    <cellStyle name="Followed Hyperlink" xfId="8196" builtinId="9" hidden="1"/>
    <cellStyle name="Followed Hyperlink" xfId="8195" builtinId="9" hidden="1"/>
    <cellStyle name="Followed Hyperlink" xfId="8194" builtinId="9" hidden="1"/>
    <cellStyle name="Followed Hyperlink" xfId="8193" builtinId="9" hidden="1"/>
    <cellStyle name="Followed Hyperlink" xfId="8192" builtinId="9" hidden="1"/>
    <cellStyle name="Followed Hyperlink" xfId="8191" builtinId="9" hidden="1"/>
    <cellStyle name="Followed Hyperlink" xfId="8190" builtinId="9" hidden="1"/>
    <cellStyle name="Followed Hyperlink" xfId="8189" builtinId="9" hidden="1"/>
    <cellStyle name="Followed Hyperlink" xfId="8188" builtinId="9" hidden="1"/>
    <cellStyle name="Followed Hyperlink" xfId="8187" builtinId="9" hidden="1"/>
    <cellStyle name="Followed Hyperlink" xfId="8186" builtinId="9" hidden="1"/>
    <cellStyle name="Followed Hyperlink" xfId="8185" builtinId="9" hidden="1"/>
    <cellStyle name="Followed Hyperlink" xfId="8184" builtinId="9" hidden="1"/>
    <cellStyle name="Followed Hyperlink" xfId="6330" builtinId="9" hidden="1"/>
    <cellStyle name="Followed Hyperlink" xfId="6320" builtinId="9" hidden="1"/>
    <cellStyle name="Followed Hyperlink" xfId="8183" builtinId="9" hidden="1"/>
    <cellStyle name="Followed Hyperlink" xfId="8182" builtinId="9" hidden="1"/>
    <cellStyle name="Followed Hyperlink" xfId="8181" builtinId="9" hidden="1"/>
    <cellStyle name="Followed Hyperlink" xfId="8180" builtinId="9" hidden="1"/>
    <cellStyle name="Followed Hyperlink" xfId="8179" builtinId="9" hidden="1"/>
    <cellStyle name="Followed Hyperlink" xfId="8178" builtinId="9" hidden="1"/>
    <cellStyle name="Followed Hyperlink" xfId="8177" builtinId="9" hidden="1"/>
    <cellStyle name="Followed Hyperlink" xfId="8176" builtinId="9" hidden="1"/>
    <cellStyle name="Followed Hyperlink" xfId="8175" builtinId="9" hidden="1"/>
    <cellStyle name="Followed Hyperlink" xfId="8174" builtinId="9" hidden="1"/>
    <cellStyle name="Followed Hyperlink" xfId="8173" builtinId="9" hidden="1"/>
    <cellStyle name="Followed Hyperlink" xfId="8172" builtinId="9" hidden="1"/>
    <cellStyle name="Followed Hyperlink" xfId="8171" builtinId="9" hidden="1"/>
    <cellStyle name="Followed Hyperlink" xfId="8170" builtinId="9" hidden="1"/>
    <cellStyle name="Followed Hyperlink" xfId="8169" builtinId="9" hidden="1"/>
    <cellStyle name="Followed Hyperlink" xfId="8168" builtinId="9" hidden="1"/>
    <cellStyle name="Followed Hyperlink" xfId="8167" builtinId="9" hidden="1"/>
    <cellStyle name="Followed Hyperlink" xfId="8166" builtinId="9" hidden="1"/>
    <cellStyle name="Followed Hyperlink" xfId="8165" builtinId="9" hidden="1"/>
    <cellStyle name="Followed Hyperlink" xfId="8164" builtinId="9" hidden="1"/>
    <cellStyle name="Followed Hyperlink" xfId="8163" builtinId="9" hidden="1"/>
    <cellStyle name="Followed Hyperlink" xfId="8162" builtinId="9" hidden="1"/>
    <cellStyle name="Followed Hyperlink" xfId="8161" builtinId="9" hidden="1"/>
    <cellStyle name="Followed Hyperlink" xfId="8160" builtinId="9" hidden="1"/>
    <cellStyle name="Followed Hyperlink" xfId="8159" builtinId="9" hidden="1"/>
    <cellStyle name="Followed Hyperlink" xfId="8158" builtinId="9" hidden="1"/>
    <cellStyle name="Followed Hyperlink" xfId="8157" builtinId="9" hidden="1"/>
    <cellStyle name="Followed Hyperlink" xfId="8156" builtinId="9" hidden="1"/>
    <cellStyle name="Followed Hyperlink" xfId="8155" builtinId="9" hidden="1"/>
    <cellStyle name="Followed Hyperlink" xfId="8154" builtinId="9" hidden="1"/>
    <cellStyle name="Followed Hyperlink" xfId="8153" builtinId="9" hidden="1"/>
    <cellStyle name="Followed Hyperlink" xfId="8152" builtinId="9" hidden="1"/>
    <cellStyle name="Followed Hyperlink" xfId="8151" builtinId="9" hidden="1"/>
    <cellStyle name="Followed Hyperlink" xfId="8150" builtinId="9" hidden="1"/>
    <cellStyle name="Followed Hyperlink" xfId="8149" builtinId="9" hidden="1"/>
    <cellStyle name="Followed Hyperlink" xfId="8148" builtinId="9" hidden="1"/>
    <cellStyle name="Followed Hyperlink" xfId="8147" builtinId="9" hidden="1"/>
    <cellStyle name="Followed Hyperlink" xfId="8146" builtinId="9" hidden="1"/>
    <cellStyle name="Followed Hyperlink" xfId="8145" builtinId="9" hidden="1"/>
    <cellStyle name="Followed Hyperlink" xfId="8144" builtinId="9" hidden="1"/>
    <cellStyle name="Followed Hyperlink" xfId="8143" builtinId="9" hidden="1"/>
    <cellStyle name="Followed Hyperlink" xfId="8142" builtinId="9" hidden="1"/>
    <cellStyle name="Followed Hyperlink" xfId="8141" builtinId="9" hidden="1"/>
    <cellStyle name="Followed Hyperlink" xfId="8140" builtinId="9" hidden="1"/>
    <cellStyle name="Followed Hyperlink" xfId="8139" builtinId="9" hidden="1"/>
    <cellStyle name="Followed Hyperlink" xfId="8138" builtinId="9" hidden="1"/>
    <cellStyle name="Followed Hyperlink" xfId="8137" builtinId="9" hidden="1"/>
    <cellStyle name="Followed Hyperlink" xfId="8136" builtinId="9" hidden="1"/>
    <cellStyle name="Followed Hyperlink" xfId="8135" builtinId="9" hidden="1"/>
    <cellStyle name="Followed Hyperlink" xfId="8134" builtinId="9" hidden="1"/>
    <cellStyle name="Followed Hyperlink" xfId="8133" builtinId="9" hidden="1"/>
    <cellStyle name="Followed Hyperlink" xfId="8132" builtinId="9" hidden="1"/>
    <cellStyle name="Followed Hyperlink" xfId="8131" builtinId="9" hidden="1"/>
    <cellStyle name="Followed Hyperlink" xfId="8130" builtinId="9" hidden="1"/>
    <cellStyle name="Followed Hyperlink" xfId="8129" builtinId="9" hidden="1"/>
    <cellStyle name="Followed Hyperlink" xfId="8128" builtinId="9" hidden="1"/>
    <cellStyle name="Followed Hyperlink" xfId="8127" builtinId="9" hidden="1"/>
    <cellStyle name="Followed Hyperlink" xfId="8126" builtinId="9" hidden="1"/>
    <cellStyle name="Followed Hyperlink" xfId="8125" builtinId="9" hidden="1"/>
    <cellStyle name="Followed Hyperlink" xfId="8124" builtinId="9" hidden="1"/>
    <cellStyle name="Followed Hyperlink" xfId="8123" builtinId="9" hidden="1"/>
    <cellStyle name="Followed Hyperlink" xfId="8122" builtinId="9" hidden="1"/>
    <cellStyle name="Followed Hyperlink" xfId="8121" builtinId="9" hidden="1"/>
    <cellStyle name="Followed Hyperlink" xfId="8120" builtinId="9" hidden="1"/>
    <cellStyle name="Followed Hyperlink" xfId="8119" builtinId="9" hidden="1"/>
    <cellStyle name="Followed Hyperlink" xfId="8118" builtinId="9" hidden="1"/>
    <cellStyle name="Followed Hyperlink" xfId="8117" builtinId="9" hidden="1"/>
    <cellStyle name="Followed Hyperlink" xfId="8116" builtinId="9" hidden="1"/>
    <cellStyle name="Followed Hyperlink" xfId="6329" builtinId="9" hidden="1"/>
    <cellStyle name="Followed Hyperlink" xfId="8115" builtinId="9" hidden="1"/>
    <cellStyle name="Followed Hyperlink" xfId="8114" builtinId="9" hidden="1"/>
    <cellStyle name="Followed Hyperlink" xfId="8113" builtinId="9" hidden="1"/>
    <cellStyle name="Followed Hyperlink" xfId="8112" builtinId="9" hidden="1"/>
    <cellStyle name="Followed Hyperlink" xfId="8111" builtinId="9" hidden="1"/>
    <cellStyle name="Followed Hyperlink" xfId="8110" builtinId="9" hidden="1"/>
    <cellStyle name="Followed Hyperlink" xfId="8109" builtinId="9" hidden="1"/>
    <cellStyle name="Followed Hyperlink" xfId="8108" builtinId="9" hidden="1"/>
    <cellStyle name="Followed Hyperlink" xfId="8107" builtinId="9" hidden="1"/>
    <cellStyle name="Followed Hyperlink" xfId="8106" builtinId="9" hidden="1"/>
    <cellStyle name="Followed Hyperlink" xfId="8105" builtinId="9" hidden="1"/>
    <cellStyle name="Followed Hyperlink" xfId="8104" builtinId="9" hidden="1"/>
    <cellStyle name="Followed Hyperlink" xfId="102" builtinId="9" hidden="1"/>
    <cellStyle name="Followed Hyperlink" xfId="8103" builtinId="9" hidden="1"/>
    <cellStyle name="Followed Hyperlink" xfId="8102" builtinId="9" hidden="1"/>
    <cellStyle name="Followed Hyperlink" xfId="8101" builtinId="9" hidden="1"/>
    <cellStyle name="Followed Hyperlink" xfId="8100" builtinId="9" hidden="1"/>
    <cellStyle name="Followed Hyperlink" xfId="8099" builtinId="9" hidden="1"/>
    <cellStyle name="Followed Hyperlink" xfId="8098" builtinId="9" hidden="1"/>
    <cellStyle name="Followed Hyperlink" xfId="8097" builtinId="9" hidden="1"/>
    <cellStyle name="Followed Hyperlink" xfId="8096" builtinId="9" hidden="1"/>
    <cellStyle name="Followed Hyperlink" xfId="8095" builtinId="9" hidden="1"/>
    <cellStyle name="Followed Hyperlink" xfId="8094" builtinId="9" hidden="1"/>
    <cellStyle name="Followed Hyperlink" xfId="8093" builtinId="9" hidden="1"/>
    <cellStyle name="Followed Hyperlink" xfId="8092" builtinId="9" hidden="1"/>
    <cellStyle name="Followed Hyperlink" xfId="8091" builtinId="9" hidden="1"/>
    <cellStyle name="Followed Hyperlink" xfId="8090" builtinId="9" hidden="1"/>
    <cellStyle name="Followed Hyperlink" xfId="8089" builtinId="9" hidden="1"/>
    <cellStyle name="Followed Hyperlink" xfId="8088" builtinId="9" hidden="1"/>
    <cellStyle name="Followed Hyperlink" xfId="8087" builtinId="9" hidden="1"/>
    <cellStyle name="Followed Hyperlink" xfId="6319" builtinId="9" hidden="1"/>
    <cellStyle name="Followed Hyperlink" xfId="8086" builtinId="9" hidden="1"/>
    <cellStyle name="Followed Hyperlink" xfId="8085" builtinId="9" hidden="1"/>
    <cellStyle name="Followed Hyperlink" xfId="8084" builtinId="9" hidden="1"/>
    <cellStyle name="Followed Hyperlink" xfId="8083" builtinId="9" hidden="1"/>
    <cellStyle name="Followed Hyperlink" xfId="8082" builtinId="9" hidden="1"/>
    <cellStyle name="Followed Hyperlink" xfId="8081" builtinId="9" hidden="1"/>
    <cellStyle name="Followed Hyperlink" xfId="8080" builtinId="9" hidden="1"/>
    <cellStyle name="Followed Hyperlink" xfId="8079" builtinId="9" hidden="1"/>
    <cellStyle name="Followed Hyperlink" xfId="8078" builtinId="9" hidden="1"/>
    <cellStyle name="Followed Hyperlink" xfId="8077" builtinId="9" hidden="1"/>
    <cellStyle name="Followed Hyperlink" xfId="8076" builtinId="9" hidden="1"/>
    <cellStyle name="Followed Hyperlink" xfId="6325" builtinId="9" hidden="1"/>
    <cellStyle name="Followed Hyperlink" xfId="8075" builtinId="9" hidden="1"/>
    <cellStyle name="Followed Hyperlink" xfId="8074" builtinId="9" hidden="1"/>
    <cellStyle name="Followed Hyperlink" xfId="8073" builtinId="9" hidden="1"/>
    <cellStyle name="Followed Hyperlink" xfId="8072" builtinId="9" hidden="1"/>
    <cellStyle name="Followed Hyperlink" xfId="8071" builtinId="9" hidden="1"/>
    <cellStyle name="Followed Hyperlink" xfId="8070" builtinId="9" hidden="1"/>
    <cellStyle name="Followed Hyperlink" xfId="8069" builtinId="9" hidden="1"/>
    <cellStyle name="Followed Hyperlink" xfId="8068" builtinId="9" hidden="1"/>
    <cellStyle name="Followed Hyperlink" xfId="8067" builtinId="9" hidden="1"/>
    <cellStyle name="Followed Hyperlink" xfId="8066" builtinId="9" hidden="1"/>
    <cellStyle name="Followed Hyperlink" xfId="8065" builtinId="9" hidden="1"/>
    <cellStyle name="Followed Hyperlink" xfId="8064" builtinId="9" hidden="1"/>
    <cellStyle name="Followed Hyperlink" xfId="6332" builtinId="9" hidden="1"/>
    <cellStyle name="Followed Hyperlink" xfId="6327" builtinId="9" hidden="1"/>
    <cellStyle name="Followed Hyperlink" xfId="6323" builtinId="9" hidden="1"/>
    <cellStyle name="Followed Hyperlink" xfId="6331" builtinId="9" hidden="1"/>
    <cellStyle name="Followed Hyperlink" xfId="8063" builtinId="9" hidden="1"/>
    <cellStyle name="Followed Hyperlink" xfId="8062" builtinId="9" hidden="1"/>
    <cellStyle name="Followed Hyperlink" xfId="8061" builtinId="9" hidden="1"/>
    <cellStyle name="Followed Hyperlink" xfId="8060" builtinId="9" hidden="1"/>
    <cellStyle name="Followed Hyperlink" xfId="8059" builtinId="9" hidden="1"/>
    <cellStyle name="Followed Hyperlink" xfId="8058" builtinId="9" hidden="1"/>
    <cellStyle name="Followed Hyperlink" xfId="8057" builtinId="9" hidden="1"/>
    <cellStyle name="Followed Hyperlink" xfId="8056" builtinId="9" hidden="1"/>
    <cellStyle name="Followed Hyperlink" xfId="8055" builtinId="9" hidden="1"/>
    <cellStyle name="Followed Hyperlink" xfId="8054" builtinId="9" hidden="1"/>
    <cellStyle name="Followed Hyperlink" xfId="8053" builtinId="9" hidden="1"/>
    <cellStyle name="Followed Hyperlink" xfId="8052" builtinId="9" hidden="1"/>
    <cellStyle name="Followed Hyperlink" xfId="8051" builtinId="9" hidden="1"/>
    <cellStyle name="Followed Hyperlink" xfId="8050" builtinId="9" hidden="1"/>
    <cellStyle name="Followed Hyperlink" xfId="8049" builtinId="9" hidden="1"/>
    <cellStyle name="Followed Hyperlink" xfId="8048" builtinId="9" hidden="1"/>
    <cellStyle name="Followed Hyperlink" xfId="8047" builtinId="9" hidden="1"/>
    <cellStyle name="Followed Hyperlink" xfId="8046" builtinId="9" hidden="1"/>
    <cellStyle name="Followed Hyperlink" xfId="8045" builtinId="9" hidden="1"/>
    <cellStyle name="Followed Hyperlink" xfId="8044" builtinId="9" hidden="1"/>
    <cellStyle name="Followed Hyperlink" xfId="8043" builtinId="9" hidden="1"/>
    <cellStyle name="Followed Hyperlink" xfId="8042" builtinId="9" hidden="1"/>
    <cellStyle name="Followed Hyperlink" xfId="8041" builtinId="9" hidden="1"/>
    <cellStyle name="Followed Hyperlink" xfId="8040" builtinId="9" hidden="1"/>
    <cellStyle name="Followed Hyperlink" xfId="8039" builtinId="9" hidden="1"/>
    <cellStyle name="Followed Hyperlink" xfId="8038" builtinId="9" hidden="1"/>
    <cellStyle name="Followed Hyperlink" xfId="8037" builtinId="9" hidden="1"/>
    <cellStyle name="Followed Hyperlink" xfId="8036" builtinId="9" hidden="1"/>
    <cellStyle name="Followed Hyperlink" xfId="8035" builtinId="9" hidden="1"/>
    <cellStyle name="Followed Hyperlink" xfId="8034" builtinId="9" hidden="1"/>
    <cellStyle name="Followed Hyperlink" xfId="8033" builtinId="9" hidden="1"/>
    <cellStyle name="Followed Hyperlink" xfId="8032" builtinId="9" hidden="1"/>
    <cellStyle name="Followed Hyperlink" xfId="8031" builtinId="9" hidden="1"/>
    <cellStyle name="Followed Hyperlink" xfId="8030" builtinId="9" hidden="1"/>
    <cellStyle name="Followed Hyperlink" xfId="8029" builtinId="9" hidden="1"/>
    <cellStyle name="Followed Hyperlink" xfId="8028" builtinId="9" hidden="1"/>
    <cellStyle name="Followed Hyperlink" xfId="8027" builtinId="9" hidden="1"/>
    <cellStyle name="Followed Hyperlink" xfId="8026" builtinId="9" hidden="1"/>
    <cellStyle name="Followed Hyperlink" xfId="8025" builtinId="9" hidden="1"/>
    <cellStyle name="Followed Hyperlink" xfId="8024" builtinId="9" hidden="1"/>
    <cellStyle name="Followed Hyperlink" xfId="8023" builtinId="9" hidden="1"/>
    <cellStyle name="Followed Hyperlink" xfId="8022" builtinId="9" hidden="1"/>
    <cellStyle name="Followed Hyperlink" xfId="8021" builtinId="9" hidden="1"/>
    <cellStyle name="Followed Hyperlink" xfId="6326" builtinId="9" hidden="1"/>
    <cellStyle name="Followed Hyperlink" xfId="6314" builtinId="9" hidden="1"/>
    <cellStyle name="Followed Hyperlink" xfId="6322" builtinId="9" hidden="1"/>
    <cellStyle name="Followed Hyperlink" xfId="6321" builtinId="9" hidden="1"/>
    <cellStyle name="Followed Hyperlink" xfId="8020" builtinId="9" hidden="1"/>
    <cellStyle name="Followed Hyperlink" xfId="8019" builtinId="9" hidden="1"/>
    <cellStyle name="Followed Hyperlink" xfId="8018" builtinId="9" hidden="1"/>
    <cellStyle name="Followed Hyperlink" xfId="8017" builtinId="9" hidden="1"/>
    <cellStyle name="Followed Hyperlink" xfId="8016" builtinId="9" hidden="1"/>
    <cellStyle name="Followed Hyperlink" xfId="8015" builtinId="9" hidden="1"/>
    <cellStyle name="Followed Hyperlink" xfId="8014" builtinId="9" hidden="1"/>
    <cellStyle name="Followed Hyperlink" xfId="8013" builtinId="9" hidden="1"/>
    <cellStyle name="Followed Hyperlink" xfId="8012" builtinId="9" hidden="1"/>
    <cellStyle name="Followed Hyperlink" xfId="8011" builtinId="9" hidden="1"/>
    <cellStyle name="Followed Hyperlink" xfId="6315" builtinId="9" hidden="1"/>
    <cellStyle name="Followed Hyperlink" xfId="6313" builtinId="9" hidden="1"/>
    <cellStyle name="Followed Hyperlink" xfId="8010" builtinId="9" hidden="1"/>
    <cellStyle name="Followed Hyperlink" xfId="8009" builtinId="9" hidden="1"/>
    <cellStyle name="Followed Hyperlink" xfId="8008" builtinId="9" hidden="1"/>
    <cellStyle name="Followed Hyperlink" xfId="8007" builtinId="9" hidden="1"/>
    <cellStyle name="Followed Hyperlink" xfId="8006" builtinId="9" hidden="1"/>
    <cellStyle name="Followed Hyperlink" xfId="8005" builtinId="9" hidden="1"/>
    <cellStyle name="Followed Hyperlink" xfId="8004" builtinId="9" hidden="1"/>
    <cellStyle name="Followed Hyperlink" xfId="8003" builtinId="9" hidden="1"/>
    <cellStyle name="Followed Hyperlink" xfId="8002" builtinId="9" hidden="1"/>
    <cellStyle name="Followed Hyperlink" xfId="8001" builtinId="9" hidden="1"/>
    <cellStyle name="Followed Hyperlink" xfId="8000" builtinId="9" hidden="1"/>
    <cellStyle name="Followed Hyperlink" xfId="7999" builtinId="9" hidden="1"/>
    <cellStyle name="Followed Hyperlink" xfId="7998" builtinId="9" hidden="1"/>
    <cellStyle name="Followed Hyperlink" xfId="7997" builtinId="9" hidden="1"/>
    <cellStyle name="Followed Hyperlink" xfId="7996" builtinId="9" hidden="1"/>
    <cellStyle name="Followed Hyperlink" xfId="7995" builtinId="9" hidden="1"/>
    <cellStyle name="Followed Hyperlink" xfId="7994" builtinId="9" hidden="1"/>
    <cellStyle name="Followed Hyperlink" xfId="7993" builtinId="9" hidden="1"/>
    <cellStyle name="Followed Hyperlink" xfId="7992" builtinId="9" hidden="1"/>
    <cellStyle name="Followed Hyperlink" xfId="7991" builtinId="9" hidden="1"/>
    <cellStyle name="Followed Hyperlink" xfId="7990" builtinId="9" hidden="1"/>
    <cellStyle name="Followed Hyperlink" xfId="7989" builtinId="9" hidden="1"/>
    <cellStyle name="Followed Hyperlink" xfId="7988" builtinId="9" hidden="1"/>
    <cellStyle name="Followed Hyperlink" xfId="7987" builtinId="9" hidden="1"/>
    <cellStyle name="Followed Hyperlink" xfId="7986" builtinId="9" hidden="1"/>
    <cellStyle name="Followed Hyperlink" xfId="7985" builtinId="9" hidden="1"/>
    <cellStyle name="Followed Hyperlink" xfId="7984" builtinId="9" hidden="1"/>
    <cellStyle name="Followed Hyperlink" xfId="7983" builtinId="9" hidden="1"/>
    <cellStyle name="Followed Hyperlink" xfId="7982" builtinId="9" hidden="1"/>
    <cellStyle name="Followed Hyperlink" xfId="7981" builtinId="9" hidden="1"/>
    <cellStyle name="Followed Hyperlink" xfId="7980" builtinId="9" hidden="1"/>
    <cellStyle name="Followed Hyperlink" xfId="7979" builtinId="9" hidden="1"/>
    <cellStyle name="Followed Hyperlink" xfId="7978" builtinId="9" hidden="1"/>
    <cellStyle name="Followed Hyperlink" xfId="7977" builtinId="9" hidden="1"/>
    <cellStyle name="Followed Hyperlink" xfId="7976" builtinId="9" hidden="1"/>
    <cellStyle name="Followed Hyperlink" xfId="7975" builtinId="9" hidden="1"/>
    <cellStyle name="Followed Hyperlink" xfId="7974" builtinId="9" hidden="1"/>
    <cellStyle name="Followed Hyperlink" xfId="7973" builtinId="9" hidden="1"/>
    <cellStyle name="Followed Hyperlink" xfId="7972" builtinId="9" hidden="1"/>
    <cellStyle name="Followed Hyperlink" xfId="7971" builtinId="9" hidden="1"/>
    <cellStyle name="Followed Hyperlink" xfId="7970" builtinId="9" hidden="1"/>
    <cellStyle name="Followed Hyperlink" xfId="7969" builtinId="9" hidden="1"/>
    <cellStyle name="Followed Hyperlink" xfId="7968" builtinId="9" hidden="1"/>
    <cellStyle name="Followed Hyperlink" xfId="7967" builtinId="9" hidden="1"/>
    <cellStyle name="Followed Hyperlink" xfId="7966" builtinId="9" hidden="1"/>
    <cellStyle name="Followed Hyperlink" xfId="7965" builtinId="9" hidden="1"/>
    <cellStyle name="Followed Hyperlink" xfId="7964" builtinId="9" hidden="1"/>
    <cellStyle name="Followed Hyperlink" xfId="8519" builtinId="9" hidden="1"/>
    <cellStyle name="Followed Hyperlink" xfId="8520" builtinId="9" hidden="1"/>
    <cellStyle name="Followed Hyperlink" xfId="8521" builtinId="9" hidden="1"/>
    <cellStyle name="Followed Hyperlink" xfId="8522" builtinId="9" hidden="1"/>
    <cellStyle name="Followed Hyperlink" xfId="8523" builtinId="9" hidden="1"/>
    <cellStyle name="Followed Hyperlink" xfId="8524" builtinId="9" hidden="1"/>
    <cellStyle name="Followed Hyperlink" xfId="8525" builtinId="9" hidden="1"/>
    <cellStyle name="Followed Hyperlink" xfId="8526" builtinId="9" hidden="1"/>
    <cellStyle name="Followed Hyperlink" xfId="8527" builtinId="9" hidden="1"/>
    <cellStyle name="Followed Hyperlink" xfId="8528" builtinId="9" hidden="1"/>
    <cellStyle name="Followed Hyperlink" xfId="8529" builtinId="9" hidden="1"/>
    <cellStyle name="Followed Hyperlink" xfId="8530" builtinId="9" hidden="1"/>
    <cellStyle name="Followed Hyperlink" xfId="8531" builtinId="9" hidden="1"/>
    <cellStyle name="Followed Hyperlink" xfId="8532" builtinId="9" hidden="1"/>
    <cellStyle name="Followed Hyperlink" xfId="8533" builtinId="9" hidden="1"/>
    <cellStyle name="Followed Hyperlink" xfId="8534" builtinId="9" hidden="1"/>
    <cellStyle name="Followed Hyperlink" xfId="8535" builtinId="9" hidden="1"/>
    <cellStyle name="Followed Hyperlink" xfId="8536" builtinId="9" hidden="1"/>
    <cellStyle name="Followed Hyperlink" xfId="8537" builtinId="9" hidden="1"/>
    <cellStyle name="Followed Hyperlink" xfId="8538" builtinId="9" hidden="1"/>
    <cellStyle name="Followed Hyperlink" xfId="8539" builtinId="9" hidden="1"/>
    <cellStyle name="Followed Hyperlink" xfId="8540" builtinId="9" hidden="1"/>
    <cellStyle name="Followed Hyperlink" xfId="8541" builtinId="9" hidden="1"/>
    <cellStyle name="Followed Hyperlink" xfId="8542" builtinId="9" hidden="1"/>
    <cellStyle name="Followed Hyperlink" xfId="8543" builtinId="9" hidden="1"/>
    <cellStyle name="Followed Hyperlink" xfId="8544" builtinId="9" hidden="1"/>
    <cellStyle name="Followed Hyperlink" xfId="8545" builtinId="9" hidden="1"/>
    <cellStyle name="Followed Hyperlink" xfId="8546" builtinId="9" hidden="1"/>
    <cellStyle name="Followed Hyperlink" xfId="8547" builtinId="9" hidden="1"/>
    <cellStyle name="Followed Hyperlink" xfId="8548" builtinId="9" hidden="1"/>
    <cellStyle name="Followed Hyperlink" xfId="8549" builtinId="9" hidden="1"/>
    <cellStyle name="Followed Hyperlink" xfId="8550" builtinId="9" hidden="1"/>
    <cellStyle name="Followed Hyperlink" xfId="8551" builtinId="9" hidden="1"/>
    <cellStyle name="Followed Hyperlink" xfId="8552" builtinId="9" hidden="1"/>
    <cellStyle name="Followed Hyperlink" xfId="8553" builtinId="9" hidden="1"/>
    <cellStyle name="Followed Hyperlink" xfId="8554" builtinId="9" hidden="1"/>
    <cellStyle name="Followed Hyperlink" xfId="8555" builtinId="9" hidden="1"/>
    <cellStyle name="Followed Hyperlink" xfId="8556" builtinId="9" hidden="1"/>
    <cellStyle name="Followed Hyperlink" xfId="8557" builtinId="9" hidden="1"/>
    <cellStyle name="Followed Hyperlink" xfId="8558" builtinId="9" hidden="1"/>
    <cellStyle name="Followed Hyperlink" xfId="8559" builtinId="9" hidden="1"/>
    <cellStyle name="Followed Hyperlink" xfId="8560" builtinId="9" hidden="1"/>
    <cellStyle name="Followed Hyperlink" xfId="8561" builtinId="9" hidden="1"/>
    <cellStyle name="Followed Hyperlink" xfId="8562" builtinId="9" hidden="1"/>
    <cellStyle name="Followed Hyperlink" xfId="8563" builtinId="9" hidden="1"/>
    <cellStyle name="Followed Hyperlink" xfId="8564" builtinId="9" hidden="1"/>
    <cellStyle name="Followed Hyperlink" xfId="8565" builtinId="9" hidden="1"/>
    <cellStyle name="Followed Hyperlink" xfId="7368" builtinId="9" hidden="1"/>
    <cellStyle name="Followed Hyperlink" xfId="7367" builtinId="9" hidden="1"/>
    <cellStyle name="Followed Hyperlink" xfId="7366" builtinId="9" hidden="1"/>
    <cellStyle name="Followed Hyperlink" xfId="7365" builtinId="9" hidden="1"/>
    <cellStyle name="Followed Hyperlink" xfId="7364" builtinId="9" hidden="1"/>
    <cellStyle name="Followed Hyperlink" xfId="7363" builtinId="9" hidden="1"/>
    <cellStyle name="Followed Hyperlink" xfId="7362" builtinId="9" hidden="1"/>
    <cellStyle name="Followed Hyperlink" xfId="7361" builtinId="9" hidden="1"/>
    <cellStyle name="Followed Hyperlink" xfId="7360" builtinId="9" hidden="1"/>
    <cellStyle name="Followed Hyperlink" xfId="7359" builtinId="9" hidden="1"/>
    <cellStyle name="Followed Hyperlink" xfId="7358" builtinId="9" hidden="1"/>
    <cellStyle name="Followed Hyperlink" xfId="7357" builtinId="9" hidden="1"/>
    <cellStyle name="Followed Hyperlink" xfId="7356" builtinId="9" hidden="1"/>
    <cellStyle name="Followed Hyperlink" xfId="7355" builtinId="9" hidden="1"/>
    <cellStyle name="Followed Hyperlink" xfId="7354" builtinId="9" hidden="1"/>
    <cellStyle name="Followed Hyperlink" xfId="7353" builtinId="9" hidden="1"/>
    <cellStyle name="Followed Hyperlink" xfId="7352" builtinId="9" hidden="1"/>
    <cellStyle name="Followed Hyperlink" xfId="7351" builtinId="9" hidden="1"/>
    <cellStyle name="Followed Hyperlink" xfId="7350" builtinId="9" hidden="1"/>
    <cellStyle name="Followed Hyperlink" xfId="7349" builtinId="9" hidden="1"/>
    <cellStyle name="Followed Hyperlink" xfId="7348" builtinId="9" hidden="1"/>
    <cellStyle name="Followed Hyperlink" xfId="7347" builtinId="9" hidden="1"/>
    <cellStyle name="Followed Hyperlink" xfId="7346" builtinId="9" hidden="1"/>
    <cellStyle name="Followed Hyperlink" xfId="7345" builtinId="9" hidden="1"/>
    <cellStyle name="Followed Hyperlink" xfId="7344" builtinId="9" hidden="1"/>
    <cellStyle name="Followed Hyperlink" xfId="7343" builtinId="9" hidden="1"/>
    <cellStyle name="Followed Hyperlink" xfId="7342" builtinId="9" hidden="1"/>
    <cellStyle name="Followed Hyperlink" xfId="7341" builtinId="9" hidden="1"/>
    <cellStyle name="Followed Hyperlink" xfId="7340" builtinId="9" hidden="1"/>
    <cellStyle name="Followed Hyperlink" xfId="7339" builtinId="9" hidden="1"/>
    <cellStyle name="Followed Hyperlink" xfId="7338" builtinId="9" hidden="1"/>
    <cellStyle name="Followed Hyperlink" xfId="7337" builtinId="9" hidden="1"/>
    <cellStyle name="Followed Hyperlink" xfId="7336" builtinId="9" hidden="1"/>
    <cellStyle name="Followed Hyperlink" xfId="7335" builtinId="9" hidden="1"/>
    <cellStyle name="Followed Hyperlink" xfId="7334" builtinId="9" hidden="1"/>
    <cellStyle name="Followed Hyperlink" xfId="7333" builtinId="9" hidden="1"/>
    <cellStyle name="Followed Hyperlink" xfId="7332" builtinId="9" hidden="1"/>
    <cellStyle name="Followed Hyperlink" xfId="7331" builtinId="9" hidden="1"/>
    <cellStyle name="Followed Hyperlink" xfId="7330" builtinId="9" hidden="1"/>
    <cellStyle name="Followed Hyperlink" xfId="7329" builtinId="9" hidden="1"/>
    <cellStyle name="Followed Hyperlink" xfId="7328" builtinId="9" hidden="1"/>
    <cellStyle name="Followed Hyperlink" xfId="7327" builtinId="9" hidden="1"/>
    <cellStyle name="Followed Hyperlink" xfId="7326" builtinId="9" hidden="1"/>
    <cellStyle name="Followed Hyperlink" xfId="7325" builtinId="9" hidden="1"/>
    <cellStyle name="Followed Hyperlink" xfId="7324" builtinId="9" hidden="1"/>
    <cellStyle name="Followed Hyperlink" xfId="7323" builtinId="9" hidden="1"/>
    <cellStyle name="Followed Hyperlink" xfId="7322" builtinId="9" hidden="1"/>
    <cellStyle name="Followed Hyperlink" xfId="7321" builtinId="9" hidden="1"/>
    <cellStyle name="Followed Hyperlink" xfId="7320" builtinId="9" hidden="1"/>
    <cellStyle name="Followed Hyperlink" xfId="7319" builtinId="9" hidden="1"/>
    <cellStyle name="Followed Hyperlink" xfId="7318" builtinId="9" hidden="1"/>
    <cellStyle name="Followed Hyperlink" xfId="7317" builtinId="9" hidden="1"/>
    <cellStyle name="Followed Hyperlink" xfId="7316" builtinId="9" hidden="1"/>
    <cellStyle name="Followed Hyperlink" xfId="7315" builtinId="9" hidden="1"/>
    <cellStyle name="Followed Hyperlink" xfId="7314" builtinId="9" hidden="1"/>
    <cellStyle name="Followed Hyperlink" xfId="7313" builtinId="9" hidden="1"/>
    <cellStyle name="Followed Hyperlink" xfId="7312" builtinId="9" hidden="1"/>
    <cellStyle name="Followed Hyperlink" xfId="7311" builtinId="9" hidden="1"/>
    <cellStyle name="Followed Hyperlink" xfId="7310" builtinId="9" hidden="1"/>
    <cellStyle name="Followed Hyperlink" xfId="7309" builtinId="9" hidden="1"/>
    <cellStyle name="Followed Hyperlink" xfId="7308" builtinId="9" hidden="1"/>
    <cellStyle name="Followed Hyperlink" xfId="7307" builtinId="9" hidden="1"/>
    <cellStyle name="Followed Hyperlink" xfId="7306" builtinId="9" hidden="1"/>
    <cellStyle name="Followed Hyperlink" xfId="7305" builtinId="9" hidden="1"/>
    <cellStyle name="Followed Hyperlink" xfId="7304" builtinId="9" hidden="1"/>
    <cellStyle name="Followed Hyperlink" xfId="7303" builtinId="9" hidden="1"/>
    <cellStyle name="Followed Hyperlink" xfId="7302" builtinId="9" hidden="1"/>
    <cellStyle name="Followed Hyperlink" xfId="7301" builtinId="9" hidden="1"/>
    <cellStyle name="Followed Hyperlink" xfId="7300" builtinId="9" hidden="1"/>
    <cellStyle name="Followed Hyperlink" xfId="7299" builtinId="9" hidden="1"/>
    <cellStyle name="Followed Hyperlink" xfId="7298" builtinId="9" hidden="1"/>
    <cellStyle name="Followed Hyperlink" xfId="7297" builtinId="9" hidden="1"/>
    <cellStyle name="Followed Hyperlink" xfId="6317" builtinId="9" hidden="1"/>
    <cellStyle name="Followed Hyperlink" xfId="98" builtinId="9" hidden="1"/>
    <cellStyle name="Followed Hyperlink" xfId="6318" builtinId="9" hidden="1"/>
    <cellStyle name="Followed Hyperlink" xfId="99" builtinId="9" hidden="1"/>
    <cellStyle name="Followed Hyperlink" xfId="109" builtinId="9" hidden="1"/>
    <cellStyle name="Followed Hyperlink" xfId="115" builtinId="9" hidden="1"/>
    <cellStyle name="Followed Hyperlink" xfId="7296" builtinId="9" hidden="1"/>
    <cellStyle name="Followed Hyperlink" xfId="7295" builtinId="9" hidden="1"/>
    <cellStyle name="Followed Hyperlink" xfId="7294" builtinId="9" hidden="1"/>
    <cellStyle name="Followed Hyperlink" xfId="7293" builtinId="9" hidden="1"/>
    <cellStyle name="Followed Hyperlink" xfId="7292" builtinId="9" hidden="1"/>
    <cellStyle name="Followed Hyperlink" xfId="7291" builtinId="9" hidden="1"/>
    <cellStyle name="Followed Hyperlink" xfId="7290" builtinId="9" hidden="1"/>
    <cellStyle name="Followed Hyperlink" xfId="7289" builtinId="9" hidden="1"/>
    <cellStyle name="Followed Hyperlink" xfId="7288" builtinId="9" hidden="1"/>
    <cellStyle name="Followed Hyperlink" xfId="7287" builtinId="9" hidden="1"/>
    <cellStyle name="Followed Hyperlink" xfId="7286" builtinId="9" hidden="1"/>
    <cellStyle name="Followed Hyperlink" xfId="7285" builtinId="9" hidden="1"/>
    <cellStyle name="Followed Hyperlink" xfId="7284" builtinId="9" hidden="1"/>
    <cellStyle name="Followed Hyperlink" xfId="7283" builtinId="9" hidden="1"/>
    <cellStyle name="Followed Hyperlink" xfId="7282" builtinId="9" hidden="1"/>
    <cellStyle name="Followed Hyperlink" xfId="7281" builtinId="9" hidden="1"/>
    <cellStyle name="Followed Hyperlink" xfId="7280" builtinId="9" hidden="1"/>
    <cellStyle name="Followed Hyperlink" xfId="7279" builtinId="9" hidden="1"/>
    <cellStyle name="Followed Hyperlink" xfId="7278" builtinId="9" hidden="1"/>
    <cellStyle name="Followed Hyperlink" xfId="7277" builtinId="9" hidden="1"/>
    <cellStyle name="Followed Hyperlink" xfId="7276" builtinId="9" hidden="1"/>
    <cellStyle name="Followed Hyperlink" xfId="7275" builtinId="9" hidden="1"/>
    <cellStyle name="Followed Hyperlink" xfId="7274" builtinId="9" hidden="1"/>
    <cellStyle name="Followed Hyperlink" xfId="7273" builtinId="9" hidden="1"/>
    <cellStyle name="Followed Hyperlink" xfId="7272" builtinId="9" hidden="1"/>
    <cellStyle name="Followed Hyperlink" xfId="7271" builtinId="9" hidden="1"/>
    <cellStyle name="Followed Hyperlink" xfId="7270" builtinId="9" hidden="1"/>
    <cellStyle name="Followed Hyperlink" xfId="7269" builtinId="9" hidden="1"/>
    <cellStyle name="Followed Hyperlink" xfId="7268" builtinId="9" hidden="1"/>
    <cellStyle name="Followed Hyperlink" xfId="7267" builtinId="9" hidden="1"/>
    <cellStyle name="Followed Hyperlink" xfId="7266" builtinId="9" hidden="1"/>
    <cellStyle name="Followed Hyperlink" xfId="7265" builtinId="9" hidden="1"/>
    <cellStyle name="Followed Hyperlink" xfId="7264" builtinId="9" hidden="1"/>
    <cellStyle name="Followed Hyperlink" xfId="7263" builtinId="9" hidden="1"/>
    <cellStyle name="Followed Hyperlink" xfId="7262" builtinId="9" hidden="1"/>
    <cellStyle name="Followed Hyperlink" xfId="7261" builtinId="9" hidden="1"/>
    <cellStyle name="Followed Hyperlink" xfId="7260" builtinId="9" hidden="1"/>
    <cellStyle name="Followed Hyperlink" xfId="7259" builtinId="9" hidden="1"/>
    <cellStyle name="Followed Hyperlink" xfId="7258" builtinId="9" hidden="1"/>
    <cellStyle name="Followed Hyperlink" xfId="7257" builtinId="9" hidden="1"/>
    <cellStyle name="Followed Hyperlink" xfId="7256" builtinId="9" hidden="1"/>
    <cellStyle name="Followed Hyperlink" xfId="7255" builtinId="9" hidden="1"/>
    <cellStyle name="Followed Hyperlink" xfId="7254" builtinId="9" hidden="1"/>
    <cellStyle name="Followed Hyperlink" xfId="7253" builtinId="9" hidden="1"/>
    <cellStyle name="Followed Hyperlink" xfId="7252" builtinId="9" hidden="1"/>
    <cellStyle name="Followed Hyperlink" xfId="7251" builtinId="9" hidden="1"/>
    <cellStyle name="Followed Hyperlink" xfId="7250" builtinId="9" hidden="1"/>
    <cellStyle name="Followed Hyperlink" xfId="7249" builtinId="9" hidden="1"/>
    <cellStyle name="Followed Hyperlink" xfId="7248" builtinId="9" hidden="1"/>
    <cellStyle name="Followed Hyperlink" xfId="7247" builtinId="9" hidden="1"/>
    <cellStyle name="Followed Hyperlink" xfId="7246" builtinId="9" hidden="1"/>
    <cellStyle name="Followed Hyperlink" xfId="7245" builtinId="9" hidden="1"/>
    <cellStyle name="Followed Hyperlink" xfId="7244" builtinId="9" hidden="1"/>
    <cellStyle name="Followed Hyperlink" xfId="7243" builtinId="9" hidden="1"/>
    <cellStyle name="Followed Hyperlink" xfId="7242" builtinId="9" hidden="1"/>
    <cellStyle name="Followed Hyperlink" xfId="7241" builtinId="9" hidden="1"/>
    <cellStyle name="Followed Hyperlink" xfId="7240" builtinId="9" hidden="1"/>
    <cellStyle name="Followed Hyperlink" xfId="7239" builtinId="9" hidden="1"/>
    <cellStyle name="Followed Hyperlink" xfId="7238" builtinId="9" hidden="1"/>
    <cellStyle name="Followed Hyperlink" xfId="7237" builtinId="9" hidden="1"/>
    <cellStyle name="Followed Hyperlink" xfId="7236" builtinId="9" hidden="1"/>
    <cellStyle name="Followed Hyperlink" xfId="7235" builtinId="9" hidden="1"/>
    <cellStyle name="Followed Hyperlink" xfId="7234" builtinId="9" hidden="1"/>
    <cellStyle name="Followed Hyperlink" xfId="7233" builtinId="9" hidden="1"/>
    <cellStyle name="Followed Hyperlink" xfId="7232" builtinId="9" hidden="1"/>
    <cellStyle name="Followed Hyperlink" xfId="7231" builtinId="9" hidden="1"/>
    <cellStyle name="Followed Hyperlink" xfId="7230" builtinId="9" hidden="1"/>
    <cellStyle name="Followed Hyperlink" xfId="7229" builtinId="9" hidden="1"/>
    <cellStyle name="Followed Hyperlink" xfId="7228" builtinId="9" hidden="1"/>
    <cellStyle name="Followed Hyperlink" xfId="7227" builtinId="9" hidden="1"/>
    <cellStyle name="Followed Hyperlink" xfId="7226" builtinId="9" hidden="1"/>
    <cellStyle name="Followed Hyperlink" xfId="7225" builtinId="9" hidden="1"/>
    <cellStyle name="Followed Hyperlink" xfId="7224" builtinId="9" hidden="1"/>
    <cellStyle name="Followed Hyperlink" xfId="7223" builtinId="9" hidden="1"/>
    <cellStyle name="Followed Hyperlink" xfId="7222" builtinId="9" hidden="1"/>
    <cellStyle name="Followed Hyperlink" xfId="7221" builtinId="9" hidden="1"/>
    <cellStyle name="Followed Hyperlink" xfId="7220" builtinId="9" hidden="1"/>
    <cellStyle name="Followed Hyperlink" xfId="7219" builtinId="9" hidden="1"/>
    <cellStyle name="Followed Hyperlink" xfId="7218" builtinId="9" hidden="1"/>
    <cellStyle name="Followed Hyperlink" xfId="7217" builtinId="9" hidden="1"/>
    <cellStyle name="Followed Hyperlink" xfId="7216" builtinId="9" hidden="1"/>
    <cellStyle name="Followed Hyperlink" xfId="7215" builtinId="9" hidden="1"/>
    <cellStyle name="Followed Hyperlink" xfId="7214" builtinId="9" hidden="1"/>
    <cellStyle name="Followed Hyperlink" xfId="7213" builtinId="9" hidden="1"/>
    <cellStyle name="Followed Hyperlink" xfId="7212" builtinId="9" hidden="1"/>
    <cellStyle name="Followed Hyperlink" xfId="7211" builtinId="9" hidden="1"/>
    <cellStyle name="Followed Hyperlink" xfId="7210" builtinId="9" hidden="1"/>
    <cellStyle name="Followed Hyperlink" xfId="7209" builtinId="9" hidden="1"/>
    <cellStyle name="Followed Hyperlink" xfId="7208" builtinId="9" hidden="1"/>
    <cellStyle name="Followed Hyperlink" xfId="7207" builtinId="9" hidden="1"/>
    <cellStyle name="Followed Hyperlink" xfId="7206" builtinId="9" hidden="1"/>
    <cellStyle name="Followed Hyperlink" xfId="7205" builtinId="9" hidden="1"/>
    <cellStyle name="Followed Hyperlink" xfId="7204" builtinId="9" hidden="1"/>
    <cellStyle name="Followed Hyperlink" xfId="7203" builtinId="9" hidden="1"/>
    <cellStyle name="Followed Hyperlink" xfId="7202" builtinId="9" hidden="1"/>
    <cellStyle name="Followed Hyperlink" xfId="7201" builtinId="9" hidden="1"/>
    <cellStyle name="Followed Hyperlink" xfId="7200" builtinId="9" hidden="1"/>
    <cellStyle name="Followed Hyperlink" xfId="7199" builtinId="9" hidden="1"/>
    <cellStyle name="Followed Hyperlink" xfId="7198" builtinId="9" hidden="1"/>
    <cellStyle name="Followed Hyperlink" xfId="7197" builtinId="9" hidden="1"/>
    <cellStyle name="Followed Hyperlink" xfId="7196" builtinId="9" hidden="1"/>
    <cellStyle name="Followed Hyperlink" xfId="7195" builtinId="9" hidden="1"/>
    <cellStyle name="Followed Hyperlink" xfId="7194" builtinId="9" hidden="1"/>
    <cellStyle name="Followed Hyperlink" xfId="7193" builtinId="9" hidden="1"/>
    <cellStyle name="Followed Hyperlink" xfId="7192" builtinId="9" hidden="1"/>
    <cellStyle name="Followed Hyperlink" xfId="7191" builtinId="9" hidden="1"/>
    <cellStyle name="Followed Hyperlink" xfId="7190" builtinId="9" hidden="1"/>
    <cellStyle name="Followed Hyperlink" xfId="7189" builtinId="9" hidden="1"/>
    <cellStyle name="Followed Hyperlink" xfId="7188" builtinId="9" hidden="1"/>
    <cellStyle name="Followed Hyperlink" xfId="7187" builtinId="9" hidden="1"/>
    <cellStyle name="Followed Hyperlink" xfId="7186" builtinId="9" hidden="1"/>
    <cellStyle name="Followed Hyperlink" xfId="7185" builtinId="9" hidden="1"/>
    <cellStyle name="Followed Hyperlink" xfId="7184" builtinId="9" hidden="1"/>
    <cellStyle name="Followed Hyperlink" xfId="7183" builtinId="9" hidden="1"/>
    <cellStyle name="Followed Hyperlink" xfId="7182" builtinId="9" hidden="1"/>
    <cellStyle name="Followed Hyperlink" xfId="7181" builtinId="9" hidden="1"/>
    <cellStyle name="Followed Hyperlink" xfId="7180" builtinId="9" hidden="1"/>
    <cellStyle name="Followed Hyperlink" xfId="7179" builtinId="9" hidden="1"/>
    <cellStyle name="Followed Hyperlink" xfId="7178" builtinId="9" hidden="1"/>
    <cellStyle name="Followed Hyperlink" xfId="7177" builtinId="9" hidden="1"/>
    <cellStyle name="Followed Hyperlink" xfId="7176" builtinId="9" hidden="1"/>
    <cellStyle name="Followed Hyperlink" xfId="7175" builtinId="9" hidden="1"/>
    <cellStyle name="Followed Hyperlink" xfId="7174" builtinId="9" hidden="1"/>
    <cellStyle name="Followed Hyperlink" xfId="7173" builtinId="9" hidden="1"/>
    <cellStyle name="Followed Hyperlink" xfId="7172" builtinId="9" hidden="1"/>
    <cellStyle name="Followed Hyperlink" xfId="7171" builtinId="9" hidden="1"/>
    <cellStyle name="Followed Hyperlink" xfId="7170" builtinId="9" hidden="1"/>
    <cellStyle name="Followed Hyperlink" xfId="7169" builtinId="9" hidden="1"/>
    <cellStyle name="Followed Hyperlink" xfId="7168" builtinId="9" hidden="1"/>
    <cellStyle name="Followed Hyperlink" xfId="7167" builtinId="9" hidden="1"/>
    <cellStyle name="Followed Hyperlink" xfId="7166" builtinId="9" hidden="1"/>
    <cellStyle name="Followed Hyperlink" xfId="7165" builtinId="9" hidden="1"/>
    <cellStyle name="Followed Hyperlink" xfId="7164" builtinId="9" hidden="1"/>
    <cellStyle name="Followed Hyperlink" xfId="7163" builtinId="9" hidden="1"/>
    <cellStyle name="Followed Hyperlink" xfId="7162" builtinId="9" hidden="1"/>
    <cellStyle name="Followed Hyperlink" xfId="7161" builtinId="9" hidden="1"/>
    <cellStyle name="Followed Hyperlink" xfId="7160" builtinId="9" hidden="1"/>
    <cellStyle name="Followed Hyperlink" xfId="7159" builtinId="9" hidden="1"/>
    <cellStyle name="Followed Hyperlink" xfId="7158" builtinId="9" hidden="1"/>
    <cellStyle name="Followed Hyperlink" xfId="7157" builtinId="9" hidden="1"/>
    <cellStyle name="Followed Hyperlink" xfId="7156" builtinId="9" hidden="1"/>
    <cellStyle name="Followed Hyperlink" xfId="7155" builtinId="9" hidden="1"/>
    <cellStyle name="Followed Hyperlink" xfId="7154" builtinId="9" hidden="1"/>
    <cellStyle name="Followed Hyperlink" xfId="7153" builtinId="9" hidden="1"/>
    <cellStyle name="Followed Hyperlink" xfId="7152" builtinId="9" hidden="1"/>
    <cellStyle name="Followed Hyperlink" xfId="7151" builtinId="9" hidden="1"/>
    <cellStyle name="Followed Hyperlink" xfId="7150" builtinId="9" hidden="1"/>
    <cellStyle name="Followed Hyperlink" xfId="7149" builtinId="9" hidden="1"/>
    <cellStyle name="Followed Hyperlink" xfId="7148" builtinId="9" hidden="1"/>
    <cellStyle name="Followed Hyperlink" xfId="7147" builtinId="9" hidden="1"/>
    <cellStyle name="Followed Hyperlink" xfId="7146" builtinId="9" hidden="1"/>
    <cellStyle name="Followed Hyperlink" xfId="7145" builtinId="9" hidden="1"/>
    <cellStyle name="Followed Hyperlink" xfId="7144" builtinId="9" hidden="1"/>
    <cellStyle name="Followed Hyperlink" xfId="7143" builtinId="9" hidden="1"/>
    <cellStyle name="Followed Hyperlink" xfId="7142" builtinId="9" hidden="1"/>
    <cellStyle name="Followed Hyperlink" xfId="7141" builtinId="9" hidden="1"/>
    <cellStyle name="Followed Hyperlink" xfId="7140" builtinId="9" hidden="1"/>
    <cellStyle name="Followed Hyperlink" xfId="7139" builtinId="9" hidden="1"/>
    <cellStyle name="Followed Hyperlink" xfId="7138" builtinId="9" hidden="1"/>
    <cellStyle name="Followed Hyperlink" xfId="7137" builtinId="9" hidden="1"/>
    <cellStyle name="Followed Hyperlink" xfId="7136" builtinId="9" hidden="1"/>
    <cellStyle name="Followed Hyperlink" xfId="7135" builtinId="9" hidden="1"/>
    <cellStyle name="Followed Hyperlink" xfId="7134" builtinId="9" hidden="1"/>
    <cellStyle name="Followed Hyperlink" xfId="7133" builtinId="9" hidden="1"/>
    <cellStyle name="Followed Hyperlink" xfId="7132" builtinId="9" hidden="1"/>
    <cellStyle name="Followed Hyperlink" xfId="7131" builtinId="9" hidden="1"/>
    <cellStyle name="Followed Hyperlink" xfId="7130" builtinId="9" hidden="1"/>
    <cellStyle name="Followed Hyperlink" xfId="7129" builtinId="9" hidden="1"/>
    <cellStyle name="Followed Hyperlink" xfId="7128" builtinId="9" hidden="1"/>
    <cellStyle name="Followed Hyperlink" xfId="7127" builtinId="9" hidden="1"/>
    <cellStyle name="Followed Hyperlink" xfId="7126" builtinId="9" hidden="1"/>
    <cellStyle name="Followed Hyperlink" xfId="7125" builtinId="9" hidden="1"/>
    <cellStyle name="Followed Hyperlink" xfId="7124" builtinId="9" hidden="1"/>
    <cellStyle name="Followed Hyperlink" xfId="7123" builtinId="9" hidden="1"/>
    <cellStyle name="Followed Hyperlink" xfId="7122" builtinId="9" hidden="1"/>
    <cellStyle name="Followed Hyperlink" xfId="7121" builtinId="9" hidden="1"/>
    <cellStyle name="Followed Hyperlink" xfId="7120" builtinId="9" hidden="1"/>
    <cellStyle name="Followed Hyperlink" xfId="7119" builtinId="9" hidden="1"/>
    <cellStyle name="Followed Hyperlink" xfId="7118" builtinId="9" hidden="1"/>
    <cellStyle name="Followed Hyperlink" xfId="7117" builtinId="9" hidden="1"/>
    <cellStyle name="Followed Hyperlink" xfId="7116" builtinId="9" hidden="1"/>
    <cellStyle name="Followed Hyperlink" xfId="7115" builtinId="9" hidden="1"/>
    <cellStyle name="Followed Hyperlink" xfId="7114" builtinId="9" hidden="1"/>
    <cellStyle name="Followed Hyperlink" xfId="7113" builtinId="9" hidden="1"/>
    <cellStyle name="Followed Hyperlink" xfId="7112" builtinId="9" hidden="1"/>
    <cellStyle name="Followed Hyperlink" xfId="7111" builtinId="9" hidden="1"/>
    <cellStyle name="Followed Hyperlink" xfId="7110" builtinId="9" hidden="1"/>
    <cellStyle name="Followed Hyperlink" xfId="7109" builtinId="9" hidden="1"/>
    <cellStyle name="Followed Hyperlink" xfId="7108" builtinId="9" hidden="1"/>
    <cellStyle name="Followed Hyperlink" xfId="7107" builtinId="9" hidden="1"/>
    <cellStyle name="Followed Hyperlink" xfId="7106" builtinId="9" hidden="1"/>
    <cellStyle name="Followed Hyperlink" xfId="7105" builtinId="9" hidden="1"/>
    <cellStyle name="Followed Hyperlink" xfId="7104" builtinId="9" hidden="1"/>
    <cellStyle name="Followed Hyperlink" xfId="7103" builtinId="9" hidden="1"/>
    <cellStyle name="Followed Hyperlink" xfId="7102" builtinId="9" hidden="1"/>
    <cellStyle name="Followed Hyperlink" xfId="7101" builtinId="9" hidden="1"/>
    <cellStyle name="Followed Hyperlink" xfId="7100" builtinId="9" hidden="1"/>
    <cellStyle name="Followed Hyperlink" xfId="7099" builtinId="9" hidden="1"/>
    <cellStyle name="Followed Hyperlink" xfId="7098" builtinId="9" hidden="1"/>
    <cellStyle name="Followed Hyperlink" xfId="7097" builtinId="9" hidden="1"/>
    <cellStyle name="Followed Hyperlink" xfId="7096" builtinId="9" hidden="1"/>
    <cellStyle name="Followed Hyperlink" xfId="7095" builtinId="9" hidden="1"/>
    <cellStyle name="Followed Hyperlink" xfId="7094" builtinId="9" hidden="1"/>
    <cellStyle name="Followed Hyperlink" xfId="7093" builtinId="9" hidden="1"/>
    <cellStyle name="Followed Hyperlink" xfId="7092" builtinId="9" hidden="1"/>
    <cellStyle name="Followed Hyperlink" xfId="7091" builtinId="9" hidden="1"/>
    <cellStyle name="Followed Hyperlink" xfId="7090" builtinId="9" hidden="1"/>
    <cellStyle name="Followed Hyperlink" xfId="100" builtinId="9" hidden="1"/>
    <cellStyle name="Followed Hyperlink" xfId="114" builtinId="9" hidden="1"/>
    <cellStyle name="Followed Hyperlink" xfId="7089" builtinId="9" hidden="1"/>
    <cellStyle name="Followed Hyperlink" xfId="7088" builtinId="9" hidden="1"/>
    <cellStyle name="Followed Hyperlink" xfId="7087" builtinId="9" hidden="1"/>
    <cellStyle name="Followed Hyperlink" xfId="7086" builtinId="9" hidden="1"/>
    <cellStyle name="Followed Hyperlink" xfId="7085" builtinId="9" hidden="1"/>
    <cellStyle name="Followed Hyperlink" xfId="7084" builtinId="9" hidden="1"/>
    <cellStyle name="Followed Hyperlink" xfId="7083" builtinId="9" hidden="1"/>
    <cellStyle name="Followed Hyperlink" xfId="7082" builtinId="9" hidden="1"/>
    <cellStyle name="Followed Hyperlink" xfId="7081" builtinId="9" hidden="1"/>
    <cellStyle name="Followed Hyperlink" xfId="7080" builtinId="9" hidden="1"/>
    <cellStyle name="Followed Hyperlink" xfId="7079" builtinId="9" hidden="1"/>
    <cellStyle name="Followed Hyperlink" xfId="7078" builtinId="9" hidden="1"/>
    <cellStyle name="Followed Hyperlink" xfId="7077" builtinId="9" hidden="1"/>
    <cellStyle name="Followed Hyperlink" xfId="7076" builtinId="9" hidden="1"/>
    <cellStyle name="Followed Hyperlink" xfId="7075" builtinId="9" hidden="1"/>
    <cellStyle name="Followed Hyperlink" xfId="7074" builtinId="9" hidden="1"/>
    <cellStyle name="Followed Hyperlink" xfId="7073" builtinId="9" hidden="1"/>
    <cellStyle name="Followed Hyperlink" xfId="7072" builtinId="9" hidden="1"/>
    <cellStyle name="Followed Hyperlink" xfId="7071" builtinId="9" hidden="1"/>
    <cellStyle name="Followed Hyperlink" xfId="7070" builtinId="9" hidden="1"/>
    <cellStyle name="Followed Hyperlink" xfId="7069" builtinId="9" hidden="1"/>
    <cellStyle name="Followed Hyperlink" xfId="7068" builtinId="9" hidden="1"/>
    <cellStyle name="Followed Hyperlink" xfId="7067" builtinId="9" hidden="1"/>
    <cellStyle name="Followed Hyperlink" xfId="7066" builtinId="9" hidden="1"/>
    <cellStyle name="Followed Hyperlink" xfId="7065" builtinId="9" hidden="1"/>
    <cellStyle name="Followed Hyperlink" xfId="7064" builtinId="9" hidden="1"/>
    <cellStyle name="Followed Hyperlink" xfId="7063" builtinId="9" hidden="1"/>
    <cellStyle name="Followed Hyperlink" xfId="7062" builtinId="9" hidden="1"/>
    <cellStyle name="Followed Hyperlink" xfId="7061" builtinId="9" hidden="1"/>
    <cellStyle name="Followed Hyperlink" xfId="7060" builtinId="9" hidden="1"/>
    <cellStyle name="Followed Hyperlink" xfId="7059" builtinId="9" hidden="1"/>
    <cellStyle name="Followed Hyperlink" xfId="7058" builtinId="9" hidden="1"/>
    <cellStyle name="Followed Hyperlink" xfId="7057" builtinId="9" hidden="1"/>
    <cellStyle name="Followed Hyperlink" xfId="7056" builtinId="9" hidden="1"/>
    <cellStyle name="Followed Hyperlink" xfId="7055" builtinId="9" hidden="1"/>
    <cellStyle name="Followed Hyperlink" xfId="7054" builtinId="9" hidden="1"/>
    <cellStyle name="Followed Hyperlink" xfId="7053" builtinId="9" hidden="1"/>
    <cellStyle name="Followed Hyperlink" xfId="7052" builtinId="9" hidden="1"/>
    <cellStyle name="Followed Hyperlink" xfId="7051" builtinId="9" hidden="1"/>
    <cellStyle name="Followed Hyperlink" xfId="7050" builtinId="9" hidden="1"/>
    <cellStyle name="Followed Hyperlink" xfId="7049" builtinId="9" hidden="1"/>
    <cellStyle name="Followed Hyperlink" xfId="7048" builtinId="9" hidden="1"/>
    <cellStyle name="Followed Hyperlink" xfId="7047" builtinId="9" hidden="1"/>
    <cellStyle name="Followed Hyperlink" xfId="7046" builtinId="9" hidden="1"/>
    <cellStyle name="Followed Hyperlink" xfId="7045" builtinId="9" hidden="1"/>
    <cellStyle name="Followed Hyperlink" xfId="7044" builtinId="9" hidden="1"/>
    <cellStyle name="Followed Hyperlink" xfId="7043" builtinId="9" hidden="1"/>
    <cellStyle name="Followed Hyperlink" xfId="7042" builtinId="9" hidden="1"/>
    <cellStyle name="Followed Hyperlink" xfId="7041" builtinId="9" hidden="1"/>
    <cellStyle name="Followed Hyperlink" xfId="7040" builtinId="9" hidden="1"/>
    <cellStyle name="Followed Hyperlink" xfId="7039" builtinId="9" hidden="1"/>
    <cellStyle name="Followed Hyperlink" xfId="7038" builtinId="9" hidden="1"/>
    <cellStyle name="Followed Hyperlink" xfId="7037" builtinId="9" hidden="1"/>
    <cellStyle name="Followed Hyperlink" xfId="7036" builtinId="9" hidden="1"/>
    <cellStyle name="Followed Hyperlink" xfId="7035" builtinId="9" hidden="1"/>
    <cellStyle name="Followed Hyperlink" xfId="7034" builtinId="9" hidden="1"/>
    <cellStyle name="Followed Hyperlink" xfId="7033" builtinId="9" hidden="1"/>
    <cellStyle name="Followed Hyperlink" xfId="7032" builtinId="9" hidden="1"/>
    <cellStyle name="Followed Hyperlink" xfId="7031" builtinId="9" hidden="1"/>
    <cellStyle name="Followed Hyperlink" xfId="7030" builtinId="9" hidden="1"/>
    <cellStyle name="Followed Hyperlink" xfId="7029" builtinId="9" hidden="1"/>
    <cellStyle name="Followed Hyperlink" xfId="7028" builtinId="9" hidden="1"/>
    <cellStyle name="Followed Hyperlink" xfId="7027" builtinId="9" hidden="1"/>
    <cellStyle name="Followed Hyperlink" xfId="7026" builtinId="9" hidden="1"/>
    <cellStyle name="Followed Hyperlink" xfId="7025" builtinId="9" hidden="1"/>
    <cellStyle name="Followed Hyperlink" xfId="7024" builtinId="9" hidden="1"/>
    <cellStyle name="Followed Hyperlink" xfId="7023" builtinId="9" hidden="1"/>
    <cellStyle name="Followed Hyperlink" xfId="7022" builtinId="9" hidden="1"/>
    <cellStyle name="Followed Hyperlink" xfId="113" builtinId="9" hidden="1"/>
    <cellStyle name="Followed Hyperlink" xfId="7021" builtinId="9" hidden="1"/>
    <cellStyle name="Followed Hyperlink" xfId="7020" builtinId="9" hidden="1"/>
    <cellStyle name="Followed Hyperlink" xfId="7019" builtinId="9" hidden="1"/>
    <cellStyle name="Followed Hyperlink" xfId="7018" builtinId="9" hidden="1"/>
    <cellStyle name="Followed Hyperlink" xfId="7017" builtinId="9" hidden="1"/>
    <cellStyle name="Followed Hyperlink" xfId="7016" builtinId="9" hidden="1"/>
    <cellStyle name="Followed Hyperlink" xfId="7015" builtinId="9" hidden="1"/>
    <cellStyle name="Followed Hyperlink" xfId="7014" builtinId="9" hidden="1"/>
    <cellStyle name="Followed Hyperlink" xfId="7013" builtinId="9" hidden="1"/>
    <cellStyle name="Followed Hyperlink" xfId="7012" builtinId="9" hidden="1"/>
    <cellStyle name="Followed Hyperlink" xfId="7011" builtinId="9" hidden="1"/>
    <cellStyle name="Followed Hyperlink" xfId="7010" builtinId="9" hidden="1"/>
    <cellStyle name="Followed Hyperlink" xfId="107" builtinId="9" hidden="1"/>
    <cellStyle name="Followed Hyperlink" xfId="7009" builtinId="9" hidden="1"/>
    <cellStyle name="Followed Hyperlink" xfId="7008" builtinId="9" hidden="1"/>
    <cellStyle name="Followed Hyperlink" xfId="7007" builtinId="9" hidden="1"/>
    <cellStyle name="Followed Hyperlink" xfId="7006" builtinId="9" hidden="1"/>
    <cellStyle name="Followed Hyperlink" xfId="7005" builtinId="9" hidden="1"/>
    <cellStyle name="Followed Hyperlink" xfId="7004" builtinId="9" hidden="1"/>
    <cellStyle name="Followed Hyperlink" xfId="7003" builtinId="9" hidden="1"/>
    <cellStyle name="Followed Hyperlink" xfId="7002" builtinId="9" hidden="1"/>
    <cellStyle name="Followed Hyperlink" xfId="7001" builtinId="9" hidden="1"/>
    <cellStyle name="Followed Hyperlink" xfId="7000" builtinId="9" hidden="1"/>
    <cellStyle name="Followed Hyperlink" xfId="6999" builtinId="9" hidden="1"/>
    <cellStyle name="Followed Hyperlink" xfId="6998" builtinId="9" hidden="1"/>
    <cellStyle name="Followed Hyperlink" xfId="6997" builtinId="9" hidden="1"/>
    <cellStyle name="Followed Hyperlink" xfId="6996" builtinId="9" hidden="1"/>
    <cellStyle name="Followed Hyperlink" xfId="6995" builtinId="9" hidden="1"/>
    <cellStyle name="Followed Hyperlink" xfId="6994" builtinId="9" hidden="1"/>
    <cellStyle name="Followed Hyperlink" xfId="6993" builtinId="9" hidden="1"/>
    <cellStyle name="Followed Hyperlink" xfId="108" builtinId="9" hidden="1"/>
    <cellStyle name="Followed Hyperlink" xfId="6992" builtinId="9" hidden="1"/>
    <cellStyle name="Followed Hyperlink" xfId="6991" builtinId="9" hidden="1"/>
    <cellStyle name="Followed Hyperlink" xfId="6990" builtinId="9" hidden="1"/>
    <cellStyle name="Followed Hyperlink" xfId="6989" builtinId="9" hidden="1"/>
    <cellStyle name="Followed Hyperlink" xfId="6988" builtinId="9" hidden="1"/>
    <cellStyle name="Followed Hyperlink" xfId="6987" builtinId="9" hidden="1"/>
    <cellStyle name="Followed Hyperlink" xfId="6986" builtinId="9" hidden="1"/>
    <cellStyle name="Followed Hyperlink" xfId="6985" builtinId="9" hidden="1"/>
    <cellStyle name="Followed Hyperlink" xfId="6984" builtinId="9" hidden="1"/>
    <cellStyle name="Followed Hyperlink" xfId="6983" builtinId="9" hidden="1"/>
    <cellStyle name="Followed Hyperlink" xfId="6982" builtinId="9" hidden="1"/>
    <cellStyle name="Followed Hyperlink" xfId="6981" builtinId="9" hidden="1"/>
    <cellStyle name="Followed Hyperlink" xfId="6980" builtinId="9" hidden="1"/>
    <cellStyle name="Followed Hyperlink" xfId="6979" builtinId="9" hidden="1"/>
    <cellStyle name="Followed Hyperlink" xfId="6978" builtinId="9" hidden="1"/>
    <cellStyle name="Followed Hyperlink" xfId="6977" builtinId="9" hidden="1"/>
    <cellStyle name="Followed Hyperlink" xfId="6976" builtinId="9" hidden="1"/>
    <cellStyle name="Followed Hyperlink" xfId="6975" builtinId="9" hidden="1"/>
    <cellStyle name="Followed Hyperlink" xfId="6974" builtinId="9" hidden="1"/>
    <cellStyle name="Followed Hyperlink" xfId="6973" builtinId="9" hidden="1"/>
    <cellStyle name="Followed Hyperlink" xfId="6972" builtinId="9" hidden="1"/>
    <cellStyle name="Followed Hyperlink" xfId="6971" builtinId="9" hidden="1"/>
    <cellStyle name="Followed Hyperlink" xfId="6970" builtinId="9" hidden="1"/>
    <cellStyle name="Followed Hyperlink" xfId="6969" builtinId="9" hidden="1"/>
    <cellStyle name="Followed Hyperlink" xfId="95" builtinId="9" hidden="1"/>
    <cellStyle name="Followed Hyperlink" xfId="6312" builtinId="9" hidden="1"/>
    <cellStyle name="Followed Hyperlink" xfId="103" builtinId="9" hidden="1"/>
    <cellStyle name="Followed Hyperlink" xfId="106" builtinId="9" hidden="1"/>
    <cellStyle name="Followed Hyperlink" xfId="6968" builtinId="9" hidden="1"/>
    <cellStyle name="Followed Hyperlink" xfId="6967" builtinId="9" hidden="1"/>
    <cellStyle name="Followed Hyperlink" xfId="6966" builtinId="9" hidden="1"/>
    <cellStyle name="Followed Hyperlink" xfId="6965" builtinId="9" hidden="1"/>
    <cellStyle name="Followed Hyperlink" xfId="6964" builtinId="9" hidden="1"/>
    <cellStyle name="Followed Hyperlink" xfId="6963" builtinId="9" hidden="1"/>
    <cellStyle name="Followed Hyperlink" xfId="6962" builtinId="9" hidden="1"/>
    <cellStyle name="Followed Hyperlink" xfId="6961" builtinId="9" hidden="1"/>
    <cellStyle name="Followed Hyperlink" xfId="6960" builtinId="9" hidden="1"/>
    <cellStyle name="Followed Hyperlink" xfId="6959" builtinId="9" hidden="1"/>
    <cellStyle name="Followed Hyperlink" xfId="6958" builtinId="9" hidden="1"/>
    <cellStyle name="Followed Hyperlink" xfId="6957" builtinId="9" hidden="1"/>
    <cellStyle name="Followed Hyperlink" xfId="6956" builtinId="9" hidden="1"/>
    <cellStyle name="Followed Hyperlink" xfId="6955" builtinId="9" hidden="1"/>
    <cellStyle name="Followed Hyperlink" xfId="6954" builtinId="9" hidden="1"/>
    <cellStyle name="Followed Hyperlink" xfId="6953" builtinId="9" hidden="1"/>
    <cellStyle name="Followed Hyperlink" xfId="6952" builtinId="9" hidden="1"/>
    <cellStyle name="Followed Hyperlink" xfId="6951" builtinId="9" hidden="1"/>
    <cellStyle name="Followed Hyperlink" xfId="6950" builtinId="9" hidden="1"/>
    <cellStyle name="Followed Hyperlink" xfId="6949" builtinId="9" hidden="1"/>
    <cellStyle name="Followed Hyperlink" xfId="6948" builtinId="9" hidden="1"/>
    <cellStyle name="Followed Hyperlink" xfId="6947" builtinId="9" hidden="1"/>
    <cellStyle name="Followed Hyperlink" xfId="6946" builtinId="9" hidden="1"/>
    <cellStyle name="Followed Hyperlink" xfId="6945" builtinId="9" hidden="1"/>
    <cellStyle name="Followed Hyperlink" xfId="6944" builtinId="9" hidden="1"/>
    <cellStyle name="Followed Hyperlink" xfId="6943" builtinId="9" hidden="1"/>
    <cellStyle name="Followed Hyperlink" xfId="6942" builtinId="9" hidden="1"/>
    <cellStyle name="Followed Hyperlink" xfId="6941" builtinId="9" hidden="1"/>
    <cellStyle name="Followed Hyperlink" xfId="6940" builtinId="9" hidden="1"/>
    <cellStyle name="Followed Hyperlink" xfId="6939" builtinId="9" hidden="1"/>
    <cellStyle name="Followed Hyperlink" xfId="6938" builtinId="9" hidden="1"/>
    <cellStyle name="Followed Hyperlink" xfId="6937" builtinId="9" hidden="1"/>
    <cellStyle name="Followed Hyperlink" xfId="6936" builtinId="9" hidden="1"/>
    <cellStyle name="Followed Hyperlink" xfId="6935" builtinId="9" hidden="1"/>
    <cellStyle name="Followed Hyperlink" xfId="6934" builtinId="9" hidden="1"/>
    <cellStyle name="Followed Hyperlink" xfId="6933" builtinId="9" hidden="1"/>
    <cellStyle name="Followed Hyperlink" xfId="6932" builtinId="9" hidden="1"/>
    <cellStyle name="Followed Hyperlink" xfId="6931" builtinId="9" hidden="1"/>
    <cellStyle name="Followed Hyperlink" xfId="6930" builtinId="9" hidden="1"/>
    <cellStyle name="Followed Hyperlink" xfId="6929" builtinId="9" hidden="1"/>
    <cellStyle name="Followed Hyperlink" xfId="6928" builtinId="9" hidden="1"/>
    <cellStyle name="Followed Hyperlink" xfId="6927" builtinId="9" hidden="1"/>
    <cellStyle name="Followed Hyperlink" xfId="6926" builtinId="9" hidden="1"/>
    <cellStyle name="Followed Hyperlink" xfId="97" builtinId="9" hidden="1"/>
    <cellStyle name="Followed Hyperlink" xfId="94" builtinId="9" hidden="1"/>
    <cellStyle name="Followed Hyperlink" xfId="105" builtinId="9" hidden="1"/>
    <cellStyle name="Followed Hyperlink" xfId="92" builtinId="9" hidden="1"/>
    <cellStyle name="Followed Hyperlink" xfId="6925" builtinId="9" hidden="1"/>
    <cellStyle name="Followed Hyperlink" xfId="6924" builtinId="9" hidden="1"/>
    <cellStyle name="Followed Hyperlink" xfId="6923" builtinId="9" hidden="1"/>
    <cellStyle name="Followed Hyperlink" xfId="6922" builtinId="9" hidden="1"/>
    <cellStyle name="Followed Hyperlink" xfId="6921" builtinId="9" hidden="1"/>
    <cellStyle name="Followed Hyperlink" xfId="6920" builtinId="9" hidden="1"/>
    <cellStyle name="Followed Hyperlink" xfId="6919" builtinId="9" hidden="1"/>
    <cellStyle name="Followed Hyperlink" xfId="96" builtinId="9" hidden="1"/>
    <cellStyle name="Followed Hyperlink" xfId="6918" builtinId="9" hidden="1"/>
    <cellStyle name="Followed Hyperlink" xfId="6917" builtinId="9" hidden="1"/>
    <cellStyle name="Followed Hyperlink" xfId="6916" builtinId="9" hidden="1"/>
    <cellStyle name="Followed Hyperlink" xfId="6915" builtinId="9" hidden="1"/>
    <cellStyle name="Followed Hyperlink" xfId="93" builtinId="9" hidden="1"/>
    <cellStyle name="Followed Hyperlink" xfId="104" builtinId="9" hidden="1"/>
    <cellStyle name="Followed Hyperlink" xfId="91" builtinId="9" hidden="1"/>
    <cellStyle name="Followed Hyperlink" xfId="6914" builtinId="9" hidden="1"/>
    <cellStyle name="Followed Hyperlink" xfId="6913" builtinId="9" hidden="1"/>
    <cellStyle name="Followed Hyperlink" xfId="6912" builtinId="9" hidden="1"/>
    <cellStyle name="Followed Hyperlink" xfId="6911" builtinId="9" hidden="1"/>
    <cellStyle name="Followed Hyperlink" xfId="6910" builtinId="9" hidden="1"/>
    <cellStyle name="Followed Hyperlink" xfId="6909" builtinId="9" hidden="1"/>
    <cellStyle name="Followed Hyperlink" xfId="6908" builtinId="9" hidden="1"/>
    <cellStyle name="Followed Hyperlink" xfId="6907" builtinId="9" hidden="1"/>
    <cellStyle name="Followed Hyperlink" xfId="6906" builtinId="9" hidden="1"/>
    <cellStyle name="Followed Hyperlink" xfId="6905" builtinId="9" hidden="1"/>
    <cellStyle name="Followed Hyperlink" xfId="6904" builtinId="9" hidden="1"/>
    <cellStyle name="Followed Hyperlink" xfId="6903" builtinId="9" hidden="1"/>
    <cellStyle name="Followed Hyperlink" xfId="6902" builtinId="9" hidden="1"/>
    <cellStyle name="Followed Hyperlink" xfId="6901" builtinId="9" hidden="1"/>
    <cellStyle name="Followed Hyperlink" xfId="6900" builtinId="9" hidden="1"/>
    <cellStyle name="Followed Hyperlink" xfId="6899" builtinId="9" hidden="1"/>
    <cellStyle name="Followed Hyperlink" xfId="6898" builtinId="9" hidden="1"/>
    <cellStyle name="Followed Hyperlink" xfId="6897" builtinId="9" hidden="1"/>
    <cellStyle name="Followed Hyperlink" xfId="6896" builtinId="9" hidden="1"/>
    <cellStyle name="Followed Hyperlink" xfId="6895" builtinId="9" hidden="1"/>
    <cellStyle name="Followed Hyperlink" xfId="6894" builtinId="9" hidden="1"/>
    <cellStyle name="Followed Hyperlink" xfId="6893" builtinId="9" hidden="1"/>
    <cellStyle name="Followed Hyperlink" xfId="6892" builtinId="9" hidden="1"/>
    <cellStyle name="Followed Hyperlink" xfId="6891" builtinId="9" hidden="1"/>
    <cellStyle name="Followed Hyperlink" xfId="6890" builtinId="9" hidden="1"/>
    <cellStyle name="Followed Hyperlink" xfId="6889" builtinId="9" hidden="1"/>
    <cellStyle name="Followed Hyperlink" xfId="6888" builtinId="9" hidden="1"/>
    <cellStyle name="Followed Hyperlink" xfId="6887" builtinId="9" hidden="1"/>
    <cellStyle name="Followed Hyperlink" xfId="6886" builtinId="9" hidden="1"/>
    <cellStyle name="Followed Hyperlink" xfId="6885" builtinId="9" hidden="1"/>
    <cellStyle name="Followed Hyperlink" xfId="6884" builtinId="9" hidden="1"/>
    <cellStyle name="Followed Hyperlink" xfId="6883" builtinId="9" hidden="1"/>
    <cellStyle name="Followed Hyperlink" xfId="6882" builtinId="9" hidden="1"/>
    <cellStyle name="Followed Hyperlink" xfId="6881" builtinId="9" hidden="1"/>
    <cellStyle name="Followed Hyperlink" xfId="6880" builtinId="9" hidden="1"/>
    <cellStyle name="Followed Hyperlink" xfId="6879" builtinId="9" hidden="1"/>
    <cellStyle name="Followed Hyperlink" xfId="6878" builtinId="9" hidden="1"/>
    <cellStyle name="Followed Hyperlink" xfId="6877" builtinId="9" hidden="1"/>
    <cellStyle name="Followed Hyperlink" xfId="6876" builtinId="9" hidden="1"/>
    <cellStyle name="Followed Hyperlink" xfId="6875" builtinId="9" hidden="1"/>
    <cellStyle name="Followed Hyperlink" xfId="6874" builtinId="9" hidden="1"/>
    <cellStyle name="Followed Hyperlink" xfId="6873" builtinId="9" hidden="1"/>
    <cellStyle name="Followed Hyperlink" xfId="6872" builtinId="9" hidden="1"/>
    <cellStyle name="Followed Hyperlink" xfId="6871" builtinId="9" hidden="1"/>
    <cellStyle name="Followed Hyperlink" xfId="6870" builtinId="9" hidden="1"/>
    <cellStyle name="Followed Hyperlink" xfId="6869" builtinId="9" hidden="1"/>
    <cellStyle name="Followed Hyperlink" xfId="6868" builtinId="9" hidden="1"/>
    <cellStyle name="Followed Hyperlink" xfId="6867" builtinId="9" hidden="1"/>
    <cellStyle name="Followed Hyperlink" xfId="6866" builtinId="9" hidden="1"/>
    <cellStyle name="Followed Hyperlink" xfId="6865" builtinId="9" hidden="1"/>
    <cellStyle name="Followed Hyperlink" xfId="6864" builtinId="9" hidden="1"/>
    <cellStyle name="Followed Hyperlink" xfId="8568" builtinId="9" hidden="1"/>
    <cellStyle name="Followed Hyperlink" xfId="8569" builtinId="9" hidden="1"/>
    <cellStyle name="Followed Hyperlink" xfId="8570" builtinId="9" hidden="1"/>
    <cellStyle name="Followed Hyperlink" xfId="8571" builtinId="9" hidden="1"/>
    <cellStyle name="Followed Hyperlink" xfId="8572" builtinId="9" hidden="1"/>
    <cellStyle name="Followed Hyperlink" xfId="8573" builtinId="9" hidden="1"/>
    <cellStyle name="Followed Hyperlink" xfId="8574" builtinId="9" hidden="1"/>
    <cellStyle name="Followed Hyperlink" xfId="8575" builtinId="9" hidden="1"/>
    <cellStyle name="Followed Hyperlink" xfId="8576" builtinId="9" hidden="1"/>
    <cellStyle name="Followed Hyperlink" xfId="8577" builtinId="9" hidden="1"/>
    <cellStyle name="Followed Hyperlink" xfId="8578" builtinId="9" hidden="1"/>
    <cellStyle name="Followed Hyperlink" xfId="8579" builtinId="9" hidden="1"/>
    <cellStyle name="Followed Hyperlink" xfId="8580" builtinId="9" hidden="1"/>
    <cellStyle name="Followed Hyperlink" xfId="8581" builtinId="9" hidden="1"/>
    <cellStyle name="Followed Hyperlink" xfId="8582" builtinId="9" hidden="1"/>
    <cellStyle name="Followed Hyperlink" xfId="8583" builtinId="9" hidden="1"/>
    <cellStyle name="Followed Hyperlink" xfId="8584" builtinId="9" hidden="1"/>
    <cellStyle name="Followed Hyperlink" xfId="8585" builtinId="9" hidden="1"/>
    <cellStyle name="Followed Hyperlink" xfId="8586" builtinId="9" hidden="1"/>
    <cellStyle name="Followed Hyperlink" xfId="8587" builtinId="9" hidden="1"/>
    <cellStyle name="Followed Hyperlink" xfId="8588" builtinId="9" hidden="1"/>
    <cellStyle name="Followed Hyperlink" xfId="8589" builtinId="9" hidden="1"/>
    <cellStyle name="Followed Hyperlink" xfId="8590" builtinId="9" hidden="1"/>
    <cellStyle name="Followed Hyperlink" xfId="8591" builtinId="9" hidden="1"/>
    <cellStyle name="Followed Hyperlink" xfId="8592" builtinId="9" hidden="1"/>
    <cellStyle name="Followed Hyperlink" xfId="8593" builtinId="9" hidden="1"/>
    <cellStyle name="Followed Hyperlink" xfId="8594" builtinId="9" hidden="1"/>
    <cellStyle name="Followed Hyperlink" xfId="8595" builtinId="9" hidden="1"/>
    <cellStyle name="Followed Hyperlink" xfId="8596" builtinId="9" hidden="1"/>
    <cellStyle name="Followed Hyperlink" xfId="8597" builtinId="9" hidden="1"/>
    <cellStyle name="Followed Hyperlink" xfId="8598" builtinId="9" hidden="1"/>
    <cellStyle name="Followed Hyperlink" xfId="8599" builtinId="9" hidden="1"/>
    <cellStyle name="Followed Hyperlink" xfId="8600" builtinId="9" hidden="1"/>
    <cellStyle name="Followed Hyperlink" xfId="8601" builtinId="9" hidden="1"/>
    <cellStyle name="Followed Hyperlink" xfId="8602" builtinId="9" hidden="1"/>
    <cellStyle name="Followed Hyperlink" xfId="8603" builtinId="9" hidden="1"/>
    <cellStyle name="Followed Hyperlink" xfId="8604" builtinId="9" hidden="1"/>
    <cellStyle name="Followed Hyperlink" xfId="8605" builtinId="9" hidden="1"/>
    <cellStyle name="Followed Hyperlink" xfId="8606" builtinId="9" hidden="1"/>
    <cellStyle name="Followed Hyperlink" xfId="8607" builtinId="9" hidden="1"/>
    <cellStyle name="Followed Hyperlink" xfId="8608" builtinId="9" hidden="1"/>
    <cellStyle name="Followed Hyperlink" xfId="8609" builtinId="9" hidden="1"/>
    <cellStyle name="Followed Hyperlink" xfId="8610" builtinId="9" hidden="1"/>
    <cellStyle name="Followed Hyperlink" xfId="8611" builtinId="9" hidden="1"/>
    <cellStyle name="Followed Hyperlink" xfId="8612" builtinId="9" hidden="1"/>
    <cellStyle name="Followed Hyperlink" xfId="8613" builtinId="9" hidden="1"/>
    <cellStyle name="Followed Hyperlink" xfId="8614" builtinId="9" hidden="1"/>
    <cellStyle name="Followed Hyperlink" xfId="8615" builtinId="9" hidden="1"/>
    <cellStyle name="Followed Hyperlink" xfId="8616" builtinId="9" hidden="1"/>
    <cellStyle name="Followed Hyperlink" xfId="8617" builtinId="9" hidden="1"/>
    <cellStyle name="Followed Hyperlink" xfId="8618" builtinId="9" hidden="1"/>
    <cellStyle name="Followed Hyperlink" xfId="8619" builtinId="9" hidden="1"/>
    <cellStyle name="Followed Hyperlink" xfId="8620" builtinId="9" hidden="1"/>
    <cellStyle name="Followed Hyperlink" xfId="8621" builtinId="9" hidden="1"/>
    <cellStyle name="Followed Hyperlink" xfId="8622" builtinId="9" hidden="1"/>
    <cellStyle name="Followed Hyperlink" xfId="8623" builtinId="9" hidden="1"/>
    <cellStyle name="Followed Hyperlink" xfId="8624" builtinId="9" hidden="1"/>
    <cellStyle name="Followed Hyperlink" xfId="8625" builtinId="9" hidden="1"/>
    <cellStyle name="Followed Hyperlink" xfId="8626" builtinId="9" hidden="1"/>
    <cellStyle name="Followed Hyperlink" xfId="8627" builtinId="9" hidden="1"/>
    <cellStyle name="Followed Hyperlink" xfId="8628" builtinId="9" hidden="1"/>
    <cellStyle name="Followed Hyperlink" xfId="8629" builtinId="9" hidden="1"/>
    <cellStyle name="Followed Hyperlink" xfId="8630" builtinId="9" hidden="1"/>
    <cellStyle name="Followed Hyperlink" xfId="8631" builtinId="9" hidden="1"/>
    <cellStyle name="Followed Hyperlink" xfId="8632" builtinId="9" hidden="1"/>
    <cellStyle name="Followed Hyperlink" xfId="8633" builtinId="9" hidden="1"/>
    <cellStyle name="Followed Hyperlink" xfId="8634" builtinId="9" hidden="1"/>
    <cellStyle name="Followed Hyperlink" xfId="8635" builtinId="9" hidden="1"/>
    <cellStyle name="Followed Hyperlink" xfId="8636" builtinId="9" hidden="1"/>
    <cellStyle name="Followed Hyperlink" xfId="8637" builtinId="9" hidden="1"/>
    <cellStyle name="Followed Hyperlink" xfId="8638" builtinId="9" hidden="1"/>
    <cellStyle name="Followed Hyperlink" xfId="8639" builtinId="9" hidden="1"/>
    <cellStyle name="Followed Hyperlink" xfId="8640" builtinId="9" hidden="1"/>
    <cellStyle name="Followed Hyperlink" xfId="8641" builtinId="9" hidden="1"/>
    <cellStyle name="Followed Hyperlink" xfId="8642" builtinId="9" hidden="1"/>
    <cellStyle name="Followed Hyperlink" xfId="8643" builtinId="9" hidden="1"/>
    <cellStyle name="Followed Hyperlink" xfId="8644" builtinId="9" hidden="1"/>
    <cellStyle name="Followed Hyperlink" xfId="8645" builtinId="9" hidden="1"/>
    <cellStyle name="Followed Hyperlink" xfId="8646" builtinId="9" hidden="1"/>
    <cellStyle name="Followed Hyperlink" xfId="8647" builtinId="9" hidden="1"/>
    <cellStyle name="Followed Hyperlink" xfId="8648" builtinId="9" hidden="1"/>
    <cellStyle name="Followed Hyperlink" xfId="8649" builtinId="9" hidden="1"/>
    <cellStyle name="Followed Hyperlink" xfId="8650" builtinId="9" hidden="1"/>
    <cellStyle name="Followed Hyperlink" xfId="8651" builtinId="9" hidden="1"/>
    <cellStyle name="Followed Hyperlink" xfId="8652" builtinId="9" hidden="1"/>
    <cellStyle name="Followed Hyperlink" xfId="8653" builtinId="9" hidden="1"/>
    <cellStyle name="Followed Hyperlink" xfId="8654" builtinId="9" hidden="1"/>
    <cellStyle name="Followed Hyperlink" xfId="8655" builtinId="9" hidden="1"/>
    <cellStyle name="Followed Hyperlink" xfId="8656" builtinId="9" hidden="1"/>
    <cellStyle name="Followed Hyperlink" xfId="8657" builtinId="9" hidden="1"/>
    <cellStyle name="Followed Hyperlink" xfId="8658" builtinId="9" hidden="1"/>
    <cellStyle name="Followed Hyperlink" xfId="8659" builtinId="9" hidden="1"/>
    <cellStyle name="Followed Hyperlink" xfId="8660" builtinId="9" hidden="1"/>
    <cellStyle name="Followed Hyperlink" xfId="8661" builtinId="9" hidden="1"/>
    <cellStyle name="Followed Hyperlink" xfId="8662" builtinId="9" hidden="1"/>
    <cellStyle name="Followed Hyperlink" xfId="8663" builtinId="9" hidden="1"/>
    <cellStyle name="Followed Hyperlink" xfId="8664" builtinId="9" hidden="1"/>
    <cellStyle name="Followed Hyperlink" xfId="8665" builtinId="9" hidden="1"/>
    <cellStyle name="Followed Hyperlink" xfId="8666" builtinId="9" hidden="1"/>
    <cellStyle name="Followed Hyperlink" xfId="8667" builtinId="9" hidden="1"/>
    <cellStyle name="Followed Hyperlink" xfId="8668" builtinId="9" hidden="1"/>
    <cellStyle name="Followed Hyperlink" xfId="8669" builtinId="9" hidden="1"/>
    <cellStyle name="Followed Hyperlink" xfId="8670" builtinId="9" hidden="1"/>
    <cellStyle name="Followed Hyperlink" xfId="8671" builtinId="9" hidden="1"/>
    <cellStyle name="Followed Hyperlink" xfId="8672" builtinId="9" hidden="1"/>
    <cellStyle name="Followed Hyperlink" xfId="8673" builtinId="9" hidden="1"/>
    <cellStyle name="Followed Hyperlink" xfId="8674" builtinId="9" hidden="1"/>
    <cellStyle name="Followed Hyperlink" xfId="8675" builtinId="9" hidden="1"/>
    <cellStyle name="Followed Hyperlink" xfId="8676" builtinId="9" hidden="1"/>
    <cellStyle name="Followed Hyperlink" xfId="8677" builtinId="9" hidden="1"/>
    <cellStyle name="Followed Hyperlink" xfId="8678" builtinId="9" hidden="1"/>
    <cellStyle name="Followed Hyperlink" xfId="8679" builtinId="9" hidden="1"/>
    <cellStyle name="Followed Hyperlink" xfId="8680" builtinId="9" hidden="1"/>
    <cellStyle name="Followed Hyperlink" xfId="8681" builtinId="9" hidden="1"/>
    <cellStyle name="Followed Hyperlink" xfId="8682" builtinId="9" hidden="1"/>
    <cellStyle name="Followed Hyperlink" xfId="8683" builtinId="9" hidden="1"/>
    <cellStyle name="Followed Hyperlink" xfId="8684" builtinId="9" hidden="1"/>
    <cellStyle name="Followed Hyperlink" xfId="8685" builtinId="9" hidden="1"/>
    <cellStyle name="Followed Hyperlink" xfId="8686" builtinId="9" hidden="1"/>
    <cellStyle name="Followed Hyperlink" xfId="8687" builtinId="9" hidden="1"/>
    <cellStyle name="Followed Hyperlink" xfId="8688" builtinId="9" hidden="1"/>
    <cellStyle name="Followed Hyperlink" xfId="8689" builtinId="9" hidden="1"/>
    <cellStyle name="Followed Hyperlink" xfId="8690" builtinId="9" hidden="1"/>
    <cellStyle name="Followed Hyperlink" xfId="8691" builtinId="9" hidden="1"/>
    <cellStyle name="Followed Hyperlink" xfId="8692" builtinId="9" hidden="1"/>
    <cellStyle name="Followed Hyperlink" xfId="8693" builtinId="9" hidden="1"/>
    <cellStyle name="Followed Hyperlink" xfId="8694" builtinId="9" hidden="1"/>
    <cellStyle name="Followed Hyperlink" xfId="8695" builtinId="9" hidden="1"/>
    <cellStyle name="Followed Hyperlink" xfId="8696" builtinId="9" hidden="1"/>
    <cellStyle name="Followed Hyperlink" xfId="8697" builtinId="9" hidden="1"/>
    <cellStyle name="Followed Hyperlink" xfId="8698" builtinId="9" hidden="1"/>
    <cellStyle name="Followed Hyperlink" xfId="8699" builtinId="9" hidden="1"/>
    <cellStyle name="Followed Hyperlink" xfId="8700" builtinId="9" hidden="1"/>
    <cellStyle name="Followed Hyperlink" xfId="8701" builtinId="9" hidden="1"/>
    <cellStyle name="Followed Hyperlink" xfId="8702" builtinId="9" hidden="1"/>
    <cellStyle name="Followed Hyperlink" xfId="8703" builtinId="9" hidden="1"/>
    <cellStyle name="Followed Hyperlink" xfId="8704" builtinId="9" hidden="1"/>
    <cellStyle name="Followed Hyperlink" xfId="8705" builtinId="9" hidden="1"/>
    <cellStyle name="Followed Hyperlink" xfId="8706" builtinId="9" hidden="1"/>
    <cellStyle name="Followed Hyperlink" xfId="8707" builtinId="9" hidden="1"/>
    <cellStyle name="Followed Hyperlink" xfId="8708" builtinId="9" hidden="1"/>
    <cellStyle name="Followed Hyperlink" xfId="8709" builtinId="9" hidden="1"/>
    <cellStyle name="Followed Hyperlink" xfId="8710" builtinId="9" hidden="1"/>
    <cellStyle name="Followed Hyperlink" xfId="8711" builtinId="9" hidden="1"/>
    <cellStyle name="Followed Hyperlink" xfId="8712" builtinId="9" hidden="1"/>
    <cellStyle name="Followed Hyperlink" xfId="8713" builtinId="9" hidden="1"/>
    <cellStyle name="Followed Hyperlink" xfId="8714" builtinId="9" hidden="1"/>
    <cellStyle name="Followed Hyperlink" xfId="8715" builtinId="9" hidden="1"/>
    <cellStyle name="Followed Hyperlink" xfId="8716" builtinId="9" hidden="1"/>
    <cellStyle name="Followed Hyperlink" xfId="8717" builtinId="9" hidden="1"/>
    <cellStyle name="Followed Hyperlink" xfId="8718" builtinId="9" hidden="1"/>
    <cellStyle name="Followed Hyperlink" xfId="8719" builtinId="9" hidden="1"/>
    <cellStyle name="Followed Hyperlink" xfId="8720" builtinId="9" hidden="1"/>
    <cellStyle name="Followed Hyperlink" xfId="8721" builtinId="9" hidden="1"/>
    <cellStyle name="Followed Hyperlink" xfId="8722" builtinId="9" hidden="1"/>
    <cellStyle name="Followed Hyperlink" xfId="8723" builtinId="9" hidden="1"/>
    <cellStyle name="Followed Hyperlink" xfId="8724" builtinId="9" hidden="1"/>
    <cellStyle name="Followed Hyperlink" xfId="8725" builtinId="9" hidden="1"/>
    <cellStyle name="Followed Hyperlink" xfId="8726" builtinId="9" hidden="1"/>
    <cellStyle name="Followed Hyperlink" xfId="8727" builtinId="9" hidden="1"/>
    <cellStyle name="Followed Hyperlink" xfId="8728" builtinId="9" hidden="1"/>
    <cellStyle name="Followed Hyperlink" xfId="8729" builtinId="9" hidden="1"/>
    <cellStyle name="Followed Hyperlink" xfId="8730" builtinId="9" hidden="1"/>
    <cellStyle name="Followed Hyperlink" xfId="8731" builtinId="9" hidden="1"/>
    <cellStyle name="Followed Hyperlink" xfId="8732" builtinId="9" hidden="1"/>
    <cellStyle name="Followed Hyperlink" xfId="8733" builtinId="9" hidden="1"/>
    <cellStyle name="Followed Hyperlink" xfId="8734" builtinId="9" hidden="1"/>
    <cellStyle name="Followed Hyperlink" xfId="8735" builtinId="9" hidden="1"/>
    <cellStyle name="Followed Hyperlink" xfId="8736" builtinId="9" hidden="1"/>
    <cellStyle name="Followed Hyperlink" xfId="8737" builtinId="9" hidden="1"/>
    <cellStyle name="Followed Hyperlink" xfId="8738" builtinId="9" hidden="1"/>
    <cellStyle name="Followed Hyperlink" xfId="8739" builtinId="9" hidden="1"/>
    <cellStyle name="Followed Hyperlink" xfId="8740" builtinId="9" hidden="1"/>
    <cellStyle name="Followed Hyperlink" xfId="8741" builtinId="9" hidden="1"/>
    <cellStyle name="Followed Hyperlink" xfId="8742" builtinId="9" hidden="1"/>
    <cellStyle name="Followed Hyperlink" xfId="8743" builtinId="9" hidden="1"/>
    <cellStyle name="Followed Hyperlink" xfId="8744" builtinId="9" hidden="1"/>
    <cellStyle name="Followed Hyperlink" xfId="8745" builtinId="9" hidden="1"/>
    <cellStyle name="Followed Hyperlink" xfId="8746" builtinId="9" hidden="1"/>
    <cellStyle name="Followed Hyperlink" xfId="8747" builtinId="9" hidden="1"/>
    <cellStyle name="Followed Hyperlink" xfId="8748" builtinId="9" hidden="1"/>
    <cellStyle name="Followed Hyperlink" xfId="8749" builtinId="9" hidden="1"/>
    <cellStyle name="Followed Hyperlink" xfId="8750" builtinId="9" hidden="1"/>
    <cellStyle name="Followed Hyperlink" xfId="8751" builtinId="9" hidden="1"/>
    <cellStyle name="Followed Hyperlink" xfId="8752" builtinId="9" hidden="1"/>
    <cellStyle name="Followed Hyperlink" xfId="8753" builtinId="9" hidden="1"/>
    <cellStyle name="Followed Hyperlink" xfId="8754" builtinId="9" hidden="1"/>
    <cellStyle name="Followed Hyperlink" xfId="8755" builtinId="9" hidden="1"/>
    <cellStyle name="Followed Hyperlink" xfId="8756" builtinId="9" hidden="1"/>
    <cellStyle name="Followed Hyperlink" xfId="8757" builtinId="9" hidden="1"/>
    <cellStyle name="Followed Hyperlink" xfId="8758" builtinId="9" hidden="1"/>
    <cellStyle name="Followed Hyperlink" xfId="8759" builtinId="9" hidden="1"/>
    <cellStyle name="Followed Hyperlink" xfId="8760" builtinId="9" hidden="1"/>
    <cellStyle name="Followed Hyperlink" xfId="8761" builtinId="9" hidden="1"/>
    <cellStyle name="Followed Hyperlink" xfId="8762" builtinId="9" hidden="1"/>
    <cellStyle name="Followed Hyperlink" xfId="8763" builtinId="9" hidden="1"/>
    <cellStyle name="Followed Hyperlink" xfId="8764" builtinId="9" hidden="1"/>
    <cellStyle name="Followed Hyperlink" xfId="8765" builtinId="9" hidden="1"/>
    <cellStyle name="Followed Hyperlink" xfId="8766" builtinId="9" hidden="1"/>
    <cellStyle name="Followed Hyperlink" xfId="8767" builtinId="9" hidden="1"/>
    <cellStyle name="Followed Hyperlink" xfId="8768" builtinId="9" hidden="1"/>
    <cellStyle name="Followed Hyperlink" xfId="8769" builtinId="9" hidden="1"/>
    <cellStyle name="Followed Hyperlink" xfId="8770" builtinId="9" hidden="1"/>
    <cellStyle name="Followed Hyperlink" xfId="8771" builtinId="9" hidden="1"/>
    <cellStyle name="Followed Hyperlink" xfId="8772" builtinId="9" hidden="1"/>
    <cellStyle name="Followed Hyperlink" xfId="8773" builtinId="9" hidden="1"/>
    <cellStyle name="Followed Hyperlink" xfId="8774" builtinId="9" hidden="1"/>
    <cellStyle name="Followed Hyperlink" xfId="8775" builtinId="9" hidden="1"/>
    <cellStyle name="Followed Hyperlink" xfId="8776" builtinId="9" hidden="1"/>
    <cellStyle name="Followed Hyperlink" xfId="8777" builtinId="9" hidden="1"/>
    <cellStyle name="Followed Hyperlink" xfId="8778" builtinId="9" hidden="1"/>
    <cellStyle name="Followed Hyperlink" xfId="8779" builtinId="9" hidden="1"/>
    <cellStyle name="Followed Hyperlink" xfId="8780" builtinId="9" hidden="1"/>
    <cellStyle name="Followed Hyperlink" xfId="8781" builtinId="9" hidden="1"/>
    <cellStyle name="Followed Hyperlink" xfId="8782" builtinId="9" hidden="1"/>
    <cellStyle name="Followed Hyperlink" xfId="8783" builtinId="9" hidden="1"/>
    <cellStyle name="Followed Hyperlink" xfId="8784" builtinId="9" hidden="1"/>
    <cellStyle name="Followed Hyperlink" xfId="8785" builtinId="9" hidden="1"/>
    <cellStyle name="Followed Hyperlink" xfId="8786" builtinId="9" hidden="1"/>
    <cellStyle name="Followed Hyperlink" xfId="8787" builtinId="9" hidden="1"/>
    <cellStyle name="Followed Hyperlink" xfId="8788" builtinId="9" hidden="1"/>
    <cellStyle name="Followed Hyperlink" xfId="8789" builtinId="9" hidden="1"/>
    <cellStyle name="Followed Hyperlink" xfId="8790" builtinId="9" hidden="1"/>
    <cellStyle name="Followed Hyperlink" xfId="8791" builtinId="9" hidden="1"/>
    <cellStyle name="Followed Hyperlink" xfId="8792" builtinId="9" hidden="1"/>
    <cellStyle name="Followed Hyperlink" xfId="8793" builtinId="9" hidden="1"/>
    <cellStyle name="Followed Hyperlink" xfId="8794" builtinId="9" hidden="1"/>
    <cellStyle name="Followed Hyperlink" xfId="8795" builtinId="9" hidden="1"/>
    <cellStyle name="Followed Hyperlink" xfId="8796" builtinId="9" hidden="1"/>
    <cellStyle name="Followed Hyperlink" xfId="8797" builtinId="9" hidden="1"/>
    <cellStyle name="Followed Hyperlink" xfId="8798" builtinId="9" hidden="1"/>
    <cellStyle name="Followed Hyperlink" xfId="8799" builtinId="9" hidden="1"/>
    <cellStyle name="Followed Hyperlink" xfId="8800" builtinId="9" hidden="1"/>
    <cellStyle name="Followed Hyperlink" xfId="8801" builtinId="9" hidden="1"/>
    <cellStyle name="Followed Hyperlink" xfId="8802" builtinId="9" hidden="1"/>
    <cellStyle name="Followed Hyperlink" xfId="8803" builtinId="9" hidden="1"/>
    <cellStyle name="Followed Hyperlink" xfId="8804" builtinId="9" hidden="1"/>
    <cellStyle name="Followed Hyperlink" xfId="8805" builtinId="9" hidden="1"/>
    <cellStyle name="Followed Hyperlink" xfId="8806" builtinId="9" hidden="1"/>
    <cellStyle name="Followed Hyperlink" xfId="8807" builtinId="9" hidden="1"/>
    <cellStyle name="Followed Hyperlink" xfId="8808" builtinId="9" hidden="1"/>
    <cellStyle name="Followed Hyperlink" xfId="8809" builtinId="9" hidden="1"/>
    <cellStyle name="Followed Hyperlink" xfId="8810" builtinId="9" hidden="1"/>
    <cellStyle name="Followed Hyperlink" xfId="8811" builtinId="9" hidden="1"/>
    <cellStyle name="Followed Hyperlink" xfId="8812" builtinId="9" hidden="1"/>
    <cellStyle name="Followed Hyperlink" xfId="8813" builtinId="9" hidden="1"/>
    <cellStyle name="Followed Hyperlink" xfId="8814" builtinId="9" hidden="1"/>
    <cellStyle name="Followed Hyperlink" xfId="8815" builtinId="9" hidden="1"/>
    <cellStyle name="Followed Hyperlink" xfId="8816" builtinId="9" hidden="1"/>
    <cellStyle name="Followed Hyperlink" xfId="8817" builtinId="9" hidden="1"/>
    <cellStyle name="Followed Hyperlink" xfId="8818" builtinId="9" hidden="1"/>
    <cellStyle name="Followed Hyperlink" xfId="8819" builtinId="9" hidden="1"/>
    <cellStyle name="Followed Hyperlink" xfId="8820" builtinId="9" hidden="1"/>
    <cellStyle name="Followed Hyperlink" xfId="8821" builtinId="9" hidden="1"/>
    <cellStyle name="Followed Hyperlink" xfId="8822" builtinId="9" hidden="1"/>
    <cellStyle name="Followed Hyperlink" xfId="8823" builtinId="9" hidden="1"/>
    <cellStyle name="Followed Hyperlink" xfId="8824" builtinId="9" hidden="1"/>
    <cellStyle name="Followed Hyperlink" xfId="8825" builtinId="9" hidden="1"/>
    <cellStyle name="Followed Hyperlink" xfId="8826" builtinId="9" hidden="1"/>
    <cellStyle name="Followed Hyperlink" xfId="8827" builtinId="9" hidden="1"/>
    <cellStyle name="Followed Hyperlink" xfId="8828" builtinId="9" hidden="1"/>
    <cellStyle name="Followed Hyperlink" xfId="8829" builtinId="9" hidden="1"/>
    <cellStyle name="Followed Hyperlink" xfId="8830" builtinId="9" hidden="1"/>
    <cellStyle name="Followed Hyperlink" xfId="8831" builtinId="9" hidden="1"/>
    <cellStyle name="Followed Hyperlink" xfId="8832" builtinId="9" hidden="1"/>
    <cellStyle name="Followed Hyperlink" xfId="8833" builtinId="9" hidden="1"/>
    <cellStyle name="Followed Hyperlink" xfId="8834" builtinId="9" hidden="1"/>
    <cellStyle name="Followed Hyperlink" xfId="8835" builtinId="9" hidden="1"/>
    <cellStyle name="Followed Hyperlink" xfId="8836" builtinId="9" hidden="1"/>
    <cellStyle name="Followed Hyperlink" xfId="8837" builtinId="9" hidden="1"/>
    <cellStyle name="Followed Hyperlink" xfId="8838" builtinId="9" hidden="1"/>
    <cellStyle name="Followed Hyperlink" xfId="8839" builtinId="9" hidden="1"/>
    <cellStyle name="Followed Hyperlink" xfId="8840" builtinId="9" hidden="1"/>
    <cellStyle name="Followed Hyperlink" xfId="8841" builtinId="9" hidden="1"/>
    <cellStyle name="Followed Hyperlink" xfId="8842" builtinId="9" hidden="1"/>
    <cellStyle name="Followed Hyperlink" xfId="8843" builtinId="9" hidden="1"/>
    <cellStyle name="Followed Hyperlink" xfId="8844" builtinId="9" hidden="1"/>
    <cellStyle name="Followed Hyperlink" xfId="8845" builtinId="9" hidden="1"/>
    <cellStyle name="Followed Hyperlink" xfId="8846" builtinId="9" hidden="1"/>
    <cellStyle name="Followed Hyperlink" xfId="8847" builtinId="9" hidden="1"/>
    <cellStyle name="Followed Hyperlink" xfId="8848" builtinId="9" hidden="1"/>
    <cellStyle name="Followed Hyperlink" xfId="8849" builtinId="9" hidden="1"/>
    <cellStyle name="Followed Hyperlink" xfId="8850" builtinId="9" hidden="1"/>
    <cellStyle name="Followed Hyperlink" xfId="8851" builtinId="9" hidden="1"/>
    <cellStyle name="Followed Hyperlink" xfId="8852" builtinId="9" hidden="1"/>
    <cellStyle name="Followed Hyperlink" xfId="8853" builtinId="9" hidden="1"/>
    <cellStyle name="Followed Hyperlink" xfId="8854" builtinId="9" hidden="1"/>
    <cellStyle name="Followed Hyperlink" xfId="8855" builtinId="9" hidden="1"/>
    <cellStyle name="Followed Hyperlink" xfId="8856" builtinId="9" hidden="1"/>
    <cellStyle name="Followed Hyperlink" xfId="8857" builtinId="9" hidden="1"/>
    <cellStyle name="Followed Hyperlink" xfId="8858" builtinId="9" hidden="1"/>
    <cellStyle name="Followed Hyperlink" xfId="8859" builtinId="9" hidden="1"/>
    <cellStyle name="Followed Hyperlink" xfId="8860" builtinId="9" hidden="1"/>
    <cellStyle name="Followed Hyperlink" xfId="8861" builtinId="9" hidden="1"/>
    <cellStyle name="Followed Hyperlink" xfId="8862" builtinId="9" hidden="1"/>
    <cellStyle name="Followed Hyperlink" xfId="8863" builtinId="9" hidden="1"/>
    <cellStyle name="Followed Hyperlink" xfId="8864" builtinId="9" hidden="1"/>
    <cellStyle name="Followed Hyperlink" xfId="8865" builtinId="9" hidden="1"/>
    <cellStyle name="Followed Hyperlink" xfId="8866" builtinId="9" hidden="1"/>
    <cellStyle name="Followed Hyperlink" xfId="8867" builtinId="9" hidden="1"/>
    <cellStyle name="Followed Hyperlink" xfId="8868" builtinId="9" hidden="1"/>
    <cellStyle name="Followed Hyperlink" xfId="8869" builtinId="9" hidden="1"/>
    <cellStyle name="Followed Hyperlink" xfId="8870" builtinId="9" hidden="1"/>
    <cellStyle name="Followed Hyperlink" xfId="8871" builtinId="9" hidden="1"/>
    <cellStyle name="Followed Hyperlink" xfId="8872" builtinId="9" hidden="1"/>
    <cellStyle name="Followed Hyperlink" xfId="8873" builtinId="9" hidden="1"/>
    <cellStyle name="Followed Hyperlink" xfId="8874" builtinId="9" hidden="1"/>
    <cellStyle name="Followed Hyperlink" xfId="8875" builtinId="9" hidden="1"/>
    <cellStyle name="Followed Hyperlink" xfId="8876" builtinId="9" hidden="1"/>
    <cellStyle name="Followed Hyperlink" xfId="8877" builtinId="9" hidden="1"/>
    <cellStyle name="Followed Hyperlink" xfId="8878" builtinId="9" hidden="1"/>
    <cellStyle name="Followed Hyperlink" xfId="8879" builtinId="9" hidden="1"/>
    <cellStyle name="Followed Hyperlink" xfId="8880" builtinId="9" hidden="1"/>
    <cellStyle name="Followed Hyperlink" xfId="8881" builtinId="9" hidden="1"/>
    <cellStyle name="Followed Hyperlink" xfId="8882" builtinId="9" hidden="1"/>
    <cellStyle name="Followed Hyperlink" xfId="8883" builtinId="9" hidden="1"/>
    <cellStyle name="Followed Hyperlink" xfId="8884" builtinId="9" hidden="1"/>
    <cellStyle name="Followed Hyperlink" xfId="8885" builtinId="9" hidden="1"/>
    <cellStyle name="Followed Hyperlink" xfId="8886" builtinId="9" hidden="1"/>
    <cellStyle name="Followed Hyperlink" xfId="8887" builtinId="9" hidden="1"/>
    <cellStyle name="Followed Hyperlink" xfId="8888" builtinId="9" hidden="1"/>
    <cellStyle name="Followed Hyperlink" xfId="8889" builtinId="9" hidden="1"/>
    <cellStyle name="Followed Hyperlink" xfId="8890" builtinId="9" hidden="1"/>
    <cellStyle name="Followed Hyperlink" xfId="8891" builtinId="9" hidden="1"/>
    <cellStyle name="Followed Hyperlink" xfId="8892" builtinId="9" hidden="1"/>
    <cellStyle name="Followed Hyperlink" xfId="8893" builtinId="9" hidden="1"/>
    <cellStyle name="Followed Hyperlink" xfId="8894" builtinId="9" hidden="1"/>
    <cellStyle name="Followed Hyperlink" xfId="8895" builtinId="9" hidden="1"/>
    <cellStyle name="Followed Hyperlink" xfId="8896" builtinId="9" hidden="1"/>
    <cellStyle name="Followed Hyperlink" xfId="8897" builtinId="9" hidden="1"/>
    <cellStyle name="Followed Hyperlink" xfId="8898" builtinId="9" hidden="1"/>
    <cellStyle name="Followed Hyperlink" xfId="8899" builtinId="9" hidden="1"/>
    <cellStyle name="Followed Hyperlink" xfId="8900" builtinId="9" hidden="1"/>
    <cellStyle name="Followed Hyperlink" xfId="8901" builtinId="9" hidden="1"/>
    <cellStyle name="Followed Hyperlink" xfId="8902" builtinId="9" hidden="1"/>
    <cellStyle name="Followed Hyperlink" xfId="8903" builtinId="9" hidden="1"/>
    <cellStyle name="Followed Hyperlink" xfId="8904" builtinId="9" hidden="1"/>
    <cellStyle name="Followed Hyperlink" xfId="8905" builtinId="9" hidden="1"/>
    <cellStyle name="Followed Hyperlink" xfId="8906" builtinId="9" hidden="1"/>
    <cellStyle name="Followed Hyperlink" xfId="8907" builtinId="9" hidden="1"/>
    <cellStyle name="Followed Hyperlink" xfId="8908" builtinId="9" hidden="1"/>
    <cellStyle name="Followed Hyperlink" xfId="8909" builtinId="9" hidden="1"/>
    <cellStyle name="Followed Hyperlink" xfId="8910" builtinId="9" hidden="1"/>
    <cellStyle name="Followed Hyperlink" xfId="8911" builtinId="9" hidden="1"/>
    <cellStyle name="Followed Hyperlink" xfId="8912" builtinId="9" hidden="1"/>
    <cellStyle name="Followed Hyperlink" xfId="8913" builtinId="9" hidden="1"/>
    <cellStyle name="Followed Hyperlink" xfId="8914" builtinId="9" hidden="1"/>
    <cellStyle name="Followed Hyperlink" xfId="8915" builtinId="9" hidden="1"/>
    <cellStyle name="Followed Hyperlink" xfId="8916" builtinId="9" hidden="1"/>
    <cellStyle name="Followed Hyperlink" xfId="8917" builtinId="9" hidden="1"/>
    <cellStyle name="Followed Hyperlink" xfId="8918" builtinId="9" hidden="1"/>
    <cellStyle name="Followed Hyperlink" xfId="8919" builtinId="9" hidden="1"/>
    <cellStyle name="Followed Hyperlink" xfId="8920" builtinId="9" hidden="1"/>
    <cellStyle name="Followed Hyperlink" xfId="8921" builtinId="9" hidden="1"/>
    <cellStyle name="Followed Hyperlink" xfId="8922" builtinId="9" hidden="1"/>
    <cellStyle name="Followed Hyperlink" xfId="8923" builtinId="9" hidden="1"/>
    <cellStyle name="Followed Hyperlink" xfId="8924" builtinId="9" hidden="1"/>
    <cellStyle name="Followed Hyperlink" xfId="8925" builtinId="9" hidden="1"/>
    <cellStyle name="Followed Hyperlink" xfId="8926" builtinId="9" hidden="1"/>
    <cellStyle name="Followed Hyperlink" xfId="8927" builtinId="9" hidden="1"/>
    <cellStyle name="Followed Hyperlink" xfId="8928" builtinId="9" hidden="1"/>
    <cellStyle name="Followed Hyperlink" xfId="8929" builtinId="9" hidden="1"/>
    <cellStyle name="Followed Hyperlink" xfId="8930" builtinId="9" hidden="1"/>
    <cellStyle name="Followed Hyperlink" xfId="8931" builtinId="9" hidden="1"/>
    <cellStyle name="Followed Hyperlink" xfId="8932" builtinId="9" hidden="1"/>
    <cellStyle name="Followed Hyperlink" xfId="8933" builtinId="9" hidden="1"/>
    <cellStyle name="Followed Hyperlink" xfId="8934" builtinId="9" hidden="1"/>
    <cellStyle name="Followed Hyperlink" xfId="8935" builtinId="9" hidden="1"/>
    <cellStyle name="Followed Hyperlink" xfId="8936" builtinId="9" hidden="1"/>
    <cellStyle name="Followed Hyperlink" xfId="8937" builtinId="9" hidden="1"/>
    <cellStyle name="Followed Hyperlink" xfId="8938" builtinId="9" hidden="1"/>
    <cellStyle name="Followed Hyperlink" xfId="8939" builtinId="9" hidden="1"/>
    <cellStyle name="Followed Hyperlink" xfId="8940" builtinId="9" hidden="1"/>
    <cellStyle name="Followed Hyperlink" xfId="8941" builtinId="9" hidden="1"/>
    <cellStyle name="Followed Hyperlink" xfId="8942" builtinId="9" hidden="1"/>
    <cellStyle name="Followed Hyperlink" xfId="8943" builtinId="9" hidden="1"/>
    <cellStyle name="Followed Hyperlink" xfId="8944" builtinId="9" hidden="1"/>
    <cellStyle name="Followed Hyperlink" xfId="8945" builtinId="9" hidden="1"/>
    <cellStyle name="Followed Hyperlink" xfId="8946" builtinId="9" hidden="1"/>
    <cellStyle name="Followed Hyperlink" xfId="8947" builtinId="9" hidden="1"/>
    <cellStyle name="Followed Hyperlink" xfId="8948" builtinId="9" hidden="1"/>
    <cellStyle name="Followed Hyperlink" xfId="8949" builtinId="9" hidden="1"/>
    <cellStyle name="Followed Hyperlink" xfId="8950" builtinId="9" hidden="1"/>
    <cellStyle name="Followed Hyperlink" xfId="8951" builtinId="9" hidden="1"/>
    <cellStyle name="Followed Hyperlink" xfId="8952" builtinId="9" hidden="1"/>
    <cellStyle name="Followed Hyperlink" xfId="8953" builtinId="9" hidden="1"/>
    <cellStyle name="Followed Hyperlink" xfId="8954" builtinId="9" hidden="1"/>
    <cellStyle name="Followed Hyperlink" xfId="8955" builtinId="9" hidden="1"/>
    <cellStyle name="Followed Hyperlink" xfId="8956" builtinId="9" hidden="1"/>
    <cellStyle name="Followed Hyperlink" xfId="8957" builtinId="9" hidden="1"/>
    <cellStyle name="Followed Hyperlink" xfId="8958" builtinId="9" hidden="1"/>
    <cellStyle name="Followed Hyperlink" xfId="8959" builtinId="9" hidden="1"/>
    <cellStyle name="Followed Hyperlink" xfId="8960" builtinId="9" hidden="1"/>
    <cellStyle name="Followed Hyperlink" xfId="8961" builtinId="9" hidden="1"/>
    <cellStyle name="Followed Hyperlink" xfId="8962" builtinId="9" hidden="1"/>
    <cellStyle name="Followed Hyperlink" xfId="8963" builtinId="9" hidden="1"/>
    <cellStyle name="Followed Hyperlink" xfId="8964" builtinId="9" hidden="1"/>
    <cellStyle name="Followed Hyperlink" xfId="8965" builtinId="9" hidden="1"/>
    <cellStyle name="Followed Hyperlink" xfId="8966" builtinId="9" hidden="1"/>
    <cellStyle name="Followed Hyperlink" xfId="8967" builtinId="9" hidden="1"/>
    <cellStyle name="Followed Hyperlink" xfId="8968" builtinId="9" hidden="1"/>
    <cellStyle name="Followed Hyperlink" xfId="8969" builtinId="9" hidden="1"/>
    <cellStyle name="Followed Hyperlink" xfId="8970" builtinId="9" hidden="1"/>
    <cellStyle name="Followed Hyperlink" xfId="8971" builtinId="9" hidden="1"/>
    <cellStyle name="Followed Hyperlink" xfId="8972" builtinId="9" hidden="1"/>
    <cellStyle name="Followed Hyperlink" xfId="8973" builtinId="9" hidden="1"/>
    <cellStyle name="Followed Hyperlink" xfId="8974" builtinId="9" hidden="1"/>
    <cellStyle name="Followed Hyperlink" xfId="8975" builtinId="9" hidden="1"/>
    <cellStyle name="Followed Hyperlink" xfId="8976" builtinId="9" hidden="1"/>
    <cellStyle name="Followed Hyperlink" xfId="8977" builtinId="9" hidden="1"/>
    <cellStyle name="Followed Hyperlink" xfId="8978" builtinId="9" hidden="1"/>
    <cellStyle name="Followed Hyperlink" xfId="8979" builtinId="9" hidden="1"/>
    <cellStyle name="Followed Hyperlink" xfId="8980" builtinId="9" hidden="1"/>
    <cellStyle name="Followed Hyperlink" xfId="8981" builtinId="9" hidden="1"/>
    <cellStyle name="Followed Hyperlink" xfId="8982" builtinId="9" hidden="1"/>
    <cellStyle name="Followed Hyperlink" xfId="8983" builtinId="9" hidden="1"/>
    <cellStyle name="Followed Hyperlink" xfId="8984" builtinId="9" hidden="1"/>
    <cellStyle name="Followed Hyperlink" xfId="8985" builtinId="9" hidden="1"/>
    <cellStyle name="Followed Hyperlink" xfId="8986" builtinId="9" hidden="1"/>
    <cellStyle name="Followed Hyperlink" xfId="8987" builtinId="9" hidden="1"/>
    <cellStyle name="Followed Hyperlink" xfId="8988" builtinId="9" hidden="1"/>
    <cellStyle name="Followed Hyperlink" xfId="8989" builtinId="9" hidden="1"/>
    <cellStyle name="Followed Hyperlink" xfId="8990" builtinId="9" hidden="1"/>
    <cellStyle name="Followed Hyperlink" xfId="8991" builtinId="9" hidden="1"/>
    <cellStyle name="Followed Hyperlink" xfId="8992" builtinId="9" hidden="1"/>
    <cellStyle name="Followed Hyperlink" xfId="8993" builtinId="9" hidden="1"/>
    <cellStyle name="Followed Hyperlink" xfId="8994" builtinId="9" hidden="1"/>
    <cellStyle name="Followed Hyperlink" xfId="8995" builtinId="9" hidden="1"/>
    <cellStyle name="Followed Hyperlink" xfId="8996" builtinId="9" hidden="1"/>
    <cellStyle name="Followed Hyperlink" xfId="8997" builtinId="9" hidden="1"/>
    <cellStyle name="Followed Hyperlink" xfId="8998" builtinId="9" hidden="1"/>
    <cellStyle name="Followed Hyperlink" xfId="8999" builtinId="9" hidden="1"/>
    <cellStyle name="Followed Hyperlink" xfId="9000" builtinId="9" hidden="1"/>
    <cellStyle name="Followed Hyperlink" xfId="9001" builtinId="9" hidden="1"/>
    <cellStyle name="Followed Hyperlink" xfId="9002" builtinId="9" hidden="1"/>
    <cellStyle name="Followed Hyperlink" xfId="9003" builtinId="9" hidden="1"/>
    <cellStyle name="Followed Hyperlink" xfId="9004" builtinId="9" hidden="1"/>
    <cellStyle name="Followed Hyperlink" xfId="9005" builtinId="9" hidden="1"/>
    <cellStyle name="Followed Hyperlink" xfId="9006" builtinId="9" hidden="1"/>
    <cellStyle name="Followed Hyperlink" xfId="9007" builtinId="9" hidden="1"/>
    <cellStyle name="Followed Hyperlink" xfId="9008" builtinId="9" hidden="1"/>
    <cellStyle name="Followed Hyperlink" xfId="9009" builtinId="9" hidden="1"/>
    <cellStyle name="Followed Hyperlink" xfId="9010" builtinId="9" hidden="1"/>
    <cellStyle name="Followed Hyperlink" xfId="9011" builtinId="9" hidden="1"/>
    <cellStyle name="Followed Hyperlink" xfId="9012" builtinId="9" hidden="1"/>
    <cellStyle name="Followed Hyperlink" xfId="9013" builtinId="9" hidden="1"/>
    <cellStyle name="Followed Hyperlink" xfId="9014" builtinId="9" hidden="1"/>
    <cellStyle name="Followed Hyperlink" xfId="9015" builtinId="9" hidden="1"/>
    <cellStyle name="Followed Hyperlink" xfId="9016" builtinId="9" hidden="1"/>
    <cellStyle name="Followed Hyperlink" xfId="9017" builtinId="9" hidden="1"/>
    <cellStyle name="Followed Hyperlink" xfId="9018" builtinId="9" hidden="1"/>
    <cellStyle name="Followed Hyperlink" xfId="9019" builtinId="9" hidden="1"/>
    <cellStyle name="Followed Hyperlink" xfId="9020" builtinId="9" hidden="1"/>
    <cellStyle name="Followed Hyperlink" xfId="9021" builtinId="9" hidden="1"/>
    <cellStyle name="Followed Hyperlink" xfId="9022" builtinId="9" hidden="1"/>
    <cellStyle name="Followed Hyperlink" xfId="9023" builtinId="9" hidden="1"/>
    <cellStyle name="Followed Hyperlink" xfId="9024" builtinId="9" hidden="1"/>
    <cellStyle name="Followed Hyperlink" xfId="9025" builtinId="9" hidden="1"/>
    <cellStyle name="Followed Hyperlink" xfId="9026" builtinId="9" hidden="1"/>
    <cellStyle name="Followed Hyperlink" xfId="9027" builtinId="9" hidden="1"/>
    <cellStyle name="Followed Hyperlink" xfId="9028" builtinId="9" hidden="1"/>
    <cellStyle name="Followed Hyperlink" xfId="9029" builtinId="9" hidden="1"/>
    <cellStyle name="Followed Hyperlink" xfId="9030" builtinId="9" hidden="1"/>
    <cellStyle name="Followed Hyperlink" xfId="9031" builtinId="9" hidden="1"/>
    <cellStyle name="Followed Hyperlink" xfId="9032" builtinId="9" hidden="1"/>
    <cellStyle name="Followed Hyperlink" xfId="9033" builtinId="9" hidden="1"/>
    <cellStyle name="Followed Hyperlink" xfId="9034" builtinId="9" hidden="1"/>
    <cellStyle name="Followed Hyperlink" xfId="9035" builtinId="9" hidden="1"/>
    <cellStyle name="Followed Hyperlink" xfId="9036" builtinId="9" hidden="1"/>
    <cellStyle name="Followed Hyperlink" xfId="9037" builtinId="9" hidden="1"/>
    <cellStyle name="Followed Hyperlink" xfId="9038" builtinId="9" hidden="1"/>
    <cellStyle name="Followed Hyperlink" xfId="9039" builtinId="9" hidden="1"/>
    <cellStyle name="Followed Hyperlink" xfId="9040" builtinId="9" hidden="1"/>
    <cellStyle name="Followed Hyperlink" xfId="9041" builtinId="9" hidden="1"/>
    <cellStyle name="Followed Hyperlink" xfId="9042" builtinId="9" hidden="1"/>
    <cellStyle name="Followed Hyperlink" xfId="9043" builtinId="9" hidden="1"/>
    <cellStyle name="Followed Hyperlink" xfId="9044" builtinId="9" hidden="1"/>
    <cellStyle name="Followed Hyperlink" xfId="9045" builtinId="9" hidden="1"/>
    <cellStyle name="Followed Hyperlink" xfId="9046" builtinId="9" hidden="1"/>
    <cellStyle name="Followed Hyperlink" xfId="9047" builtinId="9" hidden="1"/>
    <cellStyle name="Followed Hyperlink" xfId="9048" builtinId="9" hidden="1"/>
    <cellStyle name="Followed Hyperlink" xfId="9049" builtinId="9" hidden="1"/>
    <cellStyle name="Followed Hyperlink" xfId="9050" builtinId="9" hidden="1"/>
    <cellStyle name="Followed Hyperlink" xfId="9051" builtinId="9" hidden="1"/>
    <cellStyle name="Followed Hyperlink" xfId="9052" builtinId="9" hidden="1"/>
    <cellStyle name="Followed Hyperlink" xfId="9053" builtinId="9" hidden="1"/>
    <cellStyle name="Followed Hyperlink" xfId="9054" builtinId="9" hidden="1"/>
    <cellStyle name="Followed Hyperlink" xfId="9055" builtinId="9" hidden="1"/>
    <cellStyle name="Followed Hyperlink" xfId="9056" builtinId="9" hidden="1"/>
    <cellStyle name="Followed Hyperlink" xfId="9057" builtinId="9" hidden="1"/>
    <cellStyle name="Followed Hyperlink" xfId="9058" builtinId="9" hidden="1"/>
    <cellStyle name="Followed Hyperlink" xfId="9059" builtinId="9" hidden="1"/>
    <cellStyle name="Followed Hyperlink" xfId="9060" builtinId="9" hidden="1"/>
    <cellStyle name="Followed Hyperlink" xfId="9061" builtinId="9" hidden="1"/>
    <cellStyle name="Followed Hyperlink" xfId="9062" builtinId="9" hidden="1"/>
    <cellStyle name="Followed Hyperlink" xfId="9063" builtinId="9" hidden="1"/>
    <cellStyle name="Followed Hyperlink" xfId="9064" builtinId="9" hidden="1"/>
    <cellStyle name="Followed Hyperlink" xfId="9065" builtinId="9" hidden="1"/>
    <cellStyle name="Followed Hyperlink" xfId="9066" builtinId="9" hidden="1"/>
    <cellStyle name="Followed Hyperlink" xfId="9067" builtinId="9" hidden="1"/>
    <cellStyle name="Followed Hyperlink" xfId="9068" builtinId="9" hidden="1"/>
    <cellStyle name="Followed Hyperlink" xfId="9069" builtinId="9" hidden="1"/>
    <cellStyle name="Followed Hyperlink" xfId="9070" builtinId="9" hidden="1"/>
    <cellStyle name="Followed Hyperlink" xfId="9071" builtinId="9" hidden="1"/>
    <cellStyle name="Followed Hyperlink" xfId="9072" builtinId="9" hidden="1"/>
    <cellStyle name="Followed Hyperlink" xfId="9073" builtinId="9" hidden="1"/>
    <cellStyle name="Followed Hyperlink" xfId="9074" builtinId="9" hidden="1"/>
    <cellStyle name="Followed Hyperlink" xfId="9075" builtinId="9" hidden="1"/>
    <cellStyle name="Followed Hyperlink" xfId="9076" builtinId="9" hidden="1"/>
    <cellStyle name="Followed Hyperlink" xfId="9077" builtinId="9" hidden="1"/>
    <cellStyle name="Followed Hyperlink" xfId="9078" builtinId="9" hidden="1"/>
    <cellStyle name="Followed Hyperlink" xfId="9079" builtinId="9" hidden="1"/>
    <cellStyle name="Followed Hyperlink" xfId="9080" builtinId="9" hidden="1"/>
    <cellStyle name="Followed Hyperlink" xfId="9081" builtinId="9" hidden="1"/>
    <cellStyle name="Followed Hyperlink" xfId="9082" builtinId="9" hidden="1"/>
    <cellStyle name="Followed Hyperlink" xfId="9083" builtinId="9" hidden="1"/>
    <cellStyle name="Followed Hyperlink" xfId="9084" builtinId="9" hidden="1"/>
    <cellStyle name="Followed Hyperlink" xfId="9085" builtinId="9" hidden="1"/>
    <cellStyle name="Followed Hyperlink" xfId="9086" builtinId="9" hidden="1"/>
    <cellStyle name="Followed Hyperlink" xfId="9087" builtinId="9" hidden="1"/>
    <cellStyle name="Followed Hyperlink" xfId="9088" builtinId="9" hidden="1"/>
    <cellStyle name="Followed Hyperlink" xfId="9089" builtinId="9" hidden="1"/>
    <cellStyle name="Followed Hyperlink" xfId="9090" builtinId="9" hidden="1"/>
    <cellStyle name="Followed Hyperlink" xfId="9091" builtinId="9" hidden="1"/>
    <cellStyle name="Followed Hyperlink" xfId="9092" builtinId="9" hidden="1"/>
    <cellStyle name="Followed Hyperlink" xfId="9093" builtinId="9" hidden="1"/>
    <cellStyle name="Followed Hyperlink" xfId="9094" builtinId="9" hidden="1"/>
    <cellStyle name="Followed Hyperlink" xfId="9095" builtinId="9" hidden="1"/>
    <cellStyle name="Followed Hyperlink" xfId="9096" builtinId="9" hidden="1"/>
    <cellStyle name="Followed Hyperlink" xfId="9097" builtinId="9" hidden="1"/>
    <cellStyle name="Followed Hyperlink" xfId="9098" builtinId="9" hidden="1"/>
    <cellStyle name="Followed Hyperlink" xfId="9099" builtinId="9" hidden="1"/>
    <cellStyle name="Followed Hyperlink" xfId="9100" builtinId="9" hidden="1"/>
    <cellStyle name="Followed Hyperlink" xfId="9101" builtinId="9" hidden="1"/>
    <cellStyle name="Followed Hyperlink" xfId="9102" builtinId="9" hidden="1"/>
    <cellStyle name="Followed Hyperlink" xfId="9103" builtinId="9" hidden="1"/>
    <cellStyle name="Followed Hyperlink" xfId="9104" builtinId="9" hidden="1"/>
    <cellStyle name="Followed Hyperlink" xfId="9105" builtinId="9" hidden="1"/>
    <cellStyle name="Followed Hyperlink" xfId="9106" builtinId="9" hidden="1"/>
    <cellStyle name="Followed Hyperlink" xfId="9107" builtinId="9" hidden="1"/>
    <cellStyle name="Followed Hyperlink" xfId="9108" builtinId="9" hidden="1"/>
    <cellStyle name="Followed Hyperlink" xfId="9109" builtinId="9" hidden="1"/>
    <cellStyle name="Followed Hyperlink" xfId="9110" builtinId="9" hidden="1"/>
    <cellStyle name="Followed Hyperlink" xfId="9111" builtinId="9" hidden="1"/>
    <cellStyle name="Followed Hyperlink" xfId="9112" builtinId="9" hidden="1"/>
    <cellStyle name="Followed Hyperlink" xfId="9113" builtinId="9" hidden="1"/>
    <cellStyle name="Followed Hyperlink" xfId="9114" builtinId="9" hidden="1"/>
    <cellStyle name="Followed Hyperlink" xfId="9115" builtinId="9" hidden="1"/>
    <cellStyle name="Followed Hyperlink" xfId="9116" builtinId="9" hidden="1"/>
    <cellStyle name="Followed Hyperlink" xfId="9117" builtinId="9" hidden="1"/>
    <cellStyle name="Followed Hyperlink" xfId="9118" builtinId="9" hidden="1"/>
    <cellStyle name="Followed Hyperlink" xfId="9119" builtinId="9" hidden="1"/>
    <cellStyle name="Followed Hyperlink" xfId="9120" builtinId="9" hidden="1"/>
    <cellStyle name="Followed Hyperlink" xfId="9121" builtinId="9" hidden="1"/>
    <cellStyle name="Followed Hyperlink" xfId="9122" builtinId="9" hidden="1"/>
    <cellStyle name="Followed Hyperlink" xfId="9123" builtinId="9" hidden="1"/>
    <cellStyle name="Followed Hyperlink" xfId="9124" builtinId="9" hidden="1"/>
    <cellStyle name="Followed Hyperlink" xfId="9125" builtinId="9" hidden="1"/>
    <cellStyle name="Followed Hyperlink" xfId="9126" builtinId="9" hidden="1"/>
    <cellStyle name="Followed Hyperlink" xfId="9127" builtinId="9" hidden="1"/>
    <cellStyle name="Followed Hyperlink" xfId="9128" builtinId="9" hidden="1"/>
    <cellStyle name="Followed Hyperlink" xfId="9129" builtinId="9" hidden="1"/>
    <cellStyle name="Followed Hyperlink" xfId="9130" builtinId="9" hidden="1"/>
    <cellStyle name="Followed Hyperlink" xfId="9131" builtinId="9" hidden="1"/>
    <cellStyle name="Followed Hyperlink" xfId="9132" builtinId="9" hidden="1"/>
    <cellStyle name="Followed Hyperlink" xfId="9133" builtinId="9" hidden="1"/>
    <cellStyle name="Followed Hyperlink" xfId="9134" builtinId="9" hidden="1"/>
    <cellStyle name="Followed Hyperlink" xfId="9135" builtinId="9" hidden="1"/>
    <cellStyle name="Followed Hyperlink" xfId="9136" builtinId="9" hidden="1"/>
    <cellStyle name="Followed Hyperlink" xfId="9137" builtinId="9" hidden="1"/>
    <cellStyle name="Followed Hyperlink" xfId="9138" builtinId="9" hidden="1"/>
    <cellStyle name="Followed Hyperlink" xfId="9139" builtinId="9" hidden="1"/>
    <cellStyle name="Followed Hyperlink" xfId="9140" builtinId="9" hidden="1"/>
    <cellStyle name="Followed Hyperlink" xfId="9141" builtinId="9" hidden="1"/>
    <cellStyle name="Followed Hyperlink" xfId="9142" builtinId="9" hidden="1"/>
    <cellStyle name="Followed Hyperlink" xfId="9651" builtinId="9" hidden="1"/>
    <cellStyle name="Followed Hyperlink" xfId="9652" builtinId="9" hidden="1"/>
    <cellStyle name="Followed Hyperlink" xfId="9653" builtinId="9" hidden="1"/>
    <cellStyle name="Followed Hyperlink" xfId="9654" builtinId="9" hidden="1"/>
    <cellStyle name="Followed Hyperlink" xfId="9655" builtinId="9" hidden="1"/>
    <cellStyle name="Followed Hyperlink" xfId="9656" builtinId="9" hidden="1"/>
    <cellStyle name="Followed Hyperlink" xfId="9657" builtinId="9" hidden="1"/>
    <cellStyle name="Followed Hyperlink" xfId="9658" builtinId="9" hidden="1"/>
    <cellStyle name="Followed Hyperlink" xfId="9659" builtinId="9" hidden="1"/>
    <cellStyle name="Followed Hyperlink" xfId="9660" builtinId="9" hidden="1"/>
    <cellStyle name="Followed Hyperlink" xfId="9661" builtinId="9" hidden="1"/>
    <cellStyle name="Followed Hyperlink" xfId="9662" builtinId="9" hidden="1"/>
    <cellStyle name="Followed Hyperlink" xfId="9663" builtinId="9" hidden="1"/>
    <cellStyle name="Followed Hyperlink" xfId="9664" builtinId="9" hidden="1"/>
    <cellStyle name="Followed Hyperlink" xfId="9665" builtinId="9" hidden="1"/>
    <cellStyle name="Followed Hyperlink" xfId="9666" builtinId="9" hidden="1"/>
    <cellStyle name="Followed Hyperlink" xfId="9667" builtinId="9" hidden="1"/>
    <cellStyle name="Followed Hyperlink" xfId="9668" builtinId="9" hidden="1"/>
    <cellStyle name="Followed Hyperlink" xfId="9669" builtinId="9" hidden="1"/>
    <cellStyle name="Followed Hyperlink" xfId="9670" builtinId="9" hidden="1"/>
    <cellStyle name="Followed Hyperlink" xfId="9671" builtinId="9" hidden="1"/>
    <cellStyle name="Followed Hyperlink" xfId="9672" builtinId="9" hidden="1"/>
    <cellStyle name="Followed Hyperlink" xfId="9673" builtinId="9" hidden="1"/>
    <cellStyle name="Followed Hyperlink" xfId="9674" builtinId="9" hidden="1"/>
    <cellStyle name="Followed Hyperlink" xfId="9675" builtinId="9" hidden="1"/>
    <cellStyle name="Followed Hyperlink" xfId="9676" builtinId="9" hidden="1"/>
    <cellStyle name="Followed Hyperlink" xfId="9677" builtinId="9" hidden="1"/>
    <cellStyle name="Followed Hyperlink" xfId="9678" builtinId="9" hidden="1"/>
    <cellStyle name="Followed Hyperlink" xfId="9679" builtinId="9" hidden="1"/>
    <cellStyle name="Followed Hyperlink" xfId="9680" builtinId="9" hidden="1"/>
    <cellStyle name="Followed Hyperlink" xfId="9681" builtinId="9" hidden="1"/>
    <cellStyle name="Followed Hyperlink" xfId="9682" builtinId="9" hidden="1"/>
    <cellStyle name="Followed Hyperlink" xfId="9683" builtinId="9" hidden="1"/>
    <cellStyle name="Followed Hyperlink" xfId="9684" builtinId="9" hidden="1"/>
    <cellStyle name="Followed Hyperlink" xfId="9685" builtinId="9" hidden="1"/>
    <cellStyle name="Followed Hyperlink" xfId="9686" builtinId="9" hidden="1"/>
    <cellStyle name="Followed Hyperlink" xfId="9687" builtinId="9" hidden="1"/>
    <cellStyle name="Followed Hyperlink" xfId="9688" builtinId="9" hidden="1"/>
    <cellStyle name="Followed Hyperlink" xfId="9689" builtinId="9" hidden="1"/>
    <cellStyle name="Followed Hyperlink" xfId="9690" builtinId="9" hidden="1"/>
    <cellStyle name="Followed Hyperlink" xfId="9691" builtinId="9" hidden="1"/>
    <cellStyle name="Followed Hyperlink" xfId="9692" builtinId="9" hidden="1"/>
    <cellStyle name="Followed Hyperlink" xfId="9693" builtinId="9" hidden="1"/>
    <cellStyle name="Followed Hyperlink" xfId="9694" builtinId="9" hidden="1"/>
    <cellStyle name="Followed Hyperlink" xfId="9695" builtinId="9" hidden="1"/>
    <cellStyle name="Followed Hyperlink" xfId="9696" builtinId="9" hidden="1"/>
    <cellStyle name="Followed Hyperlink" xfId="9697" builtinId="9" hidden="1"/>
    <cellStyle name="Followed Hyperlink" xfId="9650" builtinId="9" hidden="1"/>
    <cellStyle name="Followed Hyperlink" xfId="9649" builtinId="9" hidden="1"/>
    <cellStyle name="Followed Hyperlink" xfId="9648" builtinId="9" hidden="1"/>
    <cellStyle name="Followed Hyperlink" xfId="9647" builtinId="9" hidden="1"/>
    <cellStyle name="Followed Hyperlink" xfId="9646" builtinId="9" hidden="1"/>
    <cellStyle name="Followed Hyperlink" xfId="9645" builtinId="9" hidden="1"/>
    <cellStyle name="Followed Hyperlink" xfId="9644" builtinId="9" hidden="1"/>
    <cellStyle name="Followed Hyperlink" xfId="9643" builtinId="9" hidden="1"/>
    <cellStyle name="Followed Hyperlink" xfId="9642" builtinId="9" hidden="1"/>
    <cellStyle name="Followed Hyperlink" xfId="9641" builtinId="9" hidden="1"/>
    <cellStyle name="Followed Hyperlink" xfId="9640" builtinId="9" hidden="1"/>
    <cellStyle name="Followed Hyperlink" xfId="9639" builtinId="9" hidden="1"/>
    <cellStyle name="Followed Hyperlink" xfId="9638" builtinId="9" hidden="1"/>
    <cellStyle name="Followed Hyperlink" xfId="9637" builtinId="9" hidden="1"/>
    <cellStyle name="Followed Hyperlink" xfId="9636" builtinId="9" hidden="1"/>
    <cellStyle name="Followed Hyperlink" xfId="9635" builtinId="9" hidden="1"/>
    <cellStyle name="Followed Hyperlink" xfId="9634" builtinId="9" hidden="1"/>
    <cellStyle name="Followed Hyperlink" xfId="9633" builtinId="9" hidden="1"/>
    <cellStyle name="Followed Hyperlink" xfId="9632" builtinId="9" hidden="1"/>
    <cellStyle name="Followed Hyperlink" xfId="9631" builtinId="9" hidden="1"/>
    <cellStyle name="Followed Hyperlink" xfId="9630" builtinId="9" hidden="1"/>
    <cellStyle name="Followed Hyperlink" xfId="9629" builtinId="9" hidden="1"/>
    <cellStyle name="Followed Hyperlink" xfId="9628" builtinId="9" hidden="1"/>
    <cellStyle name="Followed Hyperlink" xfId="9627" builtinId="9" hidden="1"/>
    <cellStyle name="Followed Hyperlink" xfId="9626" builtinId="9" hidden="1"/>
    <cellStyle name="Followed Hyperlink" xfId="9625" builtinId="9" hidden="1"/>
    <cellStyle name="Followed Hyperlink" xfId="9624" builtinId="9" hidden="1"/>
    <cellStyle name="Followed Hyperlink" xfId="9623" builtinId="9" hidden="1"/>
    <cellStyle name="Followed Hyperlink" xfId="9622" builtinId="9" hidden="1"/>
    <cellStyle name="Followed Hyperlink" xfId="9621" builtinId="9" hidden="1"/>
    <cellStyle name="Followed Hyperlink" xfId="9620" builtinId="9" hidden="1"/>
    <cellStyle name="Followed Hyperlink" xfId="9619" builtinId="9" hidden="1"/>
    <cellStyle name="Followed Hyperlink" xfId="9618" builtinId="9" hidden="1"/>
    <cellStyle name="Followed Hyperlink" xfId="9617" builtinId="9" hidden="1"/>
    <cellStyle name="Followed Hyperlink" xfId="9616" builtinId="9" hidden="1"/>
    <cellStyle name="Followed Hyperlink" xfId="9615" builtinId="9" hidden="1"/>
    <cellStyle name="Followed Hyperlink" xfId="9614" builtinId="9" hidden="1"/>
    <cellStyle name="Followed Hyperlink" xfId="9613" builtinId="9" hidden="1"/>
    <cellStyle name="Followed Hyperlink" xfId="9612" builtinId="9" hidden="1"/>
    <cellStyle name="Followed Hyperlink" xfId="9611" builtinId="9" hidden="1"/>
    <cellStyle name="Followed Hyperlink" xfId="9610" builtinId="9" hidden="1"/>
    <cellStyle name="Followed Hyperlink" xfId="9609" builtinId="9" hidden="1"/>
    <cellStyle name="Followed Hyperlink" xfId="9608" builtinId="9" hidden="1"/>
    <cellStyle name="Followed Hyperlink" xfId="9607" builtinId="9" hidden="1"/>
    <cellStyle name="Followed Hyperlink" xfId="9606" builtinId="9" hidden="1"/>
    <cellStyle name="Followed Hyperlink" xfId="9605" builtinId="9" hidden="1"/>
    <cellStyle name="Followed Hyperlink" xfId="9604" builtinId="9" hidden="1"/>
    <cellStyle name="Followed Hyperlink" xfId="9603" builtinId="9" hidden="1"/>
    <cellStyle name="Followed Hyperlink" xfId="9602" builtinId="9" hidden="1"/>
    <cellStyle name="Followed Hyperlink" xfId="9601" builtinId="9" hidden="1"/>
    <cellStyle name="Followed Hyperlink" xfId="9600" builtinId="9" hidden="1"/>
    <cellStyle name="Followed Hyperlink" xfId="9599" builtinId="9" hidden="1"/>
    <cellStyle name="Followed Hyperlink" xfId="9598" builtinId="9" hidden="1"/>
    <cellStyle name="Followed Hyperlink" xfId="9597" builtinId="9" hidden="1"/>
    <cellStyle name="Followed Hyperlink" xfId="9596" builtinId="9" hidden="1"/>
    <cellStyle name="Followed Hyperlink" xfId="9595" builtinId="9" hidden="1"/>
    <cellStyle name="Followed Hyperlink" xfId="9594" builtinId="9" hidden="1"/>
    <cellStyle name="Followed Hyperlink" xfId="9593" builtinId="9" hidden="1"/>
    <cellStyle name="Followed Hyperlink" xfId="9592" builtinId="9" hidden="1"/>
    <cellStyle name="Followed Hyperlink" xfId="9591" builtinId="9" hidden="1"/>
    <cellStyle name="Followed Hyperlink" xfId="9590" builtinId="9" hidden="1"/>
    <cellStyle name="Followed Hyperlink" xfId="9589" builtinId="9" hidden="1"/>
    <cellStyle name="Followed Hyperlink" xfId="9588" builtinId="9" hidden="1"/>
    <cellStyle name="Followed Hyperlink" xfId="9587" builtinId="9" hidden="1"/>
    <cellStyle name="Followed Hyperlink" xfId="9586" builtinId="9" hidden="1"/>
    <cellStyle name="Followed Hyperlink" xfId="9585" builtinId="9" hidden="1"/>
    <cellStyle name="Followed Hyperlink" xfId="9584" builtinId="9" hidden="1"/>
    <cellStyle name="Followed Hyperlink" xfId="9583" builtinId="9" hidden="1"/>
    <cellStyle name="Followed Hyperlink" xfId="9582" builtinId="9" hidden="1"/>
    <cellStyle name="Followed Hyperlink" xfId="9581" builtinId="9" hidden="1"/>
    <cellStyle name="Followed Hyperlink" xfId="9580" builtinId="9" hidden="1"/>
    <cellStyle name="Followed Hyperlink" xfId="9579" builtinId="9" hidden="1"/>
    <cellStyle name="Followed Hyperlink" xfId="9578" builtinId="9" hidden="1"/>
    <cellStyle name="Followed Hyperlink" xfId="9577" builtinId="9" hidden="1"/>
    <cellStyle name="Followed Hyperlink" xfId="9576" builtinId="9" hidden="1"/>
    <cellStyle name="Followed Hyperlink" xfId="9575" builtinId="9" hidden="1"/>
    <cellStyle name="Followed Hyperlink" xfId="9574" builtinId="9" hidden="1"/>
    <cellStyle name="Followed Hyperlink" xfId="9573" builtinId="9" hidden="1"/>
    <cellStyle name="Followed Hyperlink" xfId="9572" builtinId="9" hidden="1"/>
    <cellStyle name="Followed Hyperlink" xfId="9571" builtinId="9" hidden="1"/>
    <cellStyle name="Followed Hyperlink" xfId="9570" builtinId="9" hidden="1"/>
    <cellStyle name="Followed Hyperlink" xfId="7373" builtinId="9" hidden="1"/>
    <cellStyle name="Followed Hyperlink" xfId="7377" builtinId="9" hidden="1"/>
    <cellStyle name="Followed Hyperlink" xfId="7383" builtinId="9" hidden="1"/>
    <cellStyle name="Followed Hyperlink" xfId="7387" builtinId="9" hidden="1"/>
    <cellStyle name="Followed Hyperlink" xfId="9569" builtinId="9" hidden="1"/>
    <cellStyle name="Followed Hyperlink" xfId="9568" builtinId="9" hidden="1"/>
    <cellStyle name="Followed Hyperlink" xfId="9567" builtinId="9" hidden="1"/>
    <cellStyle name="Followed Hyperlink" xfId="9566" builtinId="9" hidden="1"/>
    <cellStyle name="Followed Hyperlink" xfId="9565" builtinId="9" hidden="1"/>
    <cellStyle name="Followed Hyperlink" xfId="9564" builtinId="9" hidden="1"/>
    <cellStyle name="Followed Hyperlink" xfId="9563" builtinId="9" hidden="1"/>
    <cellStyle name="Followed Hyperlink" xfId="9562" builtinId="9" hidden="1"/>
    <cellStyle name="Followed Hyperlink" xfId="9561" builtinId="9" hidden="1"/>
    <cellStyle name="Followed Hyperlink" xfId="9560" builtinId="9" hidden="1"/>
    <cellStyle name="Followed Hyperlink" xfId="9559" builtinId="9" hidden="1"/>
    <cellStyle name="Followed Hyperlink" xfId="9558" builtinId="9" hidden="1"/>
    <cellStyle name="Followed Hyperlink" xfId="9557" builtinId="9" hidden="1"/>
    <cellStyle name="Followed Hyperlink" xfId="9556" builtinId="9" hidden="1"/>
    <cellStyle name="Followed Hyperlink" xfId="9555" builtinId="9" hidden="1"/>
    <cellStyle name="Followed Hyperlink" xfId="9554" builtinId="9" hidden="1"/>
    <cellStyle name="Followed Hyperlink" xfId="9553" builtinId="9" hidden="1"/>
    <cellStyle name="Followed Hyperlink" xfId="9552" builtinId="9" hidden="1"/>
    <cellStyle name="Followed Hyperlink" xfId="9551" builtinId="9" hidden="1"/>
    <cellStyle name="Followed Hyperlink" xfId="9550" builtinId="9" hidden="1"/>
    <cellStyle name="Followed Hyperlink" xfId="9549" builtinId="9" hidden="1"/>
    <cellStyle name="Followed Hyperlink" xfId="9548" builtinId="9" hidden="1"/>
    <cellStyle name="Followed Hyperlink" xfId="9547" builtinId="9" hidden="1"/>
    <cellStyle name="Followed Hyperlink" xfId="9546" builtinId="9" hidden="1"/>
    <cellStyle name="Followed Hyperlink" xfId="9545" builtinId="9" hidden="1"/>
    <cellStyle name="Followed Hyperlink" xfId="9544" builtinId="9" hidden="1"/>
    <cellStyle name="Followed Hyperlink" xfId="9543" builtinId="9" hidden="1"/>
    <cellStyle name="Followed Hyperlink" xfId="9542" builtinId="9" hidden="1"/>
    <cellStyle name="Followed Hyperlink" xfId="9541" builtinId="9" hidden="1"/>
    <cellStyle name="Followed Hyperlink" xfId="9540" builtinId="9" hidden="1"/>
    <cellStyle name="Followed Hyperlink" xfId="9539" builtinId="9" hidden="1"/>
    <cellStyle name="Followed Hyperlink" xfId="9538" builtinId="9" hidden="1"/>
    <cellStyle name="Followed Hyperlink" xfId="9537" builtinId="9" hidden="1"/>
    <cellStyle name="Followed Hyperlink" xfId="9536" builtinId="9" hidden="1"/>
    <cellStyle name="Followed Hyperlink" xfId="9535" builtinId="9" hidden="1"/>
    <cellStyle name="Followed Hyperlink" xfId="9534" builtinId="9" hidden="1"/>
    <cellStyle name="Followed Hyperlink" xfId="9533" builtinId="9" hidden="1"/>
    <cellStyle name="Followed Hyperlink" xfId="9532" builtinId="9" hidden="1"/>
    <cellStyle name="Followed Hyperlink" xfId="9531" builtinId="9" hidden="1"/>
    <cellStyle name="Followed Hyperlink" xfId="9530" builtinId="9" hidden="1"/>
    <cellStyle name="Followed Hyperlink" xfId="9529" builtinId="9" hidden="1"/>
    <cellStyle name="Followed Hyperlink" xfId="9528" builtinId="9" hidden="1"/>
    <cellStyle name="Followed Hyperlink" xfId="9527" builtinId="9" hidden="1"/>
    <cellStyle name="Followed Hyperlink" xfId="9526" builtinId="9" hidden="1"/>
    <cellStyle name="Followed Hyperlink" xfId="9525" builtinId="9" hidden="1"/>
    <cellStyle name="Followed Hyperlink" xfId="9524" builtinId="9" hidden="1"/>
    <cellStyle name="Followed Hyperlink" xfId="9523" builtinId="9" hidden="1"/>
    <cellStyle name="Followed Hyperlink" xfId="9522" builtinId="9" hidden="1"/>
    <cellStyle name="Followed Hyperlink" xfId="9521" builtinId="9" hidden="1"/>
    <cellStyle name="Followed Hyperlink" xfId="9520" builtinId="9" hidden="1"/>
    <cellStyle name="Followed Hyperlink" xfId="9519" builtinId="9" hidden="1"/>
    <cellStyle name="Followed Hyperlink" xfId="9518" builtinId="9" hidden="1"/>
    <cellStyle name="Followed Hyperlink" xfId="9517" builtinId="9" hidden="1"/>
    <cellStyle name="Followed Hyperlink" xfId="9516" builtinId="9" hidden="1"/>
    <cellStyle name="Followed Hyperlink" xfId="9515" builtinId="9" hidden="1"/>
    <cellStyle name="Followed Hyperlink" xfId="9514" builtinId="9" hidden="1"/>
    <cellStyle name="Followed Hyperlink" xfId="9513" builtinId="9" hidden="1"/>
    <cellStyle name="Followed Hyperlink" xfId="9512" builtinId="9" hidden="1"/>
    <cellStyle name="Followed Hyperlink" xfId="9511" builtinId="9" hidden="1"/>
    <cellStyle name="Followed Hyperlink" xfId="9510" builtinId="9" hidden="1"/>
    <cellStyle name="Followed Hyperlink" xfId="9509" builtinId="9" hidden="1"/>
    <cellStyle name="Followed Hyperlink" xfId="9508" builtinId="9" hidden="1"/>
    <cellStyle name="Followed Hyperlink" xfId="9507" builtinId="9" hidden="1"/>
    <cellStyle name="Followed Hyperlink" xfId="9506" builtinId="9" hidden="1"/>
    <cellStyle name="Followed Hyperlink" xfId="9505" builtinId="9" hidden="1"/>
    <cellStyle name="Followed Hyperlink" xfId="9504" builtinId="9" hidden="1"/>
    <cellStyle name="Followed Hyperlink" xfId="9503" builtinId="9" hidden="1"/>
    <cellStyle name="Followed Hyperlink" xfId="9502" builtinId="9" hidden="1"/>
    <cellStyle name="Followed Hyperlink" xfId="9501" builtinId="9" hidden="1"/>
    <cellStyle name="Followed Hyperlink" xfId="9500" builtinId="9" hidden="1"/>
    <cellStyle name="Followed Hyperlink" xfId="9499" builtinId="9" hidden="1"/>
    <cellStyle name="Followed Hyperlink" xfId="9498" builtinId="9" hidden="1"/>
    <cellStyle name="Followed Hyperlink" xfId="9497" builtinId="9" hidden="1"/>
    <cellStyle name="Followed Hyperlink" xfId="9496" builtinId="9" hidden="1"/>
    <cellStyle name="Followed Hyperlink" xfId="9495" builtinId="9" hidden="1"/>
    <cellStyle name="Followed Hyperlink" xfId="9494" builtinId="9" hidden="1"/>
    <cellStyle name="Followed Hyperlink" xfId="9493" builtinId="9" hidden="1"/>
    <cellStyle name="Followed Hyperlink" xfId="9492" builtinId="9" hidden="1"/>
    <cellStyle name="Followed Hyperlink" xfId="9491" builtinId="9" hidden="1"/>
    <cellStyle name="Followed Hyperlink" xfId="9490" builtinId="9" hidden="1"/>
    <cellStyle name="Followed Hyperlink" xfId="9489" builtinId="9" hidden="1"/>
    <cellStyle name="Followed Hyperlink" xfId="9488" builtinId="9" hidden="1"/>
    <cellStyle name="Followed Hyperlink" xfId="9487" builtinId="9" hidden="1"/>
    <cellStyle name="Followed Hyperlink" xfId="9486" builtinId="9" hidden="1"/>
    <cellStyle name="Followed Hyperlink" xfId="9485" builtinId="9" hidden="1"/>
    <cellStyle name="Followed Hyperlink" xfId="9484" builtinId="9" hidden="1"/>
    <cellStyle name="Followed Hyperlink" xfId="9483" builtinId="9" hidden="1"/>
    <cellStyle name="Followed Hyperlink" xfId="9482" builtinId="9" hidden="1"/>
    <cellStyle name="Followed Hyperlink" xfId="9481" builtinId="9" hidden="1"/>
    <cellStyle name="Followed Hyperlink" xfId="9480" builtinId="9" hidden="1"/>
    <cellStyle name="Followed Hyperlink" xfId="9479" builtinId="9" hidden="1"/>
    <cellStyle name="Followed Hyperlink" xfId="9478" builtinId="9" hidden="1"/>
    <cellStyle name="Followed Hyperlink" xfId="9477" builtinId="9" hidden="1"/>
    <cellStyle name="Followed Hyperlink" xfId="9476" builtinId="9" hidden="1"/>
    <cellStyle name="Followed Hyperlink" xfId="9475" builtinId="9" hidden="1"/>
    <cellStyle name="Followed Hyperlink" xfId="9474" builtinId="9" hidden="1"/>
    <cellStyle name="Followed Hyperlink" xfId="9473" builtinId="9" hidden="1"/>
    <cellStyle name="Followed Hyperlink" xfId="9472" builtinId="9" hidden="1"/>
    <cellStyle name="Followed Hyperlink" xfId="9471" builtinId="9" hidden="1"/>
    <cellStyle name="Followed Hyperlink" xfId="9470" builtinId="9" hidden="1"/>
    <cellStyle name="Followed Hyperlink" xfId="9469" builtinId="9" hidden="1"/>
    <cellStyle name="Followed Hyperlink" xfId="9468" builtinId="9" hidden="1"/>
    <cellStyle name="Followed Hyperlink" xfId="9467" builtinId="9" hidden="1"/>
    <cellStyle name="Followed Hyperlink" xfId="9466" builtinId="9" hidden="1"/>
    <cellStyle name="Followed Hyperlink" xfId="9465" builtinId="9" hidden="1"/>
    <cellStyle name="Followed Hyperlink" xfId="9464" builtinId="9" hidden="1"/>
    <cellStyle name="Followed Hyperlink" xfId="9463" builtinId="9" hidden="1"/>
    <cellStyle name="Followed Hyperlink" xfId="9462" builtinId="9" hidden="1"/>
    <cellStyle name="Followed Hyperlink" xfId="9461" builtinId="9" hidden="1"/>
    <cellStyle name="Followed Hyperlink" xfId="9460" builtinId="9" hidden="1"/>
    <cellStyle name="Followed Hyperlink" xfId="9459" builtinId="9" hidden="1"/>
    <cellStyle name="Followed Hyperlink" xfId="9458" builtinId="9" hidden="1"/>
    <cellStyle name="Followed Hyperlink" xfId="9457" builtinId="9" hidden="1"/>
    <cellStyle name="Followed Hyperlink" xfId="9456" builtinId="9" hidden="1"/>
    <cellStyle name="Followed Hyperlink" xfId="9455" builtinId="9" hidden="1"/>
    <cellStyle name="Followed Hyperlink" xfId="9454" builtinId="9" hidden="1"/>
    <cellStyle name="Followed Hyperlink" xfId="9453" builtinId="9" hidden="1"/>
    <cellStyle name="Followed Hyperlink" xfId="9452" builtinId="9" hidden="1"/>
    <cellStyle name="Followed Hyperlink" xfId="9451" builtinId="9" hidden="1"/>
    <cellStyle name="Followed Hyperlink" xfId="9450" builtinId="9" hidden="1"/>
    <cellStyle name="Followed Hyperlink" xfId="9449" builtinId="9" hidden="1"/>
    <cellStyle name="Followed Hyperlink" xfId="9448" builtinId="9" hidden="1"/>
    <cellStyle name="Followed Hyperlink" xfId="9447" builtinId="9" hidden="1"/>
    <cellStyle name="Followed Hyperlink" xfId="9446" builtinId="9" hidden="1"/>
    <cellStyle name="Followed Hyperlink" xfId="9445" builtinId="9" hidden="1"/>
    <cellStyle name="Followed Hyperlink" xfId="9444" builtinId="9" hidden="1"/>
    <cellStyle name="Followed Hyperlink" xfId="9443" builtinId="9" hidden="1"/>
    <cellStyle name="Followed Hyperlink" xfId="9442" builtinId="9" hidden="1"/>
    <cellStyle name="Followed Hyperlink" xfId="9441" builtinId="9" hidden="1"/>
    <cellStyle name="Followed Hyperlink" xfId="9440" builtinId="9" hidden="1"/>
    <cellStyle name="Followed Hyperlink" xfId="9439" builtinId="9" hidden="1"/>
    <cellStyle name="Followed Hyperlink" xfId="9438" builtinId="9" hidden="1"/>
    <cellStyle name="Followed Hyperlink" xfId="9437" builtinId="9" hidden="1"/>
    <cellStyle name="Followed Hyperlink" xfId="9436" builtinId="9" hidden="1"/>
    <cellStyle name="Followed Hyperlink" xfId="9435" builtinId="9" hidden="1"/>
    <cellStyle name="Followed Hyperlink" xfId="9434" builtinId="9" hidden="1"/>
    <cellStyle name="Followed Hyperlink" xfId="9433" builtinId="9" hidden="1"/>
    <cellStyle name="Followed Hyperlink" xfId="9432" builtinId="9" hidden="1"/>
    <cellStyle name="Followed Hyperlink" xfId="9431" builtinId="9" hidden="1"/>
    <cellStyle name="Followed Hyperlink" xfId="9430" builtinId="9" hidden="1"/>
    <cellStyle name="Followed Hyperlink" xfId="9429" builtinId="9" hidden="1"/>
    <cellStyle name="Followed Hyperlink" xfId="9428" builtinId="9" hidden="1"/>
    <cellStyle name="Followed Hyperlink" xfId="9427" builtinId="9" hidden="1"/>
    <cellStyle name="Followed Hyperlink" xfId="9426" builtinId="9" hidden="1"/>
    <cellStyle name="Followed Hyperlink" xfId="9425" builtinId="9" hidden="1"/>
    <cellStyle name="Followed Hyperlink" xfId="9424" builtinId="9" hidden="1"/>
    <cellStyle name="Followed Hyperlink" xfId="9423" builtinId="9" hidden="1"/>
    <cellStyle name="Followed Hyperlink" xfId="9422" builtinId="9" hidden="1"/>
    <cellStyle name="Followed Hyperlink" xfId="9421" builtinId="9" hidden="1"/>
    <cellStyle name="Followed Hyperlink" xfId="9420" builtinId="9" hidden="1"/>
    <cellStyle name="Followed Hyperlink" xfId="9419" builtinId="9" hidden="1"/>
    <cellStyle name="Followed Hyperlink" xfId="9418" builtinId="9" hidden="1"/>
    <cellStyle name="Followed Hyperlink" xfId="9417" builtinId="9" hidden="1"/>
    <cellStyle name="Followed Hyperlink" xfId="9416" builtinId="9" hidden="1"/>
    <cellStyle name="Followed Hyperlink" xfId="9415" builtinId="9" hidden="1"/>
    <cellStyle name="Followed Hyperlink" xfId="9414" builtinId="9" hidden="1"/>
    <cellStyle name="Followed Hyperlink" xfId="9413" builtinId="9" hidden="1"/>
    <cellStyle name="Followed Hyperlink" xfId="9412" builtinId="9" hidden="1"/>
    <cellStyle name="Followed Hyperlink" xfId="9411" builtinId="9" hidden="1"/>
    <cellStyle name="Followed Hyperlink" xfId="9410" builtinId="9" hidden="1"/>
    <cellStyle name="Followed Hyperlink" xfId="9409" builtinId="9" hidden="1"/>
    <cellStyle name="Followed Hyperlink" xfId="9408" builtinId="9" hidden="1"/>
    <cellStyle name="Followed Hyperlink" xfId="9407" builtinId="9" hidden="1"/>
    <cellStyle name="Followed Hyperlink" xfId="9406" builtinId="9" hidden="1"/>
    <cellStyle name="Followed Hyperlink" xfId="9405" builtinId="9" hidden="1"/>
    <cellStyle name="Followed Hyperlink" xfId="9404" builtinId="9" hidden="1"/>
    <cellStyle name="Followed Hyperlink" xfId="9403" builtinId="9" hidden="1"/>
    <cellStyle name="Followed Hyperlink" xfId="9402" builtinId="9" hidden="1"/>
    <cellStyle name="Followed Hyperlink" xfId="9401" builtinId="9" hidden="1"/>
    <cellStyle name="Followed Hyperlink" xfId="9400" builtinId="9" hidden="1"/>
    <cellStyle name="Followed Hyperlink" xfId="9399" builtinId="9" hidden="1"/>
    <cellStyle name="Followed Hyperlink" xfId="9398" builtinId="9" hidden="1"/>
    <cellStyle name="Followed Hyperlink" xfId="9397" builtinId="9" hidden="1"/>
    <cellStyle name="Followed Hyperlink" xfId="9396" builtinId="9" hidden="1"/>
    <cellStyle name="Followed Hyperlink" xfId="9395" builtinId="9" hidden="1"/>
    <cellStyle name="Followed Hyperlink" xfId="9394" builtinId="9" hidden="1"/>
    <cellStyle name="Followed Hyperlink" xfId="9393" builtinId="9" hidden="1"/>
    <cellStyle name="Followed Hyperlink" xfId="9392" builtinId="9" hidden="1"/>
    <cellStyle name="Followed Hyperlink" xfId="9391" builtinId="9" hidden="1"/>
    <cellStyle name="Followed Hyperlink" xfId="9390" builtinId="9" hidden="1"/>
    <cellStyle name="Followed Hyperlink" xfId="9389" builtinId="9" hidden="1"/>
    <cellStyle name="Followed Hyperlink" xfId="9388" builtinId="9" hidden="1"/>
    <cellStyle name="Followed Hyperlink" xfId="9387" builtinId="9" hidden="1"/>
    <cellStyle name="Followed Hyperlink" xfId="9386" builtinId="9" hidden="1"/>
    <cellStyle name="Followed Hyperlink" xfId="9385" builtinId="9" hidden="1"/>
    <cellStyle name="Followed Hyperlink" xfId="9384" builtinId="9" hidden="1"/>
    <cellStyle name="Followed Hyperlink" xfId="9383" builtinId="9" hidden="1"/>
    <cellStyle name="Followed Hyperlink" xfId="9382" builtinId="9" hidden="1"/>
    <cellStyle name="Followed Hyperlink" xfId="9381" builtinId="9" hidden="1"/>
    <cellStyle name="Followed Hyperlink" xfId="9380" builtinId="9" hidden="1"/>
    <cellStyle name="Followed Hyperlink" xfId="9379" builtinId="9" hidden="1"/>
    <cellStyle name="Followed Hyperlink" xfId="9378" builtinId="9" hidden="1"/>
    <cellStyle name="Followed Hyperlink" xfId="9377" builtinId="9" hidden="1"/>
    <cellStyle name="Followed Hyperlink" xfId="9376" builtinId="9" hidden="1"/>
    <cellStyle name="Followed Hyperlink" xfId="9375" builtinId="9" hidden="1"/>
    <cellStyle name="Followed Hyperlink" xfId="9374" builtinId="9" hidden="1"/>
    <cellStyle name="Followed Hyperlink" xfId="9373" builtinId="9" hidden="1"/>
    <cellStyle name="Followed Hyperlink" xfId="9372" builtinId="9" hidden="1"/>
    <cellStyle name="Followed Hyperlink" xfId="9371" builtinId="9" hidden="1"/>
    <cellStyle name="Followed Hyperlink" xfId="9370" builtinId="9" hidden="1"/>
    <cellStyle name="Followed Hyperlink" xfId="9369" builtinId="9" hidden="1"/>
    <cellStyle name="Followed Hyperlink" xfId="9368" builtinId="9" hidden="1"/>
    <cellStyle name="Followed Hyperlink" xfId="9367" builtinId="9" hidden="1"/>
    <cellStyle name="Followed Hyperlink" xfId="9366" builtinId="9" hidden="1"/>
    <cellStyle name="Followed Hyperlink" xfId="9365" builtinId="9" hidden="1"/>
    <cellStyle name="Followed Hyperlink" xfId="9364" builtinId="9" hidden="1"/>
    <cellStyle name="Followed Hyperlink" xfId="9363" builtinId="9" hidden="1"/>
    <cellStyle name="Followed Hyperlink" xfId="7371" builtinId="9" hidden="1"/>
    <cellStyle name="Followed Hyperlink" xfId="7381" builtinId="9" hidden="1"/>
    <cellStyle name="Followed Hyperlink" xfId="9362" builtinId="9" hidden="1"/>
    <cellStyle name="Followed Hyperlink" xfId="9361" builtinId="9" hidden="1"/>
    <cellStyle name="Followed Hyperlink" xfId="9360" builtinId="9" hidden="1"/>
    <cellStyle name="Followed Hyperlink" xfId="9359" builtinId="9" hidden="1"/>
    <cellStyle name="Followed Hyperlink" xfId="9358" builtinId="9" hidden="1"/>
    <cellStyle name="Followed Hyperlink" xfId="9357" builtinId="9" hidden="1"/>
    <cellStyle name="Followed Hyperlink" xfId="9356" builtinId="9" hidden="1"/>
    <cellStyle name="Followed Hyperlink" xfId="9355" builtinId="9" hidden="1"/>
    <cellStyle name="Followed Hyperlink" xfId="9354" builtinId="9" hidden="1"/>
    <cellStyle name="Followed Hyperlink" xfId="9353" builtinId="9" hidden="1"/>
    <cellStyle name="Followed Hyperlink" xfId="9352" builtinId="9" hidden="1"/>
    <cellStyle name="Followed Hyperlink" xfId="9351" builtinId="9" hidden="1"/>
    <cellStyle name="Followed Hyperlink" xfId="9350" builtinId="9" hidden="1"/>
    <cellStyle name="Followed Hyperlink" xfId="9349" builtinId="9" hidden="1"/>
    <cellStyle name="Followed Hyperlink" xfId="9348" builtinId="9" hidden="1"/>
    <cellStyle name="Followed Hyperlink" xfId="9347" builtinId="9" hidden="1"/>
    <cellStyle name="Followed Hyperlink" xfId="9346" builtinId="9" hidden="1"/>
    <cellStyle name="Followed Hyperlink" xfId="9345" builtinId="9" hidden="1"/>
    <cellStyle name="Followed Hyperlink" xfId="9344" builtinId="9" hidden="1"/>
    <cellStyle name="Followed Hyperlink" xfId="9343" builtinId="9" hidden="1"/>
    <cellStyle name="Followed Hyperlink" xfId="9342" builtinId="9" hidden="1"/>
    <cellStyle name="Followed Hyperlink" xfId="9341" builtinId="9" hidden="1"/>
    <cellStyle name="Followed Hyperlink" xfId="9340" builtinId="9" hidden="1"/>
    <cellStyle name="Followed Hyperlink" xfId="9339" builtinId="9" hidden="1"/>
    <cellStyle name="Followed Hyperlink" xfId="9338" builtinId="9" hidden="1"/>
    <cellStyle name="Followed Hyperlink" xfId="9337" builtinId="9" hidden="1"/>
    <cellStyle name="Followed Hyperlink" xfId="9336" builtinId="9" hidden="1"/>
    <cellStyle name="Followed Hyperlink" xfId="9335" builtinId="9" hidden="1"/>
    <cellStyle name="Followed Hyperlink" xfId="9334" builtinId="9" hidden="1"/>
    <cellStyle name="Followed Hyperlink" xfId="9333" builtinId="9" hidden="1"/>
    <cellStyle name="Followed Hyperlink" xfId="9332" builtinId="9" hidden="1"/>
    <cellStyle name="Followed Hyperlink" xfId="9331" builtinId="9" hidden="1"/>
    <cellStyle name="Followed Hyperlink" xfId="9330" builtinId="9" hidden="1"/>
    <cellStyle name="Followed Hyperlink" xfId="9329" builtinId="9" hidden="1"/>
    <cellStyle name="Followed Hyperlink" xfId="9328" builtinId="9" hidden="1"/>
    <cellStyle name="Followed Hyperlink" xfId="9327" builtinId="9" hidden="1"/>
    <cellStyle name="Followed Hyperlink" xfId="9326" builtinId="9" hidden="1"/>
    <cellStyle name="Followed Hyperlink" xfId="9325" builtinId="9" hidden="1"/>
    <cellStyle name="Followed Hyperlink" xfId="9324" builtinId="9" hidden="1"/>
    <cellStyle name="Followed Hyperlink" xfId="9323" builtinId="9" hidden="1"/>
    <cellStyle name="Followed Hyperlink" xfId="9322" builtinId="9" hidden="1"/>
    <cellStyle name="Followed Hyperlink" xfId="9321" builtinId="9" hidden="1"/>
    <cellStyle name="Followed Hyperlink" xfId="9320" builtinId="9" hidden="1"/>
    <cellStyle name="Followed Hyperlink" xfId="9319" builtinId="9" hidden="1"/>
    <cellStyle name="Followed Hyperlink" xfId="9318" builtinId="9" hidden="1"/>
    <cellStyle name="Followed Hyperlink" xfId="9317" builtinId="9" hidden="1"/>
    <cellStyle name="Followed Hyperlink" xfId="9316" builtinId="9" hidden="1"/>
    <cellStyle name="Followed Hyperlink" xfId="9315" builtinId="9" hidden="1"/>
    <cellStyle name="Followed Hyperlink" xfId="9314" builtinId="9" hidden="1"/>
    <cellStyle name="Followed Hyperlink" xfId="9313" builtinId="9" hidden="1"/>
    <cellStyle name="Followed Hyperlink" xfId="9312" builtinId="9" hidden="1"/>
    <cellStyle name="Followed Hyperlink" xfId="9311" builtinId="9" hidden="1"/>
    <cellStyle name="Followed Hyperlink" xfId="9310" builtinId="9" hidden="1"/>
    <cellStyle name="Followed Hyperlink" xfId="9309" builtinId="9" hidden="1"/>
    <cellStyle name="Followed Hyperlink" xfId="9308" builtinId="9" hidden="1"/>
    <cellStyle name="Followed Hyperlink" xfId="9307" builtinId="9" hidden="1"/>
    <cellStyle name="Followed Hyperlink" xfId="9306" builtinId="9" hidden="1"/>
    <cellStyle name="Followed Hyperlink" xfId="9305" builtinId="9" hidden="1"/>
    <cellStyle name="Followed Hyperlink" xfId="9304" builtinId="9" hidden="1"/>
    <cellStyle name="Followed Hyperlink" xfId="9303" builtinId="9" hidden="1"/>
    <cellStyle name="Followed Hyperlink" xfId="9302" builtinId="9" hidden="1"/>
    <cellStyle name="Followed Hyperlink" xfId="9301" builtinId="9" hidden="1"/>
    <cellStyle name="Followed Hyperlink" xfId="9300" builtinId="9" hidden="1"/>
    <cellStyle name="Followed Hyperlink" xfId="9299" builtinId="9" hidden="1"/>
    <cellStyle name="Followed Hyperlink" xfId="9298" builtinId="9" hidden="1"/>
    <cellStyle name="Followed Hyperlink" xfId="9297" builtinId="9" hidden="1"/>
    <cellStyle name="Followed Hyperlink" xfId="9296" builtinId="9" hidden="1"/>
    <cellStyle name="Followed Hyperlink" xfId="9295" builtinId="9" hidden="1"/>
    <cellStyle name="Followed Hyperlink" xfId="7372" builtinId="9" hidden="1"/>
    <cellStyle name="Followed Hyperlink" xfId="9294" builtinId="9" hidden="1"/>
    <cellStyle name="Followed Hyperlink" xfId="9293" builtinId="9" hidden="1"/>
    <cellStyle name="Followed Hyperlink" xfId="9292" builtinId="9" hidden="1"/>
    <cellStyle name="Followed Hyperlink" xfId="9291" builtinId="9" hidden="1"/>
    <cellStyle name="Followed Hyperlink" xfId="9290" builtinId="9" hidden="1"/>
    <cellStyle name="Followed Hyperlink" xfId="9289" builtinId="9" hidden="1"/>
    <cellStyle name="Followed Hyperlink" xfId="9288" builtinId="9" hidden="1"/>
    <cellStyle name="Followed Hyperlink" xfId="9287" builtinId="9" hidden="1"/>
    <cellStyle name="Followed Hyperlink" xfId="9286" builtinId="9" hidden="1"/>
    <cellStyle name="Followed Hyperlink" xfId="9285" builtinId="9" hidden="1"/>
    <cellStyle name="Followed Hyperlink" xfId="9284" builtinId="9" hidden="1"/>
    <cellStyle name="Followed Hyperlink" xfId="9283" builtinId="9" hidden="1"/>
    <cellStyle name="Followed Hyperlink" xfId="7388" builtinId="9" hidden="1"/>
    <cellStyle name="Followed Hyperlink" xfId="9282" builtinId="9" hidden="1"/>
    <cellStyle name="Followed Hyperlink" xfId="9281" builtinId="9" hidden="1"/>
    <cellStyle name="Followed Hyperlink" xfId="9280" builtinId="9" hidden="1"/>
    <cellStyle name="Followed Hyperlink" xfId="9279" builtinId="9" hidden="1"/>
    <cellStyle name="Followed Hyperlink" xfId="9278" builtinId="9" hidden="1"/>
    <cellStyle name="Followed Hyperlink" xfId="9277" builtinId="9" hidden="1"/>
    <cellStyle name="Followed Hyperlink" xfId="9276" builtinId="9" hidden="1"/>
    <cellStyle name="Followed Hyperlink" xfId="9275" builtinId="9" hidden="1"/>
    <cellStyle name="Followed Hyperlink" xfId="9274" builtinId="9" hidden="1"/>
    <cellStyle name="Followed Hyperlink" xfId="9273" builtinId="9" hidden="1"/>
    <cellStyle name="Followed Hyperlink" xfId="9272" builtinId="9" hidden="1"/>
    <cellStyle name="Followed Hyperlink" xfId="9271" builtinId="9" hidden="1"/>
    <cellStyle name="Followed Hyperlink" xfId="9270" builtinId="9" hidden="1"/>
    <cellStyle name="Followed Hyperlink" xfId="9269" builtinId="9" hidden="1"/>
    <cellStyle name="Followed Hyperlink" xfId="9268" builtinId="9" hidden="1"/>
    <cellStyle name="Followed Hyperlink" xfId="9267" builtinId="9" hidden="1"/>
    <cellStyle name="Followed Hyperlink" xfId="9266" builtinId="9" hidden="1"/>
    <cellStyle name="Followed Hyperlink" xfId="7382" builtinId="9" hidden="1"/>
    <cellStyle name="Followed Hyperlink" xfId="9265" builtinId="9" hidden="1"/>
    <cellStyle name="Followed Hyperlink" xfId="9264" builtinId="9" hidden="1"/>
    <cellStyle name="Followed Hyperlink" xfId="9263" builtinId="9" hidden="1"/>
    <cellStyle name="Followed Hyperlink" xfId="9262" builtinId="9" hidden="1"/>
    <cellStyle name="Followed Hyperlink" xfId="9261" builtinId="9" hidden="1"/>
    <cellStyle name="Followed Hyperlink" xfId="9260" builtinId="9" hidden="1"/>
    <cellStyle name="Followed Hyperlink" xfId="9259" builtinId="9" hidden="1"/>
    <cellStyle name="Followed Hyperlink" xfId="9258" builtinId="9" hidden="1"/>
    <cellStyle name="Followed Hyperlink" xfId="9257" builtinId="9" hidden="1"/>
    <cellStyle name="Followed Hyperlink" xfId="9256" builtinId="9" hidden="1"/>
    <cellStyle name="Followed Hyperlink" xfId="9255" builtinId="9" hidden="1"/>
    <cellStyle name="Followed Hyperlink" xfId="7376" builtinId="9" hidden="1"/>
    <cellStyle name="Followed Hyperlink" xfId="9254" builtinId="9" hidden="1"/>
    <cellStyle name="Followed Hyperlink" xfId="9253" builtinId="9" hidden="1"/>
    <cellStyle name="Followed Hyperlink" xfId="9252" builtinId="9" hidden="1"/>
    <cellStyle name="Followed Hyperlink" xfId="9251" builtinId="9" hidden="1"/>
    <cellStyle name="Followed Hyperlink" xfId="9250" builtinId="9" hidden="1"/>
    <cellStyle name="Followed Hyperlink" xfId="9249" builtinId="9" hidden="1"/>
    <cellStyle name="Followed Hyperlink" xfId="9248" builtinId="9" hidden="1"/>
    <cellStyle name="Followed Hyperlink" xfId="9247" builtinId="9" hidden="1"/>
    <cellStyle name="Followed Hyperlink" xfId="9246" builtinId="9" hidden="1"/>
    <cellStyle name="Followed Hyperlink" xfId="9245" builtinId="9" hidden="1"/>
    <cellStyle name="Followed Hyperlink" xfId="9244" builtinId="9" hidden="1"/>
    <cellStyle name="Followed Hyperlink" xfId="9243" builtinId="9" hidden="1"/>
    <cellStyle name="Followed Hyperlink" xfId="7369" builtinId="9" hidden="1"/>
    <cellStyle name="Followed Hyperlink" xfId="7374" builtinId="9" hidden="1"/>
    <cellStyle name="Followed Hyperlink" xfId="7378" builtinId="9" hidden="1"/>
    <cellStyle name="Followed Hyperlink" xfId="7370" builtinId="9" hidden="1"/>
    <cellStyle name="Followed Hyperlink" xfId="9242" builtinId="9" hidden="1"/>
    <cellStyle name="Followed Hyperlink" xfId="9241" builtinId="9" hidden="1"/>
    <cellStyle name="Followed Hyperlink" xfId="9240" builtinId="9" hidden="1"/>
    <cellStyle name="Followed Hyperlink" xfId="9239" builtinId="9" hidden="1"/>
    <cellStyle name="Followed Hyperlink" xfId="9238" builtinId="9" hidden="1"/>
    <cellStyle name="Followed Hyperlink" xfId="9237" builtinId="9" hidden="1"/>
    <cellStyle name="Followed Hyperlink" xfId="9236" builtinId="9" hidden="1"/>
    <cellStyle name="Followed Hyperlink" xfId="9235" builtinId="9" hidden="1"/>
    <cellStyle name="Followed Hyperlink" xfId="9234" builtinId="9" hidden="1"/>
    <cellStyle name="Followed Hyperlink" xfId="9233" builtinId="9" hidden="1"/>
    <cellStyle name="Followed Hyperlink" xfId="9232" builtinId="9" hidden="1"/>
    <cellStyle name="Followed Hyperlink" xfId="9231" builtinId="9" hidden="1"/>
    <cellStyle name="Followed Hyperlink" xfId="9230" builtinId="9" hidden="1"/>
    <cellStyle name="Followed Hyperlink" xfId="9229" builtinId="9" hidden="1"/>
    <cellStyle name="Followed Hyperlink" xfId="9228" builtinId="9" hidden="1"/>
    <cellStyle name="Followed Hyperlink" xfId="9227" builtinId="9" hidden="1"/>
    <cellStyle name="Followed Hyperlink" xfId="9226" builtinId="9" hidden="1"/>
    <cellStyle name="Followed Hyperlink" xfId="9225" builtinId="9" hidden="1"/>
    <cellStyle name="Followed Hyperlink" xfId="9224" builtinId="9" hidden="1"/>
    <cellStyle name="Followed Hyperlink" xfId="9223" builtinId="9" hidden="1"/>
    <cellStyle name="Followed Hyperlink" xfId="9222" builtinId="9" hidden="1"/>
    <cellStyle name="Followed Hyperlink" xfId="9221" builtinId="9" hidden="1"/>
    <cellStyle name="Followed Hyperlink" xfId="9220" builtinId="9" hidden="1"/>
    <cellStyle name="Followed Hyperlink" xfId="9219" builtinId="9" hidden="1"/>
    <cellStyle name="Followed Hyperlink" xfId="9218" builtinId="9" hidden="1"/>
    <cellStyle name="Followed Hyperlink" xfId="9217" builtinId="9" hidden="1"/>
    <cellStyle name="Followed Hyperlink" xfId="9216" builtinId="9" hidden="1"/>
    <cellStyle name="Followed Hyperlink" xfId="9215" builtinId="9" hidden="1"/>
    <cellStyle name="Followed Hyperlink" xfId="9214" builtinId="9" hidden="1"/>
    <cellStyle name="Followed Hyperlink" xfId="9213" builtinId="9" hidden="1"/>
    <cellStyle name="Followed Hyperlink" xfId="9212" builtinId="9" hidden="1"/>
    <cellStyle name="Followed Hyperlink" xfId="9211" builtinId="9" hidden="1"/>
    <cellStyle name="Followed Hyperlink" xfId="9210" builtinId="9" hidden="1"/>
    <cellStyle name="Followed Hyperlink" xfId="9209" builtinId="9" hidden="1"/>
    <cellStyle name="Followed Hyperlink" xfId="9208" builtinId="9" hidden="1"/>
    <cellStyle name="Followed Hyperlink" xfId="9207" builtinId="9" hidden="1"/>
    <cellStyle name="Followed Hyperlink" xfId="9206" builtinId="9" hidden="1"/>
    <cellStyle name="Followed Hyperlink" xfId="9205" builtinId="9" hidden="1"/>
    <cellStyle name="Followed Hyperlink" xfId="9204" builtinId="9" hidden="1"/>
    <cellStyle name="Followed Hyperlink" xfId="9203" builtinId="9" hidden="1"/>
    <cellStyle name="Followed Hyperlink" xfId="9202" builtinId="9" hidden="1"/>
    <cellStyle name="Followed Hyperlink" xfId="9201" builtinId="9" hidden="1"/>
    <cellStyle name="Followed Hyperlink" xfId="9200" builtinId="9" hidden="1"/>
    <cellStyle name="Followed Hyperlink" xfId="7375" builtinId="9" hidden="1"/>
    <cellStyle name="Followed Hyperlink" xfId="7385" builtinId="9" hidden="1"/>
    <cellStyle name="Followed Hyperlink" xfId="7379" builtinId="9" hidden="1"/>
    <cellStyle name="Followed Hyperlink" xfId="7380" builtinId="9" hidden="1"/>
    <cellStyle name="Followed Hyperlink" xfId="9199" builtinId="9" hidden="1"/>
    <cellStyle name="Followed Hyperlink" xfId="9198" builtinId="9" hidden="1"/>
    <cellStyle name="Followed Hyperlink" xfId="9197" builtinId="9" hidden="1"/>
    <cellStyle name="Followed Hyperlink" xfId="9196" builtinId="9" hidden="1"/>
    <cellStyle name="Followed Hyperlink" xfId="9195" builtinId="9" hidden="1"/>
    <cellStyle name="Followed Hyperlink" xfId="9194" builtinId="9" hidden="1"/>
    <cellStyle name="Followed Hyperlink" xfId="9193" builtinId="9" hidden="1"/>
    <cellStyle name="Followed Hyperlink" xfId="9192" builtinId="9" hidden="1"/>
    <cellStyle name="Followed Hyperlink" xfId="9191" builtinId="9" hidden="1"/>
    <cellStyle name="Followed Hyperlink" xfId="9190" builtinId="9" hidden="1"/>
    <cellStyle name="Followed Hyperlink" xfId="7384" builtinId="9" hidden="1"/>
    <cellStyle name="Followed Hyperlink" xfId="7386" builtinId="9" hidden="1"/>
    <cellStyle name="Followed Hyperlink" xfId="9189" builtinId="9" hidden="1"/>
    <cellStyle name="Followed Hyperlink" xfId="9188" builtinId="9" hidden="1"/>
    <cellStyle name="Followed Hyperlink" xfId="9187" builtinId="9" hidden="1"/>
    <cellStyle name="Followed Hyperlink" xfId="9186" builtinId="9" hidden="1"/>
    <cellStyle name="Followed Hyperlink" xfId="9185" builtinId="9" hidden="1"/>
    <cellStyle name="Followed Hyperlink" xfId="9184" builtinId="9" hidden="1"/>
    <cellStyle name="Followed Hyperlink" xfId="9183" builtinId="9" hidden="1"/>
    <cellStyle name="Followed Hyperlink" xfId="9182" builtinId="9" hidden="1"/>
    <cellStyle name="Followed Hyperlink" xfId="9181" builtinId="9" hidden="1"/>
    <cellStyle name="Followed Hyperlink" xfId="9180" builtinId="9" hidden="1"/>
    <cellStyle name="Followed Hyperlink" xfId="9179" builtinId="9" hidden="1"/>
    <cellStyle name="Followed Hyperlink" xfId="9178" builtinId="9" hidden="1"/>
    <cellStyle name="Followed Hyperlink" xfId="9177" builtinId="9" hidden="1"/>
    <cellStyle name="Followed Hyperlink" xfId="9176" builtinId="9" hidden="1"/>
    <cellStyle name="Followed Hyperlink" xfId="9175" builtinId="9" hidden="1"/>
    <cellStyle name="Followed Hyperlink" xfId="9174" builtinId="9" hidden="1"/>
    <cellStyle name="Followed Hyperlink" xfId="9173" builtinId="9" hidden="1"/>
    <cellStyle name="Followed Hyperlink" xfId="9172" builtinId="9" hidden="1"/>
    <cellStyle name="Followed Hyperlink" xfId="9171" builtinId="9" hidden="1"/>
    <cellStyle name="Followed Hyperlink" xfId="9170" builtinId="9" hidden="1"/>
    <cellStyle name="Followed Hyperlink" xfId="9169" builtinId="9" hidden="1"/>
    <cellStyle name="Followed Hyperlink" xfId="9168" builtinId="9" hidden="1"/>
    <cellStyle name="Followed Hyperlink" xfId="9167" builtinId="9" hidden="1"/>
    <cellStyle name="Followed Hyperlink" xfId="9166" builtinId="9" hidden="1"/>
    <cellStyle name="Followed Hyperlink" xfId="9165" builtinId="9" hidden="1"/>
    <cellStyle name="Followed Hyperlink" xfId="9164" builtinId="9" hidden="1"/>
    <cellStyle name="Followed Hyperlink" xfId="9163" builtinId="9" hidden="1"/>
    <cellStyle name="Followed Hyperlink" xfId="9162" builtinId="9" hidden="1"/>
    <cellStyle name="Followed Hyperlink" xfId="9161" builtinId="9" hidden="1"/>
    <cellStyle name="Followed Hyperlink" xfId="9160" builtinId="9" hidden="1"/>
    <cellStyle name="Followed Hyperlink" xfId="9159" builtinId="9" hidden="1"/>
    <cellStyle name="Followed Hyperlink" xfId="9158" builtinId="9" hidden="1"/>
    <cellStyle name="Followed Hyperlink" xfId="9157" builtinId="9" hidden="1"/>
    <cellStyle name="Followed Hyperlink" xfId="9156" builtinId="9" hidden="1"/>
    <cellStyle name="Followed Hyperlink" xfId="9155" builtinId="9" hidden="1"/>
    <cellStyle name="Followed Hyperlink" xfId="9154" builtinId="9" hidden="1"/>
    <cellStyle name="Followed Hyperlink" xfId="9153" builtinId="9" hidden="1"/>
    <cellStyle name="Followed Hyperlink" xfId="9152" builtinId="9" hidden="1"/>
    <cellStyle name="Followed Hyperlink" xfId="9151" builtinId="9" hidden="1"/>
    <cellStyle name="Followed Hyperlink" xfId="9150" builtinId="9" hidden="1"/>
    <cellStyle name="Followed Hyperlink" xfId="9149" builtinId="9" hidden="1"/>
    <cellStyle name="Followed Hyperlink" xfId="9148" builtinId="9" hidden="1"/>
    <cellStyle name="Followed Hyperlink" xfId="9147" builtinId="9" hidden="1"/>
    <cellStyle name="Followed Hyperlink" xfId="9146" builtinId="9" hidden="1"/>
    <cellStyle name="Followed Hyperlink" xfId="9145" builtinId="9" hidden="1"/>
    <cellStyle name="Followed Hyperlink" xfId="9144" builtinId="9" hidden="1"/>
    <cellStyle name="Followed Hyperlink" xfId="9143" builtinId="9" hidden="1"/>
    <cellStyle name="Followed Hyperlink" xfId="9698" builtinId="9" hidden="1"/>
    <cellStyle name="Followed Hyperlink" xfId="9699" builtinId="9" hidden="1"/>
    <cellStyle name="Followed Hyperlink" xfId="9700" builtinId="9" hidden="1"/>
    <cellStyle name="Followed Hyperlink" xfId="9701" builtinId="9" hidden="1"/>
    <cellStyle name="Followed Hyperlink" xfId="9702" builtinId="9" hidden="1"/>
    <cellStyle name="Followed Hyperlink" xfId="9703" builtinId="9" hidden="1"/>
    <cellStyle name="Followed Hyperlink" xfId="9704" builtinId="9" hidden="1"/>
    <cellStyle name="Followed Hyperlink" xfId="9705" builtinId="9" hidden="1"/>
    <cellStyle name="Followed Hyperlink" xfId="9706" builtinId="9" hidden="1"/>
    <cellStyle name="Followed Hyperlink" xfId="9707" builtinId="9" hidden="1"/>
    <cellStyle name="Followed Hyperlink" xfId="9708" builtinId="9" hidden="1"/>
    <cellStyle name="Followed Hyperlink" xfId="9709" builtinId="9" hidden="1"/>
    <cellStyle name="Followed Hyperlink" xfId="9710" builtinId="9" hidden="1"/>
    <cellStyle name="Followed Hyperlink" xfId="9711" builtinId="9" hidden="1"/>
    <cellStyle name="Followed Hyperlink" xfId="9712" builtinId="9" hidden="1"/>
    <cellStyle name="Followed Hyperlink" xfId="9713" builtinId="9" hidden="1"/>
    <cellStyle name="Followed Hyperlink" xfId="9714" builtinId="9" hidden="1"/>
    <cellStyle name="Followed Hyperlink" xfId="9715" builtinId="9" hidden="1"/>
    <cellStyle name="Followed Hyperlink" xfId="9716" builtinId="9" hidden="1"/>
    <cellStyle name="Followed Hyperlink" xfId="9717" builtinId="9" hidden="1"/>
    <cellStyle name="Followed Hyperlink" xfId="9718" builtinId="9" hidden="1"/>
    <cellStyle name="Followed Hyperlink" xfId="9719" builtinId="9" hidden="1"/>
    <cellStyle name="Followed Hyperlink" xfId="9720" builtinId="9" hidden="1"/>
    <cellStyle name="Followed Hyperlink" xfId="9721" builtinId="9" hidden="1"/>
    <cellStyle name="Followed Hyperlink" xfId="9722" builtinId="9" hidden="1"/>
    <cellStyle name="Followed Hyperlink" xfId="9723" builtinId="9" hidden="1"/>
    <cellStyle name="Followed Hyperlink" xfId="9724" builtinId="9" hidden="1"/>
    <cellStyle name="Followed Hyperlink" xfId="9725" builtinId="9" hidden="1"/>
    <cellStyle name="Followed Hyperlink" xfId="9726" builtinId="9" hidden="1"/>
    <cellStyle name="Followed Hyperlink" xfId="9727" builtinId="9" hidden="1"/>
    <cellStyle name="Followed Hyperlink" xfId="9728" builtinId="9" hidden="1"/>
    <cellStyle name="Followed Hyperlink" xfId="9729" builtinId="9" hidden="1"/>
    <cellStyle name="Followed Hyperlink" xfId="9730" builtinId="9" hidden="1"/>
    <cellStyle name="Followed Hyperlink" xfId="9731" builtinId="9" hidden="1"/>
    <cellStyle name="Followed Hyperlink" xfId="9732" builtinId="9" hidden="1"/>
    <cellStyle name="Followed Hyperlink" xfId="9733" builtinId="9" hidden="1"/>
    <cellStyle name="Followed Hyperlink" xfId="9734" builtinId="9" hidden="1"/>
    <cellStyle name="Followed Hyperlink" xfId="9735" builtinId="9" hidden="1"/>
    <cellStyle name="Followed Hyperlink" xfId="9736" builtinId="9" hidden="1"/>
    <cellStyle name="Followed Hyperlink" xfId="9737" builtinId="9" hidden="1"/>
    <cellStyle name="Followed Hyperlink" xfId="9738" builtinId="9" hidden="1"/>
    <cellStyle name="Followed Hyperlink" xfId="9739" builtinId="9" hidden="1"/>
    <cellStyle name="Followed Hyperlink" xfId="9740" builtinId="9" hidden="1"/>
    <cellStyle name="Followed Hyperlink" xfId="9741" builtinId="9" hidden="1"/>
    <cellStyle name="Followed Hyperlink" xfId="9742" builtinId="9" hidden="1"/>
    <cellStyle name="Followed Hyperlink" xfId="9743" builtinId="9" hidden="1"/>
    <cellStyle name="Followed Hyperlink" xfId="9744" builtinId="9" hidden="1"/>
    <cellStyle name="Followed Hyperlink 2" xfId="2225" xr:uid="{00000000-0005-0000-0000-00008E1A0000}"/>
    <cellStyle name="Footnote" xfId="2226" xr:uid="{00000000-0005-0000-0000-00008F1A0000}"/>
    <cellStyle name="Good 2" xfId="42" xr:uid="{00000000-0005-0000-0000-0000901A0000}"/>
    <cellStyle name="Good 2 2" xfId="2227" xr:uid="{00000000-0005-0000-0000-0000911A0000}"/>
    <cellStyle name="Good 2 3" xfId="2228" xr:uid="{00000000-0005-0000-0000-0000921A0000}"/>
    <cellStyle name="Good 2 4" xfId="2229" xr:uid="{00000000-0005-0000-0000-0000931A0000}"/>
    <cellStyle name="Good 2 5" xfId="2230" xr:uid="{00000000-0005-0000-0000-0000941A0000}"/>
    <cellStyle name="Good 2 6" xfId="2231" xr:uid="{00000000-0005-0000-0000-0000951A0000}"/>
    <cellStyle name="Good 2 7" xfId="2232" xr:uid="{00000000-0005-0000-0000-0000961A0000}"/>
    <cellStyle name="Good 2 8" xfId="2233" xr:uid="{00000000-0005-0000-0000-0000971A0000}"/>
    <cellStyle name="Good 2 9" xfId="2234" xr:uid="{00000000-0005-0000-0000-0000981A0000}"/>
    <cellStyle name="Good 3" xfId="2235" xr:uid="{00000000-0005-0000-0000-0000991A0000}"/>
    <cellStyle name="Grey" xfId="2236" xr:uid="{00000000-0005-0000-0000-00009A1A0000}"/>
    <cellStyle name="GWN Table Body" xfId="2237" xr:uid="{00000000-0005-0000-0000-00009B1A0000}"/>
    <cellStyle name="GWN Table Header" xfId="2238" xr:uid="{00000000-0005-0000-0000-00009C1A0000}"/>
    <cellStyle name="GWN Table Left Header" xfId="2239" xr:uid="{00000000-0005-0000-0000-00009D1A0000}"/>
    <cellStyle name="GWN Table Note" xfId="2240" xr:uid="{00000000-0005-0000-0000-00009E1A0000}"/>
    <cellStyle name="GWN Table Title" xfId="2241" xr:uid="{00000000-0005-0000-0000-00009F1A0000}"/>
    <cellStyle name="hard no" xfId="2242" xr:uid="{00000000-0005-0000-0000-0000A01A0000}"/>
    <cellStyle name="Hard Percent" xfId="2243" xr:uid="{00000000-0005-0000-0000-0000A11A0000}"/>
    <cellStyle name="hardno" xfId="2244" xr:uid="{00000000-0005-0000-0000-0000A21A0000}"/>
    <cellStyle name="Header" xfId="2245" xr:uid="{00000000-0005-0000-0000-0000A31A0000}"/>
    <cellStyle name="Header1" xfId="2246" xr:uid="{00000000-0005-0000-0000-0000A41A0000}"/>
    <cellStyle name="Header2" xfId="2247" xr:uid="{00000000-0005-0000-0000-0000A51A0000}"/>
    <cellStyle name="Heading" xfId="2248" xr:uid="{00000000-0005-0000-0000-0000A61A0000}"/>
    <cellStyle name="Heading 1 2" xfId="43" xr:uid="{00000000-0005-0000-0000-0000A71A0000}"/>
    <cellStyle name="Heading 1 2 2" xfId="2249" xr:uid="{00000000-0005-0000-0000-0000A81A0000}"/>
    <cellStyle name="Heading 1 2 3" xfId="2250" xr:uid="{00000000-0005-0000-0000-0000A91A0000}"/>
    <cellStyle name="Heading 1 2 4" xfId="2251" xr:uid="{00000000-0005-0000-0000-0000AA1A0000}"/>
    <cellStyle name="Heading 1 2 5" xfId="2252" xr:uid="{00000000-0005-0000-0000-0000AB1A0000}"/>
    <cellStyle name="Heading 1 2 6" xfId="2253" xr:uid="{00000000-0005-0000-0000-0000AC1A0000}"/>
    <cellStyle name="Heading 1 3" xfId="2254" xr:uid="{00000000-0005-0000-0000-0000AD1A0000}"/>
    <cellStyle name="Heading 2 2" xfId="44" xr:uid="{00000000-0005-0000-0000-0000AE1A0000}"/>
    <cellStyle name="Heading 2 2 2" xfId="2255" xr:uid="{00000000-0005-0000-0000-0000AF1A0000}"/>
    <cellStyle name="Heading 2 2 3" xfId="2256" xr:uid="{00000000-0005-0000-0000-0000B01A0000}"/>
    <cellStyle name="Heading 2 2 4" xfId="2257" xr:uid="{00000000-0005-0000-0000-0000B11A0000}"/>
    <cellStyle name="Heading 2 2 5" xfId="2258" xr:uid="{00000000-0005-0000-0000-0000B21A0000}"/>
    <cellStyle name="Heading 2 2 6" xfId="2259" xr:uid="{00000000-0005-0000-0000-0000B31A0000}"/>
    <cellStyle name="Heading 2 3" xfId="2260" xr:uid="{00000000-0005-0000-0000-0000B41A0000}"/>
    <cellStyle name="Heading 3 2" xfId="45" xr:uid="{00000000-0005-0000-0000-0000B51A0000}"/>
    <cellStyle name="Heading 3 2 2" xfId="2261" xr:uid="{00000000-0005-0000-0000-0000B61A0000}"/>
    <cellStyle name="Heading 3 2 3" xfId="2262" xr:uid="{00000000-0005-0000-0000-0000B71A0000}"/>
    <cellStyle name="Heading 3 2 4" xfId="2263" xr:uid="{00000000-0005-0000-0000-0000B81A0000}"/>
    <cellStyle name="Heading 3 2 5" xfId="2264" xr:uid="{00000000-0005-0000-0000-0000B91A0000}"/>
    <cellStyle name="Heading 3 2 6" xfId="2265" xr:uid="{00000000-0005-0000-0000-0000BA1A0000}"/>
    <cellStyle name="Heading 3 2 7" xfId="2266" xr:uid="{00000000-0005-0000-0000-0000BB1A0000}"/>
    <cellStyle name="Heading 3 2 8" xfId="9746" xr:uid="{00000000-0005-0000-0000-0000BC1A0000}"/>
    <cellStyle name="Heading 3 3" xfId="2267" xr:uid="{00000000-0005-0000-0000-0000BD1A0000}"/>
    <cellStyle name="Heading 4 2" xfId="46" xr:uid="{00000000-0005-0000-0000-0000BE1A0000}"/>
    <cellStyle name="Heading 4 2 2" xfId="2268" xr:uid="{00000000-0005-0000-0000-0000BF1A0000}"/>
    <cellStyle name="Heading 4 3" xfId="2269" xr:uid="{00000000-0005-0000-0000-0000C01A0000}"/>
    <cellStyle name="Heading2" xfId="2270" xr:uid="{00000000-0005-0000-0000-0000C11A0000}"/>
    <cellStyle name="Heading3" xfId="2271" xr:uid="{00000000-0005-0000-0000-0000C21A0000}"/>
    <cellStyle name="HeadingColumn" xfId="2272" xr:uid="{00000000-0005-0000-0000-0000C31A0000}"/>
    <cellStyle name="HeadingS" xfId="2273" xr:uid="{00000000-0005-0000-0000-0000C41A0000}"/>
    <cellStyle name="HeadingYear" xfId="2274" xr:uid="{00000000-0005-0000-0000-0000C51A0000}"/>
    <cellStyle name="HeadlineStyle" xfId="2275" xr:uid="{00000000-0005-0000-0000-0000C61A0000}"/>
    <cellStyle name="HeadlineStyleJustified" xfId="2276" xr:uid="{00000000-0005-0000-0000-0000C71A0000}"/>
    <cellStyle name="Hed Side_Sheet1" xfId="2277" xr:uid="{00000000-0005-0000-0000-0000C81A0000}"/>
    <cellStyle name="Hed Top" xfId="2278" xr:uid="{00000000-0005-0000-0000-0000C91A0000}"/>
    <cellStyle name="Hyperlink" xfId="73" builtinId="8"/>
    <cellStyle name="Hyperlink 2" xfId="2279" xr:uid="{00000000-0005-0000-0000-0000CB1A0000}"/>
    <cellStyle name="Hyperlink 2 10" xfId="2280" xr:uid="{00000000-0005-0000-0000-0000CC1A0000}"/>
    <cellStyle name="Hyperlink 2 11" xfId="2281" xr:uid="{00000000-0005-0000-0000-0000CD1A0000}"/>
    <cellStyle name="Hyperlink 2 12" xfId="2282" xr:uid="{00000000-0005-0000-0000-0000CE1A0000}"/>
    <cellStyle name="Hyperlink 2 13" xfId="2283" xr:uid="{00000000-0005-0000-0000-0000CF1A0000}"/>
    <cellStyle name="Hyperlink 2 2" xfId="2284" xr:uid="{00000000-0005-0000-0000-0000D01A0000}"/>
    <cellStyle name="Hyperlink 2 2 2" xfId="2285" xr:uid="{00000000-0005-0000-0000-0000D11A0000}"/>
    <cellStyle name="Hyperlink 2 3" xfId="2286" xr:uid="{00000000-0005-0000-0000-0000D21A0000}"/>
    <cellStyle name="Hyperlink 2 3 2" xfId="2287" xr:uid="{00000000-0005-0000-0000-0000D31A0000}"/>
    <cellStyle name="Hyperlink 2 4" xfId="2288" xr:uid="{00000000-0005-0000-0000-0000D41A0000}"/>
    <cellStyle name="Hyperlink 2 5" xfId="2289" xr:uid="{00000000-0005-0000-0000-0000D51A0000}"/>
    <cellStyle name="Hyperlink 2 6" xfId="2290" xr:uid="{00000000-0005-0000-0000-0000D61A0000}"/>
    <cellStyle name="Hyperlink 2 7" xfId="2291" xr:uid="{00000000-0005-0000-0000-0000D71A0000}"/>
    <cellStyle name="Hyperlink 2 8" xfId="2292" xr:uid="{00000000-0005-0000-0000-0000D81A0000}"/>
    <cellStyle name="Hyperlink 2 9" xfId="2293" xr:uid="{00000000-0005-0000-0000-0000D91A0000}"/>
    <cellStyle name="Hyperlink 3" xfId="2294" xr:uid="{00000000-0005-0000-0000-0000DA1A0000}"/>
    <cellStyle name="Hyperlink 3 10" xfId="2295" xr:uid="{00000000-0005-0000-0000-0000DB1A0000}"/>
    <cellStyle name="Hyperlink 3 11" xfId="2296" xr:uid="{00000000-0005-0000-0000-0000DC1A0000}"/>
    <cellStyle name="Hyperlink 3 12" xfId="2297" xr:uid="{00000000-0005-0000-0000-0000DD1A0000}"/>
    <cellStyle name="Hyperlink 3 2" xfId="2298" xr:uid="{00000000-0005-0000-0000-0000DE1A0000}"/>
    <cellStyle name="Hyperlink 3 3" xfId="2299" xr:uid="{00000000-0005-0000-0000-0000DF1A0000}"/>
    <cellStyle name="Hyperlink 3 4" xfId="2300" xr:uid="{00000000-0005-0000-0000-0000E01A0000}"/>
    <cellStyle name="Hyperlink 3 5" xfId="2301" xr:uid="{00000000-0005-0000-0000-0000E11A0000}"/>
    <cellStyle name="Hyperlink 3 6" xfId="2302" xr:uid="{00000000-0005-0000-0000-0000E21A0000}"/>
    <cellStyle name="Hyperlink 3 7" xfId="2303" xr:uid="{00000000-0005-0000-0000-0000E31A0000}"/>
    <cellStyle name="Hyperlink 3 8" xfId="2304" xr:uid="{00000000-0005-0000-0000-0000E41A0000}"/>
    <cellStyle name="Hyperlink 3 9" xfId="2305" xr:uid="{00000000-0005-0000-0000-0000E51A0000}"/>
    <cellStyle name="Hyperlink 4" xfId="2306" xr:uid="{00000000-0005-0000-0000-0000E61A0000}"/>
    <cellStyle name="Hyperlink 5" xfId="2307" xr:uid="{00000000-0005-0000-0000-0000E71A0000}"/>
    <cellStyle name="InLink_Acquis_CapitalCost " xfId="2308" xr:uid="{00000000-0005-0000-0000-0000E81A0000}"/>
    <cellStyle name="Input (1dp#)_ Pies " xfId="2309" xr:uid="{00000000-0005-0000-0000-0000E91A0000}"/>
    <cellStyle name="Input [yellow]" xfId="2310" xr:uid="{00000000-0005-0000-0000-0000EA1A0000}"/>
    <cellStyle name="Input 2" xfId="47" xr:uid="{00000000-0005-0000-0000-0000EB1A0000}"/>
    <cellStyle name="Input 2 10" xfId="9747" xr:uid="{00000000-0005-0000-0000-0000EC1A0000}"/>
    <cellStyle name="Input 2 2" xfId="65" xr:uid="{00000000-0005-0000-0000-0000ED1A0000}"/>
    <cellStyle name="Input 2 2 2" xfId="85" xr:uid="{00000000-0005-0000-0000-0000EE1A0000}"/>
    <cellStyle name="Input 2 2 2 2" xfId="9767" xr:uid="{00000000-0005-0000-0000-0000EF1A0000}"/>
    <cellStyle name="Input 2 2 3" xfId="9753" xr:uid="{00000000-0005-0000-0000-0000F01A0000}"/>
    <cellStyle name="Input 2 3" xfId="79" xr:uid="{00000000-0005-0000-0000-0000F11A0000}"/>
    <cellStyle name="Input 2 3 2" xfId="9761" xr:uid="{00000000-0005-0000-0000-0000F21A0000}"/>
    <cellStyle name="Input 2 4" xfId="2311" xr:uid="{00000000-0005-0000-0000-0000F31A0000}"/>
    <cellStyle name="Input 2 5" xfId="2312" xr:uid="{00000000-0005-0000-0000-0000F41A0000}"/>
    <cellStyle name="Input 2 6" xfId="2313" xr:uid="{00000000-0005-0000-0000-0000F51A0000}"/>
    <cellStyle name="Input 2 7" xfId="2314" xr:uid="{00000000-0005-0000-0000-0000F61A0000}"/>
    <cellStyle name="Input 2 8" xfId="2315" xr:uid="{00000000-0005-0000-0000-0000F71A0000}"/>
    <cellStyle name="Input 2 9" xfId="2316" xr:uid="{00000000-0005-0000-0000-0000F81A0000}"/>
    <cellStyle name="Input 3" xfId="2317" xr:uid="{00000000-0005-0000-0000-0000F91A0000}"/>
    <cellStyle name="InputBlueFont" xfId="2318" xr:uid="{00000000-0005-0000-0000-0000FA1A0000}"/>
    <cellStyle name="InputGen" xfId="2319" xr:uid="{00000000-0005-0000-0000-0000FB1A0000}"/>
    <cellStyle name="InputKeepColour" xfId="2320" xr:uid="{00000000-0005-0000-0000-0000FC1A0000}"/>
    <cellStyle name="InputKeepPale" xfId="2321" xr:uid="{00000000-0005-0000-0000-0000FD1A0000}"/>
    <cellStyle name="InputVariColour" xfId="2322" xr:uid="{00000000-0005-0000-0000-0000FE1A0000}"/>
    <cellStyle name="Integer" xfId="2323" xr:uid="{00000000-0005-0000-0000-0000FF1A0000}"/>
    <cellStyle name="Invisible" xfId="2324" xr:uid="{00000000-0005-0000-0000-0000001B0000}"/>
    <cellStyle name="Item" xfId="2325" xr:uid="{00000000-0005-0000-0000-0000011B0000}"/>
    <cellStyle name="Items_Obligatory" xfId="2326" xr:uid="{00000000-0005-0000-0000-0000021B0000}"/>
    <cellStyle name="ItemTypeClass" xfId="2327" xr:uid="{00000000-0005-0000-0000-0000031B0000}"/>
    <cellStyle name="ItemTypeClass 2" xfId="6861" xr:uid="{00000000-0005-0000-0000-0000041B0000}"/>
    <cellStyle name="KP_Normal" xfId="2328" xr:uid="{00000000-0005-0000-0000-0000051B0000}"/>
    <cellStyle name="Lien hypertexte visité_index" xfId="2329" xr:uid="{00000000-0005-0000-0000-0000061B0000}"/>
    <cellStyle name="Lien hypertexte_index" xfId="2330" xr:uid="{00000000-0005-0000-0000-0000071B0000}"/>
    <cellStyle name="ligne_detail" xfId="2331" xr:uid="{00000000-0005-0000-0000-0000081B0000}"/>
    <cellStyle name="Line" xfId="2332" xr:uid="{00000000-0005-0000-0000-0000091B0000}"/>
    <cellStyle name="Line 2" xfId="5699" xr:uid="{00000000-0005-0000-0000-00000A1B0000}"/>
    <cellStyle name="Link Currency (0)" xfId="2333" xr:uid="{00000000-0005-0000-0000-00000B1B0000}"/>
    <cellStyle name="Link Currency (2)" xfId="2334" xr:uid="{00000000-0005-0000-0000-00000C1B0000}"/>
    <cellStyle name="Link Units (0)" xfId="2335" xr:uid="{00000000-0005-0000-0000-00000D1B0000}"/>
    <cellStyle name="Link Units (1)" xfId="2336" xr:uid="{00000000-0005-0000-0000-00000E1B0000}"/>
    <cellStyle name="Link Units (2)" xfId="2337" xr:uid="{00000000-0005-0000-0000-00000F1B0000}"/>
    <cellStyle name="Linked Cell 2" xfId="48" xr:uid="{00000000-0005-0000-0000-0000101B0000}"/>
    <cellStyle name="Linked Cell 2 2" xfId="2338" xr:uid="{00000000-0005-0000-0000-0000111B0000}"/>
    <cellStyle name="Linked Cell 2 3" xfId="2339" xr:uid="{00000000-0005-0000-0000-0000121B0000}"/>
    <cellStyle name="Linked Cell 2 4" xfId="2340" xr:uid="{00000000-0005-0000-0000-0000131B0000}"/>
    <cellStyle name="Linked Cell 2 5" xfId="2341" xr:uid="{00000000-0005-0000-0000-0000141B0000}"/>
    <cellStyle name="Linked Cell 2 6" xfId="2342" xr:uid="{00000000-0005-0000-0000-0000151B0000}"/>
    <cellStyle name="Linked Cell 2 7" xfId="2343" xr:uid="{00000000-0005-0000-0000-0000161B0000}"/>
    <cellStyle name="Linked Cell 2 8" xfId="2344" xr:uid="{00000000-0005-0000-0000-0000171B0000}"/>
    <cellStyle name="Linked Cell 2 9" xfId="2345" xr:uid="{00000000-0005-0000-0000-0000181B0000}"/>
    <cellStyle name="Linked Cell 3" xfId="2346" xr:uid="{00000000-0005-0000-0000-0000191B0000}"/>
    <cellStyle name="m/d/yy" xfId="2347" xr:uid="{00000000-0005-0000-0000-00001A1B0000}"/>
    <cellStyle name="m/d/yy 2" xfId="5700" xr:uid="{00000000-0005-0000-0000-00001B1B0000}"/>
    <cellStyle name="m1" xfId="2348" xr:uid="{00000000-0005-0000-0000-00001C1B0000}"/>
    <cellStyle name="Major item" xfId="2349" xr:uid="{00000000-0005-0000-0000-00001D1B0000}"/>
    <cellStyle name="Margin" xfId="2350" xr:uid="{00000000-0005-0000-0000-00001E1B0000}"/>
    <cellStyle name="Migliaia (0)_Sheet1" xfId="2351" xr:uid="{00000000-0005-0000-0000-00001F1B0000}"/>
    <cellStyle name="Migliaia_piv_polio" xfId="2352" xr:uid="{00000000-0005-0000-0000-0000201B0000}"/>
    <cellStyle name="Millares [0]_Asset Mgmt " xfId="2353" xr:uid="{00000000-0005-0000-0000-0000211B0000}"/>
    <cellStyle name="Millares_2AV_M_M " xfId="2354" xr:uid="{00000000-0005-0000-0000-0000221B0000}"/>
    <cellStyle name="Milliers [0]_CANADA1" xfId="2355" xr:uid="{00000000-0005-0000-0000-0000231B0000}"/>
    <cellStyle name="Milliers 2" xfId="2356" xr:uid="{00000000-0005-0000-0000-0000241B0000}"/>
    <cellStyle name="Milliers_CANADA1" xfId="2357" xr:uid="{00000000-0005-0000-0000-0000251B0000}"/>
    <cellStyle name="mm/dd/yy" xfId="2358" xr:uid="{00000000-0005-0000-0000-0000261B0000}"/>
    <cellStyle name="mod1" xfId="2359" xr:uid="{00000000-0005-0000-0000-0000271B0000}"/>
    <cellStyle name="modelo1" xfId="2360" xr:uid="{00000000-0005-0000-0000-0000281B0000}"/>
    <cellStyle name="Moneda [0]_2AV_M_M " xfId="2361" xr:uid="{00000000-0005-0000-0000-0000291B0000}"/>
    <cellStyle name="Moneda_2AV_M_M " xfId="2362" xr:uid="{00000000-0005-0000-0000-00002A1B0000}"/>
    <cellStyle name="Monétaire [0]_CANADA1" xfId="2363" xr:uid="{00000000-0005-0000-0000-00002B1B0000}"/>
    <cellStyle name="Monétaire 2" xfId="2364" xr:uid="{00000000-0005-0000-0000-00002C1B0000}"/>
    <cellStyle name="Monétaire_CANADA1" xfId="2365" xr:uid="{00000000-0005-0000-0000-00002D1B0000}"/>
    <cellStyle name="Monetario" xfId="2366" xr:uid="{00000000-0005-0000-0000-00002E1B0000}"/>
    <cellStyle name="MonthYears" xfId="2367" xr:uid="{00000000-0005-0000-0000-00002F1B0000}"/>
    <cellStyle name="Multiple" xfId="2368" xr:uid="{00000000-0005-0000-0000-0000301B0000}"/>
    <cellStyle name="Multiple (no x)" xfId="2369" xr:uid="{00000000-0005-0000-0000-0000311B0000}"/>
    <cellStyle name="Multiple (x)" xfId="2370" xr:uid="{00000000-0005-0000-0000-0000321B0000}"/>
    <cellStyle name="Multiple [0]" xfId="2371" xr:uid="{00000000-0005-0000-0000-0000331B0000}"/>
    <cellStyle name="Multiple [1]" xfId="2372" xr:uid="{00000000-0005-0000-0000-0000341B0000}"/>
    <cellStyle name="Multiple [2]" xfId="2373" xr:uid="{00000000-0005-0000-0000-0000351B0000}"/>
    <cellStyle name="Multiple [3]" xfId="2374" xr:uid="{00000000-0005-0000-0000-0000361B0000}"/>
    <cellStyle name="Multiple_1030171N" xfId="2375" xr:uid="{00000000-0005-0000-0000-0000371B0000}"/>
    <cellStyle name="neg0.0_CapitalCost " xfId="2376" xr:uid="{00000000-0005-0000-0000-0000381B0000}"/>
    <cellStyle name="Neutral 2" xfId="49" xr:uid="{00000000-0005-0000-0000-0000391B0000}"/>
    <cellStyle name="Neutral 2 2" xfId="2377" xr:uid="{00000000-0005-0000-0000-00003A1B0000}"/>
    <cellStyle name="Neutral 2 3" xfId="2378" xr:uid="{00000000-0005-0000-0000-00003B1B0000}"/>
    <cellStyle name="Neutral 2 4" xfId="2379" xr:uid="{00000000-0005-0000-0000-00003C1B0000}"/>
    <cellStyle name="Neutral 2 5" xfId="2380" xr:uid="{00000000-0005-0000-0000-00003D1B0000}"/>
    <cellStyle name="Neutral 2 6" xfId="2381" xr:uid="{00000000-0005-0000-0000-00003E1B0000}"/>
    <cellStyle name="Neutral 2 7" xfId="2382" xr:uid="{00000000-0005-0000-0000-00003F1B0000}"/>
    <cellStyle name="Neutral 2 8" xfId="2383" xr:uid="{00000000-0005-0000-0000-0000401B0000}"/>
    <cellStyle name="Neutral 2 9" xfId="2384" xr:uid="{00000000-0005-0000-0000-0000411B0000}"/>
    <cellStyle name="Neutral 3" xfId="2385" xr:uid="{00000000-0005-0000-0000-0000421B0000}"/>
    <cellStyle name="New" xfId="2386" xr:uid="{00000000-0005-0000-0000-0000431B0000}"/>
    <cellStyle name="Nil" xfId="2387" xr:uid="{00000000-0005-0000-0000-0000441B0000}"/>
    <cellStyle name="no dec" xfId="2388" xr:uid="{00000000-0005-0000-0000-0000451B0000}"/>
    <cellStyle name="No-definido" xfId="2389" xr:uid="{00000000-0005-0000-0000-0000461B0000}"/>
    <cellStyle name="Non_Input_Cell_Figures" xfId="2390" xr:uid="{00000000-0005-0000-0000-0000471B0000}"/>
    <cellStyle name="NonPrintingArea" xfId="2391" xr:uid="{00000000-0005-0000-0000-0000481B0000}"/>
    <cellStyle name="NORAYAS" xfId="2392" xr:uid="{00000000-0005-0000-0000-0000491B0000}"/>
    <cellStyle name="Normal" xfId="0" builtinId="0"/>
    <cellStyle name="Normal--" xfId="4541" xr:uid="{00000000-0005-0000-0000-00004B1B0000}"/>
    <cellStyle name="Normal - Style1" xfId="2393" xr:uid="{00000000-0005-0000-0000-00004C1B0000}"/>
    <cellStyle name="Normal [0]" xfId="2394" xr:uid="{00000000-0005-0000-0000-00004D1B0000}"/>
    <cellStyle name="Normal [1]" xfId="2395" xr:uid="{00000000-0005-0000-0000-00004E1B0000}"/>
    <cellStyle name="Normal [3]" xfId="2396" xr:uid="{00000000-0005-0000-0000-00004F1B0000}"/>
    <cellStyle name="Normal [3] 2" xfId="2397" xr:uid="{00000000-0005-0000-0000-0000501B0000}"/>
    <cellStyle name="Normal [3] 3" xfId="2398" xr:uid="{00000000-0005-0000-0000-0000511B0000}"/>
    <cellStyle name="Normal 10" xfId="2399" xr:uid="{00000000-0005-0000-0000-0000521B0000}"/>
    <cellStyle name="Normal 10 2" xfId="2400" xr:uid="{00000000-0005-0000-0000-0000531B0000}"/>
    <cellStyle name="Normal 10 3" xfId="2401" xr:uid="{00000000-0005-0000-0000-0000541B0000}"/>
    <cellStyle name="Normal 10 4" xfId="2402" xr:uid="{00000000-0005-0000-0000-0000551B0000}"/>
    <cellStyle name="Normal 10 5" xfId="2403" xr:uid="{00000000-0005-0000-0000-0000561B0000}"/>
    <cellStyle name="Normal 10 6" xfId="2404" xr:uid="{00000000-0005-0000-0000-0000571B0000}"/>
    <cellStyle name="Normal 10 7" xfId="669" xr:uid="{00000000-0005-0000-0000-0000581B0000}"/>
    <cellStyle name="Normal 11" xfId="2405" xr:uid="{00000000-0005-0000-0000-0000591B0000}"/>
    <cellStyle name="Normal 11 2" xfId="2406" xr:uid="{00000000-0005-0000-0000-00005A1B0000}"/>
    <cellStyle name="Normal 11 2 2" xfId="2407" xr:uid="{00000000-0005-0000-0000-00005B1B0000}"/>
    <cellStyle name="Normal 11 3" xfId="2408" xr:uid="{00000000-0005-0000-0000-00005C1B0000}"/>
    <cellStyle name="Normal 11 4" xfId="2409" xr:uid="{00000000-0005-0000-0000-00005D1B0000}"/>
    <cellStyle name="Normal 11 5" xfId="2410" xr:uid="{00000000-0005-0000-0000-00005E1B0000}"/>
    <cellStyle name="Normal 11 6" xfId="2411" xr:uid="{00000000-0005-0000-0000-00005F1B0000}"/>
    <cellStyle name="Normal 11 7" xfId="2412" xr:uid="{00000000-0005-0000-0000-0000601B0000}"/>
    <cellStyle name="Normal 12" xfId="2413" xr:uid="{00000000-0005-0000-0000-0000611B0000}"/>
    <cellStyle name="Normal 12 2" xfId="2414" xr:uid="{00000000-0005-0000-0000-0000621B0000}"/>
    <cellStyle name="Normal 12 3" xfId="2415" xr:uid="{00000000-0005-0000-0000-0000631B0000}"/>
    <cellStyle name="Normal 12 4" xfId="2416" xr:uid="{00000000-0005-0000-0000-0000641B0000}"/>
    <cellStyle name="Normal 12 5" xfId="2417" xr:uid="{00000000-0005-0000-0000-0000651B0000}"/>
    <cellStyle name="Normal 13" xfId="2418" xr:uid="{00000000-0005-0000-0000-0000661B0000}"/>
    <cellStyle name="Normal 13 2" xfId="2419" xr:uid="{00000000-0005-0000-0000-0000671B0000}"/>
    <cellStyle name="Normal 13 3" xfId="2420" xr:uid="{00000000-0005-0000-0000-0000681B0000}"/>
    <cellStyle name="Normal 14" xfId="2421" xr:uid="{00000000-0005-0000-0000-0000691B0000}"/>
    <cellStyle name="Normal 14 2" xfId="2422" xr:uid="{00000000-0005-0000-0000-00006A1B0000}"/>
    <cellStyle name="Normal 14 3" xfId="2423" xr:uid="{00000000-0005-0000-0000-00006B1B0000}"/>
    <cellStyle name="Normal 15" xfId="2424" xr:uid="{00000000-0005-0000-0000-00006C1B0000}"/>
    <cellStyle name="Normal 15 2" xfId="2425" xr:uid="{00000000-0005-0000-0000-00006D1B0000}"/>
    <cellStyle name="Normal 15 2 2" xfId="2426" xr:uid="{00000000-0005-0000-0000-00006E1B0000}"/>
    <cellStyle name="Normal 15 3" xfId="2427" xr:uid="{00000000-0005-0000-0000-00006F1B0000}"/>
    <cellStyle name="Normal 15 4" xfId="2428" xr:uid="{00000000-0005-0000-0000-0000701B0000}"/>
    <cellStyle name="Normal 16" xfId="2429" xr:uid="{00000000-0005-0000-0000-0000711B0000}"/>
    <cellStyle name="Normal 16 2" xfId="2430" xr:uid="{00000000-0005-0000-0000-0000721B0000}"/>
    <cellStyle name="Normal 16 3" xfId="2431" xr:uid="{00000000-0005-0000-0000-0000731B0000}"/>
    <cellStyle name="Normal 17" xfId="2432" xr:uid="{00000000-0005-0000-0000-0000741B0000}"/>
    <cellStyle name="Normal 18" xfId="2433" xr:uid="{00000000-0005-0000-0000-0000751B0000}"/>
    <cellStyle name="Normal 18 2" xfId="2434" xr:uid="{00000000-0005-0000-0000-0000761B0000}"/>
    <cellStyle name="Normal 19" xfId="2435" xr:uid="{00000000-0005-0000-0000-0000771B0000}"/>
    <cellStyle name="Normal 2" xfId="5" xr:uid="{00000000-0005-0000-0000-0000781B0000}"/>
    <cellStyle name="Normal-- 2" xfId="4542" xr:uid="{00000000-0005-0000-0000-0000791B0000}"/>
    <cellStyle name="Normal 2 10" xfId="2436" xr:uid="{00000000-0005-0000-0000-00007A1B0000}"/>
    <cellStyle name="Normal 2 10 2" xfId="2437" xr:uid="{00000000-0005-0000-0000-00007B1B0000}"/>
    <cellStyle name="Normal 2 11" xfId="2438" xr:uid="{00000000-0005-0000-0000-00007C1B0000}"/>
    <cellStyle name="Normal 2 11 2" xfId="2439" xr:uid="{00000000-0005-0000-0000-00007D1B0000}"/>
    <cellStyle name="Normal 2 12" xfId="2440" xr:uid="{00000000-0005-0000-0000-00007E1B0000}"/>
    <cellStyle name="Normal 2 12 2" xfId="2441" xr:uid="{00000000-0005-0000-0000-00007F1B0000}"/>
    <cellStyle name="Normal 2 13" xfId="2442" xr:uid="{00000000-0005-0000-0000-0000801B0000}"/>
    <cellStyle name="Normal 2 13 2" xfId="2443" xr:uid="{00000000-0005-0000-0000-0000811B0000}"/>
    <cellStyle name="Normal 2 14" xfId="2444" xr:uid="{00000000-0005-0000-0000-0000821B0000}"/>
    <cellStyle name="Normal 2 14 2" xfId="2445" xr:uid="{00000000-0005-0000-0000-0000831B0000}"/>
    <cellStyle name="Normal 2 15" xfId="2446" xr:uid="{00000000-0005-0000-0000-0000841B0000}"/>
    <cellStyle name="Normal 2 15 2" xfId="2447" xr:uid="{00000000-0005-0000-0000-0000851B0000}"/>
    <cellStyle name="Normal 2 16" xfId="2448" xr:uid="{00000000-0005-0000-0000-0000861B0000}"/>
    <cellStyle name="Normal 2 16 2" xfId="2449" xr:uid="{00000000-0005-0000-0000-0000871B0000}"/>
    <cellStyle name="Normal 2 17" xfId="2450" xr:uid="{00000000-0005-0000-0000-0000881B0000}"/>
    <cellStyle name="Normal 2 17 2" xfId="2451" xr:uid="{00000000-0005-0000-0000-0000891B0000}"/>
    <cellStyle name="Normal 2 18" xfId="2452" xr:uid="{00000000-0005-0000-0000-00008A1B0000}"/>
    <cellStyle name="Normal 2 18 2" xfId="2453" xr:uid="{00000000-0005-0000-0000-00008B1B0000}"/>
    <cellStyle name="Normal 2 19" xfId="2454" xr:uid="{00000000-0005-0000-0000-00008C1B0000}"/>
    <cellStyle name="Normal 2 19 2" xfId="2455" xr:uid="{00000000-0005-0000-0000-00008D1B0000}"/>
    <cellStyle name="Normal 2 2" xfId="6" xr:uid="{00000000-0005-0000-0000-00008E1B0000}"/>
    <cellStyle name="Normal 2 2 2" xfId="51" xr:uid="{00000000-0005-0000-0000-00008F1B0000}"/>
    <cellStyle name="Normal 2 2 2 2" xfId="2456" xr:uid="{00000000-0005-0000-0000-0000901B0000}"/>
    <cellStyle name="Normal 2 2 2 2 2" xfId="2457" xr:uid="{00000000-0005-0000-0000-0000911B0000}"/>
    <cellStyle name="Normal 2 2 2 3" xfId="2458" xr:uid="{00000000-0005-0000-0000-0000921B0000}"/>
    <cellStyle name="Normal 2 2 2 4" xfId="2459" xr:uid="{00000000-0005-0000-0000-0000931B0000}"/>
    <cellStyle name="Normal 2 2 2 5" xfId="2460" xr:uid="{00000000-0005-0000-0000-0000941B0000}"/>
    <cellStyle name="Normal 2 2 2 6" xfId="2461" xr:uid="{00000000-0005-0000-0000-0000951B0000}"/>
    <cellStyle name="Normal 2 2 3" xfId="2462" xr:uid="{00000000-0005-0000-0000-0000961B0000}"/>
    <cellStyle name="Normal 2 2 4" xfId="2463" xr:uid="{00000000-0005-0000-0000-0000971B0000}"/>
    <cellStyle name="Normal 2 2 4 2" xfId="2464" xr:uid="{00000000-0005-0000-0000-0000981B0000}"/>
    <cellStyle name="Normal 2 2 4 3" xfId="2465" xr:uid="{00000000-0005-0000-0000-0000991B0000}"/>
    <cellStyle name="Normal 2 2 5" xfId="2466" xr:uid="{00000000-0005-0000-0000-00009A1B0000}"/>
    <cellStyle name="Normal 2 2 6" xfId="2467" xr:uid="{00000000-0005-0000-0000-00009B1B0000}"/>
    <cellStyle name="Normal 2 20" xfId="2468" xr:uid="{00000000-0005-0000-0000-00009C1B0000}"/>
    <cellStyle name="Normal 2 20 2" xfId="2469" xr:uid="{00000000-0005-0000-0000-00009D1B0000}"/>
    <cellStyle name="Normal 2 21" xfId="2470" xr:uid="{00000000-0005-0000-0000-00009E1B0000}"/>
    <cellStyle name="Normal 2 21 2" xfId="2471" xr:uid="{00000000-0005-0000-0000-00009F1B0000}"/>
    <cellStyle name="Normal 2 22" xfId="2472" xr:uid="{00000000-0005-0000-0000-0000A01B0000}"/>
    <cellStyle name="Normal 2 22 2" xfId="2473" xr:uid="{00000000-0005-0000-0000-0000A11B0000}"/>
    <cellStyle name="Normal 2 23" xfId="2474" xr:uid="{00000000-0005-0000-0000-0000A21B0000}"/>
    <cellStyle name="Normal 2 23 2" xfId="2475" xr:uid="{00000000-0005-0000-0000-0000A31B0000}"/>
    <cellStyle name="Normal 2 24" xfId="2476" xr:uid="{00000000-0005-0000-0000-0000A41B0000}"/>
    <cellStyle name="Normal 2 24 2" xfId="2477" xr:uid="{00000000-0005-0000-0000-0000A51B0000}"/>
    <cellStyle name="Normal 2 24 2 2" xfId="2478" xr:uid="{00000000-0005-0000-0000-0000A61B0000}"/>
    <cellStyle name="Normal 2 24 3" xfId="2479" xr:uid="{00000000-0005-0000-0000-0000A71B0000}"/>
    <cellStyle name="Normal 2 24 4" xfId="2480" xr:uid="{00000000-0005-0000-0000-0000A81B0000}"/>
    <cellStyle name="Normal 2 25" xfId="2481" xr:uid="{00000000-0005-0000-0000-0000A91B0000}"/>
    <cellStyle name="Normal 2 25 2" xfId="2482" xr:uid="{00000000-0005-0000-0000-0000AA1B0000}"/>
    <cellStyle name="Normal 2 26" xfId="2483" xr:uid="{00000000-0005-0000-0000-0000AB1B0000}"/>
    <cellStyle name="Normal 2 26 2" xfId="2484" xr:uid="{00000000-0005-0000-0000-0000AC1B0000}"/>
    <cellStyle name="Normal 2 27" xfId="2485" xr:uid="{00000000-0005-0000-0000-0000AD1B0000}"/>
    <cellStyle name="Normal 2 27 2" xfId="2486" xr:uid="{00000000-0005-0000-0000-0000AE1B0000}"/>
    <cellStyle name="Normal 2 28" xfId="2487" xr:uid="{00000000-0005-0000-0000-0000AF1B0000}"/>
    <cellStyle name="Normal 2 28 2" xfId="2488" xr:uid="{00000000-0005-0000-0000-0000B01B0000}"/>
    <cellStyle name="Normal 2 29" xfId="2489" xr:uid="{00000000-0005-0000-0000-0000B11B0000}"/>
    <cellStyle name="Normal 2 29 2" xfId="2490" xr:uid="{00000000-0005-0000-0000-0000B21B0000}"/>
    <cellStyle name="Normal 2 3" xfId="50" xr:uid="{00000000-0005-0000-0000-0000B31B0000}"/>
    <cellStyle name="Normal 2 3 2" xfId="2491" xr:uid="{00000000-0005-0000-0000-0000B41B0000}"/>
    <cellStyle name="Normal 2 3 3" xfId="2492" xr:uid="{00000000-0005-0000-0000-0000B51B0000}"/>
    <cellStyle name="Normal 2 30" xfId="2493" xr:uid="{00000000-0005-0000-0000-0000B61B0000}"/>
    <cellStyle name="Normal 2 30 2" xfId="2494" xr:uid="{00000000-0005-0000-0000-0000B71B0000}"/>
    <cellStyle name="Normal 2 31" xfId="2495" xr:uid="{00000000-0005-0000-0000-0000B81B0000}"/>
    <cellStyle name="Normal 2 31 2" xfId="2496" xr:uid="{00000000-0005-0000-0000-0000B91B0000}"/>
    <cellStyle name="Normal 2 32" xfId="2497" xr:uid="{00000000-0005-0000-0000-0000BA1B0000}"/>
    <cellStyle name="Normal 2 33" xfId="2498" xr:uid="{00000000-0005-0000-0000-0000BB1B0000}"/>
    <cellStyle name="Normal 2 34" xfId="2499" xr:uid="{00000000-0005-0000-0000-0000BC1B0000}"/>
    <cellStyle name="Normal 2 35" xfId="2500" xr:uid="{00000000-0005-0000-0000-0000BD1B0000}"/>
    <cellStyle name="Normal 2 36" xfId="2501" xr:uid="{00000000-0005-0000-0000-0000BE1B0000}"/>
    <cellStyle name="Normal 2 37" xfId="2502" xr:uid="{00000000-0005-0000-0000-0000BF1B0000}"/>
    <cellStyle name="Normal 2 38" xfId="2503" xr:uid="{00000000-0005-0000-0000-0000C01B0000}"/>
    <cellStyle name="Normal 2 38 2" xfId="2504" xr:uid="{00000000-0005-0000-0000-0000C11B0000}"/>
    <cellStyle name="Normal 2 39" xfId="2505" xr:uid="{00000000-0005-0000-0000-0000C21B0000}"/>
    <cellStyle name="Normal 2 4" xfId="614" xr:uid="{00000000-0005-0000-0000-0000C31B0000}"/>
    <cellStyle name="Normal 2 4 2" xfId="2506" xr:uid="{00000000-0005-0000-0000-0000C41B0000}"/>
    <cellStyle name="Normal 2 4 3" xfId="2507" xr:uid="{00000000-0005-0000-0000-0000C51B0000}"/>
    <cellStyle name="Normal 2 4 4" xfId="2508" xr:uid="{00000000-0005-0000-0000-0000C61B0000}"/>
    <cellStyle name="Normal 2 40" xfId="2509" xr:uid="{00000000-0005-0000-0000-0000C71B0000}"/>
    <cellStyle name="Normal 2 41" xfId="2510" xr:uid="{00000000-0005-0000-0000-0000C81B0000}"/>
    <cellStyle name="Normal 2 42" xfId="2511" xr:uid="{00000000-0005-0000-0000-0000C91B0000}"/>
    <cellStyle name="Normal 2 43" xfId="2512" xr:uid="{00000000-0005-0000-0000-0000CA1B0000}"/>
    <cellStyle name="Normal 2 44" xfId="2513" xr:uid="{00000000-0005-0000-0000-0000CB1B0000}"/>
    <cellStyle name="Normal 2 45" xfId="2514" xr:uid="{00000000-0005-0000-0000-0000CC1B0000}"/>
    <cellStyle name="Normal 2 46" xfId="2515" xr:uid="{00000000-0005-0000-0000-0000CD1B0000}"/>
    <cellStyle name="Normal 2 47" xfId="2516" xr:uid="{00000000-0005-0000-0000-0000CE1B0000}"/>
    <cellStyle name="Normal 2 48" xfId="5151" xr:uid="{00000000-0005-0000-0000-0000CF1B0000}"/>
    <cellStyle name="Normal 2 5" xfId="623" xr:uid="{00000000-0005-0000-0000-0000D01B0000}"/>
    <cellStyle name="Normal 2 5 2" xfId="2517" xr:uid="{00000000-0005-0000-0000-0000D11B0000}"/>
    <cellStyle name="Normal 2 5 3" xfId="2518" xr:uid="{00000000-0005-0000-0000-0000D21B0000}"/>
    <cellStyle name="Normal 2 6" xfId="2519" xr:uid="{00000000-0005-0000-0000-0000D31B0000}"/>
    <cellStyle name="Normal 2 6 2" xfId="2520" xr:uid="{00000000-0005-0000-0000-0000D41B0000}"/>
    <cellStyle name="Normal 2 7" xfId="2521" xr:uid="{00000000-0005-0000-0000-0000D51B0000}"/>
    <cellStyle name="Normal 2 7 2" xfId="2522" xr:uid="{00000000-0005-0000-0000-0000D61B0000}"/>
    <cellStyle name="Normal 2 8" xfId="2523" xr:uid="{00000000-0005-0000-0000-0000D71B0000}"/>
    <cellStyle name="Normal 2 8 2" xfId="2524" xr:uid="{00000000-0005-0000-0000-0000D81B0000}"/>
    <cellStyle name="Normal 2 9" xfId="2525" xr:uid="{00000000-0005-0000-0000-0000D91B0000}"/>
    <cellStyle name="Normal 2 9 2" xfId="2526" xr:uid="{00000000-0005-0000-0000-0000DA1B0000}"/>
    <cellStyle name="Normal 20" xfId="2527" xr:uid="{00000000-0005-0000-0000-0000DB1B0000}"/>
    <cellStyle name="Normal 21" xfId="2528" xr:uid="{00000000-0005-0000-0000-0000DC1B0000}"/>
    <cellStyle name="Normal 22" xfId="2529" xr:uid="{00000000-0005-0000-0000-0000DD1B0000}"/>
    <cellStyle name="Normal 23" xfId="2530" xr:uid="{00000000-0005-0000-0000-0000DE1B0000}"/>
    <cellStyle name="Normal 24" xfId="2531" xr:uid="{00000000-0005-0000-0000-0000DF1B0000}"/>
    <cellStyle name="Normal 25" xfId="2532" xr:uid="{00000000-0005-0000-0000-0000E01B0000}"/>
    <cellStyle name="Normal 25 10" xfId="2533" xr:uid="{00000000-0005-0000-0000-0000E11B0000}"/>
    <cellStyle name="Normal 25 100" xfId="2534" xr:uid="{00000000-0005-0000-0000-0000E21B0000}"/>
    <cellStyle name="Normal 25 101" xfId="2535" xr:uid="{00000000-0005-0000-0000-0000E31B0000}"/>
    <cellStyle name="Normal 25 102" xfId="2536" xr:uid="{00000000-0005-0000-0000-0000E41B0000}"/>
    <cellStyle name="Normal 25 103" xfId="2537" xr:uid="{00000000-0005-0000-0000-0000E51B0000}"/>
    <cellStyle name="Normal 25 104" xfId="2538" xr:uid="{00000000-0005-0000-0000-0000E61B0000}"/>
    <cellStyle name="Normal 25 105" xfId="2539" xr:uid="{00000000-0005-0000-0000-0000E71B0000}"/>
    <cellStyle name="Normal 25 106" xfId="2540" xr:uid="{00000000-0005-0000-0000-0000E81B0000}"/>
    <cellStyle name="Normal 25 107" xfId="2541" xr:uid="{00000000-0005-0000-0000-0000E91B0000}"/>
    <cellStyle name="Normal 25 108" xfId="2542" xr:uid="{00000000-0005-0000-0000-0000EA1B0000}"/>
    <cellStyle name="Normal 25 109" xfId="2543" xr:uid="{00000000-0005-0000-0000-0000EB1B0000}"/>
    <cellStyle name="Normal 25 11" xfId="2544" xr:uid="{00000000-0005-0000-0000-0000EC1B0000}"/>
    <cellStyle name="Normal 25 12" xfId="2545" xr:uid="{00000000-0005-0000-0000-0000ED1B0000}"/>
    <cellStyle name="Normal 25 13" xfId="2546" xr:uid="{00000000-0005-0000-0000-0000EE1B0000}"/>
    <cellStyle name="Normal 25 14" xfId="2547" xr:uid="{00000000-0005-0000-0000-0000EF1B0000}"/>
    <cellStyle name="Normal 25 15" xfId="2548" xr:uid="{00000000-0005-0000-0000-0000F01B0000}"/>
    <cellStyle name="Normal 25 16" xfId="2549" xr:uid="{00000000-0005-0000-0000-0000F11B0000}"/>
    <cellStyle name="Normal 25 17" xfId="2550" xr:uid="{00000000-0005-0000-0000-0000F21B0000}"/>
    <cellStyle name="Normal 25 18" xfId="2551" xr:uid="{00000000-0005-0000-0000-0000F31B0000}"/>
    <cellStyle name="Normal 25 19" xfId="2552" xr:uid="{00000000-0005-0000-0000-0000F41B0000}"/>
    <cellStyle name="Normal 25 2" xfId="2553" xr:uid="{00000000-0005-0000-0000-0000F51B0000}"/>
    <cellStyle name="Normal 25 20" xfId="2554" xr:uid="{00000000-0005-0000-0000-0000F61B0000}"/>
    <cellStyle name="Normal 25 21" xfId="2555" xr:uid="{00000000-0005-0000-0000-0000F71B0000}"/>
    <cellStyle name="Normal 25 22" xfId="2556" xr:uid="{00000000-0005-0000-0000-0000F81B0000}"/>
    <cellStyle name="Normal 25 23" xfId="2557" xr:uid="{00000000-0005-0000-0000-0000F91B0000}"/>
    <cellStyle name="Normal 25 24" xfId="2558" xr:uid="{00000000-0005-0000-0000-0000FA1B0000}"/>
    <cellStyle name="Normal 25 25" xfId="2559" xr:uid="{00000000-0005-0000-0000-0000FB1B0000}"/>
    <cellStyle name="Normal 25 26" xfId="2560" xr:uid="{00000000-0005-0000-0000-0000FC1B0000}"/>
    <cellStyle name="Normal 25 27" xfId="2561" xr:uid="{00000000-0005-0000-0000-0000FD1B0000}"/>
    <cellStyle name="Normal 25 28" xfId="2562" xr:uid="{00000000-0005-0000-0000-0000FE1B0000}"/>
    <cellStyle name="Normal 25 29" xfId="2563" xr:uid="{00000000-0005-0000-0000-0000FF1B0000}"/>
    <cellStyle name="Normal 25 3" xfId="2564" xr:uid="{00000000-0005-0000-0000-0000001C0000}"/>
    <cellStyle name="Normal 25 30" xfId="2565" xr:uid="{00000000-0005-0000-0000-0000011C0000}"/>
    <cellStyle name="Normal 25 31" xfId="2566" xr:uid="{00000000-0005-0000-0000-0000021C0000}"/>
    <cellStyle name="Normal 25 32" xfId="2567" xr:uid="{00000000-0005-0000-0000-0000031C0000}"/>
    <cellStyle name="Normal 25 33" xfId="2568" xr:uid="{00000000-0005-0000-0000-0000041C0000}"/>
    <cellStyle name="Normal 25 34" xfId="2569" xr:uid="{00000000-0005-0000-0000-0000051C0000}"/>
    <cellStyle name="Normal 25 35" xfId="2570" xr:uid="{00000000-0005-0000-0000-0000061C0000}"/>
    <cellStyle name="Normal 25 36" xfId="2571" xr:uid="{00000000-0005-0000-0000-0000071C0000}"/>
    <cellStyle name="Normal 25 37" xfId="2572" xr:uid="{00000000-0005-0000-0000-0000081C0000}"/>
    <cellStyle name="Normal 25 38" xfId="2573" xr:uid="{00000000-0005-0000-0000-0000091C0000}"/>
    <cellStyle name="Normal 25 39" xfId="2574" xr:uid="{00000000-0005-0000-0000-00000A1C0000}"/>
    <cellStyle name="Normal 25 4" xfId="2575" xr:uid="{00000000-0005-0000-0000-00000B1C0000}"/>
    <cellStyle name="Normal 25 40" xfId="2576" xr:uid="{00000000-0005-0000-0000-00000C1C0000}"/>
    <cellStyle name="Normal 25 41" xfId="2577" xr:uid="{00000000-0005-0000-0000-00000D1C0000}"/>
    <cellStyle name="Normal 25 42" xfId="2578" xr:uid="{00000000-0005-0000-0000-00000E1C0000}"/>
    <cellStyle name="Normal 25 43" xfId="2579" xr:uid="{00000000-0005-0000-0000-00000F1C0000}"/>
    <cellStyle name="Normal 25 44" xfId="2580" xr:uid="{00000000-0005-0000-0000-0000101C0000}"/>
    <cellStyle name="Normal 25 45" xfId="2581" xr:uid="{00000000-0005-0000-0000-0000111C0000}"/>
    <cellStyle name="Normal 25 46" xfId="2582" xr:uid="{00000000-0005-0000-0000-0000121C0000}"/>
    <cellStyle name="Normal 25 47" xfId="2583" xr:uid="{00000000-0005-0000-0000-0000131C0000}"/>
    <cellStyle name="Normal 25 48" xfId="2584" xr:uid="{00000000-0005-0000-0000-0000141C0000}"/>
    <cellStyle name="Normal 25 49" xfId="2585" xr:uid="{00000000-0005-0000-0000-0000151C0000}"/>
    <cellStyle name="Normal 25 5" xfId="2586" xr:uid="{00000000-0005-0000-0000-0000161C0000}"/>
    <cellStyle name="Normal 25 50" xfId="2587" xr:uid="{00000000-0005-0000-0000-0000171C0000}"/>
    <cellStyle name="Normal 25 51" xfId="2588" xr:uid="{00000000-0005-0000-0000-0000181C0000}"/>
    <cellStyle name="Normal 25 52" xfId="2589" xr:uid="{00000000-0005-0000-0000-0000191C0000}"/>
    <cellStyle name="Normal 25 53" xfId="2590" xr:uid="{00000000-0005-0000-0000-00001A1C0000}"/>
    <cellStyle name="Normal 25 54" xfId="2591" xr:uid="{00000000-0005-0000-0000-00001B1C0000}"/>
    <cellStyle name="Normal 25 55" xfId="2592" xr:uid="{00000000-0005-0000-0000-00001C1C0000}"/>
    <cellStyle name="Normal 25 56" xfId="2593" xr:uid="{00000000-0005-0000-0000-00001D1C0000}"/>
    <cellStyle name="Normal 25 57" xfId="2594" xr:uid="{00000000-0005-0000-0000-00001E1C0000}"/>
    <cellStyle name="Normal 25 58" xfId="2595" xr:uid="{00000000-0005-0000-0000-00001F1C0000}"/>
    <cellStyle name="Normal 25 59" xfId="2596" xr:uid="{00000000-0005-0000-0000-0000201C0000}"/>
    <cellStyle name="Normal 25 6" xfId="2597" xr:uid="{00000000-0005-0000-0000-0000211C0000}"/>
    <cellStyle name="Normal 25 60" xfId="2598" xr:uid="{00000000-0005-0000-0000-0000221C0000}"/>
    <cellStyle name="Normal 25 61" xfId="2599" xr:uid="{00000000-0005-0000-0000-0000231C0000}"/>
    <cellStyle name="Normal 25 62" xfId="2600" xr:uid="{00000000-0005-0000-0000-0000241C0000}"/>
    <cellStyle name="Normal 25 63" xfId="2601" xr:uid="{00000000-0005-0000-0000-0000251C0000}"/>
    <cellStyle name="Normal 25 64" xfId="2602" xr:uid="{00000000-0005-0000-0000-0000261C0000}"/>
    <cellStyle name="Normal 25 65" xfId="2603" xr:uid="{00000000-0005-0000-0000-0000271C0000}"/>
    <cellStyle name="Normal 25 66" xfId="2604" xr:uid="{00000000-0005-0000-0000-0000281C0000}"/>
    <cellStyle name="Normal 25 67" xfId="2605" xr:uid="{00000000-0005-0000-0000-0000291C0000}"/>
    <cellStyle name="Normal 25 68" xfId="2606" xr:uid="{00000000-0005-0000-0000-00002A1C0000}"/>
    <cellStyle name="Normal 25 69" xfId="2607" xr:uid="{00000000-0005-0000-0000-00002B1C0000}"/>
    <cellStyle name="Normal 25 7" xfId="2608" xr:uid="{00000000-0005-0000-0000-00002C1C0000}"/>
    <cellStyle name="Normal 25 70" xfId="2609" xr:uid="{00000000-0005-0000-0000-00002D1C0000}"/>
    <cellStyle name="Normal 25 71" xfId="2610" xr:uid="{00000000-0005-0000-0000-00002E1C0000}"/>
    <cellStyle name="Normal 25 72" xfId="2611" xr:uid="{00000000-0005-0000-0000-00002F1C0000}"/>
    <cellStyle name="Normal 25 73" xfId="2612" xr:uid="{00000000-0005-0000-0000-0000301C0000}"/>
    <cellStyle name="Normal 25 74" xfId="2613" xr:uid="{00000000-0005-0000-0000-0000311C0000}"/>
    <cellStyle name="Normal 25 75" xfId="2614" xr:uid="{00000000-0005-0000-0000-0000321C0000}"/>
    <cellStyle name="Normal 25 76" xfId="2615" xr:uid="{00000000-0005-0000-0000-0000331C0000}"/>
    <cellStyle name="Normal 25 77" xfId="2616" xr:uid="{00000000-0005-0000-0000-0000341C0000}"/>
    <cellStyle name="Normal 25 78" xfId="2617" xr:uid="{00000000-0005-0000-0000-0000351C0000}"/>
    <cellStyle name="Normal 25 79" xfId="2618" xr:uid="{00000000-0005-0000-0000-0000361C0000}"/>
    <cellStyle name="Normal 25 8" xfId="2619" xr:uid="{00000000-0005-0000-0000-0000371C0000}"/>
    <cellStyle name="Normal 25 80" xfId="2620" xr:uid="{00000000-0005-0000-0000-0000381C0000}"/>
    <cellStyle name="Normal 25 81" xfId="2621" xr:uid="{00000000-0005-0000-0000-0000391C0000}"/>
    <cellStyle name="Normal 25 82" xfId="2622" xr:uid="{00000000-0005-0000-0000-00003A1C0000}"/>
    <cellStyle name="Normal 25 83" xfId="2623" xr:uid="{00000000-0005-0000-0000-00003B1C0000}"/>
    <cellStyle name="Normal 25 84" xfId="2624" xr:uid="{00000000-0005-0000-0000-00003C1C0000}"/>
    <cellStyle name="Normal 25 85" xfId="2625" xr:uid="{00000000-0005-0000-0000-00003D1C0000}"/>
    <cellStyle name="Normal 25 86" xfId="2626" xr:uid="{00000000-0005-0000-0000-00003E1C0000}"/>
    <cellStyle name="Normal 25 87" xfId="2627" xr:uid="{00000000-0005-0000-0000-00003F1C0000}"/>
    <cellStyle name="Normal 25 88" xfId="2628" xr:uid="{00000000-0005-0000-0000-0000401C0000}"/>
    <cellStyle name="Normal 25 89" xfId="2629" xr:uid="{00000000-0005-0000-0000-0000411C0000}"/>
    <cellStyle name="Normal 25 9" xfId="2630" xr:uid="{00000000-0005-0000-0000-0000421C0000}"/>
    <cellStyle name="Normal 25 90" xfId="2631" xr:uid="{00000000-0005-0000-0000-0000431C0000}"/>
    <cellStyle name="Normal 25 91" xfId="2632" xr:uid="{00000000-0005-0000-0000-0000441C0000}"/>
    <cellStyle name="Normal 25 92" xfId="2633" xr:uid="{00000000-0005-0000-0000-0000451C0000}"/>
    <cellStyle name="Normal 25 93" xfId="2634" xr:uid="{00000000-0005-0000-0000-0000461C0000}"/>
    <cellStyle name="Normal 25 94" xfId="2635" xr:uid="{00000000-0005-0000-0000-0000471C0000}"/>
    <cellStyle name="Normal 25 95" xfId="2636" xr:uid="{00000000-0005-0000-0000-0000481C0000}"/>
    <cellStyle name="Normal 25 96" xfId="2637" xr:uid="{00000000-0005-0000-0000-0000491C0000}"/>
    <cellStyle name="Normal 25 97" xfId="2638" xr:uid="{00000000-0005-0000-0000-00004A1C0000}"/>
    <cellStyle name="Normal 25 98" xfId="2639" xr:uid="{00000000-0005-0000-0000-00004B1C0000}"/>
    <cellStyle name="Normal 25 99" xfId="2640" xr:uid="{00000000-0005-0000-0000-00004C1C0000}"/>
    <cellStyle name="Normal 26" xfId="2641" xr:uid="{00000000-0005-0000-0000-00004D1C0000}"/>
    <cellStyle name="Normal 26 10" xfId="2642" xr:uid="{00000000-0005-0000-0000-00004E1C0000}"/>
    <cellStyle name="Normal 26 100" xfId="2643" xr:uid="{00000000-0005-0000-0000-00004F1C0000}"/>
    <cellStyle name="Normal 26 101" xfId="2644" xr:uid="{00000000-0005-0000-0000-0000501C0000}"/>
    <cellStyle name="Normal 26 102" xfId="2645" xr:uid="{00000000-0005-0000-0000-0000511C0000}"/>
    <cellStyle name="Normal 26 103" xfId="2646" xr:uid="{00000000-0005-0000-0000-0000521C0000}"/>
    <cellStyle name="Normal 26 104" xfId="2647" xr:uid="{00000000-0005-0000-0000-0000531C0000}"/>
    <cellStyle name="Normal 26 105" xfId="2648" xr:uid="{00000000-0005-0000-0000-0000541C0000}"/>
    <cellStyle name="Normal 26 106" xfId="2649" xr:uid="{00000000-0005-0000-0000-0000551C0000}"/>
    <cellStyle name="Normal 26 107" xfId="2650" xr:uid="{00000000-0005-0000-0000-0000561C0000}"/>
    <cellStyle name="Normal 26 108" xfId="2651" xr:uid="{00000000-0005-0000-0000-0000571C0000}"/>
    <cellStyle name="Normal 26 109" xfId="2652" xr:uid="{00000000-0005-0000-0000-0000581C0000}"/>
    <cellStyle name="Normal 26 11" xfId="2653" xr:uid="{00000000-0005-0000-0000-0000591C0000}"/>
    <cellStyle name="Normal 26 12" xfId="2654" xr:uid="{00000000-0005-0000-0000-00005A1C0000}"/>
    <cellStyle name="Normal 26 13" xfId="2655" xr:uid="{00000000-0005-0000-0000-00005B1C0000}"/>
    <cellStyle name="Normal 26 14" xfId="2656" xr:uid="{00000000-0005-0000-0000-00005C1C0000}"/>
    <cellStyle name="Normal 26 15" xfId="2657" xr:uid="{00000000-0005-0000-0000-00005D1C0000}"/>
    <cellStyle name="Normal 26 16" xfId="2658" xr:uid="{00000000-0005-0000-0000-00005E1C0000}"/>
    <cellStyle name="Normal 26 17" xfId="2659" xr:uid="{00000000-0005-0000-0000-00005F1C0000}"/>
    <cellStyle name="Normal 26 18" xfId="2660" xr:uid="{00000000-0005-0000-0000-0000601C0000}"/>
    <cellStyle name="Normal 26 19" xfId="2661" xr:uid="{00000000-0005-0000-0000-0000611C0000}"/>
    <cellStyle name="Normal 26 2" xfId="2662" xr:uid="{00000000-0005-0000-0000-0000621C0000}"/>
    <cellStyle name="Normal 26 20" xfId="2663" xr:uid="{00000000-0005-0000-0000-0000631C0000}"/>
    <cellStyle name="Normal 26 21" xfId="2664" xr:uid="{00000000-0005-0000-0000-0000641C0000}"/>
    <cellStyle name="Normal 26 22" xfId="2665" xr:uid="{00000000-0005-0000-0000-0000651C0000}"/>
    <cellStyle name="Normal 26 23" xfId="2666" xr:uid="{00000000-0005-0000-0000-0000661C0000}"/>
    <cellStyle name="Normal 26 24" xfId="2667" xr:uid="{00000000-0005-0000-0000-0000671C0000}"/>
    <cellStyle name="Normal 26 25" xfId="2668" xr:uid="{00000000-0005-0000-0000-0000681C0000}"/>
    <cellStyle name="Normal 26 26" xfId="2669" xr:uid="{00000000-0005-0000-0000-0000691C0000}"/>
    <cellStyle name="Normal 26 27" xfId="2670" xr:uid="{00000000-0005-0000-0000-00006A1C0000}"/>
    <cellStyle name="Normal 26 28" xfId="2671" xr:uid="{00000000-0005-0000-0000-00006B1C0000}"/>
    <cellStyle name="Normal 26 29" xfId="2672" xr:uid="{00000000-0005-0000-0000-00006C1C0000}"/>
    <cellStyle name="Normal 26 3" xfId="2673" xr:uid="{00000000-0005-0000-0000-00006D1C0000}"/>
    <cellStyle name="Normal 26 30" xfId="2674" xr:uid="{00000000-0005-0000-0000-00006E1C0000}"/>
    <cellStyle name="Normal 26 31" xfId="2675" xr:uid="{00000000-0005-0000-0000-00006F1C0000}"/>
    <cellStyle name="Normal 26 32" xfId="2676" xr:uid="{00000000-0005-0000-0000-0000701C0000}"/>
    <cellStyle name="Normal 26 33" xfId="2677" xr:uid="{00000000-0005-0000-0000-0000711C0000}"/>
    <cellStyle name="Normal 26 34" xfId="2678" xr:uid="{00000000-0005-0000-0000-0000721C0000}"/>
    <cellStyle name="Normal 26 35" xfId="2679" xr:uid="{00000000-0005-0000-0000-0000731C0000}"/>
    <cellStyle name="Normal 26 36" xfId="2680" xr:uid="{00000000-0005-0000-0000-0000741C0000}"/>
    <cellStyle name="Normal 26 37" xfId="2681" xr:uid="{00000000-0005-0000-0000-0000751C0000}"/>
    <cellStyle name="Normal 26 38" xfId="2682" xr:uid="{00000000-0005-0000-0000-0000761C0000}"/>
    <cellStyle name="Normal 26 39" xfId="2683" xr:uid="{00000000-0005-0000-0000-0000771C0000}"/>
    <cellStyle name="Normal 26 4" xfId="2684" xr:uid="{00000000-0005-0000-0000-0000781C0000}"/>
    <cellStyle name="Normal 26 40" xfId="2685" xr:uid="{00000000-0005-0000-0000-0000791C0000}"/>
    <cellStyle name="Normal 26 41" xfId="2686" xr:uid="{00000000-0005-0000-0000-00007A1C0000}"/>
    <cellStyle name="Normal 26 42" xfId="2687" xr:uid="{00000000-0005-0000-0000-00007B1C0000}"/>
    <cellStyle name="Normal 26 43" xfId="2688" xr:uid="{00000000-0005-0000-0000-00007C1C0000}"/>
    <cellStyle name="Normal 26 44" xfId="2689" xr:uid="{00000000-0005-0000-0000-00007D1C0000}"/>
    <cellStyle name="Normal 26 45" xfId="2690" xr:uid="{00000000-0005-0000-0000-00007E1C0000}"/>
    <cellStyle name="Normal 26 46" xfId="2691" xr:uid="{00000000-0005-0000-0000-00007F1C0000}"/>
    <cellStyle name="Normal 26 47" xfId="2692" xr:uid="{00000000-0005-0000-0000-0000801C0000}"/>
    <cellStyle name="Normal 26 48" xfId="2693" xr:uid="{00000000-0005-0000-0000-0000811C0000}"/>
    <cellStyle name="Normal 26 49" xfId="2694" xr:uid="{00000000-0005-0000-0000-0000821C0000}"/>
    <cellStyle name="Normal 26 5" xfId="2695" xr:uid="{00000000-0005-0000-0000-0000831C0000}"/>
    <cellStyle name="Normal 26 50" xfId="2696" xr:uid="{00000000-0005-0000-0000-0000841C0000}"/>
    <cellStyle name="Normal 26 51" xfId="2697" xr:uid="{00000000-0005-0000-0000-0000851C0000}"/>
    <cellStyle name="Normal 26 52" xfId="2698" xr:uid="{00000000-0005-0000-0000-0000861C0000}"/>
    <cellStyle name="Normal 26 53" xfId="2699" xr:uid="{00000000-0005-0000-0000-0000871C0000}"/>
    <cellStyle name="Normal 26 54" xfId="2700" xr:uid="{00000000-0005-0000-0000-0000881C0000}"/>
    <cellStyle name="Normal 26 55" xfId="2701" xr:uid="{00000000-0005-0000-0000-0000891C0000}"/>
    <cellStyle name="Normal 26 56" xfId="2702" xr:uid="{00000000-0005-0000-0000-00008A1C0000}"/>
    <cellStyle name="Normal 26 57" xfId="2703" xr:uid="{00000000-0005-0000-0000-00008B1C0000}"/>
    <cellStyle name="Normal 26 58" xfId="2704" xr:uid="{00000000-0005-0000-0000-00008C1C0000}"/>
    <cellStyle name="Normal 26 59" xfId="2705" xr:uid="{00000000-0005-0000-0000-00008D1C0000}"/>
    <cellStyle name="Normal 26 6" xfId="2706" xr:uid="{00000000-0005-0000-0000-00008E1C0000}"/>
    <cellStyle name="Normal 26 60" xfId="2707" xr:uid="{00000000-0005-0000-0000-00008F1C0000}"/>
    <cellStyle name="Normal 26 61" xfId="2708" xr:uid="{00000000-0005-0000-0000-0000901C0000}"/>
    <cellStyle name="Normal 26 62" xfId="2709" xr:uid="{00000000-0005-0000-0000-0000911C0000}"/>
    <cellStyle name="Normal 26 63" xfId="2710" xr:uid="{00000000-0005-0000-0000-0000921C0000}"/>
    <cellStyle name="Normal 26 64" xfId="2711" xr:uid="{00000000-0005-0000-0000-0000931C0000}"/>
    <cellStyle name="Normal 26 65" xfId="2712" xr:uid="{00000000-0005-0000-0000-0000941C0000}"/>
    <cellStyle name="Normal 26 66" xfId="2713" xr:uid="{00000000-0005-0000-0000-0000951C0000}"/>
    <cellStyle name="Normal 26 67" xfId="2714" xr:uid="{00000000-0005-0000-0000-0000961C0000}"/>
    <cellStyle name="Normal 26 68" xfId="2715" xr:uid="{00000000-0005-0000-0000-0000971C0000}"/>
    <cellStyle name="Normal 26 69" xfId="2716" xr:uid="{00000000-0005-0000-0000-0000981C0000}"/>
    <cellStyle name="Normal 26 7" xfId="2717" xr:uid="{00000000-0005-0000-0000-0000991C0000}"/>
    <cellStyle name="Normal 26 70" xfId="2718" xr:uid="{00000000-0005-0000-0000-00009A1C0000}"/>
    <cellStyle name="Normal 26 71" xfId="2719" xr:uid="{00000000-0005-0000-0000-00009B1C0000}"/>
    <cellStyle name="Normal 26 72" xfId="2720" xr:uid="{00000000-0005-0000-0000-00009C1C0000}"/>
    <cellStyle name="Normal 26 73" xfId="2721" xr:uid="{00000000-0005-0000-0000-00009D1C0000}"/>
    <cellStyle name="Normal 26 74" xfId="2722" xr:uid="{00000000-0005-0000-0000-00009E1C0000}"/>
    <cellStyle name="Normal 26 75" xfId="2723" xr:uid="{00000000-0005-0000-0000-00009F1C0000}"/>
    <cellStyle name="Normal 26 76" xfId="2724" xr:uid="{00000000-0005-0000-0000-0000A01C0000}"/>
    <cellStyle name="Normal 26 77" xfId="2725" xr:uid="{00000000-0005-0000-0000-0000A11C0000}"/>
    <cellStyle name="Normal 26 78" xfId="2726" xr:uid="{00000000-0005-0000-0000-0000A21C0000}"/>
    <cellStyle name="Normal 26 79" xfId="2727" xr:uid="{00000000-0005-0000-0000-0000A31C0000}"/>
    <cellStyle name="Normal 26 8" xfId="2728" xr:uid="{00000000-0005-0000-0000-0000A41C0000}"/>
    <cellStyle name="Normal 26 80" xfId="2729" xr:uid="{00000000-0005-0000-0000-0000A51C0000}"/>
    <cellStyle name="Normal 26 81" xfId="2730" xr:uid="{00000000-0005-0000-0000-0000A61C0000}"/>
    <cellStyle name="Normal 26 82" xfId="2731" xr:uid="{00000000-0005-0000-0000-0000A71C0000}"/>
    <cellStyle name="Normal 26 83" xfId="2732" xr:uid="{00000000-0005-0000-0000-0000A81C0000}"/>
    <cellStyle name="Normal 26 84" xfId="2733" xr:uid="{00000000-0005-0000-0000-0000A91C0000}"/>
    <cellStyle name="Normal 26 85" xfId="2734" xr:uid="{00000000-0005-0000-0000-0000AA1C0000}"/>
    <cellStyle name="Normal 26 86" xfId="2735" xr:uid="{00000000-0005-0000-0000-0000AB1C0000}"/>
    <cellStyle name="Normal 26 87" xfId="2736" xr:uid="{00000000-0005-0000-0000-0000AC1C0000}"/>
    <cellStyle name="Normal 26 88" xfId="2737" xr:uid="{00000000-0005-0000-0000-0000AD1C0000}"/>
    <cellStyle name="Normal 26 89" xfId="2738" xr:uid="{00000000-0005-0000-0000-0000AE1C0000}"/>
    <cellStyle name="Normal 26 9" xfId="2739" xr:uid="{00000000-0005-0000-0000-0000AF1C0000}"/>
    <cellStyle name="Normal 26 90" xfId="2740" xr:uid="{00000000-0005-0000-0000-0000B01C0000}"/>
    <cellStyle name="Normal 26 91" xfId="2741" xr:uid="{00000000-0005-0000-0000-0000B11C0000}"/>
    <cellStyle name="Normal 26 92" xfId="2742" xr:uid="{00000000-0005-0000-0000-0000B21C0000}"/>
    <cellStyle name="Normal 26 93" xfId="2743" xr:uid="{00000000-0005-0000-0000-0000B31C0000}"/>
    <cellStyle name="Normal 26 94" xfId="2744" xr:uid="{00000000-0005-0000-0000-0000B41C0000}"/>
    <cellStyle name="Normal 26 95" xfId="2745" xr:uid="{00000000-0005-0000-0000-0000B51C0000}"/>
    <cellStyle name="Normal 26 96" xfId="2746" xr:uid="{00000000-0005-0000-0000-0000B61C0000}"/>
    <cellStyle name="Normal 26 97" xfId="2747" xr:uid="{00000000-0005-0000-0000-0000B71C0000}"/>
    <cellStyle name="Normal 26 98" xfId="2748" xr:uid="{00000000-0005-0000-0000-0000B81C0000}"/>
    <cellStyle name="Normal 26 99" xfId="2749" xr:uid="{00000000-0005-0000-0000-0000B91C0000}"/>
    <cellStyle name="Normal 27" xfId="2750" xr:uid="{00000000-0005-0000-0000-0000BA1C0000}"/>
    <cellStyle name="Normal 27 10" xfId="2751" xr:uid="{00000000-0005-0000-0000-0000BB1C0000}"/>
    <cellStyle name="Normal 27 100" xfId="2752" xr:uid="{00000000-0005-0000-0000-0000BC1C0000}"/>
    <cellStyle name="Normal 27 101" xfId="2753" xr:uid="{00000000-0005-0000-0000-0000BD1C0000}"/>
    <cellStyle name="Normal 27 102" xfId="2754" xr:uid="{00000000-0005-0000-0000-0000BE1C0000}"/>
    <cellStyle name="Normal 27 103" xfId="2755" xr:uid="{00000000-0005-0000-0000-0000BF1C0000}"/>
    <cellStyle name="Normal 27 104" xfId="2756" xr:uid="{00000000-0005-0000-0000-0000C01C0000}"/>
    <cellStyle name="Normal 27 105" xfId="2757" xr:uid="{00000000-0005-0000-0000-0000C11C0000}"/>
    <cellStyle name="Normal 27 106" xfId="2758" xr:uid="{00000000-0005-0000-0000-0000C21C0000}"/>
    <cellStyle name="Normal 27 107" xfId="2759" xr:uid="{00000000-0005-0000-0000-0000C31C0000}"/>
    <cellStyle name="Normal 27 108" xfId="2760" xr:uid="{00000000-0005-0000-0000-0000C41C0000}"/>
    <cellStyle name="Normal 27 109" xfId="2761" xr:uid="{00000000-0005-0000-0000-0000C51C0000}"/>
    <cellStyle name="Normal 27 11" xfId="2762" xr:uid="{00000000-0005-0000-0000-0000C61C0000}"/>
    <cellStyle name="Normal 27 12" xfId="2763" xr:uid="{00000000-0005-0000-0000-0000C71C0000}"/>
    <cellStyle name="Normal 27 13" xfId="2764" xr:uid="{00000000-0005-0000-0000-0000C81C0000}"/>
    <cellStyle name="Normal 27 14" xfId="2765" xr:uid="{00000000-0005-0000-0000-0000C91C0000}"/>
    <cellStyle name="Normal 27 15" xfId="2766" xr:uid="{00000000-0005-0000-0000-0000CA1C0000}"/>
    <cellStyle name="Normal 27 16" xfId="2767" xr:uid="{00000000-0005-0000-0000-0000CB1C0000}"/>
    <cellStyle name="Normal 27 17" xfId="2768" xr:uid="{00000000-0005-0000-0000-0000CC1C0000}"/>
    <cellStyle name="Normal 27 18" xfId="2769" xr:uid="{00000000-0005-0000-0000-0000CD1C0000}"/>
    <cellStyle name="Normal 27 19" xfId="2770" xr:uid="{00000000-0005-0000-0000-0000CE1C0000}"/>
    <cellStyle name="Normal 27 2" xfId="2771" xr:uid="{00000000-0005-0000-0000-0000CF1C0000}"/>
    <cellStyle name="Normal 27 20" xfId="2772" xr:uid="{00000000-0005-0000-0000-0000D01C0000}"/>
    <cellStyle name="Normal 27 21" xfId="2773" xr:uid="{00000000-0005-0000-0000-0000D11C0000}"/>
    <cellStyle name="Normal 27 22" xfId="2774" xr:uid="{00000000-0005-0000-0000-0000D21C0000}"/>
    <cellStyle name="Normal 27 23" xfId="2775" xr:uid="{00000000-0005-0000-0000-0000D31C0000}"/>
    <cellStyle name="Normal 27 24" xfId="2776" xr:uid="{00000000-0005-0000-0000-0000D41C0000}"/>
    <cellStyle name="Normal 27 25" xfId="2777" xr:uid="{00000000-0005-0000-0000-0000D51C0000}"/>
    <cellStyle name="Normal 27 26" xfId="2778" xr:uid="{00000000-0005-0000-0000-0000D61C0000}"/>
    <cellStyle name="Normal 27 27" xfId="2779" xr:uid="{00000000-0005-0000-0000-0000D71C0000}"/>
    <cellStyle name="Normal 27 28" xfId="2780" xr:uid="{00000000-0005-0000-0000-0000D81C0000}"/>
    <cellStyle name="Normal 27 29" xfId="2781" xr:uid="{00000000-0005-0000-0000-0000D91C0000}"/>
    <cellStyle name="Normal 27 3" xfId="2782" xr:uid="{00000000-0005-0000-0000-0000DA1C0000}"/>
    <cellStyle name="Normal 27 30" xfId="2783" xr:uid="{00000000-0005-0000-0000-0000DB1C0000}"/>
    <cellStyle name="Normal 27 31" xfId="2784" xr:uid="{00000000-0005-0000-0000-0000DC1C0000}"/>
    <cellStyle name="Normal 27 32" xfId="2785" xr:uid="{00000000-0005-0000-0000-0000DD1C0000}"/>
    <cellStyle name="Normal 27 33" xfId="2786" xr:uid="{00000000-0005-0000-0000-0000DE1C0000}"/>
    <cellStyle name="Normal 27 34" xfId="2787" xr:uid="{00000000-0005-0000-0000-0000DF1C0000}"/>
    <cellStyle name="Normal 27 35" xfId="2788" xr:uid="{00000000-0005-0000-0000-0000E01C0000}"/>
    <cellStyle name="Normal 27 36" xfId="2789" xr:uid="{00000000-0005-0000-0000-0000E11C0000}"/>
    <cellStyle name="Normal 27 37" xfId="2790" xr:uid="{00000000-0005-0000-0000-0000E21C0000}"/>
    <cellStyle name="Normal 27 38" xfId="2791" xr:uid="{00000000-0005-0000-0000-0000E31C0000}"/>
    <cellStyle name="Normal 27 39" xfId="2792" xr:uid="{00000000-0005-0000-0000-0000E41C0000}"/>
    <cellStyle name="Normal 27 4" xfId="2793" xr:uid="{00000000-0005-0000-0000-0000E51C0000}"/>
    <cellStyle name="Normal 27 40" xfId="2794" xr:uid="{00000000-0005-0000-0000-0000E61C0000}"/>
    <cellStyle name="Normal 27 41" xfId="2795" xr:uid="{00000000-0005-0000-0000-0000E71C0000}"/>
    <cellStyle name="Normal 27 42" xfId="2796" xr:uid="{00000000-0005-0000-0000-0000E81C0000}"/>
    <cellStyle name="Normal 27 43" xfId="2797" xr:uid="{00000000-0005-0000-0000-0000E91C0000}"/>
    <cellStyle name="Normal 27 44" xfId="2798" xr:uid="{00000000-0005-0000-0000-0000EA1C0000}"/>
    <cellStyle name="Normal 27 45" xfId="2799" xr:uid="{00000000-0005-0000-0000-0000EB1C0000}"/>
    <cellStyle name="Normal 27 46" xfId="2800" xr:uid="{00000000-0005-0000-0000-0000EC1C0000}"/>
    <cellStyle name="Normal 27 47" xfId="2801" xr:uid="{00000000-0005-0000-0000-0000ED1C0000}"/>
    <cellStyle name="Normal 27 48" xfId="2802" xr:uid="{00000000-0005-0000-0000-0000EE1C0000}"/>
    <cellStyle name="Normal 27 49" xfId="2803" xr:uid="{00000000-0005-0000-0000-0000EF1C0000}"/>
    <cellStyle name="Normal 27 5" xfId="2804" xr:uid="{00000000-0005-0000-0000-0000F01C0000}"/>
    <cellStyle name="Normal 27 50" xfId="2805" xr:uid="{00000000-0005-0000-0000-0000F11C0000}"/>
    <cellStyle name="Normal 27 51" xfId="2806" xr:uid="{00000000-0005-0000-0000-0000F21C0000}"/>
    <cellStyle name="Normal 27 52" xfId="2807" xr:uid="{00000000-0005-0000-0000-0000F31C0000}"/>
    <cellStyle name="Normal 27 53" xfId="2808" xr:uid="{00000000-0005-0000-0000-0000F41C0000}"/>
    <cellStyle name="Normal 27 54" xfId="2809" xr:uid="{00000000-0005-0000-0000-0000F51C0000}"/>
    <cellStyle name="Normal 27 55" xfId="2810" xr:uid="{00000000-0005-0000-0000-0000F61C0000}"/>
    <cellStyle name="Normal 27 56" xfId="2811" xr:uid="{00000000-0005-0000-0000-0000F71C0000}"/>
    <cellStyle name="Normal 27 57" xfId="2812" xr:uid="{00000000-0005-0000-0000-0000F81C0000}"/>
    <cellStyle name="Normal 27 58" xfId="2813" xr:uid="{00000000-0005-0000-0000-0000F91C0000}"/>
    <cellStyle name="Normal 27 59" xfId="2814" xr:uid="{00000000-0005-0000-0000-0000FA1C0000}"/>
    <cellStyle name="Normal 27 6" xfId="2815" xr:uid="{00000000-0005-0000-0000-0000FB1C0000}"/>
    <cellStyle name="Normal 27 60" xfId="2816" xr:uid="{00000000-0005-0000-0000-0000FC1C0000}"/>
    <cellStyle name="Normal 27 61" xfId="2817" xr:uid="{00000000-0005-0000-0000-0000FD1C0000}"/>
    <cellStyle name="Normal 27 62" xfId="2818" xr:uid="{00000000-0005-0000-0000-0000FE1C0000}"/>
    <cellStyle name="Normal 27 63" xfId="2819" xr:uid="{00000000-0005-0000-0000-0000FF1C0000}"/>
    <cellStyle name="Normal 27 64" xfId="2820" xr:uid="{00000000-0005-0000-0000-0000001D0000}"/>
    <cellStyle name="Normal 27 65" xfId="2821" xr:uid="{00000000-0005-0000-0000-0000011D0000}"/>
    <cellStyle name="Normal 27 66" xfId="2822" xr:uid="{00000000-0005-0000-0000-0000021D0000}"/>
    <cellStyle name="Normal 27 67" xfId="2823" xr:uid="{00000000-0005-0000-0000-0000031D0000}"/>
    <cellStyle name="Normal 27 68" xfId="2824" xr:uid="{00000000-0005-0000-0000-0000041D0000}"/>
    <cellStyle name="Normal 27 69" xfId="2825" xr:uid="{00000000-0005-0000-0000-0000051D0000}"/>
    <cellStyle name="Normal 27 7" xfId="2826" xr:uid="{00000000-0005-0000-0000-0000061D0000}"/>
    <cellStyle name="Normal 27 70" xfId="2827" xr:uid="{00000000-0005-0000-0000-0000071D0000}"/>
    <cellStyle name="Normal 27 71" xfId="2828" xr:uid="{00000000-0005-0000-0000-0000081D0000}"/>
    <cellStyle name="Normal 27 72" xfId="2829" xr:uid="{00000000-0005-0000-0000-0000091D0000}"/>
    <cellStyle name="Normal 27 73" xfId="2830" xr:uid="{00000000-0005-0000-0000-00000A1D0000}"/>
    <cellStyle name="Normal 27 74" xfId="2831" xr:uid="{00000000-0005-0000-0000-00000B1D0000}"/>
    <cellStyle name="Normal 27 75" xfId="2832" xr:uid="{00000000-0005-0000-0000-00000C1D0000}"/>
    <cellStyle name="Normal 27 76" xfId="2833" xr:uid="{00000000-0005-0000-0000-00000D1D0000}"/>
    <cellStyle name="Normal 27 77" xfId="2834" xr:uid="{00000000-0005-0000-0000-00000E1D0000}"/>
    <cellStyle name="Normal 27 78" xfId="2835" xr:uid="{00000000-0005-0000-0000-00000F1D0000}"/>
    <cellStyle name="Normal 27 79" xfId="2836" xr:uid="{00000000-0005-0000-0000-0000101D0000}"/>
    <cellStyle name="Normal 27 8" xfId="2837" xr:uid="{00000000-0005-0000-0000-0000111D0000}"/>
    <cellStyle name="Normal 27 80" xfId="2838" xr:uid="{00000000-0005-0000-0000-0000121D0000}"/>
    <cellStyle name="Normal 27 81" xfId="2839" xr:uid="{00000000-0005-0000-0000-0000131D0000}"/>
    <cellStyle name="Normal 27 82" xfId="2840" xr:uid="{00000000-0005-0000-0000-0000141D0000}"/>
    <cellStyle name="Normal 27 83" xfId="2841" xr:uid="{00000000-0005-0000-0000-0000151D0000}"/>
    <cellStyle name="Normal 27 84" xfId="2842" xr:uid="{00000000-0005-0000-0000-0000161D0000}"/>
    <cellStyle name="Normal 27 85" xfId="2843" xr:uid="{00000000-0005-0000-0000-0000171D0000}"/>
    <cellStyle name="Normal 27 86" xfId="2844" xr:uid="{00000000-0005-0000-0000-0000181D0000}"/>
    <cellStyle name="Normal 27 87" xfId="2845" xr:uid="{00000000-0005-0000-0000-0000191D0000}"/>
    <cellStyle name="Normal 27 88" xfId="2846" xr:uid="{00000000-0005-0000-0000-00001A1D0000}"/>
    <cellStyle name="Normal 27 89" xfId="2847" xr:uid="{00000000-0005-0000-0000-00001B1D0000}"/>
    <cellStyle name="Normal 27 9" xfId="2848" xr:uid="{00000000-0005-0000-0000-00001C1D0000}"/>
    <cellStyle name="Normal 27 90" xfId="2849" xr:uid="{00000000-0005-0000-0000-00001D1D0000}"/>
    <cellStyle name="Normal 27 91" xfId="2850" xr:uid="{00000000-0005-0000-0000-00001E1D0000}"/>
    <cellStyle name="Normal 27 92" xfId="2851" xr:uid="{00000000-0005-0000-0000-00001F1D0000}"/>
    <cellStyle name="Normal 27 93" xfId="2852" xr:uid="{00000000-0005-0000-0000-0000201D0000}"/>
    <cellStyle name="Normal 27 94" xfId="2853" xr:uid="{00000000-0005-0000-0000-0000211D0000}"/>
    <cellStyle name="Normal 27 95" xfId="2854" xr:uid="{00000000-0005-0000-0000-0000221D0000}"/>
    <cellStyle name="Normal 27 96" xfId="2855" xr:uid="{00000000-0005-0000-0000-0000231D0000}"/>
    <cellStyle name="Normal 27 97" xfId="2856" xr:uid="{00000000-0005-0000-0000-0000241D0000}"/>
    <cellStyle name="Normal 27 98" xfId="2857" xr:uid="{00000000-0005-0000-0000-0000251D0000}"/>
    <cellStyle name="Normal 27 99" xfId="2858" xr:uid="{00000000-0005-0000-0000-0000261D0000}"/>
    <cellStyle name="Normal 28" xfId="2859" xr:uid="{00000000-0005-0000-0000-0000271D0000}"/>
    <cellStyle name="Normal 28 10" xfId="2860" xr:uid="{00000000-0005-0000-0000-0000281D0000}"/>
    <cellStyle name="Normal 28 100" xfId="2861" xr:uid="{00000000-0005-0000-0000-0000291D0000}"/>
    <cellStyle name="Normal 28 101" xfId="2862" xr:uid="{00000000-0005-0000-0000-00002A1D0000}"/>
    <cellStyle name="Normal 28 102" xfId="2863" xr:uid="{00000000-0005-0000-0000-00002B1D0000}"/>
    <cellStyle name="Normal 28 103" xfId="2864" xr:uid="{00000000-0005-0000-0000-00002C1D0000}"/>
    <cellStyle name="Normal 28 104" xfId="2865" xr:uid="{00000000-0005-0000-0000-00002D1D0000}"/>
    <cellStyle name="Normal 28 105" xfId="2866" xr:uid="{00000000-0005-0000-0000-00002E1D0000}"/>
    <cellStyle name="Normal 28 106" xfId="2867" xr:uid="{00000000-0005-0000-0000-00002F1D0000}"/>
    <cellStyle name="Normal 28 107" xfId="2868" xr:uid="{00000000-0005-0000-0000-0000301D0000}"/>
    <cellStyle name="Normal 28 108" xfId="2869" xr:uid="{00000000-0005-0000-0000-0000311D0000}"/>
    <cellStyle name="Normal 28 109" xfId="2870" xr:uid="{00000000-0005-0000-0000-0000321D0000}"/>
    <cellStyle name="Normal 28 11" xfId="2871" xr:uid="{00000000-0005-0000-0000-0000331D0000}"/>
    <cellStyle name="Normal 28 12" xfId="2872" xr:uid="{00000000-0005-0000-0000-0000341D0000}"/>
    <cellStyle name="Normal 28 13" xfId="2873" xr:uid="{00000000-0005-0000-0000-0000351D0000}"/>
    <cellStyle name="Normal 28 14" xfId="2874" xr:uid="{00000000-0005-0000-0000-0000361D0000}"/>
    <cellStyle name="Normal 28 15" xfId="2875" xr:uid="{00000000-0005-0000-0000-0000371D0000}"/>
    <cellStyle name="Normal 28 16" xfId="2876" xr:uid="{00000000-0005-0000-0000-0000381D0000}"/>
    <cellStyle name="Normal 28 17" xfId="2877" xr:uid="{00000000-0005-0000-0000-0000391D0000}"/>
    <cellStyle name="Normal 28 18" xfId="2878" xr:uid="{00000000-0005-0000-0000-00003A1D0000}"/>
    <cellStyle name="Normal 28 19" xfId="2879" xr:uid="{00000000-0005-0000-0000-00003B1D0000}"/>
    <cellStyle name="Normal 28 2" xfId="2880" xr:uid="{00000000-0005-0000-0000-00003C1D0000}"/>
    <cellStyle name="Normal 28 20" xfId="2881" xr:uid="{00000000-0005-0000-0000-00003D1D0000}"/>
    <cellStyle name="Normal 28 21" xfId="2882" xr:uid="{00000000-0005-0000-0000-00003E1D0000}"/>
    <cellStyle name="Normal 28 22" xfId="2883" xr:uid="{00000000-0005-0000-0000-00003F1D0000}"/>
    <cellStyle name="Normal 28 23" xfId="2884" xr:uid="{00000000-0005-0000-0000-0000401D0000}"/>
    <cellStyle name="Normal 28 24" xfId="2885" xr:uid="{00000000-0005-0000-0000-0000411D0000}"/>
    <cellStyle name="Normal 28 25" xfId="2886" xr:uid="{00000000-0005-0000-0000-0000421D0000}"/>
    <cellStyle name="Normal 28 26" xfId="2887" xr:uid="{00000000-0005-0000-0000-0000431D0000}"/>
    <cellStyle name="Normal 28 27" xfId="2888" xr:uid="{00000000-0005-0000-0000-0000441D0000}"/>
    <cellStyle name="Normal 28 28" xfId="2889" xr:uid="{00000000-0005-0000-0000-0000451D0000}"/>
    <cellStyle name="Normal 28 29" xfId="2890" xr:uid="{00000000-0005-0000-0000-0000461D0000}"/>
    <cellStyle name="Normal 28 3" xfId="2891" xr:uid="{00000000-0005-0000-0000-0000471D0000}"/>
    <cellStyle name="Normal 28 30" xfId="2892" xr:uid="{00000000-0005-0000-0000-0000481D0000}"/>
    <cellStyle name="Normal 28 31" xfId="2893" xr:uid="{00000000-0005-0000-0000-0000491D0000}"/>
    <cellStyle name="Normal 28 32" xfId="2894" xr:uid="{00000000-0005-0000-0000-00004A1D0000}"/>
    <cellStyle name="Normal 28 33" xfId="2895" xr:uid="{00000000-0005-0000-0000-00004B1D0000}"/>
    <cellStyle name="Normal 28 34" xfId="2896" xr:uid="{00000000-0005-0000-0000-00004C1D0000}"/>
    <cellStyle name="Normal 28 35" xfId="2897" xr:uid="{00000000-0005-0000-0000-00004D1D0000}"/>
    <cellStyle name="Normal 28 36" xfId="2898" xr:uid="{00000000-0005-0000-0000-00004E1D0000}"/>
    <cellStyle name="Normal 28 37" xfId="2899" xr:uid="{00000000-0005-0000-0000-00004F1D0000}"/>
    <cellStyle name="Normal 28 38" xfId="2900" xr:uid="{00000000-0005-0000-0000-0000501D0000}"/>
    <cellStyle name="Normal 28 39" xfId="2901" xr:uid="{00000000-0005-0000-0000-0000511D0000}"/>
    <cellStyle name="Normal 28 4" xfId="2902" xr:uid="{00000000-0005-0000-0000-0000521D0000}"/>
    <cellStyle name="Normal 28 40" xfId="2903" xr:uid="{00000000-0005-0000-0000-0000531D0000}"/>
    <cellStyle name="Normal 28 41" xfId="2904" xr:uid="{00000000-0005-0000-0000-0000541D0000}"/>
    <cellStyle name="Normal 28 42" xfId="2905" xr:uid="{00000000-0005-0000-0000-0000551D0000}"/>
    <cellStyle name="Normal 28 43" xfId="2906" xr:uid="{00000000-0005-0000-0000-0000561D0000}"/>
    <cellStyle name="Normal 28 44" xfId="2907" xr:uid="{00000000-0005-0000-0000-0000571D0000}"/>
    <cellStyle name="Normal 28 45" xfId="2908" xr:uid="{00000000-0005-0000-0000-0000581D0000}"/>
    <cellStyle name="Normal 28 46" xfId="2909" xr:uid="{00000000-0005-0000-0000-0000591D0000}"/>
    <cellStyle name="Normal 28 47" xfId="2910" xr:uid="{00000000-0005-0000-0000-00005A1D0000}"/>
    <cellStyle name="Normal 28 48" xfId="2911" xr:uid="{00000000-0005-0000-0000-00005B1D0000}"/>
    <cellStyle name="Normal 28 49" xfId="2912" xr:uid="{00000000-0005-0000-0000-00005C1D0000}"/>
    <cellStyle name="Normal 28 5" xfId="2913" xr:uid="{00000000-0005-0000-0000-00005D1D0000}"/>
    <cellStyle name="Normal 28 50" xfId="2914" xr:uid="{00000000-0005-0000-0000-00005E1D0000}"/>
    <cellStyle name="Normal 28 51" xfId="2915" xr:uid="{00000000-0005-0000-0000-00005F1D0000}"/>
    <cellStyle name="Normal 28 52" xfId="2916" xr:uid="{00000000-0005-0000-0000-0000601D0000}"/>
    <cellStyle name="Normal 28 53" xfId="2917" xr:uid="{00000000-0005-0000-0000-0000611D0000}"/>
    <cellStyle name="Normal 28 54" xfId="2918" xr:uid="{00000000-0005-0000-0000-0000621D0000}"/>
    <cellStyle name="Normal 28 55" xfId="2919" xr:uid="{00000000-0005-0000-0000-0000631D0000}"/>
    <cellStyle name="Normal 28 56" xfId="2920" xr:uid="{00000000-0005-0000-0000-0000641D0000}"/>
    <cellStyle name="Normal 28 57" xfId="2921" xr:uid="{00000000-0005-0000-0000-0000651D0000}"/>
    <cellStyle name="Normal 28 58" xfId="2922" xr:uid="{00000000-0005-0000-0000-0000661D0000}"/>
    <cellStyle name="Normal 28 59" xfId="2923" xr:uid="{00000000-0005-0000-0000-0000671D0000}"/>
    <cellStyle name="Normal 28 6" xfId="2924" xr:uid="{00000000-0005-0000-0000-0000681D0000}"/>
    <cellStyle name="Normal 28 60" xfId="2925" xr:uid="{00000000-0005-0000-0000-0000691D0000}"/>
    <cellStyle name="Normal 28 61" xfId="2926" xr:uid="{00000000-0005-0000-0000-00006A1D0000}"/>
    <cellStyle name="Normal 28 62" xfId="2927" xr:uid="{00000000-0005-0000-0000-00006B1D0000}"/>
    <cellStyle name="Normal 28 63" xfId="2928" xr:uid="{00000000-0005-0000-0000-00006C1D0000}"/>
    <cellStyle name="Normal 28 64" xfId="2929" xr:uid="{00000000-0005-0000-0000-00006D1D0000}"/>
    <cellStyle name="Normal 28 65" xfId="2930" xr:uid="{00000000-0005-0000-0000-00006E1D0000}"/>
    <cellStyle name="Normal 28 66" xfId="2931" xr:uid="{00000000-0005-0000-0000-00006F1D0000}"/>
    <cellStyle name="Normal 28 67" xfId="2932" xr:uid="{00000000-0005-0000-0000-0000701D0000}"/>
    <cellStyle name="Normal 28 68" xfId="2933" xr:uid="{00000000-0005-0000-0000-0000711D0000}"/>
    <cellStyle name="Normal 28 69" xfId="2934" xr:uid="{00000000-0005-0000-0000-0000721D0000}"/>
    <cellStyle name="Normal 28 7" xfId="2935" xr:uid="{00000000-0005-0000-0000-0000731D0000}"/>
    <cellStyle name="Normal 28 70" xfId="2936" xr:uid="{00000000-0005-0000-0000-0000741D0000}"/>
    <cellStyle name="Normal 28 71" xfId="2937" xr:uid="{00000000-0005-0000-0000-0000751D0000}"/>
    <cellStyle name="Normal 28 72" xfId="2938" xr:uid="{00000000-0005-0000-0000-0000761D0000}"/>
    <cellStyle name="Normal 28 73" xfId="2939" xr:uid="{00000000-0005-0000-0000-0000771D0000}"/>
    <cellStyle name="Normal 28 74" xfId="2940" xr:uid="{00000000-0005-0000-0000-0000781D0000}"/>
    <cellStyle name="Normal 28 75" xfId="2941" xr:uid="{00000000-0005-0000-0000-0000791D0000}"/>
    <cellStyle name="Normal 28 76" xfId="2942" xr:uid="{00000000-0005-0000-0000-00007A1D0000}"/>
    <cellStyle name="Normal 28 77" xfId="2943" xr:uid="{00000000-0005-0000-0000-00007B1D0000}"/>
    <cellStyle name="Normal 28 78" xfId="2944" xr:uid="{00000000-0005-0000-0000-00007C1D0000}"/>
    <cellStyle name="Normal 28 79" xfId="2945" xr:uid="{00000000-0005-0000-0000-00007D1D0000}"/>
    <cellStyle name="Normal 28 8" xfId="2946" xr:uid="{00000000-0005-0000-0000-00007E1D0000}"/>
    <cellStyle name="Normal 28 80" xfId="2947" xr:uid="{00000000-0005-0000-0000-00007F1D0000}"/>
    <cellStyle name="Normal 28 81" xfId="2948" xr:uid="{00000000-0005-0000-0000-0000801D0000}"/>
    <cellStyle name="Normal 28 82" xfId="2949" xr:uid="{00000000-0005-0000-0000-0000811D0000}"/>
    <cellStyle name="Normal 28 83" xfId="2950" xr:uid="{00000000-0005-0000-0000-0000821D0000}"/>
    <cellStyle name="Normal 28 84" xfId="2951" xr:uid="{00000000-0005-0000-0000-0000831D0000}"/>
    <cellStyle name="Normal 28 85" xfId="2952" xr:uid="{00000000-0005-0000-0000-0000841D0000}"/>
    <cellStyle name="Normal 28 86" xfId="2953" xr:uid="{00000000-0005-0000-0000-0000851D0000}"/>
    <cellStyle name="Normal 28 87" xfId="2954" xr:uid="{00000000-0005-0000-0000-0000861D0000}"/>
    <cellStyle name="Normal 28 88" xfId="2955" xr:uid="{00000000-0005-0000-0000-0000871D0000}"/>
    <cellStyle name="Normal 28 89" xfId="2956" xr:uid="{00000000-0005-0000-0000-0000881D0000}"/>
    <cellStyle name="Normal 28 9" xfId="2957" xr:uid="{00000000-0005-0000-0000-0000891D0000}"/>
    <cellStyle name="Normal 28 90" xfId="2958" xr:uid="{00000000-0005-0000-0000-00008A1D0000}"/>
    <cellStyle name="Normal 28 91" xfId="2959" xr:uid="{00000000-0005-0000-0000-00008B1D0000}"/>
    <cellStyle name="Normal 28 92" xfId="2960" xr:uid="{00000000-0005-0000-0000-00008C1D0000}"/>
    <cellStyle name="Normal 28 93" xfId="2961" xr:uid="{00000000-0005-0000-0000-00008D1D0000}"/>
    <cellStyle name="Normal 28 94" xfId="2962" xr:uid="{00000000-0005-0000-0000-00008E1D0000}"/>
    <cellStyle name="Normal 28 95" xfId="2963" xr:uid="{00000000-0005-0000-0000-00008F1D0000}"/>
    <cellStyle name="Normal 28 96" xfId="2964" xr:uid="{00000000-0005-0000-0000-0000901D0000}"/>
    <cellStyle name="Normal 28 97" xfId="2965" xr:uid="{00000000-0005-0000-0000-0000911D0000}"/>
    <cellStyle name="Normal 28 98" xfId="2966" xr:uid="{00000000-0005-0000-0000-0000921D0000}"/>
    <cellStyle name="Normal 28 99" xfId="2967" xr:uid="{00000000-0005-0000-0000-0000931D0000}"/>
    <cellStyle name="Normal 29" xfId="2968" xr:uid="{00000000-0005-0000-0000-0000941D0000}"/>
    <cellStyle name="Normal 29 10" xfId="2969" xr:uid="{00000000-0005-0000-0000-0000951D0000}"/>
    <cellStyle name="Normal 29 100" xfId="2970" xr:uid="{00000000-0005-0000-0000-0000961D0000}"/>
    <cellStyle name="Normal 29 101" xfId="2971" xr:uid="{00000000-0005-0000-0000-0000971D0000}"/>
    <cellStyle name="Normal 29 102" xfId="2972" xr:uid="{00000000-0005-0000-0000-0000981D0000}"/>
    <cellStyle name="Normal 29 103" xfId="2973" xr:uid="{00000000-0005-0000-0000-0000991D0000}"/>
    <cellStyle name="Normal 29 104" xfId="2974" xr:uid="{00000000-0005-0000-0000-00009A1D0000}"/>
    <cellStyle name="Normal 29 105" xfId="2975" xr:uid="{00000000-0005-0000-0000-00009B1D0000}"/>
    <cellStyle name="Normal 29 106" xfId="2976" xr:uid="{00000000-0005-0000-0000-00009C1D0000}"/>
    <cellStyle name="Normal 29 107" xfId="2977" xr:uid="{00000000-0005-0000-0000-00009D1D0000}"/>
    <cellStyle name="Normal 29 108" xfId="2978" xr:uid="{00000000-0005-0000-0000-00009E1D0000}"/>
    <cellStyle name="Normal 29 109" xfId="2979" xr:uid="{00000000-0005-0000-0000-00009F1D0000}"/>
    <cellStyle name="Normal 29 11" xfId="2980" xr:uid="{00000000-0005-0000-0000-0000A01D0000}"/>
    <cellStyle name="Normal 29 12" xfId="2981" xr:uid="{00000000-0005-0000-0000-0000A11D0000}"/>
    <cellStyle name="Normal 29 13" xfId="2982" xr:uid="{00000000-0005-0000-0000-0000A21D0000}"/>
    <cellStyle name="Normal 29 14" xfId="2983" xr:uid="{00000000-0005-0000-0000-0000A31D0000}"/>
    <cellStyle name="Normal 29 15" xfId="2984" xr:uid="{00000000-0005-0000-0000-0000A41D0000}"/>
    <cellStyle name="Normal 29 16" xfId="2985" xr:uid="{00000000-0005-0000-0000-0000A51D0000}"/>
    <cellStyle name="Normal 29 17" xfId="2986" xr:uid="{00000000-0005-0000-0000-0000A61D0000}"/>
    <cellStyle name="Normal 29 18" xfId="2987" xr:uid="{00000000-0005-0000-0000-0000A71D0000}"/>
    <cellStyle name="Normal 29 19" xfId="2988" xr:uid="{00000000-0005-0000-0000-0000A81D0000}"/>
    <cellStyle name="Normal 29 2" xfId="2989" xr:uid="{00000000-0005-0000-0000-0000A91D0000}"/>
    <cellStyle name="Normal 29 20" xfId="2990" xr:uid="{00000000-0005-0000-0000-0000AA1D0000}"/>
    <cellStyle name="Normal 29 21" xfId="2991" xr:uid="{00000000-0005-0000-0000-0000AB1D0000}"/>
    <cellStyle name="Normal 29 22" xfId="2992" xr:uid="{00000000-0005-0000-0000-0000AC1D0000}"/>
    <cellStyle name="Normal 29 23" xfId="2993" xr:uid="{00000000-0005-0000-0000-0000AD1D0000}"/>
    <cellStyle name="Normal 29 24" xfId="2994" xr:uid="{00000000-0005-0000-0000-0000AE1D0000}"/>
    <cellStyle name="Normal 29 25" xfId="2995" xr:uid="{00000000-0005-0000-0000-0000AF1D0000}"/>
    <cellStyle name="Normal 29 26" xfId="2996" xr:uid="{00000000-0005-0000-0000-0000B01D0000}"/>
    <cellStyle name="Normal 29 27" xfId="2997" xr:uid="{00000000-0005-0000-0000-0000B11D0000}"/>
    <cellStyle name="Normal 29 28" xfId="2998" xr:uid="{00000000-0005-0000-0000-0000B21D0000}"/>
    <cellStyle name="Normal 29 29" xfId="2999" xr:uid="{00000000-0005-0000-0000-0000B31D0000}"/>
    <cellStyle name="Normal 29 3" xfId="3000" xr:uid="{00000000-0005-0000-0000-0000B41D0000}"/>
    <cellStyle name="Normal 29 30" xfId="3001" xr:uid="{00000000-0005-0000-0000-0000B51D0000}"/>
    <cellStyle name="Normal 29 31" xfId="3002" xr:uid="{00000000-0005-0000-0000-0000B61D0000}"/>
    <cellStyle name="Normal 29 32" xfId="3003" xr:uid="{00000000-0005-0000-0000-0000B71D0000}"/>
    <cellStyle name="Normal 29 33" xfId="3004" xr:uid="{00000000-0005-0000-0000-0000B81D0000}"/>
    <cellStyle name="Normal 29 34" xfId="3005" xr:uid="{00000000-0005-0000-0000-0000B91D0000}"/>
    <cellStyle name="Normal 29 35" xfId="3006" xr:uid="{00000000-0005-0000-0000-0000BA1D0000}"/>
    <cellStyle name="Normal 29 36" xfId="3007" xr:uid="{00000000-0005-0000-0000-0000BB1D0000}"/>
    <cellStyle name="Normal 29 37" xfId="3008" xr:uid="{00000000-0005-0000-0000-0000BC1D0000}"/>
    <cellStyle name="Normal 29 38" xfId="3009" xr:uid="{00000000-0005-0000-0000-0000BD1D0000}"/>
    <cellStyle name="Normal 29 39" xfId="3010" xr:uid="{00000000-0005-0000-0000-0000BE1D0000}"/>
    <cellStyle name="Normal 29 4" xfId="3011" xr:uid="{00000000-0005-0000-0000-0000BF1D0000}"/>
    <cellStyle name="Normal 29 40" xfId="3012" xr:uid="{00000000-0005-0000-0000-0000C01D0000}"/>
    <cellStyle name="Normal 29 41" xfId="3013" xr:uid="{00000000-0005-0000-0000-0000C11D0000}"/>
    <cellStyle name="Normal 29 42" xfId="3014" xr:uid="{00000000-0005-0000-0000-0000C21D0000}"/>
    <cellStyle name="Normal 29 43" xfId="3015" xr:uid="{00000000-0005-0000-0000-0000C31D0000}"/>
    <cellStyle name="Normal 29 44" xfId="3016" xr:uid="{00000000-0005-0000-0000-0000C41D0000}"/>
    <cellStyle name="Normal 29 45" xfId="3017" xr:uid="{00000000-0005-0000-0000-0000C51D0000}"/>
    <cellStyle name="Normal 29 46" xfId="3018" xr:uid="{00000000-0005-0000-0000-0000C61D0000}"/>
    <cellStyle name="Normal 29 47" xfId="3019" xr:uid="{00000000-0005-0000-0000-0000C71D0000}"/>
    <cellStyle name="Normal 29 48" xfId="3020" xr:uid="{00000000-0005-0000-0000-0000C81D0000}"/>
    <cellStyle name="Normal 29 49" xfId="3021" xr:uid="{00000000-0005-0000-0000-0000C91D0000}"/>
    <cellStyle name="Normal 29 5" xfId="3022" xr:uid="{00000000-0005-0000-0000-0000CA1D0000}"/>
    <cellStyle name="Normal 29 50" xfId="3023" xr:uid="{00000000-0005-0000-0000-0000CB1D0000}"/>
    <cellStyle name="Normal 29 51" xfId="3024" xr:uid="{00000000-0005-0000-0000-0000CC1D0000}"/>
    <cellStyle name="Normal 29 52" xfId="3025" xr:uid="{00000000-0005-0000-0000-0000CD1D0000}"/>
    <cellStyle name="Normal 29 53" xfId="3026" xr:uid="{00000000-0005-0000-0000-0000CE1D0000}"/>
    <cellStyle name="Normal 29 54" xfId="3027" xr:uid="{00000000-0005-0000-0000-0000CF1D0000}"/>
    <cellStyle name="Normal 29 55" xfId="3028" xr:uid="{00000000-0005-0000-0000-0000D01D0000}"/>
    <cellStyle name="Normal 29 56" xfId="3029" xr:uid="{00000000-0005-0000-0000-0000D11D0000}"/>
    <cellStyle name="Normal 29 57" xfId="3030" xr:uid="{00000000-0005-0000-0000-0000D21D0000}"/>
    <cellStyle name="Normal 29 58" xfId="3031" xr:uid="{00000000-0005-0000-0000-0000D31D0000}"/>
    <cellStyle name="Normal 29 59" xfId="3032" xr:uid="{00000000-0005-0000-0000-0000D41D0000}"/>
    <cellStyle name="Normal 29 6" xfId="3033" xr:uid="{00000000-0005-0000-0000-0000D51D0000}"/>
    <cellStyle name="Normal 29 60" xfId="3034" xr:uid="{00000000-0005-0000-0000-0000D61D0000}"/>
    <cellStyle name="Normal 29 61" xfId="3035" xr:uid="{00000000-0005-0000-0000-0000D71D0000}"/>
    <cellStyle name="Normal 29 62" xfId="3036" xr:uid="{00000000-0005-0000-0000-0000D81D0000}"/>
    <cellStyle name="Normal 29 63" xfId="3037" xr:uid="{00000000-0005-0000-0000-0000D91D0000}"/>
    <cellStyle name="Normal 29 64" xfId="3038" xr:uid="{00000000-0005-0000-0000-0000DA1D0000}"/>
    <cellStyle name="Normal 29 65" xfId="3039" xr:uid="{00000000-0005-0000-0000-0000DB1D0000}"/>
    <cellStyle name="Normal 29 66" xfId="3040" xr:uid="{00000000-0005-0000-0000-0000DC1D0000}"/>
    <cellStyle name="Normal 29 67" xfId="3041" xr:uid="{00000000-0005-0000-0000-0000DD1D0000}"/>
    <cellStyle name="Normal 29 68" xfId="3042" xr:uid="{00000000-0005-0000-0000-0000DE1D0000}"/>
    <cellStyle name="Normal 29 69" xfId="3043" xr:uid="{00000000-0005-0000-0000-0000DF1D0000}"/>
    <cellStyle name="Normal 29 7" xfId="3044" xr:uid="{00000000-0005-0000-0000-0000E01D0000}"/>
    <cellStyle name="Normal 29 70" xfId="3045" xr:uid="{00000000-0005-0000-0000-0000E11D0000}"/>
    <cellStyle name="Normal 29 71" xfId="3046" xr:uid="{00000000-0005-0000-0000-0000E21D0000}"/>
    <cellStyle name="Normal 29 72" xfId="3047" xr:uid="{00000000-0005-0000-0000-0000E31D0000}"/>
    <cellStyle name="Normal 29 73" xfId="3048" xr:uid="{00000000-0005-0000-0000-0000E41D0000}"/>
    <cellStyle name="Normal 29 74" xfId="3049" xr:uid="{00000000-0005-0000-0000-0000E51D0000}"/>
    <cellStyle name="Normal 29 75" xfId="3050" xr:uid="{00000000-0005-0000-0000-0000E61D0000}"/>
    <cellStyle name="Normal 29 76" xfId="3051" xr:uid="{00000000-0005-0000-0000-0000E71D0000}"/>
    <cellStyle name="Normal 29 77" xfId="3052" xr:uid="{00000000-0005-0000-0000-0000E81D0000}"/>
    <cellStyle name="Normal 29 78" xfId="3053" xr:uid="{00000000-0005-0000-0000-0000E91D0000}"/>
    <cellStyle name="Normal 29 79" xfId="3054" xr:uid="{00000000-0005-0000-0000-0000EA1D0000}"/>
    <cellStyle name="Normal 29 8" xfId="3055" xr:uid="{00000000-0005-0000-0000-0000EB1D0000}"/>
    <cellStyle name="Normal 29 80" xfId="3056" xr:uid="{00000000-0005-0000-0000-0000EC1D0000}"/>
    <cellStyle name="Normal 29 81" xfId="3057" xr:uid="{00000000-0005-0000-0000-0000ED1D0000}"/>
    <cellStyle name="Normal 29 82" xfId="3058" xr:uid="{00000000-0005-0000-0000-0000EE1D0000}"/>
    <cellStyle name="Normal 29 83" xfId="3059" xr:uid="{00000000-0005-0000-0000-0000EF1D0000}"/>
    <cellStyle name="Normal 29 84" xfId="3060" xr:uid="{00000000-0005-0000-0000-0000F01D0000}"/>
    <cellStyle name="Normal 29 85" xfId="3061" xr:uid="{00000000-0005-0000-0000-0000F11D0000}"/>
    <cellStyle name="Normal 29 86" xfId="3062" xr:uid="{00000000-0005-0000-0000-0000F21D0000}"/>
    <cellStyle name="Normal 29 87" xfId="3063" xr:uid="{00000000-0005-0000-0000-0000F31D0000}"/>
    <cellStyle name="Normal 29 88" xfId="3064" xr:uid="{00000000-0005-0000-0000-0000F41D0000}"/>
    <cellStyle name="Normal 29 89" xfId="3065" xr:uid="{00000000-0005-0000-0000-0000F51D0000}"/>
    <cellStyle name="Normal 29 9" xfId="3066" xr:uid="{00000000-0005-0000-0000-0000F61D0000}"/>
    <cellStyle name="Normal 29 90" xfId="3067" xr:uid="{00000000-0005-0000-0000-0000F71D0000}"/>
    <cellStyle name="Normal 29 91" xfId="3068" xr:uid="{00000000-0005-0000-0000-0000F81D0000}"/>
    <cellStyle name="Normal 29 92" xfId="3069" xr:uid="{00000000-0005-0000-0000-0000F91D0000}"/>
    <cellStyle name="Normal 29 93" xfId="3070" xr:uid="{00000000-0005-0000-0000-0000FA1D0000}"/>
    <cellStyle name="Normal 29 94" xfId="3071" xr:uid="{00000000-0005-0000-0000-0000FB1D0000}"/>
    <cellStyle name="Normal 29 95" xfId="3072" xr:uid="{00000000-0005-0000-0000-0000FC1D0000}"/>
    <cellStyle name="Normal 29 96" xfId="3073" xr:uid="{00000000-0005-0000-0000-0000FD1D0000}"/>
    <cellStyle name="Normal 29 97" xfId="3074" xr:uid="{00000000-0005-0000-0000-0000FE1D0000}"/>
    <cellStyle name="Normal 29 98" xfId="3075" xr:uid="{00000000-0005-0000-0000-0000FF1D0000}"/>
    <cellStyle name="Normal 29 99" xfId="3076" xr:uid="{00000000-0005-0000-0000-0000001E0000}"/>
    <cellStyle name="Normal 3" xfId="7" xr:uid="{00000000-0005-0000-0000-0000011E0000}"/>
    <cellStyle name="Normal-- 3" xfId="4543" xr:uid="{00000000-0005-0000-0000-0000021E0000}"/>
    <cellStyle name="Normal 3 10" xfId="3077" xr:uid="{00000000-0005-0000-0000-0000031E0000}"/>
    <cellStyle name="Normal 3 11" xfId="3078" xr:uid="{00000000-0005-0000-0000-0000041E0000}"/>
    <cellStyle name="Normal 3 12" xfId="3079" xr:uid="{00000000-0005-0000-0000-0000051E0000}"/>
    <cellStyle name="Normal 3 13" xfId="3080" xr:uid="{00000000-0005-0000-0000-0000061E0000}"/>
    <cellStyle name="Normal 3 14" xfId="3081" xr:uid="{00000000-0005-0000-0000-0000071E0000}"/>
    <cellStyle name="Normal 3 15" xfId="3082" xr:uid="{00000000-0005-0000-0000-0000081E0000}"/>
    <cellStyle name="Normal 3 16" xfId="3083" xr:uid="{00000000-0005-0000-0000-0000091E0000}"/>
    <cellStyle name="Normal 3 17" xfId="3084" xr:uid="{00000000-0005-0000-0000-00000A1E0000}"/>
    <cellStyle name="Normal 3 18" xfId="3085" xr:uid="{00000000-0005-0000-0000-00000B1E0000}"/>
    <cellStyle name="Normal 3 19" xfId="3086" xr:uid="{00000000-0005-0000-0000-00000C1E0000}"/>
    <cellStyle name="Normal 3 2" xfId="52" xr:uid="{00000000-0005-0000-0000-00000D1E0000}"/>
    <cellStyle name="Normal 3 2 2" xfId="3087" xr:uid="{00000000-0005-0000-0000-00000E1E0000}"/>
    <cellStyle name="Normal 3 2 2 2" xfId="3088" xr:uid="{00000000-0005-0000-0000-00000F1E0000}"/>
    <cellStyle name="Normal 3 2 3" xfId="3089" xr:uid="{00000000-0005-0000-0000-0000101E0000}"/>
    <cellStyle name="Normal 3 2 4" xfId="3090" xr:uid="{00000000-0005-0000-0000-0000111E0000}"/>
    <cellStyle name="Normal 3 20" xfId="3091" xr:uid="{00000000-0005-0000-0000-0000121E0000}"/>
    <cellStyle name="Normal 3 21" xfId="3092" xr:uid="{00000000-0005-0000-0000-0000131E0000}"/>
    <cellStyle name="Normal 3 22" xfId="3093" xr:uid="{00000000-0005-0000-0000-0000141E0000}"/>
    <cellStyle name="Normal 3 22 2" xfId="3094" xr:uid="{00000000-0005-0000-0000-0000151E0000}"/>
    <cellStyle name="Normal 3 22 2 2" xfId="3095" xr:uid="{00000000-0005-0000-0000-0000161E0000}"/>
    <cellStyle name="Normal 3 22 2 2 2" xfId="3096" xr:uid="{00000000-0005-0000-0000-0000171E0000}"/>
    <cellStyle name="Normal 3 22 2 3" xfId="3097" xr:uid="{00000000-0005-0000-0000-0000181E0000}"/>
    <cellStyle name="Normal 3 22 3" xfId="3098" xr:uid="{00000000-0005-0000-0000-0000191E0000}"/>
    <cellStyle name="Normal 3 22 3 2" xfId="3099" xr:uid="{00000000-0005-0000-0000-00001A1E0000}"/>
    <cellStyle name="Normal 3 22 4" xfId="3100" xr:uid="{00000000-0005-0000-0000-00001B1E0000}"/>
    <cellStyle name="Normal 3 23" xfId="3101" xr:uid="{00000000-0005-0000-0000-00001C1E0000}"/>
    <cellStyle name="Normal 3 24" xfId="3102" xr:uid="{00000000-0005-0000-0000-00001D1E0000}"/>
    <cellStyle name="Normal 3 24 2" xfId="3103" xr:uid="{00000000-0005-0000-0000-00001E1E0000}"/>
    <cellStyle name="Normal 3 24 2 2" xfId="3104" xr:uid="{00000000-0005-0000-0000-00001F1E0000}"/>
    <cellStyle name="Normal 3 24 3" xfId="3105" xr:uid="{00000000-0005-0000-0000-0000201E0000}"/>
    <cellStyle name="Normal 3 25" xfId="3106" xr:uid="{00000000-0005-0000-0000-0000211E0000}"/>
    <cellStyle name="Normal 3 26" xfId="3107" xr:uid="{00000000-0005-0000-0000-0000221E0000}"/>
    <cellStyle name="Normal 3 27" xfId="3108" xr:uid="{00000000-0005-0000-0000-0000231E0000}"/>
    <cellStyle name="Normal 3 28" xfId="3109" xr:uid="{00000000-0005-0000-0000-0000241E0000}"/>
    <cellStyle name="Normal 3 29" xfId="3110" xr:uid="{00000000-0005-0000-0000-0000251E0000}"/>
    <cellStyle name="Normal 3 3" xfId="3111" xr:uid="{00000000-0005-0000-0000-0000261E0000}"/>
    <cellStyle name="Normal 3 3 2" xfId="3112" xr:uid="{00000000-0005-0000-0000-0000271E0000}"/>
    <cellStyle name="Normal 3 3 3" xfId="3113" xr:uid="{00000000-0005-0000-0000-0000281E0000}"/>
    <cellStyle name="Normal 3 3 4" xfId="3114" xr:uid="{00000000-0005-0000-0000-0000291E0000}"/>
    <cellStyle name="Normal 3 30" xfId="3115" xr:uid="{00000000-0005-0000-0000-00002A1E0000}"/>
    <cellStyle name="Normal 3 31" xfId="3116" xr:uid="{00000000-0005-0000-0000-00002B1E0000}"/>
    <cellStyle name="Normal 3 32" xfId="3117" xr:uid="{00000000-0005-0000-0000-00002C1E0000}"/>
    <cellStyle name="Normal 3 33" xfId="3118" xr:uid="{00000000-0005-0000-0000-00002D1E0000}"/>
    <cellStyle name="Normal 3 34" xfId="3119" xr:uid="{00000000-0005-0000-0000-00002E1E0000}"/>
    <cellStyle name="Normal 3 35" xfId="3120" xr:uid="{00000000-0005-0000-0000-00002F1E0000}"/>
    <cellStyle name="Normal 3 36" xfId="3121" xr:uid="{00000000-0005-0000-0000-0000301E0000}"/>
    <cellStyle name="Normal 3 37" xfId="3122" xr:uid="{00000000-0005-0000-0000-0000311E0000}"/>
    <cellStyle name="Normal 3 38" xfId="3123" xr:uid="{00000000-0005-0000-0000-0000321E0000}"/>
    <cellStyle name="Normal 3 39" xfId="3124" xr:uid="{00000000-0005-0000-0000-0000331E0000}"/>
    <cellStyle name="Normal 3 39 2" xfId="3125" xr:uid="{00000000-0005-0000-0000-0000341E0000}"/>
    <cellStyle name="Normal 3 4" xfId="3126" xr:uid="{00000000-0005-0000-0000-0000351E0000}"/>
    <cellStyle name="Normal 3 4 2" xfId="3127" xr:uid="{00000000-0005-0000-0000-0000361E0000}"/>
    <cellStyle name="Normal 3 4 3" xfId="3128" xr:uid="{00000000-0005-0000-0000-0000371E0000}"/>
    <cellStyle name="Normal 3 40" xfId="3129" xr:uid="{00000000-0005-0000-0000-0000381E0000}"/>
    <cellStyle name="Normal 3 41" xfId="3130" xr:uid="{00000000-0005-0000-0000-0000391E0000}"/>
    <cellStyle name="Normal 3 42" xfId="3131" xr:uid="{00000000-0005-0000-0000-00003A1E0000}"/>
    <cellStyle name="Normal 3 43" xfId="3132" xr:uid="{00000000-0005-0000-0000-00003B1E0000}"/>
    <cellStyle name="Normal 3 44" xfId="3133" xr:uid="{00000000-0005-0000-0000-00003C1E0000}"/>
    <cellStyle name="Normal 3 45" xfId="3134" xr:uid="{00000000-0005-0000-0000-00003D1E0000}"/>
    <cellStyle name="Normal 3 46" xfId="3135" xr:uid="{00000000-0005-0000-0000-00003E1E0000}"/>
    <cellStyle name="Normal 3 47" xfId="3136" xr:uid="{00000000-0005-0000-0000-00003F1E0000}"/>
    <cellStyle name="Normal 3 48" xfId="3137" xr:uid="{00000000-0005-0000-0000-0000401E0000}"/>
    <cellStyle name="Normal 3 49" xfId="3138" xr:uid="{00000000-0005-0000-0000-0000411E0000}"/>
    <cellStyle name="Normal 3 5" xfId="3139" xr:uid="{00000000-0005-0000-0000-0000421E0000}"/>
    <cellStyle name="Normal 3 5 2" xfId="3140" xr:uid="{00000000-0005-0000-0000-0000431E0000}"/>
    <cellStyle name="Normal 3 50" xfId="3141" xr:uid="{00000000-0005-0000-0000-0000441E0000}"/>
    <cellStyle name="Normal 3 51" xfId="3142" xr:uid="{00000000-0005-0000-0000-0000451E0000}"/>
    <cellStyle name="Normal 3 52" xfId="3143" xr:uid="{00000000-0005-0000-0000-0000461E0000}"/>
    <cellStyle name="Normal 3 53" xfId="3144" xr:uid="{00000000-0005-0000-0000-0000471E0000}"/>
    <cellStyle name="Normal 3 6" xfId="3145" xr:uid="{00000000-0005-0000-0000-0000481E0000}"/>
    <cellStyle name="Normal 3 7" xfId="3146" xr:uid="{00000000-0005-0000-0000-0000491E0000}"/>
    <cellStyle name="Normal 3 8" xfId="3147" xr:uid="{00000000-0005-0000-0000-00004A1E0000}"/>
    <cellStyle name="Normal 3 9" xfId="3148" xr:uid="{00000000-0005-0000-0000-00004B1E0000}"/>
    <cellStyle name="Normal 30" xfId="3149" xr:uid="{00000000-0005-0000-0000-00004C1E0000}"/>
    <cellStyle name="Normal 30 10" xfId="3150" xr:uid="{00000000-0005-0000-0000-00004D1E0000}"/>
    <cellStyle name="Normal 30 100" xfId="3151" xr:uid="{00000000-0005-0000-0000-00004E1E0000}"/>
    <cellStyle name="Normal 30 101" xfId="3152" xr:uid="{00000000-0005-0000-0000-00004F1E0000}"/>
    <cellStyle name="Normal 30 102" xfId="3153" xr:uid="{00000000-0005-0000-0000-0000501E0000}"/>
    <cellStyle name="Normal 30 103" xfId="3154" xr:uid="{00000000-0005-0000-0000-0000511E0000}"/>
    <cellStyle name="Normal 30 104" xfId="3155" xr:uid="{00000000-0005-0000-0000-0000521E0000}"/>
    <cellStyle name="Normal 30 105" xfId="3156" xr:uid="{00000000-0005-0000-0000-0000531E0000}"/>
    <cellStyle name="Normal 30 106" xfId="3157" xr:uid="{00000000-0005-0000-0000-0000541E0000}"/>
    <cellStyle name="Normal 30 107" xfId="3158" xr:uid="{00000000-0005-0000-0000-0000551E0000}"/>
    <cellStyle name="Normal 30 108" xfId="3159" xr:uid="{00000000-0005-0000-0000-0000561E0000}"/>
    <cellStyle name="Normal 30 109" xfId="3160" xr:uid="{00000000-0005-0000-0000-0000571E0000}"/>
    <cellStyle name="Normal 30 11" xfId="3161" xr:uid="{00000000-0005-0000-0000-0000581E0000}"/>
    <cellStyle name="Normal 30 12" xfId="3162" xr:uid="{00000000-0005-0000-0000-0000591E0000}"/>
    <cellStyle name="Normal 30 13" xfId="3163" xr:uid="{00000000-0005-0000-0000-00005A1E0000}"/>
    <cellStyle name="Normal 30 14" xfId="3164" xr:uid="{00000000-0005-0000-0000-00005B1E0000}"/>
    <cellStyle name="Normal 30 15" xfId="3165" xr:uid="{00000000-0005-0000-0000-00005C1E0000}"/>
    <cellStyle name="Normal 30 16" xfId="3166" xr:uid="{00000000-0005-0000-0000-00005D1E0000}"/>
    <cellStyle name="Normal 30 17" xfId="3167" xr:uid="{00000000-0005-0000-0000-00005E1E0000}"/>
    <cellStyle name="Normal 30 18" xfId="3168" xr:uid="{00000000-0005-0000-0000-00005F1E0000}"/>
    <cellStyle name="Normal 30 19" xfId="3169" xr:uid="{00000000-0005-0000-0000-0000601E0000}"/>
    <cellStyle name="Normal 30 2" xfId="3170" xr:uid="{00000000-0005-0000-0000-0000611E0000}"/>
    <cellStyle name="Normal 30 20" xfId="3171" xr:uid="{00000000-0005-0000-0000-0000621E0000}"/>
    <cellStyle name="Normal 30 21" xfId="3172" xr:uid="{00000000-0005-0000-0000-0000631E0000}"/>
    <cellStyle name="Normal 30 22" xfId="3173" xr:uid="{00000000-0005-0000-0000-0000641E0000}"/>
    <cellStyle name="Normal 30 23" xfId="3174" xr:uid="{00000000-0005-0000-0000-0000651E0000}"/>
    <cellStyle name="Normal 30 24" xfId="3175" xr:uid="{00000000-0005-0000-0000-0000661E0000}"/>
    <cellStyle name="Normal 30 25" xfId="3176" xr:uid="{00000000-0005-0000-0000-0000671E0000}"/>
    <cellStyle name="Normal 30 26" xfId="3177" xr:uid="{00000000-0005-0000-0000-0000681E0000}"/>
    <cellStyle name="Normal 30 27" xfId="3178" xr:uid="{00000000-0005-0000-0000-0000691E0000}"/>
    <cellStyle name="Normal 30 28" xfId="3179" xr:uid="{00000000-0005-0000-0000-00006A1E0000}"/>
    <cellStyle name="Normal 30 29" xfId="3180" xr:uid="{00000000-0005-0000-0000-00006B1E0000}"/>
    <cellStyle name="Normal 30 3" xfId="3181" xr:uid="{00000000-0005-0000-0000-00006C1E0000}"/>
    <cellStyle name="Normal 30 30" xfId="3182" xr:uid="{00000000-0005-0000-0000-00006D1E0000}"/>
    <cellStyle name="Normal 30 31" xfId="3183" xr:uid="{00000000-0005-0000-0000-00006E1E0000}"/>
    <cellStyle name="Normal 30 32" xfId="3184" xr:uid="{00000000-0005-0000-0000-00006F1E0000}"/>
    <cellStyle name="Normal 30 33" xfId="3185" xr:uid="{00000000-0005-0000-0000-0000701E0000}"/>
    <cellStyle name="Normal 30 34" xfId="3186" xr:uid="{00000000-0005-0000-0000-0000711E0000}"/>
    <cellStyle name="Normal 30 35" xfId="3187" xr:uid="{00000000-0005-0000-0000-0000721E0000}"/>
    <cellStyle name="Normal 30 36" xfId="3188" xr:uid="{00000000-0005-0000-0000-0000731E0000}"/>
    <cellStyle name="Normal 30 37" xfId="3189" xr:uid="{00000000-0005-0000-0000-0000741E0000}"/>
    <cellStyle name="Normal 30 38" xfId="3190" xr:uid="{00000000-0005-0000-0000-0000751E0000}"/>
    <cellStyle name="Normal 30 39" xfId="3191" xr:uid="{00000000-0005-0000-0000-0000761E0000}"/>
    <cellStyle name="Normal 30 4" xfId="3192" xr:uid="{00000000-0005-0000-0000-0000771E0000}"/>
    <cellStyle name="Normal 30 40" xfId="3193" xr:uid="{00000000-0005-0000-0000-0000781E0000}"/>
    <cellStyle name="Normal 30 41" xfId="3194" xr:uid="{00000000-0005-0000-0000-0000791E0000}"/>
    <cellStyle name="Normal 30 42" xfId="3195" xr:uid="{00000000-0005-0000-0000-00007A1E0000}"/>
    <cellStyle name="Normal 30 43" xfId="3196" xr:uid="{00000000-0005-0000-0000-00007B1E0000}"/>
    <cellStyle name="Normal 30 44" xfId="3197" xr:uid="{00000000-0005-0000-0000-00007C1E0000}"/>
    <cellStyle name="Normal 30 45" xfId="3198" xr:uid="{00000000-0005-0000-0000-00007D1E0000}"/>
    <cellStyle name="Normal 30 46" xfId="3199" xr:uid="{00000000-0005-0000-0000-00007E1E0000}"/>
    <cellStyle name="Normal 30 47" xfId="3200" xr:uid="{00000000-0005-0000-0000-00007F1E0000}"/>
    <cellStyle name="Normal 30 48" xfId="3201" xr:uid="{00000000-0005-0000-0000-0000801E0000}"/>
    <cellStyle name="Normal 30 49" xfId="3202" xr:uid="{00000000-0005-0000-0000-0000811E0000}"/>
    <cellStyle name="Normal 30 5" xfId="3203" xr:uid="{00000000-0005-0000-0000-0000821E0000}"/>
    <cellStyle name="Normal 30 50" xfId="3204" xr:uid="{00000000-0005-0000-0000-0000831E0000}"/>
    <cellStyle name="Normal 30 51" xfId="3205" xr:uid="{00000000-0005-0000-0000-0000841E0000}"/>
    <cellStyle name="Normal 30 52" xfId="3206" xr:uid="{00000000-0005-0000-0000-0000851E0000}"/>
    <cellStyle name="Normal 30 53" xfId="3207" xr:uid="{00000000-0005-0000-0000-0000861E0000}"/>
    <cellStyle name="Normal 30 54" xfId="3208" xr:uid="{00000000-0005-0000-0000-0000871E0000}"/>
    <cellStyle name="Normal 30 55" xfId="3209" xr:uid="{00000000-0005-0000-0000-0000881E0000}"/>
    <cellStyle name="Normal 30 56" xfId="3210" xr:uid="{00000000-0005-0000-0000-0000891E0000}"/>
    <cellStyle name="Normal 30 57" xfId="3211" xr:uid="{00000000-0005-0000-0000-00008A1E0000}"/>
    <cellStyle name="Normal 30 58" xfId="3212" xr:uid="{00000000-0005-0000-0000-00008B1E0000}"/>
    <cellStyle name="Normal 30 59" xfId="3213" xr:uid="{00000000-0005-0000-0000-00008C1E0000}"/>
    <cellStyle name="Normal 30 6" xfId="3214" xr:uid="{00000000-0005-0000-0000-00008D1E0000}"/>
    <cellStyle name="Normal 30 60" xfId="3215" xr:uid="{00000000-0005-0000-0000-00008E1E0000}"/>
    <cellStyle name="Normal 30 61" xfId="3216" xr:uid="{00000000-0005-0000-0000-00008F1E0000}"/>
    <cellStyle name="Normal 30 62" xfId="3217" xr:uid="{00000000-0005-0000-0000-0000901E0000}"/>
    <cellStyle name="Normal 30 63" xfId="3218" xr:uid="{00000000-0005-0000-0000-0000911E0000}"/>
    <cellStyle name="Normal 30 64" xfId="3219" xr:uid="{00000000-0005-0000-0000-0000921E0000}"/>
    <cellStyle name="Normal 30 65" xfId="3220" xr:uid="{00000000-0005-0000-0000-0000931E0000}"/>
    <cellStyle name="Normal 30 66" xfId="3221" xr:uid="{00000000-0005-0000-0000-0000941E0000}"/>
    <cellStyle name="Normal 30 67" xfId="3222" xr:uid="{00000000-0005-0000-0000-0000951E0000}"/>
    <cellStyle name="Normal 30 68" xfId="3223" xr:uid="{00000000-0005-0000-0000-0000961E0000}"/>
    <cellStyle name="Normal 30 69" xfId="3224" xr:uid="{00000000-0005-0000-0000-0000971E0000}"/>
    <cellStyle name="Normal 30 7" xfId="3225" xr:uid="{00000000-0005-0000-0000-0000981E0000}"/>
    <cellStyle name="Normal 30 70" xfId="3226" xr:uid="{00000000-0005-0000-0000-0000991E0000}"/>
    <cellStyle name="Normal 30 71" xfId="3227" xr:uid="{00000000-0005-0000-0000-00009A1E0000}"/>
    <cellStyle name="Normal 30 72" xfId="3228" xr:uid="{00000000-0005-0000-0000-00009B1E0000}"/>
    <cellStyle name="Normal 30 73" xfId="3229" xr:uid="{00000000-0005-0000-0000-00009C1E0000}"/>
    <cellStyle name="Normal 30 74" xfId="3230" xr:uid="{00000000-0005-0000-0000-00009D1E0000}"/>
    <cellStyle name="Normal 30 75" xfId="3231" xr:uid="{00000000-0005-0000-0000-00009E1E0000}"/>
    <cellStyle name="Normal 30 76" xfId="3232" xr:uid="{00000000-0005-0000-0000-00009F1E0000}"/>
    <cellStyle name="Normal 30 77" xfId="3233" xr:uid="{00000000-0005-0000-0000-0000A01E0000}"/>
    <cellStyle name="Normal 30 78" xfId="3234" xr:uid="{00000000-0005-0000-0000-0000A11E0000}"/>
    <cellStyle name="Normal 30 79" xfId="3235" xr:uid="{00000000-0005-0000-0000-0000A21E0000}"/>
    <cellStyle name="Normal 30 8" xfId="3236" xr:uid="{00000000-0005-0000-0000-0000A31E0000}"/>
    <cellStyle name="Normal 30 80" xfId="3237" xr:uid="{00000000-0005-0000-0000-0000A41E0000}"/>
    <cellStyle name="Normal 30 81" xfId="3238" xr:uid="{00000000-0005-0000-0000-0000A51E0000}"/>
    <cellStyle name="Normal 30 82" xfId="3239" xr:uid="{00000000-0005-0000-0000-0000A61E0000}"/>
    <cellStyle name="Normal 30 83" xfId="3240" xr:uid="{00000000-0005-0000-0000-0000A71E0000}"/>
    <cellStyle name="Normal 30 84" xfId="3241" xr:uid="{00000000-0005-0000-0000-0000A81E0000}"/>
    <cellStyle name="Normal 30 85" xfId="3242" xr:uid="{00000000-0005-0000-0000-0000A91E0000}"/>
    <cellStyle name="Normal 30 86" xfId="3243" xr:uid="{00000000-0005-0000-0000-0000AA1E0000}"/>
    <cellStyle name="Normal 30 87" xfId="3244" xr:uid="{00000000-0005-0000-0000-0000AB1E0000}"/>
    <cellStyle name="Normal 30 88" xfId="3245" xr:uid="{00000000-0005-0000-0000-0000AC1E0000}"/>
    <cellStyle name="Normal 30 89" xfId="3246" xr:uid="{00000000-0005-0000-0000-0000AD1E0000}"/>
    <cellStyle name="Normal 30 9" xfId="3247" xr:uid="{00000000-0005-0000-0000-0000AE1E0000}"/>
    <cellStyle name="Normal 30 90" xfId="3248" xr:uid="{00000000-0005-0000-0000-0000AF1E0000}"/>
    <cellStyle name="Normal 30 91" xfId="3249" xr:uid="{00000000-0005-0000-0000-0000B01E0000}"/>
    <cellStyle name="Normal 30 92" xfId="3250" xr:uid="{00000000-0005-0000-0000-0000B11E0000}"/>
    <cellStyle name="Normal 30 93" xfId="3251" xr:uid="{00000000-0005-0000-0000-0000B21E0000}"/>
    <cellStyle name="Normal 30 94" xfId="3252" xr:uid="{00000000-0005-0000-0000-0000B31E0000}"/>
    <cellStyle name="Normal 30 95" xfId="3253" xr:uid="{00000000-0005-0000-0000-0000B41E0000}"/>
    <cellStyle name="Normal 30 96" xfId="3254" xr:uid="{00000000-0005-0000-0000-0000B51E0000}"/>
    <cellStyle name="Normal 30 97" xfId="3255" xr:uid="{00000000-0005-0000-0000-0000B61E0000}"/>
    <cellStyle name="Normal 30 98" xfId="3256" xr:uid="{00000000-0005-0000-0000-0000B71E0000}"/>
    <cellStyle name="Normal 30 99" xfId="3257" xr:uid="{00000000-0005-0000-0000-0000B81E0000}"/>
    <cellStyle name="Normal 31" xfId="3258" xr:uid="{00000000-0005-0000-0000-0000B91E0000}"/>
    <cellStyle name="Normal 31 10" xfId="3259" xr:uid="{00000000-0005-0000-0000-0000BA1E0000}"/>
    <cellStyle name="Normal 31 100" xfId="3260" xr:uid="{00000000-0005-0000-0000-0000BB1E0000}"/>
    <cellStyle name="Normal 31 101" xfId="3261" xr:uid="{00000000-0005-0000-0000-0000BC1E0000}"/>
    <cellStyle name="Normal 31 102" xfId="3262" xr:uid="{00000000-0005-0000-0000-0000BD1E0000}"/>
    <cellStyle name="Normal 31 103" xfId="3263" xr:uid="{00000000-0005-0000-0000-0000BE1E0000}"/>
    <cellStyle name="Normal 31 104" xfId="3264" xr:uid="{00000000-0005-0000-0000-0000BF1E0000}"/>
    <cellStyle name="Normal 31 105" xfId="3265" xr:uid="{00000000-0005-0000-0000-0000C01E0000}"/>
    <cellStyle name="Normal 31 106" xfId="3266" xr:uid="{00000000-0005-0000-0000-0000C11E0000}"/>
    <cellStyle name="Normal 31 107" xfId="3267" xr:uid="{00000000-0005-0000-0000-0000C21E0000}"/>
    <cellStyle name="Normal 31 108" xfId="3268" xr:uid="{00000000-0005-0000-0000-0000C31E0000}"/>
    <cellStyle name="Normal 31 109" xfId="3269" xr:uid="{00000000-0005-0000-0000-0000C41E0000}"/>
    <cellStyle name="Normal 31 11" xfId="3270" xr:uid="{00000000-0005-0000-0000-0000C51E0000}"/>
    <cellStyle name="Normal 31 12" xfId="3271" xr:uid="{00000000-0005-0000-0000-0000C61E0000}"/>
    <cellStyle name="Normal 31 13" xfId="3272" xr:uid="{00000000-0005-0000-0000-0000C71E0000}"/>
    <cellStyle name="Normal 31 14" xfId="3273" xr:uid="{00000000-0005-0000-0000-0000C81E0000}"/>
    <cellStyle name="Normal 31 15" xfId="3274" xr:uid="{00000000-0005-0000-0000-0000C91E0000}"/>
    <cellStyle name="Normal 31 16" xfId="3275" xr:uid="{00000000-0005-0000-0000-0000CA1E0000}"/>
    <cellStyle name="Normal 31 17" xfId="3276" xr:uid="{00000000-0005-0000-0000-0000CB1E0000}"/>
    <cellStyle name="Normal 31 18" xfId="3277" xr:uid="{00000000-0005-0000-0000-0000CC1E0000}"/>
    <cellStyle name="Normal 31 19" xfId="3278" xr:uid="{00000000-0005-0000-0000-0000CD1E0000}"/>
    <cellStyle name="Normal 31 2" xfId="3279" xr:uid="{00000000-0005-0000-0000-0000CE1E0000}"/>
    <cellStyle name="Normal 31 20" xfId="3280" xr:uid="{00000000-0005-0000-0000-0000CF1E0000}"/>
    <cellStyle name="Normal 31 21" xfId="3281" xr:uid="{00000000-0005-0000-0000-0000D01E0000}"/>
    <cellStyle name="Normal 31 22" xfId="3282" xr:uid="{00000000-0005-0000-0000-0000D11E0000}"/>
    <cellStyle name="Normal 31 23" xfId="3283" xr:uid="{00000000-0005-0000-0000-0000D21E0000}"/>
    <cellStyle name="Normal 31 24" xfId="3284" xr:uid="{00000000-0005-0000-0000-0000D31E0000}"/>
    <cellStyle name="Normal 31 25" xfId="3285" xr:uid="{00000000-0005-0000-0000-0000D41E0000}"/>
    <cellStyle name="Normal 31 26" xfId="3286" xr:uid="{00000000-0005-0000-0000-0000D51E0000}"/>
    <cellStyle name="Normal 31 27" xfId="3287" xr:uid="{00000000-0005-0000-0000-0000D61E0000}"/>
    <cellStyle name="Normal 31 28" xfId="3288" xr:uid="{00000000-0005-0000-0000-0000D71E0000}"/>
    <cellStyle name="Normal 31 29" xfId="3289" xr:uid="{00000000-0005-0000-0000-0000D81E0000}"/>
    <cellStyle name="Normal 31 3" xfId="3290" xr:uid="{00000000-0005-0000-0000-0000D91E0000}"/>
    <cellStyle name="Normal 31 30" xfId="3291" xr:uid="{00000000-0005-0000-0000-0000DA1E0000}"/>
    <cellStyle name="Normal 31 31" xfId="3292" xr:uid="{00000000-0005-0000-0000-0000DB1E0000}"/>
    <cellStyle name="Normal 31 32" xfId="3293" xr:uid="{00000000-0005-0000-0000-0000DC1E0000}"/>
    <cellStyle name="Normal 31 33" xfId="3294" xr:uid="{00000000-0005-0000-0000-0000DD1E0000}"/>
    <cellStyle name="Normal 31 34" xfId="3295" xr:uid="{00000000-0005-0000-0000-0000DE1E0000}"/>
    <cellStyle name="Normal 31 35" xfId="3296" xr:uid="{00000000-0005-0000-0000-0000DF1E0000}"/>
    <cellStyle name="Normal 31 36" xfId="3297" xr:uid="{00000000-0005-0000-0000-0000E01E0000}"/>
    <cellStyle name="Normal 31 37" xfId="3298" xr:uid="{00000000-0005-0000-0000-0000E11E0000}"/>
    <cellStyle name="Normal 31 38" xfId="3299" xr:uid="{00000000-0005-0000-0000-0000E21E0000}"/>
    <cellStyle name="Normal 31 39" xfId="3300" xr:uid="{00000000-0005-0000-0000-0000E31E0000}"/>
    <cellStyle name="Normal 31 4" xfId="3301" xr:uid="{00000000-0005-0000-0000-0000E41E0000}"/>
    <cellStyle name="Normal 31 40" xfId="3302" xr:uid="{00000000-0005-0000-0000-0000E51E0000}"/>
    <cellStyle name="Normal 31 41" xfId="3303" xr:uid="{00000000-0005-0000-0000-0000E61E0000}"/>
    <cellStyle name="Normal 31 42" xfId="3304" xr:uid="{00000000-0005-0000-0000-0000E71E0000}"/>
    <cellStyle name="Normal 31 43" xfId="3305" xr:uid="{00000000-0005-0000-0000-0000E81E0000}"/>
    <cellStyle name="Normal 31 44" xfId="3306" xr:uid="{00000000-0005-0000-0000-0000E91E0000}"/>
    <cellStyle name="Normal 31 45" xfId="3307" xr:uid="{00000000-0005-0000-0000-0000EA1E0000}"/>
    <cellStyle name="Normal 31 46" xfId="3308" xr:uid="{00000000-0005-0000-0000-0000EB1E0000}"/>
    <cellStyle name="Normal 31 47" xfId="3309" xr:uid="{00000000-0005-0000-0000-0000EC1E0000}"/>
    <cellStyle name="Normal 31 48" xfId="3310" xr:uid="{00000000-0005-0000-0000-0000ED1E0000}"/>
    <cellStyle name="Normal 31 49" xfId="3311" xr:uid="{00000000-0005-0000-0000-0000EE1E0000}"/>
    <cellStyle name="Normal 31 5" xfId="3312" xr:uid="{00000000-0005-0000-0000-0000EF1E0000}"/>
    <cellStyle name="Normal 31 50" xfId="3313" xr:uid="{00000000-0005-0000-0000-0000F01E0000}"/>
    <cellStyle name="Normal 31 51" xfId="3314" xr:uid="{00000000-0005-0000-0000-0000F11E0000}"/>
    <cellStyle name="Normal 31 52" xfId="3315" xr:uid="{00000000-0005-0000-0000-0000F21E0000}"/>
    <cellStyle name="Normal 31 53" xfId="3316" xr:uid="{00000000-0005-0000-0000-0000F31E0000}"/>
    <cellStyle name="Normal 31 54" xfId="3317" xr:uid="{00000000-0005-0000-0000-0000F41E0000}"/>
    <cellStyle name="Normal 31 55" xfId="3318" xr:uid="{00000000-0005-0000-0000-0000F51E0000}"/>
    <cellStyle name="Normal 31 56" xfId="3319" xr:uid="{00000000-0005-0000-0000-0000F61E0000}"/>
    <cellStyle name="Normal 31 57" xfId="3320" xr:uid="{00000000-0005-0000-0000-0000F71E0000}"/>
    <cellStyle name="Normal 31 58" xfId="3321" xr:uid="{00000000-0005-0000-0000-0000F81E0000}"/>
    <cellStyle name="Normal 31 59" xfId="3322" xr:uid="{00000000-0005-0000-0000-0000F91E0000}"/>
    <cellStyle name="Normal 31 6" xfId="3323" xr:uid="{00000000-0005-0000-0000-0000FA1E0000}"/>
    <cellStyle name="Normal 31 60" xfId="3324" xr:uid="{00000000-0005-0000-0000-0000FB1E0000}"/>
    <cellStyle name="Normal 31 61" xfId="3325" xr:uid="{00000000-0005-0000-0000-0000FC1E0000}"/>
    <cellStyle name="Normal 31 62" xfId="3326" xr:uid="{00000000-0005-0000-0000-0000FD1E0000}"/>
    <cellStyle name="Normal 31 63" xfId="3327" xr:uid="{00000000-0005-0000-0000-0000FE1E0000}"/>
    <cellStyle name="Normal 31 64" xfId="3328" xr:uid="{00000000-0005-0000-0000-0000FF1E0000}"/>
    <cellStyle name="Normal 31 65" xfId="3329" xr:uid="{00000000-0005-0000-0000-0000001F0000}"/>
    <cellStyle name="Normal 31 66" xfId="3330" xr:uid="{00000000-0005-0000-0000-0000011F0000}"/>
    <cellStyle name="Normal 31 67" xfId="3331" xr:uid="{00000000-0005-0000-0000-0000021F0000}"/>
    <cellStyle name="Normal 31 68" xfId="3332" xr:uid="{00000000-0005-0000-0000-0000031F0000}"/>
    <cellStyle name="Normal 31 69" xfId="3333" xr:uid="{00000000-0005-0000-0000-0000041F0000}"/>
    <cellStyle name="Normal 31 7" xfId="3334" xr:uid="{00000000-0005-0000-0000-0000051F0000}"/>
    <cellStyle name="Normal 31 70" xfId="3335" xr:uid="{00000000-0005-0000-0000-0000061F0000}"/>
    <cellStyle name="Normal 31 71" xfId="3336" xr:uid="{00000000-0005-0000-0000-0000071F0000}"/>
    <cellStyle name="Normal 31 72" xfId="3337" xr:uid="{00000000-0005-0000-0000-0000081F0000}"/>
    <cellStyle name="Normal 31 73" xfId="3338" xr:uid="{00000000-0005-0000-0000-0000091F0000}"/>
    <cellStyle name="Normal 31 74" xfId="3339" xr:uid="{00000000-0005-0000-0000-00000A1F0000}"/>
    <cellStyle name="Normal 31 75" xfId="3340" xr:uid="{00000000-0005-0000-0000-00000B1F0000}"/>
    <cellStyle name="Normal 31 76" xfId="3341" xr:uid="{00000000-0005-0000-0000-00000C1F0000}"/>
    <cellStyle name="Normal 31 77" xfId="3342" xr:uid="{00000000-0005-0000-0000-00000D1F0000}"/>
    <cellStyle name="Normal 31 78" xfId="3343" xr:uid="{00000000-0005-0000-0000-00000E1F0000}"/>
    <cellStyle name="Normal 31 79" xfId="3344" xr:uid="{00000000-0005-0000-0000-00000F1F0000}"/>
    <cellStyle name="Normal 31 8" xfId="3345" xr:uid="{00000000-0005-0000-0000-0000101F0000}"/>
    <cellStyle name="Normal 31 80" xfId="3346" xr:uid="{00000000-0005-0000-0000-0000111F0000}"/>
    <cellStyle name="Normal 31 81" xfId="3347" xr:uid="{00000000-0005-0000-0000-0000121F0000}"/>
    <cellStyle name="Normal 31 82" xfId="3348" xr:uid="{00000000-0005-0000-0000-0000131F0000}"/>
    <cellStyle name="Normal 31 83" xfId="3349" xr:uid="{00000000-0005-0000-0000-0000141F0000}"/>
    <cellStyle name="Normal 31 84" xfId="3350" xr:uid="{00000000-0005-0000-0000-0000151F0000}"/>
    <cellStyle name="Normal 31 85" xfId="3351" xr:uid="{00000000-0005-0000-0000-0000161F0000}"/>
    <cellStyle name="Normal 31 86" xfId="3352" xr:uid="{00000000-0005-0000-0000-0000171F0000}"/>
    <cellStyle name="Normal 31 87" xfId="3353" xr:uid="{00000000-0005-0000-0000-0000181F0000}"/>
    <cellStyle name="Normal 31 88" xfId="3354" xr:uid="{00000000-0005-0000-0000-0000191F0000}"/>
    <cellStyle name="Normal 31 89" xfId="3355" xr:uid="{00000000-0005-0000-0000-00001A1F0000}"/>
    <cellStyle name="Normal 31 9" xfId="3356" xr:uid="{00000000-0005-0000-0000-00001B1F0000}"/>
    <cellStyle name="Normal 31 90" xfId="3357" xr:uid="{00000000-0005-0000-0000-00001C1F0000}"/>
    <cellStyle name="Normal 31 91" xfId="3358" xr:uid="{00000000-0005-0000-0000-00001D1F0000}"/>
    <cellStyle name="Normal 31 92" xfId="3359" xr:uid="{00000000-0005-0000-0000-00001E1F0000}"/>
    <cellStyle name="Normal 31 93" xfId="3360" xr:uid="{00000000-0005-0000-0000-00001F1F0000}"/>
    <cellStyle name="Normal 31 94" xfId="3361" xr:uid="{00000000-0005-0000-0000-0000201F0000}"/>
    <cellStyle name="Normal 31 95" xfId="3362" xr:uid="{00000000-0005-0000-0000-0000211F0000}"/>
    <cellStyle name="Normal 31 96" xfId="3363" xr:uid="{00000000-0005-0000-0000-0000221F0000}"/>
    <cellStyle name="Normal 31 97" xfId="3364" xr:uid="{00000000-0005-0000-0000-0000231F0000}"/>
    <cellStyle name="Normal 31 98" xfId="3365" xr:uid="{00000000-0005-0000-0000-0000241F0000}"/>
    <cellStyle name="Normal 31 99" xfId="3366" xr:uid="{00000000-0005-0000-0000-0000251F0000}"/>
    <cellStyle name="Normal 32" xfId="3367" xr:uid="{00000000-0005-0000-0000-0000261F0000}"/>
    <cellStyle name="Normal 32 2" xfId="3368" xr:uid="{00000000-0005-0000-0000-0000271F0000}"/>
    <cellStyle name="Normal 33" xfId="3369" xr:uid="{00000000-0005-0000-0000-0000281F0000}"/>
    <cellStyle name="Normal 33 2" xfId="3370" xr:uid="{00000000-0005-0000-0000-0000291F0000}"/>
    <cellStyle name="Normal 34" xfId="3371" xr:uid="{00000000-0005-0000-0000-00002A1F0000}"/>
    <cellStyle name="Normal 35" xfId="3372" xr:uid="{00000000-0005-0000-0000-00002B1F0000}"/>
    <cellStyle name="Normal 35 10" xfId="3373" xr:uid="{00000000-0005-0000-0000-00002C1F0000}"/>
    <cellStyle name="Normal 35 100" xfId="3374" xr:uid="{00000000-0005-0000-0000-00002D1F0000}"/>
    <cellStyle name="Normal 35 101" xfId="3375" xr:uid="{00000000-0005-0000-0000-00002E1F0000}"/>
    <cellStyle name="Normal 35 102" xfId="3376" xr:uid="{00000000-0005-0000-0000-00002F1F0000}"/>
    <cellStyle name="Normal 35 103" xfId="3377" xr:uid="{00000000-0005-0000-0000-0000301F0000}"/>
    <cellStyle name="Normal 35 104" xfId="3378" xr:uid="{00000000-0005-0000-0000-0000311F0000}"/>
    <cellStyle name="Normal 35 105" xfId="3379" xr:uid="{00000000-0005-0000-0000-0000321F0000}"/>
    <cellStyle name="Normal 35 106" xfId="3380" xr:uid="{00000000-0005-0000-0000-0000331F0000}"/>
    <cellStyle name="Normal 35 107" xfId="3381" xr:uid="{00000000-0005-0000-0000-0000341F0000}"/>
    <cellStyle name="Normal 35 108" xfId="3382" xr:uid="{00000000-0005-0000-0000-0000351F0000}"/>
    <cellStyle name="Normal 35 109" xfId="3383" xr:uid="{00000000-0005-0000-0000-0000361F0000}"/>
    <cellStyle name="Normal 35 11" xfId="3384" xr:uid="{00000000-0005-0000-0000-0000371F0000}"/>
    <cellStyle name="Normal 35 12" xfId="3385" xr:uid="{00000000-0005-0000-0000-0000381F0000}"/>
    <cellStyle name="Normal 35 13" xfId="3386" xr:uid="{00000000-0005-0000-0000-0000391F0000}"/>
    <cellStyle name="Normal 35 14" xfId="3387" xr:uid="{00000000-0005-0000-0000-00003A1F0000}"/>
    <cellStyle name="Normal 35 15" xfId="3388" xr:uid="{00000000-0005-0000-0000-00003B1F0000}"/>
    <cellStyle name="Normal 35 16" xfId="3389" xr:uid="{00000000-0005-0000-0000-00003C1F0000}"/>
    <cellStyle name="Normal 35 17" xfId="3390" xr:uid="{00000000-0005-0000-0000-00003D1F0000}"/>
    <cellStyle name="Normal 35 18" xfId="3391" xr:uid="{00000000-0005-0000-0000-00003E1F0000}"/>
    <cellStyle name="Normal 35 19" xfId="3392" xr:uid="{00000000-0005-0000-0000-00003F1F0000}"/>
    <cellStyle name="Normal 35 2" xfId="3393" xr:uid="{00000000-0005-0000-0000-0000401F0000}"/>
    <cellStyle name="Normal 35 20" xfId="3394" xr:uid="{00000000-0005-0000-0000-0000411F0000}"/>
    <cellStyle name="Normal 35 21" xfId="3395" xr:uid="{00000000-0005-0000-0000-0000421F0000}"/>
    <cellStyle name="Normal 35 22" xfId="3396" xr:uid="{00000000-0005-0000-0000-0000431F0000}"/>
    <cellStyle name="Normal 35 23" xfId="3397" xr:uid="{00000000-0005-0000-0000-0000441F0000}"/>
    <cellStyle name="Normal 35 24" xfId="3398" xr:uid="{00000000-0005-0000-0000-0000451F0000}"/>
    <cellStyle name="Normal 35 25" xfId="3399" xr:uid="{00000000-0005-0000-0000-0000461F0000}"/>
    <cellStyle name="Normal 35 26" xfId="3400" xr:uid="{00000000-0005-0000-0000-0000471F0000}"/>
    <cellStyle name="Normal 35 27" xfId="3401" xr:uid="{00000000-0005-0000-0000-0000481F0000}"/>
    <cellStyle name="Normal 35 28" xfId="3402" xr:uid="{00000000-0005-0000-0000-0000491F0000}"/>
    <cellStyle name="Normal 35 29" xfId="3403" xr:uid="{00000000-0005-0000-0000-00004A1F0000}"/>
    <cellStyle name="Normal 35 3" xfId="3404" xr:uid="{00000000-0005-0000-0000-00004B1F0000}"/>
    <cellStyle name="Normal 35 30" xfId="3405" xr:uid="{00000000-0005-0000-0000-00004C1F0000}"/>
    <cellStyle name="Normal 35 31" xfId="3406" xr:uid="{00000000-0005-0000-0000-00004D1F0000}"/>
    <cellStyle name="Normal 35 32" xfId="3407" xr:uid="{00000000-0005-0000-0000-00004E1F0000}"/>
    <cellStyle name="Normal 35 33" xfId="3408" xr:uid="{00000000-0005-0000-0000-00004F1F0000}"/>
    <cellStyle name="Normal 35 34" xfId="3409" xr:uid="{00000000-0005-0000-0000-0000501F0000}"/>
    <cellStyle name="Normal 35 35" xfId="3410" xr:uid="{00000000-0005-0000-0000-0000511F0000}"/>
    <cellStyle name="Normal 35 36" xfId="3411" xr:uid="{00000000-0005-0000-0000-0000521F0000}"/>
    <cellStyle name="Normal 35 37" xfId="3412" xr:uid="{00000000-0005-0000-0000-0000531F0000}"/>
    <cellStyle name="Normal 35 38" xfId="3413" xr:uid="{00000000-0005-0000-0000-0000541F0000}"/>
    <cellStyle name="Normal 35 39" xfId="3414" xr:uid="{00000000-0005-0000-0000-0000551F0000}"/>
    <cellStyle name="Normal 35 4" xfId="3415" xr:uid="{00000000-0005-0000-0000-0000561F0000}"/>
    <cellStyle name="Normal 35 40" xfId="3416" xr:uid="{00000000-0005-0000-0000-0000571F0000}"/>
    <cellStyle name="Normal 35 41" xfId="3417" xr:uid="{00000000-0005-0000-0000-0000581F0000}"/>
    <cellStyle name="Normal 35 42" xfId="3418" xr:uid="{00000000-0005-0000-0000-0000591F0000}"/>
    <cellStyle name="Normal 35 43" xfId="3419" xr:uid="{00000000-0005-0000-0000-00005A1F0000}"/>
    <cellStyle name="Normal 35 44" xfId="3420" xr:uid="{00000000-0005-0000-0000-00005B1F0000}"/>
    <cellStyle name="Normal 35 45" xfId="3421" xr:uid="{00000000-0005-0000-0000-00005C1F0000}"/>
    <cellStyle name="Normal 35 46" xfId="3422" xr:uid="{00000000-0005-0000-0000-00005D1F0000}"/>
    <cellStyle name="Normal 35 47" xfId="3423" xr:uid="{00000000-0005-0000-0000-00005E1F0000}"/>
    <cellStyle name="Normal 35 48" xfId="3424" xr:uid="{00000000-0005-0000-0000-00005F1F0000}"/>
    <cellStyle name="Normal 35 49" xfId="3425" xr:uid="{00000000-0005-0000-0000-0000601F0000}"/>
    <cellStyle name="Normal 35 5" xfId="3426" xr:uid="{00000000-0005-0000-0000-0000611F0000}"/>
    <cellStyle name="Normal 35 50" xfId="3427" xr:uid="{00000000-0005-0000-0000-0000621F0000}"/>
    <cellStyle name="Normal 35 51" xfId="3428" xr:uid="{00000000-0005-0000-0000-0000631F0000}"/>
    <cellStyle name="Normal 35 52" xfId="3429" xr:uid="{00000000-0005-0000-0000-0000641F0000}"/>
    <cellStyle name="Normal 35 53" xfId="3430" xr:uid="{00000000-0005-0000-0000-0000651F0000}"/>
    <cellStyle name="Normal 35 54" xfId="3431" xr:uid="{00000000-0005-0000-0000-0000661F0000}"/>
    <cellStyle name="Normal 35 55" xfId="3432" xr:uid="{00000000-0005-0000-0000-0000671F0000}"/>
    <cellStyle name="Normal 35 56" xfId="3433" xr:uid="{00000000-0005-0000-0000-0000681F0000}"/>
    <cellStyle name="Normal 35 57" xfId="3434" xr:uid="{00000000-0005-0000-0000-0000691F0000}"/>
    <cellStyle name="Normal 35 58" xfId="3435" xr:uid="{00000000-0005-0000-0000-00006A1F0000}"/>
    <cellStyle name="Normal 35 59" xfId="3436" xr:uid="{00000000-0005-0000-0000-00006B1F0000}"/>
    <cellStyle name="Normal 35 6" xfId="3437" xr:uid="{00000000-0005-0000-0000-00006C1F0000}"/>
    <cellStyle name="Normal 35 60" xfId="3438" xr:uid="{00000000-0005-0000-0000-00006D1F0000}"/>
    <cellStyle name="Normal 35 61" xfId="3439" xr:uid="{00000000-0005-0000-0000-00006E1F0000}"/>
    <cellStyle name="Normal 35 62" xfId="3440" xr:uid="{00000000-0005-0000-0000-00006F1F0000}"/>
    <cellStyle name="Normal 35 63" xfId="3441" xr:uid="{00000000-0005-0000-0000-0000701F0000}"/>
    <cellStyle name="Normal 35 64" xfId="3442" xr:uid="{00000000-0005-0000-0000-0000711F0000}"/>
    <cellStyle name="Normal 35 65" xfId="3443" xr:uid="{00000000-0005-0000-0000-0000721F0000}"/>
    <cellStyle name="Normal 35 66" xfId="3444" xr:uid="{00000000-0005-0000-0000-0000731F0000}"/>
    <cellStyle name="Normal 35 67" xfId="3445" xr:uid="{00000000-0005-0000-0000-0000741F0000}"/>
    <cellStyle name="Normal 35 68" xfId="3446" xr:uid="{00000000-0005-0000-0000-0000751F0000}"/>
    <cellStyle name="Normal 35 69" xfId="3447" xr:uid="{00000000-0005-0000-0000-0000761F0000}"/>
    <cellStyle name="Normal 35 7" xfId="3448" xr:uid="{00000000-0005-0000-0000-0000771F0000}"/>
    <cellStyle name="Normal 35 70" xfId="3449" xr:uid="{00000000-0005-0000-0000-0000781F0000}"/>
    <cellStyle name="Normal 35 71" xfId="3450" xr:uid="{00000000-0005-0000-0000-0000791F0000}"/>
    <cellStyle name="Normal 35 72" xfId="3451" xr:uid="{00000000-0005-0000-0000-00007A1F0000}"/>
    <cellStyle name="Normal 35 73" xfId="3452" xr:uid="{00000000-0005-0000-0000-00007B1F0000}"/>
    <cellStyle name="Normal 35 74" xfId="3453" xr:uid="{00000000-0005-0000-0000-00007C1F0000}"/>
    <cellStyle name="Normal 35 75" xfId="3454" xr:uid="{00000000-0005-0000-0000-00007D1F0000}"/>
    <cellStyle name="Normal 35 76" xfId="3455" xr:uid="{00000000-0005-0000-0000-00007E1F0000}"/>
    <cellStyle name="Normal 35 77" xfId="3456" xr:uid="{00000000-0005-0000-0000-00007F1F0000}"/>
    <cellStyle name="Normal 35 78" xfId="3457" xr:uid="{00000000-0005-0000-0000-0000801F0000}"/>
    <cellStyle name="Normal 35 79" xfId="3458" xr:uid="{00000000-0005-0000-0000-0000811F0000}"/>
    <cellStyle name="Normal 35 8" xfId="3459" xr:uid="{00000000-0005-0000-0000-0000821F0000}"/>
    <cellStyle name="Normal 35 80" xfId="3460" xr:uid="{00000000-0005-0000-0000-0000831F0000}"/>
    <cellStyle name="Normal 35 81" xfId="3461" xr:uid="{00000000-0005-0000-0000-0000841F0000}"/>
    <cellStyle name="Normal 35 82" xfId="3462" xr:uid="{00000000-0005-0000-0000-0000851F0000}"/>
    <cellStyle name="Normal 35 83" xfId="3463" xr:uid="{00000000-0005-0000-0000-0000861F0000}"/>
    <cellStyle name="Normal 35 84" xfId="3464" xr:uid="{00000000-0005-0000-0000-0000871F0000}"/>
    <cellStyle name="Normal 35 85" xfId="3465" xr:uid="{00000000-0005-0000-0000-0000881F0000}"/>
    <cellStyle name="Normal 35 86" xfId="3466" xr:uid="{00000000-0005-0000-0000-0000891F0000}"/>
    <cellStyle name="Normal 35 87" xfId="3467" xr:uid="{00000000-0005-0000-0000-00008A1F0000}"/>
    <cellStyle name="Normal 35 88" xfId="3468" xr:uid="{00000000-0005-0000-0000-00008B1F0000}"/>
    <cellStyle name="Normal 35 89" xfId="3469" xr:uid="{00000000-0005-0000-0000-00008C1F0000}"/>
    <cellStyle name="Normal 35 9" xfId="3470" xr:uid="{00000000-0005-0000-0000-00008D1F0000}"/>
    <cellStyle name="Normal 35 90" xfId="3471" xr:uid="{00000000-0005-0000-0000-00008E1F0000}"/>
    <cellStyle name="Normal 35 91" xfId="3472" xr:uid="{00000000-0005-0000-0000-00008F1F0000}"/>
    <cellStyle name="Normal 35 92" xfId="3473" xr:uid="{00000000-0005-0000-0000-0000901F0000}"/>
    <cellStyle name="Normal 35 93" xfId="3474" xr:uid="{00000000-0005-0000-0000-0000911F0000}"/>
    <cellStyle name="Normal 35 94" xfId="3475" xr:uid="{00000000-0005-0000-0000-0000921F0000}"/>
    <cellStyle name="Normal 35 95" xfId="3476" xr:uid="{00000000-0005-0000-0000-0000931F0000}"/>
    <cellStyle name="Normal 35 96" xfId="3477" xr:uid="{00000000-0005-0000-0000-0000941F0000}"/>
    <cellStyle name="Normal 35 97" xfId="3478" xr:uid="{00000000-0005-0000-0000-0000951F0000}"/>
    <cellStyle name="Normal 35 98" xfId="3479" xr:uid="{00000000-0005-0000-0000-0000961F0000}"/>
    <cellStyle name="Normal 35 99" xfId="3480" xr:uid="{00000000-0005-0000-0000-0000971F0000}"/>
    <cellStyle name="Normal 36" xfId="3481" xr:uid="{00000000-0005-0000-0000-0000981F0000}"/>
    <cellStyle name="Normal 36 10" xfId="3482" xr:uid="{00000000-0005-0000-0000-0000991F0000}"/>
    <cellStyle name="Normal 36 100" xfId="3483" xr:uid="{00000000-0005-0000-0000-00009A1F0000}"/>
    <cellStyle name="Normal 36 101" xfId="3484" xr:uid="{00000000-0005-0000-0000-00009B1F0000}"/>
    <cellStyle name="Normal 36 102" xfId="3485" xr:uid="{00000000-0005-0000-0000-00009C1F0000}"/>
    <cellStyle name="Normal 36 103" xfId="3486" xr:uid="{00000000-0005-0000-0000-00009D1F0000}"/>
    <cellStyle name="Normal 36 104" xfId="3487" xr:uid="{00000000-0005-0000-0000-00009E1F0000}"/>
    <cellStyle name="Normal 36 105" xfId="3488" xr:uid="{00000000-0005-0000-0000-00009F1F0000}"/>
    <cellStyle name="Normal 36 106" xfId="3489" xr:uid="{00000000-0005-0000-0000-0000A01F0000}"/>
    <cellStyle name="Normal 36 107" xfId="3490" xr:uid="{00000000-0005-0000-0000-0000A11F0000}"/>
    <cellStyle name="Normal 36 108" xfId="3491" xr:uid="{00000000-0005-0000-0000-0000A21F0000}"/>
    <cellStyle name="Normal 36 109" xfId="3492" xr:uid="{00000000-0005-0000-0000-0000A31F0000}"/>
    <cellStyle name="Normal 36 11" xfId="3493" xr:uid="{00000000-0005-0000-0000-0000A41F0000}"/>
    <cellStyle name="Normal 36 12" xfId="3494" xr:uid="{00000000-0005-0000-0000-0000A51F0000}"/>
    <cellStyle name="Normal 36 13" xfId="3495" xr:uid="{00000000-0005-0000-0000-0000A61F0000}"/>
    <cellStyle name="Normal 36 14" xfId="3496" xr:uid="{00000000-0005-0000-0000-0000A71F0000}"/>
    <cellStyle name="Normal 36 15" xfId="3497" xr:uid="{00000000-0005-0000-0000-0000A81F0000}"/>
    <cellStyle name="Normal 36 16" xfId="3498" xr:uid="{00000000-0005-0000-0000-0000A91F0000}"/>
    <cellStyle name="Normal 36 17" xfId="3499" xr:uid="{00000000-0005-0000-0000-0000AA1F0000}"/>
    <cellStyle name="Normal 36 18" xfId="3500" xr:uid="{00000000-0005-0000-0000-0000AB1F0000}"/>
    <cellStyle name="Normal 36 19" xfId="3501" xr:uid="{00000000-0005-0000-0000-0000AC1F0000}"/>
    <cellStyle name="Normal 36 2" xfId="3502" xr:uid="{00000000-0005-0000-0000-0000AD1F0000}"/>
    <cellStyle name="Normal 36 20" xfId="3503" xr:uid="{00000000-0005-0000-0000-0000AE1F0000}"/>
    <cellStyle name="Normal 36 21" xfId="3504" xr:uid="{00000000-0005-0000-0000-0000AF1F0000}"/>
    <cellStyle name="Normal 36 22" xfId="3505" xr:uid="{00000000-0005-0000-0000-0000B01F0000}"/>
    <cellStyle name="Normal 36 23" xfId="3506" xr:uid="{00000000-0005-0000-0000-0000B11F0000}"/>
    <cellStyle name="Normal 36 24" xfId="3507" xr:uid="{00000000-0005-0000-0000-0000B21F0000}"/>
    <cellStyle name="Normal 36 25" xfId="3508" xr:uid="{00000000-0005-0000-0000-0000B31F0000}"/>
    <cellStyle name="Normal 36 26" xfId="3509" xr:uid="{00000000-0005-0000-0000-0000B41F0000}"/>
    <cellStyle name="Normal 36 27" xfId="3510" xr:uid="{00000000-0005-0000-0000-0000B51F0000}"/>
    <cellStyle name="Normal 36 28" xfId="3511" xr:uid="{00000000-0005-0000-0000-0000B61F0000}"/>
    <cellStyle name="Normal 36 29" xfId="3512" xr:uid="{00000000-0005-0000-0000-0000B71F0000}"/>
    <cellStyle name="Normal 36 3" xfId="3513" xr:uid="{00000000-0005-0000-0000-0000B81F0000}"/>
    <cellStyle name="Normal 36 30" xfId="3514" xr:uid="{00000000-0005-0000-0000-0000B91F0000}"/>
    <cellStyle name="Normal 36 31" xfId="3515" xr:uid="{00000000-0005-0000-0000-0000BA1F0000}"/>
    <cellStyle name="Normal 36 32" xfId="3516" xr:uid="{00000000-0005-0000-0000-0000BB1F0000}"/>
    <cellStyle name="Normal 36 33" xfId="3517" xr:uid="{00000000-0005-0000-0000-0000BC1F0000}"/>
    <cellStyle name="Normal 36 34" xfId="3518" xr:uid="{00000000-0005-0000-0000-0000BD1F0000}"/>
    <cellStyle name="Normal 36 35" xfId="3519" xr:uid="{00000000-0005-0000-0000-0000BE1F0000}"/>
    <cellStyle name="Normal 36 36" xfId="3520" xr:uid="{00000000-0005-0000-0000-0000BF1F0000}"/>
    <cellStyle name="Normal 36 37" xfId="3521" xr:uid="{00000000-0005-0000-0000-0000C01F0000}"/>
    <cellStyle name="Normal 36 38" xfId="3522" xr:uid="{00000000-0005-0000-0000-0000C11F0000}"/>
    <cellStyle name="Normal 36 39" xfId="3523" xr:uid="{00000000-0005-0000-0000-0000C21F0000}"/>
    <cellStyle name="Normal 36 4" xfId="3524" xr:uid="{00000000-0005-0000-0000-0000C31F0000}"/>
    <cellStyle name="Normal 36 40" xfId="3525" xr:uid="{00000000-0005-0000-0000-0000C41F0000}"/>
    <cellStyle name="Normal 36 41" xfId="3526" xr:uid="{00000000-0005-0000-0000-0000C51F0000}"/>
    <cellStyle name="Normal 36 42" xfId="3527" xr:uid="{00000000-0005-0000-0000-0000C61F0000}"/>
    <cellStyle name="Normal 36 43" xfId="3528" xr:uid="{00000000-0005-0000-0000-0000C71F0000}"/>
    <cellStyle name="Normal 36 44" xfId="3529" xr:uid="{00000000-0005-0000-0000-0000C81F0000}"/>
    <cellStyle name="Normal 36 45" xfId="3530" xr:uid="{00000000-0005-0000-0000-0000C91F0000}"/>
    <cellStyle name="Normal 36 46" xfId="3531" xr:uid="{00000000-0005-0000-0000-0000CA1F0000}"/>
    <cellStyle name="Normal 36 47" xfId="3532" xr:uid="{00000000-0005-0000-0000-0000CB1F0000}"/>
    <cellStyle name="Normal 36 48" xfId="3533" xr:uid="{00000000-0005-0000-0000-0000CC1F0000}"/>
    <cellStyle name="Normal 36 49" xfId="3534" xr:uid="{00000000-0005-0000-0000-0000CD1F0000}"/>
    <cellStyle name="Normal 36 5" xfId="3535" xr:uid="{00000000-0005-0000-0000-0000CE1F0000}"/>
    <cellStyle name="Normal 36 50" xfId="3536" xr:uid="{00000000-0005-0000-0000-0000CF1F0000}"/>
    <cellStyle name="Normal 36 51" xfId="3537" xr:uid="{00000000-0005-0000-0000-0000D01F0000}"/>
    <cellStyle name="Normal 36 52" xfId="3538" xr:uid="{00000000-0005-0000-0000-0000D11F0000}"/>
    <cellStyle name="Normal 36 53" xfId="3539" xr:uid="{00000000-0005-0000-0000-0000D21F0000}"/>
    <cellStyle name="Normal 36 54" xfId="3540" xr:uid="{00000000-0005-0000-0000-0000D31F0000}"/>
    <cellStyle name="Normal 36 55" xfId="3541" xr:uid="{00000000-0005-0000-0000-0000D41F0000}"/>
    <cellStyle name="Normal 36 56" xfId="3542" xr:uid="{00000000-0005-0000-0000-0000D51F0000}"/>
    <cellStyle name="Normal 36 57" xfId="3543" xr:uid="{00000000-0005-0000-0000-0000D61F0000}"/>
    <cellStyle name="Normal 36 58" xfId="3544" xr:uid="{00000000-0005-0000-0000-0000D71F0000}"/>
    <cellStyle name="Normal 36 59" xfId="3545" xr:uid="{00000000-0005-0000-0000-0000D81F0000}"/>
    <cellStyle name="Normal 36 6" xfId="3546" xr:uid="{00000000-0005-0000-0000-0000D91F0000}"/>
    <cellStyle name="Normal 36 60" xfId="3547" xr:uid="{00000000-0005-0000-0000-0000DA1F0000}"/>
    <cellStyle name="Normal 36 61" xfId="3548" xr:uid="{00000000-0005-0000-0000-0000DB1F0000}"/>
    <cellStyle name="Normal 36 62" xfId="3549" xr:uid="{00000000-0005-0000-0000-0000DC1F0000}"/>
    <cellStyle name="Normal 36 63" xfId="3550" xr:uid="{00000000-0005-0000-0000-0000DD1F0000}"/>
    <cellStyle name="Normal 36 64" xfId="3551" xr:uid="{00000000-0005-0000-0000-0000DE1F0000}"/>
    <cellStyle name="Normal 36 65" xfId="3552" xr:uid="{00000000-0005-0000-0000-0000DF1F0000}"/>
    <cellStyle name="Normal 36 66" xfId="3553" xr:uid="{00000000-0005-0000-0000-0000E01F0000}"/>
    <cellStyle name="Normal 36 67" xfId="3554" xr:uid="{00000000-0005-0000-0000-0000E11F0000}"/>
    <cellStyle name="Normal 36 68" xfId="3555" xr:uid="{00000000-0005-0000-0000-0000E21F0000}"/>
    <cellStyle name="Normal 36 69" xfId="3556" xr:uid="{00000000-0005-0000-0000-0000E31F0000}"/>
    <cellStyle name="Normal 36 7" xfId="3557" xr:uid="{00000000-0005-0000-0000-0000E41F0000}"/>
    <cellStyle name="Normal 36 70" xfId="3558" xr:uid="{00000000-0005-0000-0000-0000E51F0000}"/>
    <cellStyle name="Normal 36 71" xfId="3559" xr:uid="{00000000-0005-0000-0000-0000E61F0000}"/>
    <cellStyle name="Normal 36 72" xfId="3560" xr:uid="{00000000-0005-0000-0000-0000E71F0000}"/>
    <cellStyle name="Normal 36 73" xfId="3561" xr:uid="{00000000-0005-0000-0000-0000E81F0000}"/>
    <cellStyle name="Normal 36 74" xfId="3562" xr:uid="{00000000-0005-0000-0000-0000E91F0000}"/>
    <cellStyle name="Normal 36 75" xfId="3563" xr:uid="{00000000-0005-0000-0000-0000EA1F0000}"/>
    <cellStyle name="Normal 36 76" xfId="3564" xr:uid="{00000000-0005-0000-0000-0000EB1F0000}"/>
    <cellStyle name="Normal 36 77" xfId="3565" xr:uid="{00000000-0005-0000-0000-0000EC1F0000}"/>
    <cellStyle name="Normal 36 78" xfId="3566" xr:uid="{00000000-0005-0000-0000-0000ED1F0000}"/>
    <cellStyle name="Normal 36 79" xfId="3567" xr:uid="{00000000-0005-0000-0000-0000EE1F0000}"/>
    <cellStyle name="Normal 36 8" xfId="3568" xr:uid="{00000000-0005-0000-0000-0000EF1F0000}"/>
    <cellStyle name="Normal 36 80" xfId="3569" xr:uid="{00000000-0005-0000-0000-0000F01F0000}"/>
    <cellStyle name="Normal 36 81" xfId="3570" xr:uid="{00000000-0005-0000-0000-0000F11F0000}"/>
    <cellStyle name="Normal 36 82" xfId="3571" xr:uid="{00000000-0005-0000-0000-0000F21F0000}"/>
    <cellStyle name="Normal 36 83" xfId="3572" xr:uid="{00000000-0005-0000-0000-0000F31F0000}"/>
    <cellStyle name="Normal 36 84" xfId="3573" xr:uid="{00000000-0005-0000-0000-0000F41F0000}"/>
    <cellStyle name="Normal 36 85" xfId="3574" xr:uid="{00000000-0005-0000-0000-0000F51F0000}"/>
    <cellStyle name="Normal 36 86" xfId="3575" xr:uid="{00000000-0005-0000-0000-0000F61F0000}"/>
    <cellStyle name="Normal 36 87" xfId="3576" xr:uid="{00000000-0005-0000-0000-0000F71F0000}"/>
    <cellStyle name="Normal 36 88" xfId="3577" xr:uid="{00000000-0005-0000-0000-0000F81F0000}"/>
    <cellStyle name="Normal 36 89" xfId="3578" xr:uid="{00000000-0005-0000-0000-0000F91F0000}"/>
    <cellStyle name="Normal 36 9" xfId="3579" xr:uid="{00000000-0005-0000-0000-0000FA1F0000}"/>
    <cellStyle name="Normal 36 90" xfId="3580" xr:uid="{00000000-0005-0000-0000-0000FB1F0000}"/>
    <cellStyle name="Normal 36 91" xfId="3581" xr:uid="{00000000-0005-0000-0000-0000FC1F0000}"/>
    <cellStyle name="Normal 36 92" xfId="3582" xr:uid="{00000000-0005-0000-0000-0000FD1F0000}"/>
    <cellStyle name="Normal 36 93" xfId="3583" xr:uid="{00000000-0005-0000-0000-0000FE1F0000}"/>
    <cellStyle name="Normal 36 94" xfId="3584" xr:uid="{00000000-0005-0000-0000-0000FF1F0000}"/>
    <cellStyle name="Normal 36 95" xfId="3585" xr:uid="{00000000-0005-0000-0000-000000200000}"/>
    <cellStyle name="Normal 36 96" xfId="3586" xr:uid="{00000000-0005-0000-0000-000001200000}"/>
    <cellStyle name="Normal 36 97" xfId="3587" xr:uid="{00000000-0005-0000-0000-000002200000}"/>
    <cellStyle name="Normal 36 98" xfId="3588" xr:uid="{00000000-0005-0000-0000-000003200000}"/>
    <cellStyle name="Normal 36 99" xfId="3589" xr:uid="{00000000-0005-0000-0000-000004200000}"/>
    <cellStyle name="Normal 37" xfId="3590" xr:uid="{00000000-0005-0000-0000-000005200000}"/>
    <cellStyle name="Normal 38" xfId="3591" xr:uid="{00000000-0005-0000-0000-000006200000}"/>
    <cellStyle name="Normal 39" xfId="3592" xr:uid="{00000000-0005-0000-0000-000007200000}"/>
    <cellStyle name="Normal 4" xfId="53" xr:uid="{00000000-0005-0000-0000-000008200000}"/>
    <cellStyle name="Normal-- 4" xfId="4544" xr:uid="{00000000-0005-0000-0000-000009200000}"/>
    <cellStyle name="Normal 4 10" xfId="3593" xr:uid="{00000000-0005-0000-0000-00000A200000}"/>
    <cellStyle name="Normal 4 10 2" xfId="3594" xr:uid="{00000000-0005-0000-0000-00000B200000}"/>
    <cellStyle name="Normal 4 100" xfId="3595" xr:uid="{00000000-0005-0000-0000-00000C200000}"/>
    <cellStyle name="Normal 4 101" xfId="3596" xr:uid="{00000000-0005-0000-0000-00000D200000}"/>
    <cellStyle name="Normal 4 102" xfId="3597" xr:uid="{00000000-0005-0000-0000-00000E200000}"/>
    <cellStyle name="Normal 4 103" xfId="3598" xr:uid="{00000000-0005-0000-0000-00000F200000}"/>
    <cellStyle name="Normal 4 104" xfId="3599" xr:uid="{00000000-0005-0000-0000-000010200000}"/>
    <cellStyle name="Normal 4 105" xfId="3600" xr:uid="{00000000-0005-0000-0000-000011200000}"/>
    <cellStyle name="Normal 4 106" xfId="3601" xr:uid="{00000000-0005-0000-0000-000012200000}"/>
    <cellStyle name="Normal 4 107" xfId="3602" xr:uid="{00000000-0005-0000-0000-000013200000}"/>
    <cellStyle name="Normal 4 108" xfId="3603" xr:uid="{00000000-0005-0000-0000-000014200000}"/>
    <cellStyle name="Normal 4 109" xfId="3604" xr:uid="{00000000-0005-0000-0000-000015200000}"/>
    <cellStyle name="Normal 4 11" xfId="3605" xr:uid="{00000000-0005-0000-0000-000016200000}"/>
    <cellStyle name="Normal 4 11 2" xfId="3606" xr:uid="{00000000-0005-0000-0000-000017200000}"/>
    <cellStyle name="Normal 4 110" xfId="3607" xr:uid="{00000000-0005-0000-0000-000018200000}"/>
    <cellStyle name="Normal 4 111" xfId="3608" xr:uid="{00000000-0005-0000-0000-000019200000}"/>
    <cellStyle name="Normal 4 112" xfId="3609" xr:uid="{00000000-0005-0000-0000-00001A200000}"/>
    <cellStyle name="Normal 4 113" xfId="3610" xr:uid="{00000000-0005-0000-0000-00001B200000}"/>
    <cellStyle name="Normal 4 114" xfId="3611" xr:uid="{00000000-0005-0000-0000-00001C200000}"/>
    <cellStyle name="Normal 4 115" xfId="3612" xr:uid="{00000000-0005-0000-0000-00001D200000}"/>
    <cellStyle name="Normal 4 116" xfId="3613" xr:uid="{00000000-0005-0000-0000-00001E200000}"/>
    <cellStyle name="Normal 4 117" xfId="3614" xr:uid="{00000000-0005-0000-0000-00001F200000}"/>
    <cellStyle name="Normal 4 118" xfId="3615" xr:uid="{00000000-0005-0000-0000-000020200000}"/>
    <cellStyle name="Normal 4 119" xfId="3616" xr:uid="{00000000-0005-0000-0000-000021200000}"/>
    <cellStyle name="Normal 4 12" xfId="3617" xr:uid="{00000000-0005-0000-0000-000022200000}"/>
    <cellStyle name="Normal 4 12 2" xfId="3618" xr:uid="{00000000-0005-0000-0000-000023200000}"/>
    <cellStyle name="Normal 4 120" xfId="3619" xr:uid="{00000000-0005-0000-0000-000024200000}"/>
    <cellStyle name="Normal 4 13" xfId="3620" xr:uid="{00000000-0005-0000-0000-000025200000}"/>
    <cellStyle name="Normal 4 13 2" xfId="3621" xr:uid="{00000000-0005-0000-0000-000026200000}"/>
    <cellStyle name="Normal 4 14" xfId="3622" xr:uid="{00000000-0005-0000-0000-000027200000}"/>
    <cellStyle name="Normal 4 14 2" xfId="3623" xr:uid="{00000000-0005-0000-0000-000028200000}"/>
    <cellStyle name="Normal 4 15" xfId="3624" xr:uid="{00000000-0005-0000-0000-000029200000}"/>
    <cellStyle name="Normal 4 15 2" xfId="3625" xr:uid="{00000000-0005-0000-0000-00002A200000}"/>
    <cellStyle name="Normal 4 16" xfId="3626" xr:uid="{00000000-0005-0000-0000-00002B200000}"/>
    <cellStyle name="Normal 4 16 2" xfId="3627" xr:uid="{00000000-0005-0000-0000-00002C200000}"/>
    <cellStyle name="Normal 4 17" xfId="3628" xr:uid="{00000000-0005-0000-0000-00002D200000}"/>
    <cellStyle name="Normal 4 17 2" xfId="3629" xr:uid="{00000000-0005-0000-0000-00002E200000}"/>
    <cellStyle name="Normal 4 18" xfId="3630" xr:uid="{00000000-0005-0000-0000-00002F200000}"/>
    <cellStyle name="Normal 4 18 2" xfId="3631" xr:uid="{00000000-0005-0000-0000-000030200000}"/>
    <cellStyle name="Normal 4 19" xfId="3632" xr:uid="{00000000-0005-0000-0000-000031200000}"/>
    <cellStyle name="Normal 4 19 2" xfId="3633" xr:uid="{00000000-0005-0000-0000-000032200000}"/>
    <cellStyle name="Normal 4 2" xfId="3634" xr:uid="{00000000-0005-0000-0000-000033200000}"/>
    <cellStyle name="Normal 4 2 2" xfId="3635" xr:uid="{00000000-0005-0000-0000-000034200000}"/>
    <cellStyle name="Normal 4 2 3" xfId="3636" xr:uid="{00000000-0005-0000-0000-000035200000}"/>
    <cellStyle name="Normal 4 2 4" xfId="3637" xr:uid="{00000000-0005-0000-0000-000036200000}"/>
    <cellStyle name="Normal 4 2 5" xfId="3638" xr:uid="{00000000-0005-0000-0000-000037200000}"/>
    <cellStyle name="Normal 4 2 6" xfId="3639" xr:uid="{00000000-0005-0000-0000-000038200000}"/>
    <cellStyle name="Normal 4 2 7" xfId="3640" xr:uid="{00000000-0005-0000-0000-000039200000}"/>
    <cellStyle name="Normal 4 2 8" xfId="3641" xr:uid="{00000000-0005-0000-0000-00003A200000}"/>
    <cellStyle name="Normal 4 2 9" xfId="3642" xr:uid="{00000000-0005-0000-0000-00003B200000}"/>
    <cellStyle name="Normal 4 20" xfId="3643" xr:uid="{00000000-0005-0000-0000-00003C200000}"/>
    <cellStyle name="Normal 4 20 2" xfId="3644" xr:uid="{00000000-0005-0000-0000-00003D200000}"/>
    <cellStyle name="Normal 4 21" xfId="3645" xr:uid="{00000000-0005-0000-0000-00003E200000}"/>
    <cellStyle name="Normal 4 21 2" xfId="3646" xr:uid="{00000000-0005-0000-0000-00003F200000}"/>
    <cellStyle name="Normal 4 21 2 2" xfId="3647" xr:uid="{00000000-0005-0000-0000-000040200000}"/>
    <cellStyle name="Normal 4 21 2 2 2" xfId="3648" xr:uid="{00000000-0005-0000-0000-000041200000}"/>
    <cellStyle name="Normal 4 21 2 2 2 2" xfId="3649" xr:uid="{00000000-0005-0000-0000-000042200000}"/>
    <cellStyle name="Normal 4 21 2 2 3" xfId="3650" xr:uid="{00000000-0005-0000-0000-000043200000}"/>
    <cellStyle name="Normal 4 21 2 3" xfId="3651" xr:uid="{00000000-0005-0000-0000-000044200000}"/>
    <cellStyle name="Normal 4 21 2 3 2" xfId="3652" xr:uid="{00000000-0005-0000-0000-000045200000}"/>
    <cellStyle name="Normal 4 21 2 4" xfId="3653" xr:uid="{00000000-0005-0000-0000-000046200000}"/>
    <cellStyle name="Normal 4 21 3" xfId="3654" xr:uid="{00000000-0005-0000-0000-000047200000}"/>
    <cellStyle name="Normal 4 21 3 2" xfId="3655" xr:uid="{00000000-0005-0000-0000-000048200000}"/>
    <cellStyle name="Normal 4 21 3 2 2" xfId="3656" xr:uid="{00000000-0005-0000-0000-000049200000}"/>
    <cellStyle name="Normal 4 21 3 2 2 2" xfId="3657" xr:uid="{00000000-0005-0000-0000-00004A200000}"/>
    <cellStyle name="Normal 4 21 3 2 3" xfId="3658" xr:uid="{00000000-0005-0000-0000-00004B200000}"/>
    <cellStyle name="Normal 4 21 3 3" xfId="3659" xr:uid="{00000000-0005-0000-0000-00004C200000}"/>
    <cellStyle name="Normal 4 21 3 3 2" xfId="3660" xr:uid="{00000000-0005-0000-0000-00004D200000}"/>
    <cellStyle name="Normal 4 21 3 4" xfId="3661" xr:uid="{00000000-0005-0000-0000-00004E200000}"/>
    <cellStyle name="Normal 4 21 4" xfId="3662" xr:uid="{00000000-0005-0000-0000-00004F200000}"/>
    <cellStyle name="Normal 4 21 4 2" xfId="3663" xr:uid="{00000000-0005-0000-0000-000050200000}"/>
    <cellStyle name="Normal 4 21 4 2 2" xfId="3664" xr:uid="{00000000-0005-0000-0000-000051200000}"/>
    <cellStyle name="Normal 4 21 4 2 2 2" xfId="3665" xr:uid="{00000000-0005-0000-0000-000052200000}"/>
    <cellStyle name="Normal 4 21 4 2 3" xfId="3666" xr:uid="{00000000-0005-0000-0000-000053200000}"/>
    <cellStyle name="Normal 4 21 4 3" xfId="3667" xr:uid="{00000000-0005-0000-0000-000054200000}"/>
    <cellStyle name="Normal 4 21 4 3 2" xfId="3668" xr:uid="{00000000-0005-0000-0000-000055200000}"/>
    <cellStyle name="Normal 4 21 4 4" xfId="3669" xr:uid="{00000000-0005-0000-0000-000056200000}"/>
    <cellStyle name="Normal 4 21 5" xfId="3670" xr:uid="{00000000-0005-0000-0000-000057200000}"/>
    <cellStyle name="Normal 4 21 5 2" xfId="3671" xr:uid="{00000000-0005-0000-0000-000058200000}"/>
    <cellStyle name="Normal 4 21 5 2 2" xfId="3672" xr:uid="{00000000-0005-0000-0000-000059200000}"/>
    <cellStyle name="Normal 4 21 5 3" xfId="3673" xr:uid="{00000000-0005-0000-0000-00005A200000}"/>
    <cellStyle name="Normal 4 21 6" xfId="3674" xr:uid="{00000000-0005-0000-0000-00005B200000}"/>
    <cellStyle name="Normal 4 21 6 2" xfId="3675" xr:uid="{00000000-0005-0000-0000-00005C200000}"/>
    <cellStyle name="Normal 4 21 7" xfId="3676" xr:uid="{00000000-0005-0000-0000-00005D200000}"/>
    <cellStyle name="Normal 4 21 8" xfId="3677" xr:uid="{00000000-0005-0000-0000-00005E200000}"/>
    <cellStyle name="Normal 4 22" xfId="3678" xr:uid="{00000000-0005-0000-0000-00005F200000}"/>
    <cellStyle name="Normal 4 22 2" xfId="3679" xr:uid="{00000000-0005-0000-0000-000060200000}"/>
    <cellStyle name="Normal 4 22 2 2" xfId="3680" xr:uid="{00000000-0005-0000-0000-000061200000}"/>
    <cellStyle name="Normal 4 22 2 2 2" xfId="3681" xr:uid="{00000000-0005-0000-0000-000062200000}"/>
    <cellStyle name="Normal 4 22 2 3" xfId="3682" xr:uid="{00000000-0005-0000-0000-000063200000}"/>
    <cellStyle name="Normal 4 22 3" xfId="3683" xr:uid="{00000000-0005-0000-0000-000064200000}"/>
    <cellStyle name="Normal 4 22 3 2" xfId="3684" xr:uid="{00000000-0005-0000-0000-000065200000}"/>
    <cellStyle name="Normal 4 22 4" xfId="3685" xr:uid="{00000000-0005-0000-0000-000066200000}"/>
    <cellStyle name="Normal 4 22 5" xfId="3686" xr:uid="{00000000-0005-0000-0000-000067200000}"/>
    <cellStyle name="Normal 4 23" xfId="3687" xr:uid="{00000000-0005-0000-0000-000068200000}"/>
    <cellStyle name="Normal 4 23 2" xfId="3688" xr:uid="{00000000-0005-0000-0000-000069200000}"/>
    <cellStyle name="Normal 4 23 2 2" xfId="3689" xr:uid="{00000000-0005-0000-0000-00006A200000}"/>
    <cellStyle name="Normal 4 23 2 2 2" xfId="3690" xr:uid="{00000000-0005-0000-0000-00006B200000}"/>
    <cellStyle name="Normal 4 23 2 3" xfId="3691" xr:uid="{00000000-0005-0000-0000-00006C200000}"/>
    <cellStyle name="Normal 4 23 3" xfId="3692" xr:uid="{00000000-0005-0000-0000-00006D200000}"/>
    <cellStyle name="Normal 4 23 3 2" xfId="3693" xr:uid="{00000000-0005-0000-0000-00006E200000}"/>
    <cellStyle name="Normal 4 23 4" xfId="3694" xr:uid="{00000000-0005-0000-0000-00006F200000}"/>
    <cellStyle name="Normal 4 23 5" xfId="3695" xr:uid="{00000000-0005-0000-0000-000070200000}"/>
    <cellStyle name="Normal 4 24" xfId="3696" xr:uid="{00000000-0005-0000-0000-000071200000}"/>
    <cellStyle name="Normal 4 24 2" xfId="3697" xr:uid="{00000000-0005-0000-0000-000072200000}"/>
    <cellStyle name="Normal 4 24 2 2" xfId="3698" xr:uid="{00000000-0005-0000-0000-000073200000}"/>
    <cellStyle name="Normal 4 24 2 2 2" xfId="3699" xr:uid="{00000000-0005-0000-0000-000074200000}"/>
    <cellStyle name="Normal 4 24 2 3" xfId="3700" xr:uid="{00000000-0005-0000-0000-000075200000}"/>
    <cellStyle name="Normal 4 24 3" xfId="3701" xr:uid="{00000000-0005-0000-0000-000076200000}"/>
    <cellStyle name="Normal 4 24 3 2" xfId="3702" xr:uid="{00000000-0005-0000-0000-000077200000}"/>
    <cellStyle name="Normal 4 24 4" xfId="3703" xr:uid="{00000000-0005-0000-0000-000078200000}"/>
    <cellStyle name="Normal 4 24 5" xfId="3704" xr:uid="{00000000-0005-0000-0000-000079200000}"/>
    <cellStyle name="Normal 4 25" xfId="3705" xr:uid="{00000000-0005-0000-0000-00007A200000}"/>
    <cellStyle name="Normal 4 25 2" xfId="3706" xr:uid="{00000000-0005-0000-0000-00007B200000}"/>
    <cellStyle name="Normal 4 25 2 2" xfId="3707" xr:uid="{00000000-0005-0000-0000-00007C200000}"/>
    <cellStyle name="Normal 4 25 3" xfId="3708" xr:uid="{00000000-0005-0000-0000-00007D200000}"/>
    <cellStyle name="Normal 4 25 4" xfId="3709" xr:uid="{00000000-0005-0000-0000-00007E200000}"/>
    <cellStyle name="Normal 4 26" xfId="3710" xr:uid="{00000000-0005-0000-0000-00007F200000}"/>
    <cellStyle name="Normal 4 26 2" xfId="3711" xr:uid="{00000000-0005-0000-0000-000080200000}"/>
    <cellStyle name="Normal 4 27" xfId="3712" xr:uid="{00000000-0005-0000-0000-000081200000}"/>
    <cellStyle name="Normal 4 27 2" xfId="3713" xr:uid="{00000000-0005-0000-0000-000082200000}"/>
    <cellStyle name="Normal 4 27 2 2" xfId="3714" xr:uid="{00000000-0005-0000-0000-000083200000}"/>
    <cellStyle name="Normal 4 27 3" xfId="3715" xr:uid="{00000000-0005-0000-0000-000084200000}"/>
    <cellStyle name="Normal 4 27 4" xfId="3716" xr:uid="{00000000-0005-0000-0000-000085200000}"/>
    <cellStyle name="Normal 4 28" xfId="3717" xr:uid="{00000000-0005-0000-0000-000086200000}"/>
    <cellStyle name="Normal 4 28 2" xfId="3718" xr:uid="{00000000-0005-0000-0000-000087200000}"/>
    <cellStyle name="Normal 4 28 3" xfId="3719" xr:uid="{00000000-0005-0000-0000-000088200000}"/>
    <cellStyle name="Normal 4 29" xfId="3720" xr:uid="{00000000-0005-0000-0000-000089200000}"/>
    <cellStyle name="Normal 4 29 2" xfId="3721" xr:uid="{00000000-0005-0000-0000-00008A200000}"/>
    <cellStyle name="Normal 4 3" xfId="3722" xr:uid="{00000000-0005-0000-0000-00008B200000}"/>
    <cellStyle name="Normal 4 3 2" xfId="3723" xr:uid="{00000000-0005-0000-0000-00008C200000}"/>
    <cellStyle name="Normal 4 3 2 2" xfId="3724" xr:uid="{00000000-0005-0000-0000-00008D200000}"/>
    <cellStyle name="Normal 4 3 2 2 2" xfId="3725" xr:uid="{00000000-0005-0000-0000-00008E200000}"/>
    <cellStyle name="Normal 4 3 2 3" xfId="3726" xr:uid="{00000000-0005-0000-0000-00008F200000}"/>
    <cellStyle name="Normal 4 3 2 4" xfId="3727" xr:uid="{00000000-0005-0000-0000-000090200000}"/>
    <cellStyle name="Normal 4 3 3" xfId="3728" xr:uid="{00000000-0005-0000-0000-000091200000}"/>
    <cellStyle name="Normal 4 3 4" xfId="3729" xr:uid="{00000000-0005-0000-0000-000092200000}"/>
    <cellStyle name="Normal 4 30" xfId="3730" xr:uid="{00000000-0005-0000-0000-000093200000}"/>
    <cellStyle name="Normal 4 30 2" xfId="3731" xr:uid="{00000000-0005-0000-0000-000094200000}"/>
    <cellStyle name="Normal 4 31" xfId="3732" xr:uid="{00000000-0005-0000-0000-000095200000}"/>
    <cellStyle name="Normal 4 31 2" xfId="3733" xr:uid="{00000000-0005-0000-0000-000096200000}"/>
    <cellStyle name="Normal 4 32" xfId="3734" xr:uid="{00000000-0005-0000-0000-000097200000}"/>
    <cellStyle name="Normal 4 32 2" xfId="3735" xr:uid="{00000000-0005-0000-0000-000098200000}"/>
    <cellStyle name="Normal 4 33" xfId="3736" xr:uid="{00000000-0005-0000-0000-000099200000}"/>
    <cellStyle name="Normal 4 33 2" xfId="3737" xr:uid="{00000000-0005-0000-0000-00009A200000}"/>
    <cellStyle name="Normal 4 34" xfId="3738" xr:uid="{00000000-0005-0000-0000-00009B200000}"/>
    <cellStyle name="Normal 4 35" xfId="3739" xr:uid="{00000000-0005-0000-0000-00009C200000}"/>
    <cellStyle name="Normal 4 36" xfId="3740" xr:uid="{00000000-0005-0000-0000-00009D200000}"/>
    <cellStyle name="Normal 4 37" xfId="3741" xr:uid="{00000000-0005-0000-0000-00009E200000}"/>
    <cellStyle name="Normal 4 38" xfId="3742" xr:uid="{00000000-0005-0000-0000-00009F200000}"/>
    <cellStyle name="Normal 4 39" xfId="3743" xr:uid="{00000000-0005-0000-0000-0000A0200000}"/>
    <cellStyle name="Normal 4 4" xfId="3744" xr:uid="{00000000-0005-0000-0000-0000A1200000}"/>
    <cellStyle name="Normal 4 4 2" xfId="3745" xr:uid="{00000000-0005-0000-0000-0000A2200000}"/>
    <cellStyle name="Normal 4 4 3" xfId="3746" xr:uid="{00000000-0005-0000-0000-0000A3200000}"/>
    <cellStyle name="Normal 4 4 4" xfId="3747" xr:uid="{00000000-0005-0000-0000-0000A4200000}"/>
    <cellStyle name="Normal 4 40" xfId="3748" xr:uid="{00000000-0005-0000-0000-0000A5200000}"/>
    <cellStyle name="Normal 4 41" xfId="3749" xr:uid="{00000000-0005-0000-0000-0000A6200000}"/>
    <cellStyle name="Normal 4 42" xfId="3750" xr:uid="{00000000-0005-0000-0000-0000A7200000}"/>
    <cellStyle name="Normal 4 43" xfId="3751" xr:uid="{00000000-0005-0000-0000-0000A8200000}"/>
    <cellStyle name="Normal 4 44" xfId="3752" xr:uid="{00000000-0005-0000-0000-0000A9200000}"/>
    <cellStyle name="Normal 4 45" xfId="3753" xr:uid="{00000000-0005-0000-0000-0000AA200000}"/>
    <cellStyle name="Normal 4 46" xfId="3754" xr:uid="{00000000-0005-0000-0000-0000AB200000}"/>
    <cellStyle name="Normal 4 47" xfId="3755" xr:uid="{00000000-0005-0000-0000-0000AC200000}"/>
    <cellStyle name="Normal 4 48" xfId="3756" xr:uid="{00000000-0005-0000-0000-0000AD200000}"/>
    <cellStyle name="Normal 4 49" xfId="3757" xr:uid="{00000000-0005-0000-0000-0000AE200000}"/>
    <cellStyle name="Normal 4 5" xfId="3758" xr:uid="{00000000-0005-0000-0000-0000AF200000}"/>
    <cellStyle name="Normal 4 5 2" xfId="3759" xr:uid="{00000000-0005-0000-0000-0000B0200000}"/>
    <cellStyle name="Normal 4 50" xfId="3760" xr:uid="{00000000-0005-0000-0000-0000B1200000}"/>
    <cellStyle name="Normal 4 51" xfId="3761" xr:uid="{00000000-0005-0000-0000-0000B2200000}"/>
    <cellStyle name="Normal 4 52" xfId="3762" xr:uid="{00000000-0005-0000-0000-0000B3200000}"/>
    <cellStyle name="Normal 4 53" xfId="3763" xr:uid="{00000000-0005-0000-0000-0000B4200000}"/>
    <cellStyle name="Normal 4 54" xfId="3764" xr:uid="{00000000-0005-0000-0000-0000B5200000}"/>
    <cellStyle name="Normal 4 55" xfId="3765" xr:uid="{00000000-0005-0000-0000-0000B6200000}"/>
    <cellStyle name="Normal 4 56" xfId="3766" xr:uid="{00000000-0005-0000-0000-0000B7200000}"/>
    <cellStyle name="Normal 4 57" xfId="3767" xr:uid="{00000000-0005-0000-0000-0000B8200000}"/>
    <cellStyle name="Normal 4 58" xfId="3768" xr:uid="{00000000-0005-0000-0000-0000B9200000}"/>
    <cellStyle name="Normal 4 59" xfId="3769" xr:uid="{00000000-0005-0000-0000-0000BA200000}"/>
    <cellStyle name="Normal 4 6" xfId="3770" xr:uid="{00000000-0005-0000-0000-0000BB200000}"/>
    <cellStyle name="Normal 4 6 2" xfId="3771" xr:uid="{00000000-0005-0000-0000-0000BC200000}"/>
    <cellStyle name="Normal 4 60" xfId="3772" xr:uid="{00000000-0005-0000-0000-0000BD200000}"/>
    <cellStyle name="Normal 4 61" xfId="3773" xr:uid="{00000000-0005-0000-0000-0000BE200000}"/>
    <cellStyle name="Normal 4 62" xfId="3774" xr:uid="{00000000-0005-0000-0000-0000BF200000}"/>
    <cellStyle name="Normal 4 63" xfId="3775" xr:uid="{00000000-0005-0000-0000-0000C0200000}"/>
    <cellStyle name="Normal 4 64" xfId="3776" xr:uid="{00000000-0005-0000-0000-0000C1200000}"/>
    <cellStyle name="Normal 4 65" xfId="3777" xr:uid="{00000000-0005-0000-0000-0000C2200000}"/>
    <cellStyle name="Normal 4 66" xfId="3778" xr:uid="{00000000-0005-0000-0000-0000C3200000}"/>
    <cellStyle name="Normal 4 67" xfId="3779" xr:uid="{00000000-0005-0000-0000-0000C4200000}"/>
    <cellStyle name="Normal 4 68" xfId="3780" xr:uid="{00000000-0005-0000-0000-0000C5200000}"/>
    <cellStyle name="Normal 4 69" xfId="3781" xr:uid="{00000000-0005-0000-0000-0000C6200000}"/>
    <cellStyle name="Normal 4 7" xfId="3782" xr:uid="{00000000-0005-0000-0000-0000C7200000}"/>
    <cellStyle name="Normal 4 7 2" xfId="3783" xr:uid="{00000000-0005-0000-0000-0000C8200000}"/>
    <cellStyle name="Normal 4 70" xfId="3784" xr:uid="{00000000-0005-0000-0000-0000C9200000}"/>
    <cellStyle name="Normal 4 71" xfId="3785" xr:uid="{00000000-0005-0000-0000-0000CA200000}"/>
    <cellStyle name="Normal 4 72" xfId="3786" xr:uid="{00000000-0005-0000-0000-0000CB200000}"/>
    <cellStyle name="Normal 4 73" xfId="3787" xr:uid="{00000000-0005-0000-0000-0000CC200000}"/>
    <cellStyle name="Normal 4 74" xfId="3788" xr:uid="{00000000-0005-0000-0000-0000CD200000}"/>
    <cellStyle name="Normal 4 75" xfId="3789" xr:uid="{00000000-0005-0000-0000-0000CE200000}"/>
    <cellStyle name="Normal 4 76" xfId="3790" xr:uid="{00000000-0005-0000-0000-0000CF200000}"/>
    <cellStyle name="Normal 4 77" xfId="3791" xr:uid="{00000000-0005-0000-0000-0000D0200000}"/>
    <cellStyle name="Normal 4 78" xfId="3792" xr:uid="{00000000-0005-0000-0000-0000D1200000}"/>
    <cellStyle name="Normal 4 79" xfId="3793" xr:uid="{00000000-0005-0000-0000-0000D2200000}"/>
    <cellStyle name="Normal 4 8" xfId="3794" xr:uid="{00000000-0005-0000-0000-0000D3200000}"/>
    <cellStyle name="Normal 4 8 2" xfId="3795" xr:uid="{00000000-0005-0000-0000-0000D4200000}"/>
    <cellStyle name="Normal 4 80" xfId="3796" xr:uid="{00000000-0005-0000-0000-0000D5200000}"/>
    <cellStyle name="Normal 4 81" xfId="3797" xr:uid="{00000000-0005-0000-0000-0000D6200000}"/>
    <cellStyle name="Normal 4 82" xfId="3798" xr:uid="{00000000-0005-0000-0000-0000D7200000}"/>
    <cellStyle name="Normal 4 83" xfId="3799" xr:uid="{00000000-0005-0000-0000-0000D8200000}"/>
    <cellStyle name="Normal 4 84" xfId="3800" xr:uid="{00000000-0005-0000-0000-0000D9200000}"/>
    <cellStyle name="Normal 4 85" xfId="3801" xr:uid="{00000000-0005-0000-0000-0000DA200000}"/>
    <cellStyle name="Normal 4 86" xfId="3802" xr:uid="{00000000-0005-0000-0000-0000DB200000}"/>
    <cellStyle name="Normal 4 87" xfId="3803" xr:uid="{00000000-0005-0000-0000-0000DC200000}"/>
    <cellStyle name="Normal 4 88" xfId="3804" xr:uid="{00000000-0005-0000-0000-0000DD200000}"/>
    <cellStyle name="Normal 4 89" xfId="3805" xr:uid="{00000000-0005-0000-0000-0000DE200000}"/>
    <cellStyle name="Normal 4 9" xfId="3806" xr:uid="{00000000-0005-0000-0000-0000DF200000}"/>
    <cellStyle name="Normal 4 9 2" xfId="3807" xr:uid="{00000000-0005-0000-0000-0000E0200000}"/>
    <cellStyle name="Normal 4 90" xfId="3808" xr:uid="{00000000-0005-0000-0000-0000E1200000}"/>
    <cellStyle name="Normal 4 91" xfId="3809" xr:uid="{00000000-0005-0000-0000-0000E2200000}"/>
    <cellStyle name="Normal 4 92" xfId="3810" xr:uid="{00000000-0005-0000-0000-0000E3200000}"/>
    <cellStyle name="Normal 4 93" xfId="3811" xr:uid="{00000000-0005-0000-0000-0000E4200000}"/>
    <cellStyle name="Normal 4 94" xfId="3812" xr:uid="{00000000-0005-0000-0000-0000E5200000}"/>
    <cellStyle name="Normal 4 95" xfId="3813" xr:uid="{00000000-0005-0000-0000-0000E6200000}"/>
    <cellStyle name="Normal 4 96" xfId="3814" xr:uid="{00000000-0005-0000-0000-0000E7200000}"/>
    <cellStyle name="Normal 4 97" xfId="3815" xr:uid="{00000000-0005-0000-0000-0000E8200000}"/>
    <cellStyle name="Normal 4 98" xfId="3816" xr:uid="{00000000-0005-0000-0000-0000E9200000}"/>
    <cellStyle name="Normal 4 99" xfId="3817" xr:uid="{00000000-0005-0000-0000-0000EA200000}"/>
    <cellStyle name="Normal 40" xfId="3818" xr:uid="{00000000-0005-0000-0000-0000EB200000}"/>
    <cellStyle name="Normal 41" xfId="3819" xr:uid="{00000000-0005-0000-0000-0000EC200000}"/>
    <cellStyle name="Normal 42" xfId="3820" xr:uid="{00000000-0005-0000-0000-0000ED200000}"/>
    <cellStyle name="Normal 43" xfId="3821" xr:uid="{00000000-0005-0000-0000-0000EE200000}"/>
    <cellStyle name="Normal 44" xfId="3822" xr:uid="{00000000-0005-0000-0000-0000EF200000}"/>
    <cellStyle name="Normal 45" xfId="3823" xr:uid="{00000000-0005-0000-0000-0000F0200000}"/>
    <cellStyle name="Normal 46" xfId="3824" xr:uid="{00000000-0005-0000-0000-0000F1200000}"/>
    <cellStyle name="Normal 47" xfId="3825" xr:uid="{00000000-0005-0000-0000-0000F2200000}"/>
    <cellStyle name="Normal 47 10" xfId="3826" xr:uid="{00000000-0005-0000-0000-0000F3200000}"/>
    <cellStyle name="Normal 47 11" xfId="3827" xr:uid="{00000000-0005-0000-0000-0000F4200000}"/>
    <cellStyle name="Normal 47 11 2" xfId="3828" xr:uid="{00000000-0005-0000-0000-0000F5200000}"/>
    <cellStyle name="Normal 47 11 3" xfId="3829" xr:uid="{00000000-0005-0000-0000-0000F6200000}"/>
    <cellStyle name="Normal 47 11 4" xfId="3830" xr:uid="{00000000-0005-0000-0000-0000F7200000}"/>
    <cellStyle name="Normal 47 11 5" xfId="3831" xr:uid="{00000000-0005-0000-0000-0000F8200000}"/>
    <cellStyle name="Normal 47 11 6" xfId="3832" xr:uid="{00000000-0005-0000-0000-0000F9200000}"/>
    <cellStyle name="Normal 47 11 7" xfId="3833" xr:uid="{00000000-0005-0000-0000-0000FA200000}"/>
    <cellStyle name="Normal 47 11 8" xfId="3834" xr:uid="{00000000-0005-0000-0000-0000FB200000}"/>
    <cellStyle name="Normal 47 12" xfId="3835" xr:uid="{00000000-0005-0000-0000-0000FC200000}"/>
    <cellStyle name="Normal 47 13" xfId="3836" xr:uid="{00000000-0005-0000-0000-0000FD200000}"/>
    <cellStyle name="Normal 47 14" xfId="3837" xr:uid="{00000000-0005-0000-0000-0000FE200000}"/>
    <cellStyle name="Normal 47 15" xfId="3838" xr:uid="{00000000-0005-0000-0000-0000FF200000}"/>
    <cellStyle name="Normal 47 16" xfId="3839" xr:uid="{00000000-0005-0000-0000-000000210000}"/>
    <cellStyle name="Normal 47 17" xfId="3840" xr:uid="{00000000-0005-0000-0000-000001210000}"/>
    <cellStyle name="Normal 47 2" xfId="3841" xr:uid="{00000000-0005-0000-0000-000002210000}"/>
    <cellStyle name="Normal 47 3" xfId="3842" xr:uid="{00000000-0005-0000-0000-000003210000}"/>
    <cellStyle name="Normal 47 3 2" xfId="3843" xr:uid="{00000000-0005-0000-0000-000004210000}"/>
    <cellStyle name="Normal 47 3 3" xfId="3844" xr:uid="{00000000-0005-0000-0000-000005210000}"/>
    <cellStyle name="Normal 47 3 4" xfId="3845" xr:uid="{00000000-0005-0000-0000-000006210000}"/>
    <cellStyle name="Normal 47 3 5" xfId="3846" xr:uid="{00000000-0005-0000-0000-000007210000}"/>
    <cellStyle name="Normal 47 3 6" xfId="3847" xr:uid="{00000000-0005-0000-0000-000008210000}"/>
    <cellStyle name="Normal 47 3 7" xfId="3848" xr:uid="{00000000-0005-0000-0000-000009210000}"/>
    <cellStyle name="Normal 47 3 8" xfId="3849" xr:uid="{00000000-0005-0000-0000-00000A210000}"/>
    <cellStyle name="Normal 47 4" xfId="3850" xr:uid="{00000000-0005-0000-0000-00000B210000}"/>
    <cellStyle name="Normal 47 4 2" xfId="3851" xr:uid="{00000000-0005-0000-0000-00000C210000}"/>
    <cellStyle name="Normal 47 4 3" xfId="3852" xr:uid="{00000000-0005-0000-0000-00000D210000}"/>
    <cellStyle name="Normal 47 4 4" xfId="3853" xr:uid="{00000000-0005-0000-0000-00000E210000}"/>
    <cellStyle name="Normal 47 4 5" xfId="3854" xr:uid="{00000000-0005-0000-0000-00000F210000}"/>
    <cellStyle name="Normal 47 4 6" xfId="3855" xr:uid="{00000000-0005-0000-0000-000010210000}"/>
    <cellStyle name="Normal 47 4 7" xfId="3856" xr:uid="{00000000-0005-0000-0000-000011210000}"/>
    <cellStyle name="Normal 47 4 8" xfId="3857" xr:uid="{00000000-0005-0000-0000-000012210000}"/>
    <cellStyle name="Normal 47 5" xfId="3858" xr:uid="{00000000-0005-0000-0000-000013210000}"/>
    <cellStyle name="Normal 47 5 2" xfId="3859" xr:uid="{00000000-0005-0000-0000-000014210000}"/>
    <cellStyle name="Normal 47 5 3" xfId="3860" xr:uid="{00000000-0005-0000-0000-000015210000}"/>
    <cellStyle name="Normal 47 5 4" xfId="3861" xr:uid="{00000000-0005-0000-0000-000016210000}"/>
    <cellStyle name="Normal 47 5 5" xfId="3862" xr:uid="{00000000-0005-0000-0000-000017210000}"/>
    <cellStyle name="Normal 47 5 6" xfId="3863" xr:uid="{00000000-0005-0000-0000-000018210000}"/>
    <cellStyle name="Normal 47 5 7" xfId="3864" xr:uid="{00000000-0005-0000-0000-000019210000}"/>
    <cellStyle name="Normal 47 5 8" xfId="3865" xr:uid="{00000000-0005-0000-0000-00001A210000}"/>
    <cellStyle name="Normal 47 6" xfId="3866" xr:uid="{00000000-0005-0000-0000-00001B210000}"/>
    <cellStyle name="Normal 47 6 2" xfId="3867" xr:uid="{00000000-0005-0000-0000-00001C210000}"/>
    <cellStyle name="Normal 47 6 3" xfId="3868" xr:uid="{00000000-0005-0000-0000-00001D210000}"/>
    <cellStyle name="Normal 47 6 4" xfId="3869" xr:uid="{00000000-0005-0000-0000-00001E210000}"/>
    <cellStyle name="Normal 47 6 5" xfId="3870" xr:uid="{00000000-0005-0000-0000-00001F210000}"/>
    <cellStyle name="Normal 47 6 6" xfId="3871" xr:uid="{00000000-0005-0000-0000-000020210000}"/>
    <cellStyle name="Normal 47 6 7" xfId="3872" xr:uid="{00000000-0005-0000-0000-000021210000}"/>
    <cellStyle name="Normal 47 6 8" xfId="3873" xr:uid="{00000000-0005-0000-0000-000022210000}"/>
    <cellStyle name="Normal 47 7" xfId="3874" xr:uid="{00000000-0005-0000-0000-000023210000}"/>
    <cellStyle name="Normal 47 7 2" xfId="3875" xr:uid="{00000000-0005-0000-0000-000024210000}"/>
    <cellStyle name="Normal 47 7 3" xfId="3876" xr:uid="{00000000-0005-0000-0000-000025210000}"/>
    <cellStyle name="Normal 47 7 4" xfId="3877" xr:uid="{00000000-0005-0000-0000-000026210000}"/>
    <cellStyle name="Normal 47 7 5" xfId="3878" xr:uid="{00000000-0005-0000-0000-000027210000}"/>
    <cellStyle name="Normal 47 7 6" xfId="3879" xr:uid="{00000000-0005-0000-0000-000028210000}"/>
    <cellStyle name="Normal 47 7 7" xfId="3880" xr:uid="{00000000-0005-0000-0000-000029210000}"/>
    <cellStyle name="Normal 47 7 8" xfId="3881" xr:uid="{00000000-0005-0000-0000-00002A210000}"/>
    <cellStyle name="Normal 47 8" xfId="3882" xr:uid="{00000000-0005-0000-0000-00002B210000}"/>
    <cellStyle name="Normal 47 8 2" xfId="3883" xr:uid="{00000000-0005-0000-0000-00002C210000}"/>
    <cellStyle name="Normal 47 8 3" xfId="3884" xr:uid="{00000000-0005-0000-0000-00002D210000}"/>
    <cellStyle name="Normal 47 8 4" xfId="3885" xr:uid="{00000000-0005-0000-0000-00002E210000}"/>
    <cellStyle name="Normal 47 8 5" xfId="3886" xr:uid="{00000000-0005-0000-0000-00002F210000}"/>
    <cellStyle name="Normal 47 8 6" xfId="3887" xr:uid="{00000000-0005-0000-0000-000030210000}"/>
    <cellStyle name="Normal 47 8 7" xfId="3888" xr:uid="{00000000-0005-0000-0000-000031210000}"/>
    <cellStyle name="Normal 47 8 8" xfId="3889" xr:uid="{00000000-0005-0000-0000-000032210000}"/>
    <cellStyle name="Normal 47 9" xfId="3890" xr:uid="{00000000-0005-0000-0000-000033210000}"/>
    <cellStyle name="Normal 48" xfId="3891" xr:uid="{00000000-0005-0000-0000-000034210000}"/>
    <cellStyle name="Normal 49" xfId="3892" xr:uid="{00000000-0005-0000-0000-000035210000}"/>
    <cellStyle name="Normal 49 2" xfId="3893" xr:uid="{00000000-0005-0000-0000-000036210000}"/>
    <cellStyle name="Normal 49 2 2" xfId="3894" xr:uid="{00000000-0005-0000-0000-000037210000}"/>
    <cellStyle name="Normal 49 2 2 2" xfId="3895" xr:uid="{00000000-0005-0000-0000-000038210000}"/>
    <cellStyle name="Normal 49 2 2 2 2" xfId="3896" xr:uid="{00000000-0005-0000-0000-000039210000}"/>
    <cellStyle name="Normal 49 2 2 3" xfId="3897" xr:uid="{00000000-0005-0000-0000-00003A210000}"/>
    <cellStyle name="Normal 49 2 3" xfId="3898" xr:uid="{00000000-0005-0000-0000-00003B210000}"/>
    <cellStyle name="Normal 49 2 3 2" xfId="3899" xr:uid="{00000000-0005-0000-0000-00003C210000}"/>
    <cellStyle name="Normal 49 2 4" xfId="3900" xr:uid="{00000000-0005-0000-0000-00003D210000}"/>
    <cellStyle name="Normal 49 3" xfId="3901" xr:uid="{00000000-0005-0000-0000-00003E210000}"/>
    <cellStyle name="Normal 49 3 2" xfId="3902" xr:uid="{00000000-0005-0000-0000-00003F210000}"/>
    <cellStyle name="Normal 49 3 2 2" xfId="3903" xr:uid="{00000000-0005-0000-0000-000040210000}"/>
    <cellStyle name="Normal 49 3 2 2 2" xfId="3904" xr:uid="{00000000-0005-0000-0000-000041210000}"/>
    <cellStyle name="Normal 49 3 2 3" xfId="3905" xr:uid="{00000000-0005-0000-0000-000042210000}"/>
    <cellStyle name="Normal 49 3 3" xfId="3906" xr:uid="{00000000-0005-0000-0000-000043210000}"/>
    <cellStyle name="Normal 49 3 3 2" xfId="3907" xr:uid="{00000000-0005-0000-0000-000044210000}"/>
    <cellStyle name="Normal 49 3 4" xfId="3908" xr:uid="{00000000-0005-0000-0000-000045210000}"/>
    <cellStyle name="Normal 49 4" xfId="3909" xr:uid="{00000000-0005-0000-0000-000046210000}"/>
    <cellStyle name="Normal 49 4 2" xfId="3910" xr:uid="{00000000-0005-0000-0000-000047210000}"/>
    <cellStyle name="Normal 49 4 2 2" xfId="3911" xr:uid="{00000000-0005-0000-0000-000048210000}"/>
    <cellStyle name="Normal 49 4 2 2 2" xfId="3912" xr:uid="{00000000-0005-0000-0000-000049210000}"/>
    <cellStyle name="Normal 49 4 2 3" xfId="3913" xr:uid="{00000000-0005-0000-0000-00004A210000}"/>
    <cellStyle name="Normal 49 4 3" xfId="3914" xr:uid="{00000000-0005-0000-0000-00004B210000}"/>
    <cellStyle name="Normal 49 4 3 2" xfId="3915" xr:uid="{00000000-0005-0000-0000-00004C210000}"/>
    <cellStyle name="Normal 49 4 4" xfId="3916" xr:uid="{00000000-0005-0000-0000-00004D210000}"/>
    <cellStyle name="Normal 49 5" xfId="3917" xr:uid="{00000000-0005-0000-0000-00004E210000}"/>
    <cellStyle name="Normal 49 5 2" xfId="3918" xr:uid="{00000000-0005-0000-0000-00004F210000}"/>
    <cellStyle name="Normal 49 5 2 2" xfId="3919" xr:uid="{00000000-0005-0000-0000-000050210000}"/>
    <cellStyle name="Normal 49 5 3" xfId="3920" xr:uid="{00000000-0005-0000-0000-000051210000}"/>
    <cellStyle name="Normal 49 6" xfId="3921" xr:uid="{00000000-0005-0000-0000-000052210000}"/>
    <cellStyle name="Normal 49 6 2" xfId="3922" xr:uid="{00000000-0005-0000-0000-000053210000}"/>
    <cellStyle name="Normal 49 7" xfId="3923" xr:uid="{00000000-0005-0000-0000-000054210000}"/>
    <cellStyle name="Normal 49 8" xfId="3924" xr:uid="{00000000-0005-0000-0000-000055210000}"/>
    <cellStyle name="Normal 5" xfId="54" xr:uid="{00000000-0005-0000-0000-000056210000}"/>
    <cellStyle name="Normal-- 5" xfId="4545" xr:uid="{00000000-0005-0000-0000-000057210000}"/>
    <cellStyle name="Normal 5 10" xfId="3925" xr:uid="{00000000-0005-0000-0000-000058210000}"/>
    <cellStyle name="Normal 5 10 2" xfId="3926" xr:uid="{00000000-0005-0000-0000-000059210000}"/>
    <cellStyle name="Normal 5 100" xfId="3927" xr:uid="{00000000-0005-0000-0000-00005A210000}"/>
    <cellStyle name="Normal 5 101" xfId="3928" xr:uid="{00000000-0005-0000-0000-00005B210000}"/>
    <cellStyle name="Normal 5 102" xfId="3929" xr:uid="{00000000-0005-0000-0000-00005C210000}"/>
    <cellStyle name="Normal 5 103" xfId="3930" xr:uid="{00000000-0005-0000-0000-00005D210000}"/>
    <cellStyle name="Normal 5 104" xfId="3931" xr:uid="{00000000-0005-0000-0000-00005E210000}"/>
    <cellStyle name="Normal 5 105" xfId="3932" xr:uid="{00000000-0005-0000-0000-00005F210000}"/>
    <cellStyle name="Normal 5 106" xfId="3933" xr:uid="{00000000-0005-0000-0000-000060210000}"/>
    <cellStyle name="Normal 5 107" xfId="3934" xr:uid="{00000000-0005-0000-0000-000061210000}"/>
    <cellStyle name="Normal 5 108" xfId="3935" xr:uid="{00000000-0005-0000-0000-000062210000}"/>
    <cellStyle name="Normal 5 109" xfId="3936" xr:uid="{00000000-0005-0000-0000-000063210000}"/>
    <cellStyle name="Normal 5 11" xfId="3937" xr:uid="{00000000-0005-0000-0000-000064210000}"/>
    <cellStyle name="Normal 5 11 2" xfId="3938" xr:uid="{00000000-0005-0000-0000-000065210000}"/>
    <cellStyle name="Normal 5 110" xfId="3939" xr:uid="{00000000-0005-0000-0000-000066210000}"/>
    <cellStyle name="Normal 5 111" xfId="3940" xr:uid="{00000000-0005-0000-0000-000067210000}"/>
    <cellStyle name="Normal 5 112" xfId="3941" xr:uid="{00000000-0005-0000-0000-000068210000}"/>
    <cellStyle name="Normal 5 113" xfId="3942" xr:uid="{00000000-0005-0000-0000-000069210000}"/>
    <cellStyle name="Normal 5 12" xfId="3943" xr:uid="{00000000-0005-0000-0000-00006A210000}"/>
    <cellStyle name="Normal 5 12 2" xfId="3944" xr:uid="{00000000-0005-0000-0000-00006B210000}"/>
    <cellStyle name="Normal 5 13" xfId="3945" xr:uid="{00000000-0005-0000-0000-00006C210000}"/>
    <cellStyle name="Normal 5 13 2" xfId="3946" xr:uid="{00000000-0005-0000-0000-00006D210000}"/>
    <cellStyle name="Normal 5 14" xfId="3947" xr:uid="{00000000-0005-0000-0000-00006E210000}"/>
    <cellStyle name="Normal 5 14 2" xfId="3948" xr:uid="{00000000-0005-0000-0000-00006F210000}"/>
    <cellStyle name="Normal 5 15" xfId="3949" xr:uid="{00000000-0005-0000-0000-000070210000}"/>
    <cellStyle name="Normal 5 15 2" xfId="3950" xr:uid="{00000000-0005-0000-0000-000071210000}"/>
    <cellStyle name="Normal 5 16" xfId="3951" xr:uid="{00000000-0005-0000-0000-000072210000}"/>
    <cellStyle name="Normal 5 16 2" xfId="3952" xr:uid="{00000000-0005-0000-0000-000073210000}"/>
    <cellStyle name="Normal 5 17" xfId="3953" xr:uid="{00000000-0005-0000-0000-000074210000}"/>
    <cellStyle name="Normal 5 17 2" xfId="3954" xr:uid="{00000000-0005-0000-0000-000075210000}"/>
    <cellStyle name="Normal 5 18" xfId="3955" xr:uid="{00000000-0005-0000-0000-000076210000}"/>
    <cellStyle name="Normal 5 18 2" xfId="3956" xr:uid="{00000000-0005-0000-0000-000077210000}"/>
    <cellStyle name="Normal 5 19" xfId="3957" xr:uid="{00000000-0005-0000-0000-000078210000}"/>
    <cellStyle name="Normal 5 19 2" xfId="3958" xr:uid="{00000000-0005-0000-0000-000079210000}"/>
    <cellStyle name="Normal 5 2" xfId="74" xr:uid="{00000000-0005-0000-0000-00007A210000}"/>
    <cellStyle name="Normal 5 2 2" xfId="3959" xr:uid="{00000000-0005-0000-0000-00007B210000}"/>
    <cellStyle name="Normal 5 2 3" xfId="3960" xr:uid="{00000000-0005-0000-0000-00007C210000}"/>
    <cellStyle name="Normal 5 2 4" xfId="3961" xr:uid="{00000000-0005-0000-0000-00007D210000}"/>
    <cellStyle name="Normal 5 2 5" xfId="3962" xr:uid="{00000000-0005-0000-0000-00007E210000}"/>
    <cellStyle name="Normal 5 20" xfId="3963" xr:uid="{00000000-0005-0000-0000-00007F210000}"/>
    <cellStyle name="Normal 5 20 2" xfId="3964" xr:uid="{00000000-0005-0000-0000-000080210000}"/>
    <cellStyle name="Normal 5 21" xfId="3965" xr:uid="{00000000-0005-0000-0000-000081210000}"/>
    <cellStyle name="Normal 5 21 2" xfId="3966" xr:uid="{00000000-0005-0000-0000-000082210000}"/>
    <cellStyle name="Normal 5 22" xfId="3967" xr:uid="{00000000-0005-0000-0000-000083210000}"/>
    <cellStyle name="Normal 5 22 2" xfId="3968" xr:uid="{00000000-0005-0000-0000-000084210000}"/>
    <cellStyle name="Normal 5 22 2 2" xfId="3969" xr:uid="{00000000-0005-0000-0000-000085210000}"/>
    <cellStyle name="Normal 5 22 3" xfId="3970" xr:uid="{00000000-0005-0000-0000-000086210000}"/>
    <cellStyle name="Normal 5 22 4" xfId="3971" xr:uid="{00000000-0005-0000-0000-000087210000}"/>
    <cellStyle name="Normal 5 23" xfId="3972" xr:uid="{00000000-0005-0000-0000-000088210000}"/>
    <cellStyle name="Normal 5 23 2" xfId="3973" xr:uid="{00000000-0005-0000-0000-000089210000}"/>
    <cellStyle name="Normal 5 24" xfId="3974" xr:uid="{00000000-0005-0000-0000-00008A210000}"/>
    <cellStyle name="Normal 5 24 2" xfId="3975" xr:uid="{00000000-0005-0000-0000-00008B210000}"/>
    <cellStyle name="Normal 5 25" xfId="3976" xr:uid="{00000000-0005-0000-0000-00008C210000}"/>
    <cellStyle name="Normal 5 25 2" xfId="3977" xr:uid="{00000000-0005-0000-0000-00008D210000}"/>
    <cellStyle name="Normal 5 26" xfId="3978" xr:uid="{00000000-0005-0000-0000-00008E210000}"/>
    <cellStyle name="Normal 5 26 2" xfId="3979" xr:uid="{00000000-0005-0000-0000-00008F210000}"/>
    <cellStyle name="Normal 5 27" xfId="3980" xr:uid="{00000000-0005-0000-0000-000090210000}"/>
    <cellStyle name="Normal 5 27 2" xfId="3981" xr:uid="{00000000-0005-0000-0000-000091210000}"/>
    <cellStyle name="Normal 5 28" xfId="3982" xr:uid="{00000000-0005-0000-0000-000092210000}"/>
    <cellStyle name="Normal 5 28 2" xfId="3983" xr:uid="{00000000-0005-0000-0000-000093210000}"/>
    <cellStyle name="Normal 5 29" xfId="3984" xr:uid="{00000000-0005-0000-0000-000094210000}"/>
    <cellStyle name="Normal 5 29 2" xfId="3985" xr:uid="{00000000-0005-0000-0000-000095210000}"/>
    <cellStyle name="Normal 5 3" xfId="3986" xr:uid="{00000000-0005-0000-0000-000096210000}"/>
    <cellStyle name="Normal 5 3 2" xfId="3987" xr:uid="{00000000-0005-0000-0000-000097210000}"/>
    <cellStyle name="Normal 5 30" xfId="3988" xr:uid="{00000000-0005-0000-0000-000098210000}"/>
    <cellStyle name="Normal 5 30 2" xfId="3989" xr:uid="{00000000-0005-0000-0000-000099210000}"/>
    <cellStyle name="Normal 5 31" xfId="3990" xr:uid="{00000000-0005-0000-0000-00009A210000}"/>
    <cellStyle name="Normal 5 31 2" xfId="3991" xr:uid="{00000000-0005-0000-0000-00009B210000}"/>
    <cellStyle name="Normal 5 32" xfId="3992" xr:uid="{00000000-0005-0000-0000-00009C210000}"/>
    <cellStyle name="Normal 5 32 2" xfId="3993" xr:uid="{00000000-0005-0000-0000-00009D210000}"/>
    <cellStyle name="Normal 5 33" xfId="3994" xr:uid="{00000000-0005-0000-0000-00009E210000}"/>
    <cellStyle name="Normal 5 33 2" xfId="3995" xr:uid="{00000000-0005-0000-0000-00009F210000}"/>
    <cellStyle name="Normal 5 34" xfId="3996" xr:uid="{00000000-0005-0000-0000-0000A0210000}"/>
    <cellStyle name="Normal 5 34 2" xfId="3997" xr:uid="{00000000-0005-0000-0000-0000A1210000}"/>
    <cellStyle name="Normal 5 35" xfId="3998" xr:uid="{00000000-0005-0000-0000-0000A2210000}"/>
    <cellStyle name="Normal 5 35 2" xfId="3999" xr:uid="{00000000-0005-0000-0000-0000A3210000}"/>
    <cellStyle name="Normal 5 36" xfId="4000" xr:uid="{00000000-0005-0000-0000-0000A4210000}"/>
    <cellStyle name="Normal 5 36 2" xfId="4001" xr:uid="{00000000-0005-0000-0000-0000A5210000}"/>
    <cellStyle name="Normal 5 37" xfId="4002" xr:uid="{00000000-0005-0000-0000-0000A6210000}"/>
    <cellStyle name="Normal 5 37 2" xfId="4003" xr:uid="{00000000-0005-0000-0000-0000A7210000}"/>
    <cellStyle name="Normal 5 38" xfId="4004" xr:uid="{00000000-0005-0000-0000-0000A8210000}"/>
    <cellStyle name="Normal 5 39" xfId="4005" xr:uid="{00000000-0005-0000-0000-0000A9210000}"/>
    <cellStyle name="Normal 5 4" xfId="4006" xr:uid="{00000000-0005-0000-0000-0000AA210000}"/>
    <cellStyle name="Normal 5 4 2" xfId="4007" xr:uid="{00000000-0005-0000-0000-0000AB210000}"/>
    <cellStyle name="Normal 5 40" xfId="4008" xr:uid="{00000000-0005-0000-0000-0000AC210000}"/>
    <cellStyle name="Normal 5 41" xfId="4009" xr:uid="{00000000-0005-0000-0000-0000AD210000}"/>
    <cellStyle name="Normal 5 42" xfId="4010" xr:uid="{00000000-0005-0000-0000-0000AE210000}"/>
    <cellStyle name="Normal 5 43" xfId="4011" xr:uid="{00000000-0005-0000-0000-0000AF210000}"/>
    <cellStyle name="Normal 5 44" xfId="4012" xr:uid="{00000000-0005-0000-0000-0000B0210000}"/>
    <cellStyle name="Normal 5 45" xfId="4013" xr:uid="{00000000-0005-0000-0000-0000B1210000}"/>
    <cellStyle name="Normal 5 46" xfId="4014" xr:uid="{00000000-0005-0000-0000-0000B2210000}"/>
    <cellStyle name="Normal 5 47" xfId="4015" xr:uid="{00000000-0005-0000-0000-0000B3210000}"/>
    <cellStyle name="Normal 5 48" xfId="4016" xr:uid="{00000000-0005-0000-0000-0000B4210000}"/>
    <cellStyle name="Normal 5 49" xfId="4017" xr:uid="{00000000-0005-0000-0000-0000B5210000}"/>
    <cellStyle name="Normal 5 5" xfId="4018" xr:uid="{00000000-0005-0000-0000-0000B6210000}"/>
    <cellStyle name="Normal 5 5 2" xfId="4019" xr:uid="{00000000-0005-0000-0000-0000B7210000}"/>
    <cellStyle name="Normal 5 50" xfId="4020" xr:uid="{00000000-0005-0000-0000-0000B8210000}"/>
    <cellStyle name="Normal 5 51" xfId="4021" xr:uid="{00000000-0005-0000-0000-0000B9210000}"/>
    <cellStyle name="Normal 5 52" xfId="4022" xr:uid="{00000000-0005-0000-0000-0000BA210000}"/>
    <cellStyle name="Normal 5 53" xfId="4023" xr:uid="{00000000-0005-0000-0000-0000BB210000}"/>
    <cellStyle name="Normal 5 54" xfId="4024" xr:uid="{00000000-0005-0000-0000-0000BC210000}"/>
    <cellStyle name="Normal 5 55" xfId="4025" xr:uid="{00000000-0005-0000-0000-0000BD210000}"/>
    <cellStyle name="Normal 5 56" xfId="4026" xr:uid="{00000000-0005-0000-0000-0000BE210000}"/>
    <cellStyle name="Normal 5 57" xfId="4027" xr:uid="{00000000-0005-0000-0000-0000BF210000}"/>
    <cellStyle name="Normal 5 58" xfId="4028" xr:uid="{00000000-0005-0000-0000-0000C0210000}"/>
    <cellStyle name="Normal 5 59" xfId="4029" xr:uid="{00000000-0005-0000-0000-0000C1210000}"/>
    <cellStyle name="Normal 5 6" xfId="4030" xr:uid="{00000000-0005-0000-0000-0000C2210000}"/>
    <cellStyle name="Normal 5 6 2" xfId="4031" xr:uid="{00000000-0005-0000-0000-0000C3210000}"/>
    <cellStyle name="Normal 5 60" xfId="4032" xr:uid="{00000000-0005-0000-0000-0000C4210000}"/>
    <cellStyle name="Normal 5 61" xfId="4033" xr:uid="{00000000-0005-0000-0000-0000C5210000}"/>
    <cellStyle name="Normal 5 62" xfId="4034" xr:uid="{00000000-0005-0000-0000-0000C6210000}"/>
    <cellStyle name="Normal 5 63" xfId="4035" xr:uid="{00000000-0005-0000-0000-0000C7210000}"/>
    <cellStyle name="Normal 5 64" xfId="4036" xr:uid="{00000000-0005-0000-0000-0000C8210000}"/>
    <cellStyle name="Normal 5 65" xfId="4037" xr:uid="{00000000-0005-0000-0000-0000C9210000}"/>
    <cellStyle name="Normal 5 66" xfId="4038" xr:uid="{00000000-0005-0000-0000-0000CA210000}"/>
    <cellStyle name="Normal 5 67" xfId="4039" xr:uid="{00000000-0005-0000-0000-0000CB210000}"/>
    <cellStyle name="Normal 5 68" xfId="4040" xr:uid="{00000000-0005-0000-0000-0000CC210000}"/>
    <cellStyle name="Normal 5 69" xfId="4041" xr:uid="{00000000-0005-0000-0000-0000CD210000}"/>
    <cellStyle name="Normal 5 7" xfId="4042" xr:uid="{00000000-0005-0000-0000-0000CE210000}"/>
    <cellStyle name="Normal 5 7 2" xfId="4043" xr:uid="{00000000-0005-0000-0000-0000CF210000}"/>
    <cellStyle name="Normal 5 70" xfId="4044" xr:uid="{00000000-0005-0000-0000-0000D0210000}"/>
    <cellStyle name="Normal 5 71" xfId="4045" xr:uid="{00000000-0005-0000-0000-0000D1210000}"/>
    <cellStyle name="Normal 5 72" xfId="4046" xr:uid="{00000000-0005-0000-0000-0000D2210000}"/>
    <cellStyle name="Normal 5 73" xfId="4047" xr:uid="{00000000-0005-0000-0000-0000D3210000}"/>
    <cellStyle name="Normal 5 74" xfId="4048" xr:uid="{00000000-0005-0000-0000-0000D4210000}"/>
    <cellStyle name="Normal 5 75" xfId="4049" xr:uid="{00000000-0005-0000-0000-0000D5210000}"/>
    <cellStyle name="Normal 5 76" xfId="4050" xr:uid="{00000000-0005-0000-0000-0000D6210000}"/>
    <cellStyle name="Normal 5 77" xfId="4051" xr:uid="{00000000-0005-0000-0000-0000D7210000}"/>
    <cellStyle name="Normal 5 78" xfId="4052" xr:uid="{00000000-0005-0000-0000-0000D8210000}"/>
    <cellStyle name="Normal 5 79" xfId="4053" xr:uid="{00000000-0005-0000-0000-0000D9210000}"/>
    <cellStyle name="Normal 5 8" xfId="4054" xr:uid="{00000000-0005-0000-0000-0000DA210000}"/>
    <cellStyle name="Normal 5 8 2" xfId="4055" xr:uid="{00000000-0005-0000-0000-0000DB210000}"/>
    <cellStyle name="Normal 5 80" xfId="4056" xr:uid="{00000000-0005-0000-0000-0000DC210000}"/>
    <cellStyle name="Normal 5 81" xfId="4057" xr:uid="{00000000-0005-0000-0000-0000DD210000}"/>
    <cellStyle name="Normal 5 82" xfId="4058" xr:uid="{00000000-0005-0000-0000-0000DE210000}"/>
    <cellStyle name="Normal 5 83" xfId="4059" xr:uid="{00000000-0005-0000-0000-0000DF210000}"/>
    <cellStyle name="Normal 5 84" xfId="4060" xr:uid="{00000000-0005-0000-0000-0000E0210000}"/>
    <cellStyle name="Normal 5 85" xfId="4061" xr:uid="{00000000-0005-0000-0000-0000E1210000}"/>
    <cellStyle name="Normal 5 86" xfId="4062" xr:uid="{00000000-0005-0000-0000-0000E2210000}"/>
    <cellStyle name="Normal 5 87" xfId="4063" xr:uid="{00000000-0005-0000-0000-0000E3210000}"/>
    <cellStyle name="Normal 5 88" xfId="4064" xr:uid="{00000000-0005-0000-0000-0000E4210000}"/>
    <cellStyle name="Normal 5 89" xfId="4065" xr:uid="{00000000-0005-0000-0000-0000E5210000}"/>
    <cellStyle name="Normal 5 9" xfId="4066" xr:uid="{00000000-0005-0000-0000-0000E6210000}"/>
    <cellStyle name="Normal 5 9 2" xfId="4067" xr:uid="{00000000-0005-0000-0000-0000E7210000}"/>
    <cellStyle name="Normal 5 90" xfId="4068" xr:uid="{00000000-0005-0000-0000-0000E8210000}"/>
    <cellStyle name="Normal 5 91" xfId="4069" xr:uid="{00000000-0005-0000-0000-0000E9210000}"/>
    <cellStyle name="Normal 5 92" xfId="4070" xr:uid="{00000000-0005-0000-0000-0000EA210000}"/>
    <cellStyle name="Normal 5 93" xfId="4071" xr:uid="{00000000-0005-0000-0000-0000EB210000}"/>
    <cellStyle name="Normal 5 94" xfId="4072" xr:uid="{00000000-0005-0000-0000-0000EC210000}"/>
    <cellStyle name="Normal 5 95" xfId="4073" xr:uid="{00000000-0005-0000-0000-0000ED210000}"/>
    <cellStyle name="Normal 5 96" xfId="4074" xr:uid="{00000000-0005-0000-0000-0000EE210000}"/>
    <cellStyle name="Normal 5 97" xfId="4075" xr:uid="{00000000-0005-0000-0000-0000EF210000}"/>
    <cellStyle name="Normal 5 98" xfId="4076" xr:uid="{00000000-0005-0000-0000-0000F0210000}"/>
    <cellStyle name="Normal 5 99" xfId="4077" xr:uid="{00000000-0005-0000-0000-0000F1210000}"/>
    <cellStyle name="Normal 50" xfId="4078" xr:uid="{00000000-0005-0000-0000-0000F2210000}"/>
    <cellStyle name="Normal 50 2" xfId="4079" xr:uid="{00000000-0005-0000-0000-0000F3210000}"/>
    <cellStyle name="Normal 50 3" xfId="4080" xr:uid="{00000000-0005-0000-0000-0000F4210000}"/>
    <cellStyle name="Normal 50 4" xfId="4081" xr:uid="{00000000-0005-0000-0000-0000F5210000}"/>
    <cellStyle name="Normal 50 5" xfId="4082" xr:uid="{00000000-0005-0000-0000-0000F6210000}"/>
    <cellStyle name="Normal 50 6" xfId="4083" xr:uid="{00000000-0005-0000-0000-0000F7210000}"/>
    <cellStyle name="Normal 50 7" xfId="4084" xr:uid="{00000000-0005-0000-0000-0000F8210000}"/>
    <cellStyle name="Normal 50 8" xfId="4085" xr:uid="{00000000-0005-0000-0000-0000F9210000}"/>
    <cellStyle name="Normal 51" xfId="4086" xr:uid="{00000000-0005-0000-0000-0000FA210000}"/>
    <cellStyle name="Normal 51 2" xfId="4087" xr:uid="{00000000-0005-0000-0000-0000FB210000}"/>
    <cellStyle name="Normal 51 2 2" xfId="4088" xr:uid="{00000000-0005-0000-0000-0000FC210000}"/>
    <cellStyle name="Normal 51 2 2 2" xfId="4089" xr:uid="{00000000-0005-0000-0000-0000FD210000}"/>
    <cellStyle name="Normal 51 2 2 2 2" xfId="4090" xr:uid="{00000000-0005-0000-0000-0000FE210000}"/>
    <cellStyle name="Normal 51 2 2 3" xfId="4091" xr:uid="{00000000-0005-0000-0000-0000FF210000}"/>
    <cellStyle name="Normal 51 2 3" xfId="4092" xr:uid="{00000000-0005-0000-0000-000000220000}"/>
    <cellStyle name="Normal 51 2 3 2" xfId="4093" xr:uid="{00000000-0005-0000-0000-000001220000}"/>
    <cellStyle name="Normal 51 2 4" xfId="4094" xr:uid="{00000000-0005-0000-0000-000002220000}"/>
    <cellStyle name="Normal 51 3" xfId="4095" xr:uid="{00000000-0005-0000-0000-000003220000}"/>
    <cellStyle name="Normal 51 3 2" xfId="4096" xr:uid="{00000000-0005-0000-0000-000004220000}"/>
    <cellStyle name="Normal 51 3 2 2" xfId="4097" xr:uid="{00000000-0005-0000-0000-000005220000}"/>
    <cellStyle name="Normal 51 3 3" xfId="4098" xr:uid="{00000000-0005-0000-0000-000006220000}"/>
    <cellStyle name="Normal 51 4" xfId="4099" xr:uid="{00000000-0005-0000-0000-000007220000}"/>
    <cellStyle name="Normal 51 4 2" xfId="4100" xr:uid="{00000000-0005-0000-0000-000008220000}"/>
    <cellStyle name="Normal 51 5" xfId="4101" xr:uid="{00000000-0005-0000-0000-000009220000}"/>
    <cellStyle name="Normal 51 6" xfId="4102" xr:uid="{00000000-0005-0000-0000-00000A220000}"/>
    <cellStyle name="Normal 51 7" xfId="4103" xr:uid="{00000000-0005-0000-0000-00000B220000}"/>
    <cellStyle name="Normal 51 8" xfId="4104" xr:uid="{00000000-0005-0000-0000-00000C220000}"/>
    <cellStyle name="Normal 52" xfId="4105" xr:uid="{00000000-0005-0000-0000-00000D220000}"/>
    <cellStyle name="Normal 52 2" xfId="4106" xr:uid="{00000000-0005-0000-0000-00000E220000}"/>
    <cellStyle name="Normal 52 2 2" xfId="4107" xr:uid="{00000000-0005-0000-0000-00000F220000}"/>
    <cellStyle name="Normal 52 3" xfId="4108" xr:uid="{00000000-0005-0000-0000-000010220000}"/>
    <cellStyle name="Normal 52 4" xfId="4109" xr:uid="{00000000-0005-0000-0000-000011220000}"/>
    <cellStyle name="Normal 52 5" xfId="4110" xr:uid="{00000000-0005-0000-0000-000012220000}"/>
    <cellStyle name="Normal 52 6" xfId="4111" xr:uid="{00000000-0005-0000-0000-000013220000}"/>
    <cellStyle name="Normal 52 7" xfId="4112" xr:uid="{00000000-0005-0000-0000-000014220000}"/>
    <cellStyle name="Normal 52 8" xfId="4113" xr:uid="{00000000-0005-0000-0000-000015220000}"/>
    <cellStyle name="Normal 53" xfId="4114" xr:uid="{00000000-0005-0000-0000-000016220000}"/>
    <cellStyle name="Normal 53 2" xfId="4115" xr:uid="{00000000-0005-0000-0000-000017220000}"/>
    <cellStyle name="Normal 53 2 2" xfId="4116" xr:uid="{00000000-0005-0000-0000-000018220000}"/>
    <cellStyle name="Normal 53 2 2 2" xfId="4117" xr:uid="{00000000-0005-0000-0000-000019220000}"/>
    <cellStyle name="Normal 53 2 3" xfId="4118" xr:uid="{00000000-0005-0000-0000-00001A220000}"/>
    <cellStyle name="Normal 53 3" xfId="4119" xr:uid="{00000000-0005-0000-0000-00001B220000}"/>
    <cellStyle name="Normal 53 3 2" xfId="4120" xr:uid="{00000000-0005-0000-0000-00001C220000}"/>
    <cellStyle name="Normal 53 4" xfId="4121" xr:uid="{00000000-0005-0000-0000-00001D220000}"/>
    <cellStyle name="Normal 53 5" xfId="4122" xr:uid="{00000000-0005-0000-0000-00001E220000}"/>
    <cellStyle name="Normal 53 6" xfId="4123" xr:uid="{00000000-0005-0000-0000-00001F220000}"/>
    <cellStyle name="Normal 53 7" xfId="4124" xr:uid="{00000000-0005-0000-0000-000020220000}"/>
    <cellStyle name="Normal 53 8" xfId="4125" xr:uid="{00000000-0005-0000-0000-000021220000}"/>
    <cellStyle name="Normal 54" xfId="4126" xr:uid="{00000000-0005-0000-0000-000022220000}"/>
    <cellStyle name="Normal 54 2" xfId="4127" xr:uid="{00000000-0005-0000-0000-000023220000}"/>
    <cellStyle name="Normal 54 3" xfId="4128" xr:uid="{00000000-0005-0000-0000-000024220000}"/>
    <cellStyle name="Normal 54 4" xfId="4129" xr:uid="{00000000-0005-0000-0000-000025220000}"/>
    <cellStyle name="Normal 54 5" xfId="4130" xr:uid="{00000000-0005-0000-0000-000026220000}"/>
    <cellStyle name="Normal 54 6" xfId="4131" xr:uid="{00000000-0005-0000-0000-000027220000}"/>
    <cellStyle name="Normal 54 7" xfId="4132" xr:uid="{00000000-0005-0000-0000-000028220000}"/>
    <cellStyle name="Normal 54 8" xfId="4133" xr:uid="{00000000-0005-0000-0000-000029220000}"/>
    <cellStyle name="Normal 55" xfId="4134" xr:uid="{00000000-0005-0000-0000-00002A220000}"/>
    <cellStyle name="Normal 55 2" xfId="4135" xr:uid="{00000000-0005-0000-0000-00002B220000}"/>
    <cellStyle name="Normal 55 3" xfId="4136" xr:uid="{00000000-0005-0000-0000-00002C220000}"/>
    <cellStyle name="Normal 55 4" xfId="4137" xr:uid="{00000000-0005-0000-0000-00002D220000}"/>
    <cellStyle name="Normal 55 5" xfId="4138" xr:uid="{00000000-0005-0000-0000-00002E220000}"/>
    <cellStyle name="Normal 55 6" xfId="4139" xr:uid="{00000000-0005-0000-0000-00002F220000}"/>
    <cellStyle name="Normal 55 7" xfId="4140" xr:uid="{00000000-0005-0000-0000-000030220000}"/>
    <cellStyle name="Normal 55 8" xfId="4141" xr:uid="{00000000-0005-0000-0000-000031220000}"/>
    <cellStyle name="Normal 56" xfId="4142" xr:uid="{00000000-0005-0000-0000-000032220000}"/>
    <cellStyle name="Normal 56 2" xfId="4143" xr:uid="{00000000-0005-0000-0000-000033220000}"/>
    <cellStyle name="Normal 56 3" xfId="4144" xr:uid="{00000000-0005-0000-0000-000034220000}"/>
    <cellStyle name="Normal 56 4" xfId="4145" xr:uid="{00000000-0005-0000-0000-000035220000}"/>
    <cellStyle name="Normal 56 5" xfId="4146" xr:uid="{00000000-0005-0000-0000-000036220000}"/>
    <cellStyle name="Normal 56 6" xfId="4147" xr:uid="{00000000-0005-0000-0000-000037220000}"/>
    <cellStyle name="Normal 56 7" xfId="4148" xr:uid="{00000000-0005-0000-0000-000038220000}"/>
    <cellStyle name="Normal 56 8" xfId="4149" xr:uid="{00000000-0005-0000-0000-000039220000}"/>
    <cellStyle name="Normal 57" xfId="4150" xr:uid="{00000000-0005-0000-0000-00003A220000}"/>
    <cellStyle name="Normal 57 2" xfId="4151" xr:uid="{00000000-0005-0000-0000-00003B220000}"/>
    <cellStyle name="Normal 57 3" xfId="4152" xr:uid="{00000000-0005-0000-0000-00003C220000}"/>
    <cellStyle name="Normal 57 4" xfId="4153" xr:uid="{00000000-0005-0000-0000-00003D220000}"/>
    <cellStyle name="Normal 57 5" xfId="4154" xr:uid="{00000000-0005-0000-0000-00003E220000}"/>
    <cellStyle name="Normal 57 6" xfId="4155" xr:uid="{00000000-0005-0000-0000-00003F220000}"/>
    <cellStyle name="Normal 57 7" xfId="4156" xr:uid="{00000000-0005-0000-0000-000040220000}"/>
    <cellStyle name="Normal 57 8" xfId="4157" xr:uid="{00000000-0005-0000-0000-000041220000}"/>
    <cellStyle name="Normal 58" xfId="4158" xr:uid="{00000000-0005-0000-0000-000042220000}"/>
    <cellStyle name="Normal 58 2" xfId="4159" xr:uid="{00000000-0005-0000-0000-000043220000}"/>
    <cellStyle name="Normal 58 3" xfId="4160" xr:uid="{00000000-0005-0000-0000-000044220000}"/>
    <cellStyle name="Normal 58 4" xfId="4161" xr:uid="{00000000-0005-0000-0000-000045220000}"/>
    <cellStyle name="Normal 58 5" xfId="4162" xr:uid="{00000000-0005-0000-0000-000046220000}"/>
    <cellStyle name="Normal 58 6" xfId="4163" xr:uid="{00000000-0005-0000-0000-000047220000}"/>
    <cellStyle name="Normal 58 7" xfId="4164" xr:uid="{00000000-0005-0000-0000-000048220000}"/>
    <cellStyle name="Normal 58 8" xfId="4165" xr:uid="{00000000-0005-0000-0000-000049220000}"/>
    <cellStyle name="Normal 59" xfId="4166" xr:uid="{00000000-0005-0000-0000-00004A220000}"/>
    <cellStyle name="Normal 59 2" xfId="4167" xr:uid="{00000000-0005-0000-0000-00004B220000}"/>
    <cellStyle name="Normal 59 3" xfId="4168" xr:uid="{00000000-0005-0000-0000-00004C220000}"/>
    <cellStyle name="Normal 59 4" xfId="4169" xr:uid="{00000000-0005-0000-0000-00004D220000}"/>
    <cellStyle name="Normal 59 5" xfId="4170" xr:uid="{00000000-0005-0000-0000-00004E220000}"/>
    <cellStyle name="Normal 59 6" xfId="4171" xr:uid="{00000000-0005-0000-0000-00004F220000}"/>
    <cellStyle name="Normal 59 7" xfId="4172" xr:uid="{00000000-0005-0000-0000-000050220000}"/>
    <cellStyle name="Normal 59 8" xfId="4173" xr:uid="{00000000-0005-0000-0000-000051220000}"/>
    <cellStyle name="Normal 6" xfId="613" xr:uid="{00000000-0005-0000-0000-000052220000}"/>
    <cellStyle name="Normal-- 6" xfId="4546" xr:uid="{00000000-0005-0000-0000-000053220000}"/>
    <cellStyle name="Normal 6 10" xfId="4174" xr:uid="{00000000-0005-0000-0000-000054220000}"/>
    <cellStyle name="Normal 6 10 2" xfId="4175" xr:uid="{00000000-0005-0000-0000-000055220000}"/>
    <cellStyle name="Normal 6 100" xfId="4176" xr:uid="{00000000-0005-0000-0000-000056220000}"/>
    <cellStyle name="Normal 6 101" xfId="4177" xr:uid="{00000000-0005-0000-0000-000057220000}"/>
    <cellStyle name="Normal 6 102" xfId="4178" xr:uid="{00000000-0005-0000-0000-000058220000}"/>
    <cellStyle name="Normal 6 103" xfId="4179" xr:uid="{00000000-0005-0000-0000-000059220000}"/>
    <cellStyle name="Normal 6 104" xfId="4180" xr:uid="{00000000-0005-0000-0000-00005A220000}"/>
    <cellStyle name="Normal 6 105" xfId="4181" xr:uid="{00000000-0005-0000-0000-00005B220000}"/>
    <cellStyle name="Normal 6 106" xfId="4182" xr:uid="{00000000-0005-0000-0000-00005C220000}"/>
    <cellStyle name="Normal 6 107" xfId="4183" xr:uid="{00000000-0005-0000-0000-00005D220000}"/>
    <cellStyle name="Normal 6 108" xfId="4184" xr:uid="{00000000-0005-0000-0000-00005E220000}"/>
    <cellStyle name="Normal 6 109" xfId="4185" xr:uid="{00000000-0005-0000-0000-00005F220000}"/>
    <cellStyle name="Normal 6 11" xfId="4186" xr:uid="{00000000-0005-0000-0000-000060220000}"/>
    <cellStyle name="Normal 6 11 2" xfId="4187" xr:uid="{00000000-0005-0000-0000-000061220000}"/>
    <cellStyle name="Normal 6 110" xfId="4188" xr:uid="{00000000-0005-0000-0000-000062220000}"/>
    <cellStyle name="Normal 6 111" xfId="4189" xr:uid="{00000000-0005-0000-0000-000063220000}"/>
    <cellStyle name="Normal 6 112" xfId="4190" xr:uid="{00000000-0005-0000-0000-000064220000}"/>
    <cellStyle name="Normal 6 113" xfId="4191" xr:uid="{00000000-0005-0000-0000-000065220000}"/>
    <cellStyle name="Normal 6 114" xfId="4192" xr:uid="{00000000-0005-0000-0000-000066220000}"/>
    <cellStyle name="Normal 6 115" xfId="4193" xr:uid="{00000000-0005-0000-0000-000067220000}"/>
    <cellStyle name="Normal 6 116" xfId="4194" xr:uid="{00000000-0005-0000-0000-000068220000}"/>
    <cellStyle name="Normal 6 117" xfId="4195" xr:uid="{00000000-0005-0000-0000-000069220000}"/>
    <cellStyle name="Normal 6 12" xfId="4196" xr:uid="{00000000-0005-0000-0000-00006A220000}"/>
    <cellStyle name="Normal 6 12 2" xfId="4197" xr:uid="{00000000-0005-0000-0000-00006B220000}"/>
    <cellStyle name="Normal 6 13" xfId="4198" xr:uid="{00000000-0005-0000-0000-00006C220000}"/>
    <cellStyle name="Normal 6 13 2" xfId="4199" xr:uid="{00000000-0005-0000-0000-00006D220000}"/>
    <cellStyle name="Normal 6 14" xfId="4200" xr:uid="{00000000-0005-0000-0000-00006E220000}"/>
    <cellStyle name="Normal 6 14 2" xfId="4201" xr:uid="{00000000-0005-0000-0000-00006F220000}"/>
    <cellStyle name="Normal 6 15" xfId="4202" xr:uid="{00000000-0005-0000-0000-000070220000}"/>
    <cellStyle name="Normal 6 15 2" xfId="4203" xr:uid="{00000000-0005-0000-0000-000071220000}"/>
    <cellStyle name="Normal 6 16" xfId="4204" xr:uid="{00000000-0005-0000-0000-000072220000}"/>
    <cellStyle name="Normal 6 16 2" xfId="4205" xr:uid="{00000000-0005-0000-0000-000073220000}"/>
    <cellStyle name="Normal 6 17" xfId="4206" xr:uid="{00000000-0005-0000-0000-000074220000}"/>
    <cellStyle name="Normal 6 17 2" xfId="4207" xr:uid="{00000000-0005-0000-0000-000075220000}"/>
    <cellStyle name="Normal 6 18" xfId="4208" xr:uid="{00000000-0005-0000-0000-000076220000}"/>
    <cellStyle name="Normal 6 18 2" xfId="4209" xr:uid="{00000000-0005-0000-0000-000077220000}"/>
    <cellStyle name="Normal 6 19" xfId="4210" xr:uid="{00000000-0005-0000-0000-000078220000}"/>
    <cellStyle name="Normal 6 19 2" xfId="4211" xr:uid="{00000000-0005-0000-0000-000079220000}"/>
    <cellStyle name="Normal 6 2" xfId="4212" xr:uid="{00000000-0005-0000-0000-00007A220000}"/>
    <cellStyle name="Normal 6 2 2" xfId="4213" xr:uid="{00000000-0005-0000-0000-00007B220000}"/>
    <cellStyle name="Normal 6 2 3" xfId="4214" xr:uid="{00000000-0005-0000-0000-00007C220000}"/>
    <cellStyle name="Normal 6 2 4" xfId="4215" xr:uid="{00000000-0005-0000-0000-00007D220000}"/>
    <cellStyle name="Normal 6 2 5" xfId="4216" xr:uid="{00000000-0005-0000-0000-00007E220000}"/>
    <cellStyle name="Normal 6 20" xfId="4217" xr:uid="{00000000-0005-0000-0000-00007F220000}"/>
    <cellStyle name="Normal 6 20 2" xfId="4218" xr:uid="{00000000-0005-0000-0000-000080220000}"/>
    <cellStyle name="Normal 6 21" xfId="4219" xr:uid="{00000000-0005-0000-0000-000081220000}"/>
    <cellStyle name="Normal 6 21 2" xfId="4220" xr:uid="{00000000-0005-0000-0000-000082220000}"/>
    <cellStyle name="Normal 6 21 2 2" xfId="4221" xr:uid="{00000000-0005-0000-0000-000083220000}"/>
    <cellStyle name="Normal 6 21 3" xfId="4222" xr:uid="{00000000-0005-0000-0000-000084220000}"/>
    <cellStyle name="Normal 6 21 4" xfId="4223" xr:uid="{00000000-0005-0000-0000-000085220000}"/>
    <cellStyle name="Normal 6 22" xfId="4224" xr:uid="{00000000-0005-0000-0000-000086220000}"/>
    <cellStyle name="Normal 6 22 2" xfId="4225" xr:uid="{00000000-0005-0000-0000-000087220000}"/>
    <cellStyle name="Normal 6 22 2 2" xfId="4226" xr:uid="{00000000-0005-0000-0000-000088220000}"/>
    <cellStyle name="Normal 6 22 3" xfId="4227" xr:uid="{00000000-0005-0000-0000-000089220000}"/>
    <cellStyle name="Normal 6 22 4" xfId="4228" xr:uid="{00000000-0005-0000-0000-00008A220000}"/>
    <cellStyle name="Normal 6 23" xfId="4229" xr:uid="{00000000-0005-0000-0000-00008B220000}"/>
    <cellStyle name="Normal 6 23 2" xfId="4230" xr:uid="{00000000-0005-0000-0000-00008C220000}"/>
    <cellStyle name="Normal 6 24" xfId="4231" xr:uid="{00000000-0005-0000-0000-00008D220000}"/>
    <cellStyle name="Normal 6 24 2" xfId="4232" xr:uid="{00000000-0005-0000-0000-00008E220000}"/>
    <cellStyle name="Normal 6 25" xfId="4233" xr:uid="{00000000-0005-0000-0000-00008F220000}"/>
    <cellStyle name="Normal 6 25 2" xfId="4234" xr:uid="{00000000-0005-0000-0000-000090220000}"/>
    <cellStyle name="Normal 6 26" xfId="4235" xr:uid="{00000000-0005-0000-0000-000091220000}"/>
    <cellStyle name="Normal 6 26 2" xfId="4236" xr:uid="{00000000-0005-0000-0000-000092220000}"/>
    <cellStyle name="Normal 6 27" xfId="4237" xr:uid="{00000000-0005-0000-0000-000093220000}"/>
    <cellStyle name="Normal 6 27 2" xfId="4238" xr:uid="{00000000-0005-0000-0000-000094220000}"/>
    <cellStyle name="Normal 6 28" xfId="4239" xr:uid="{00000000-0005-0000-0000-000095220000}"/>
    <cellStyle name="Normal 6 28 2" xfId="4240" xr:uid="{00000000-0005-0000-0000-000096220000}"/>
    <cellStyle name="Normal 6 29" xfId="4241" xr:uid="{00000000-0005-0000-0000-000097220000}"/>
    <cellStyle name="Normal 6 29 2" xfId="4242" xr:uid="{00000000-0005-0000-0000-000098220000}"/>
    <cellStyle name="Normal 6 3" xfId="4243" xr:uid="{00000000-0005-0000-0000-000099220000}"/>
    <cellStyle name="Normal 6 3 2" xfId="4244" xr:uid="{00000000-0005-0000-0000-00009A220000}"/>
    <cellStyle name="Normal 6 3 3" xfId="4245" xr:uid="{00000000-0005-0000-0000-00009B220000}"/>
    <cellStyle name="Normal 6 3 4" xfId="4246" xr:uid="{00000000-0005-0000-0000-00009C220000}"/>
    <cellStyle name="Normal 6 30" xfId="4247" xr:uid="{00000000-0005-0000-0000-00009D220000}"/>
    <cellStyle name="Normal 6 31" xfId="4248" xr:uid="{00000000-0005-0000-0000-00009E220000}"/>
    <cellStyle name="Normal 6 32" xfId="4249" xr:uid="{00000000-0005-0000-0000-00009F220000}"/>
    <cellStyle name="Normal 6 33" xfId="4250" xr:uid="{00000000-0005-0000-0000-0000A0220000}"/>
    <cellStyle name="Normal 6 34" xfId="4251" xr:uid="{00000000-0005-0000-0000-0000A1220000}"/>
    <cellStyle name="Normal 6 35" xfId="4252" xr:uid="{00000000-0005-0000-0000-0000A2220000}"/>
    <cellStyle name="Normal 6 36" xfId="4253" xr:uid="{00000000-0005-0000-0000-0000A3220000}"/>
    <cellStyle name="Normal 6 37" xfId="4254" xr:uid="{00000000-0005-0000-0000-0000A4220000}"/>
    <cellStyle name="Normal 6 38" xfId="4255" xr:uid="{00000000-0005-0000-0000-0000A5220000}"/>
    <cellStyle name="Normal 6 39" xfId="4256" xr:uid="{00000000-0005-0000-0000-0000A6220000}"/>
    <cellStyle name="Normal 6 4" xfId="4257" xr:uid="{00000000-0005-0000-0000-0000A7220000}"/>
    <cellStyle name="Normal 6 4 2" xfId="4258" xr:uid="{00000000-0005-0000-0000-0000A8220000}"/>
    <cellStyle name="Normal 6 40" xfId="4259" xr:uid="{00000000-0005-0000-0000-0000A9220000}"/>
    <cellStyle name="Normal 6 41" xfId="4260" xr:uid="{00000000-0005-0000-0000-0000AA220000}"/>
    <cellStyle name="Normal 6 42" xfId="4261" xr:uid="{00000000-0005-0000-0000-0000AB220000}"/>
    <cellStyle name="Normal 6 43" xfId="4262" xr:uid="{00000000-0005-0000-0000-0000AC220000}"/>
    <cellStyle name="Normal 6 44" xfId="4263" xr:uid="{00000000-0005-0000-0000-0000AD220000}"/>
    <cellStyle name="Normal 6 45" xfId="4264" xr:uid="{00000000-0005-0000-0000-0000AE220000}"/>
    <cellStyle name="Normal 6 46" xfId="4265" xr:uid="{00000000-0005-0000-0000-0000AF220000}"/>
    <cellStyle name="Normal 6 47" xfId="4266" xr:uid="{00000000-0005-0000-0000-0000B0220000}"/>
    <cellStyle name="Normal 6 48" xfId="4267" xr:uid="{00000000-0005-0000-0000-0000B1220000}"/>
    <cellStyle name="Normal 6 49" xfId="4268" xr:uid="{00000000-0005-0000-0000-0000B2220000}"/>
    <cellStyle name="Normal 6 5" xfId="4269" xr:uid="{00000000-0005-0000-0000-0000B3220000}"/>
    <cellStyle name="Normal 6 5 2" xfId="4270" xr:uid="{00000000-0005-0000-0000-0000B4220000}"/>
    <cellStyle name="Normal 6 50" xfId="4271" xr:uid="{00000000-0005-0000-0000-0000B5220000}"/>
    <cellStyle name="Normal 6 51" xfId="4272" xr:uid="{00000000-0005-0000-0000-0000B6220000}"/>
    <cellStyle name="Normal 6 52" xfId="4273" xr:uid="{00000000-0005-0000-0000-0000B7220000}"/>
    <cellStyle name="Normal 6 53" xfId="4274" xr:uid="{00000000-0005-0000-0000-0000B8220000}"/>
    <cellStyle name="Normal 6 54" xfId="4275" xr:uid="{00000000-0005-0000-0000-0000B9220000}"/>
    <cellStyle name="Normal 6 55" xfId="4276" xr:uid="{00000000-0005-0000-0000-0000BA220000}"/>
    <cellStyle name="Normal 6 56" xfId="4277" xr:uid="{00000000-0005-0000-0000-0000BB220000}"/>
    <cellStyle name="Normal 6 57" xfId="4278" xr:uid="{00000000-0005-0000-0000-0000BC220000}"/>
    <cellStyle name="Normal 6 58" xfId="4279" xr:uid="{00000000-0005-0000-0000-0000BD220000}"/>
    <cellStyle name="Normal 6 59" xfId="4280" xr:uid="{00000000-0005-0000-0000-0000BE220000}"/>
    <cellStyle name="Normal 6 6" xfId="4281" xr:uid="{00000000-0005-0000-0000-0000BF220000}"/>
    <cellStyle name="Normal 6 6 2" xfId="4282" xr:uid="{00000000-0005-0000-0000-0000C0220000}"/>
    <cellStyle name="Normal 6 60" xfId="4283" xr:uid="{00000000-0005-0000-0000-0000C1220000}"/>
    <cellStyle name="Normal 6 61" xfId="4284" xr:uid="{00000000-0005-0000-0000-0000C2220000}"/>
    <cellStyle name="Normal 6 62" xfId="4285" xr:uid="{00000000-0005-0000-0000-0000C3220000}"/>
    <cellStyle name="Normal 6 63" xfId="4286" xr:uid="{00000000-0005-0000-0000-0000C4220000}"/>
    <cellStyle name="Normal 6 64" xfId="4287" xr:uid="{00000000-0005-0000-0000-0000C5220000}"/>
    <cellStyle name="Normal 6 65" xfId="4288" xr:uid="{00000000-0005-0000-0000-0000C6220000}"/>
    <cellStyle name="Normal 6 66" xfId="4289" xr:uid="{00000000-0005-0000-0000-0000C7220000}"/>
    <cellStyle name="Normal 6 67" xfId="4290" xr:uid="{00000000-0005-0000-0000-0000C8220000}"/>
    <cellStyle name="Normal 6 68" xfId="4291" xr:uid="{00000000-0005-0000-0000-0000C9220000}"/>
    <cellStyle name="Normal 6 69" xfId="4292" xr:uid="{00000000-0005-0000-0000-0000CA220000}"/>
    <cellStyle name="Normal 6 7" xfId="4293" xr:uid="{00000000-0005-0000-0000-0000CB220000}"/>
    <cellStyle name="Normal 6 7 2" xfId="4294" xr:uid="{00000000-0005-0000-0000-0000CC220000}"/>
    <cellStyle name="Normal 6 70" xfId="4295" xr:uid="{00000000-0005-0000-0000-0000CD220000}"/>
    <cellStyle name="Normal 6 71" xfId="4296" xr:uid="{00000000-0005-0000-0000-0000CE220000}"/>
    <cellStyle name="Normal 6 72" xfId="4297" xr:uid="{00000000-0005-0000-0000-0000CF220000}"/>
    <cellStyle name="Normal 6 73" xfId="4298" xr:uid="{00000000-0005-0000-0000-0000D0220000}"/>
    <cellStyle name="Normal 6 74" xfId="4299" xr:uid="{00000000-0005-0000-0000-0000D1220000}"/>
    <cellStyle name="Normal 6 75" xfId="4300" xr:uid="{00000000-0005-0000-0000-0000D2220000}"/>
    <cellStyle name="Normal 6 76" xfId="4301" xr:uid="{00000000-0005-0000-0000-0000D3220000}"/>
    <cellStyle name="Normal 6 77" xfId="4302" xr:uid="{00000000-0005-0000-0000-0000D4220000}"/>
    <cellStyle name="Normal 6 78" xfId="4303" xr:uid="{00000000-0005-0000-0000-0000D5220000}"/>
    <cellStyle name="Normal 6 79" xfId="4304" xr:uid="{00000000-0005-0000-0000-0000D6220000}"/>
    <cellStyle name="Normal 6 8" xfId="4305" xr:uid="{00000000-0005-0000-0000-0000D7220000}"/>
    <cellStyle name="Normal 6 8 2" xfId="4306" xr:uid="{00000000-0005-0000-0000-0000D8220000}"/>
    <cellStyle name="Normal 6 80" xfId="4307" xr:uid="{00000000-0005-0000-0000-0000D9220000}"/>
    <cellStyle name="Normal 6 81" xfId="4308" xr:uid="{00000000-0005-0000-0000-0000DA220000}"/>
    <cellStyle name="Normal 6 82" xfId="4309" xr:uid="{00000000-0005-0000-0000-0000DB220000}"/>
    <cellStyle name="Normal 6 83" xfId="4310" xr:uid="{00000000-0005-0000-0000-0000DC220000}"/>
    <cellStyle name="Normal 6 84" xfId="4311" xr:uid="{00000000-0005-0000-0000-0000DD220000}"/>
    <cellStyle name="Normal 6 85" xfId="4312" xr:uid="{00000000-0005-0000-0000-0000DE220000}"/>
    <cellStyle name="Normal 6 86" xfId="4313" xr:uid="{00000000-0005-0000-0000-0000DF220000}"/>
    <cellStyle name="Normal 6 87" xfId="4314" xr:uid="{00000000-0005-0000-0000-0000E0220000}"/>
    <cellStyle name="Normal 6 88" xfId="4315" xr:uid="{00000000-0005-0000-0000-0000E1220000}"/>
    <cellStyle name="Normal 6 89" xfId="4316" xr:uid="{00000000-0005-0000-0000-0000E2220000}"/>
    <cellStyle name="Normal 6 9" xfId="4317" xr:uid="{00000000-0005-0000-0000-0000E3220000}"/>
    <cellStyle name="Normal 6 9 2" xfId="4318" xr:uid="{00000000-0005-0000-0000-0000E4220000}"/>
    <cellStyle name="Normal 6 90" xfId="4319" xr:uid="{00000000-0005-0000-0000-0000E5220000}"/>
    <cellStyle name="Normal 6 91" xfId="4320" xr:uid="{00000000-0005-0000-0000-0000E6220000}"/>
    <cellStyle name="Normal 6 92" xfId="4321" xr:uid="{00000000-0005-0000-0000-0000E7220000}"/>
    <cellStyle name="Normal 6 93" xfId="4322" xr:uid="{00000000-0005-0000-0000-0000E8220000}"/>
    <cellStyle name="Normal 6 94" xfId="4323" xr:uid="{00000000-0005-0000-0000-0000E9220000}"/>
    <cellStyle name="Normal 6 95" xfId="4324" xr:uid="{00000000-0005-0000-0000-0000EA220000}"/>
    <cellStyle name="Normal 6 96" xfId="4325" xr:uid="{00000000-0005-0000-0000-0000EB220000}"/>
    <cellStyle name="Normal 6 97" xfId="4326" xr:uid="{00000000-0005-0000-0000-0000EC220000}"/>
    <cellStyle name="Normal 6 98" xfId="4327" xr:uid="{00000000-0005-0000-0000-0000ED220000}"/>
    <cellStyle name="Normal 6 99" xfId="4328" xr:uid="{00000000-0005-0000-0000-0000EE220000}"/>
    <cellStyle name="Normal 60 2" xfId="4329" xr:uid="{00000000-0005-0000-0000-0000EF220000}"/>
    <cellStyle name="Normal 60 3" xfId="4330" xr:uid="{00000000-0005-0000-0000-0000F0220000}"/>
    <cellStyle name="Normal 60 4" xfId="4331" xr:uid="{00000000-0005-0000-0000-0000F1220000}"/>
    <cellStyle name="Normal 60 5" xfId="4332" xr:uid="{00000000-0005-0000-0000-0000F2220000}"/>
    <cellStyle name="Normal 60 6" xfId="4333" xr:uid="{00000000-0005-0000-0000-0000F3220000}"/>
    <cellStyle name="Normal 60 7" xfId="4334" xr:uid="{00000000-0005-0000-0000-0000F4220000}"/>
    <cellStyle name="Normal 60 8" xfId="4335" xr:uid="{00000000-0005-0000-0000-0000F5220000}"/>
    <cellStyle name="Normal 61 2" xfId="4336" xr:uid="{00000000-0005-0000-0000-0000F6220000}"/>
    <cellStyle name="Normal 61 3" xfId="4337" xr:uid="{00000000-0005-0000-0000-0000F7220000}"/>
    <cellStyle name="Normal 61 4" xfId="4338" xr:uid="{00000000-0005-0000-0000-0000F8220000}"/>
    <cellStyle name="Normal 61 5" xfId="4339" xr:uid="{00000000-0005-0000-0000-0000F9220000}"/>
    <cellStyle name="Normal 61 6" xfId="4340" xr:uid="{00000000-0005-0000-0000-0000FA220000}"/>
    <cellStyle name="Normal 61 7" xfId="4341" xr:uid="{00000000-0005-0000-0000-0000FB220000}"/>
    <cellStyle name="Normal 61 8" xfId="4342" xr:uid="{00000000-0005-0000-0000-0000FC220000}"/>
    <cellStyle name="Normal 62 2" xfId="4343" xr:uid="{00000000-0005-0000-0000-0000FD220000}"/>
    <cellStyle name="Normal 62 3" xfId="4344" xr:uid="{00000000-0005-0000-0000-0000FE220000}"/>
    <cellStyle name="Normal 62 4" xfId="4345" xr:uid="{00000000-0005-0000-0000-0000FF220000}"/>
    <cellStyle name="Normal 62 5" xfId="4346" xr:uid="{00000000-0005-0000-0000-000000230000}"/>
    <cellStyle name="Normal 62 6" xfId="4347" xr:uid="{00000000-0005-0000-0000-000001230000}"/>
    <cellStyle name="Normal 62 7" xfId="4348" xr:uid="{00000000-0005-0000-0000-000002230000}"/>
    <cellStyle name="Normal 62 8" xfId="4349" xr:uid="{00000000-0005-0000-0000-000003230000}"/>
    <cellStyle name="Normal 63 2" xfId="4350" xr:uid="{00000000-0005-0000-0000-000004230000}"/>
    <cellStyle name="Normal 63 3" xfId="4351" xr:uid="{00000000-0005-0000-0000-000005230000}"/>
    <cellStyle name="Normal 63 4" xfId="4352" xr:uid="{00000000-0005-0000-0000-000006230000}"/>
    <cellStyle name="Normal 63 5" xfId="4353" xr:uid="{00000000-0005-0000-0000-000007230000}"/>
    <cellStyle name="Normal 63 6" xfId="4354" xr:uid="{00000000-0005-0000-0000-000008230000}"/>
    <cellStyle name="Normal 63 7" xfId="4355" xr:uid="{00000000-0005-0000-0000-000009230000}"/>
    <cellStyle name="Normal 63 8" xfId="4356" xr:uid="{00000000-0005-0000-0000-00000A230000}"/>
    <cellStyle name="Normal 64 2" xfId="4357" xr:uid="{00000000-0005-0000-0000-00000B230000}"/>
    <cellStyle name="Normal 64 3" xfId="4358" xr:uid="{00000000-0005-0000-0000-00000C230000}"/>
    <cellStyle name="Normal 64 4" xfId="4359" xr:uid="{00000000-0005-0000-0000-00000D230000}"/>
    <cellStyle name="Normal 64 5" xfId="4360" xr:uid="{00000000-0005-0000-0000-00000E230000}"/>
    <cellStyle name="Normal 64 6" xfId="4361" xr:uid="{00000000-0005-0000-0000-00000F230000}"/>
    <cellStyle name="Normal 64 7" xfId="4362" xr:uid="{00000000-0005-0000-0000-000010230000}"/>
    <cellStyle name="Normal 64 8" xfId="4363" xr:uid="{00000000-0005-0000-0000-000011230000}"/>
    <cellStyle name="Normal 65" xfId="4364" xr:uid="{00000000-0005-0000-0000-000012230000}"/>
    <cellStyle name="Normal 65 2" xfId="4365" xr:uid="{00000000-0005-0000-0000-000013230000}"/>
    <cellStyle name="Normal 65 3" xfId="4366" xr:uid="{00000000-0005-0000-0000-000014230000}"/>
    <cellStyle name="Normal 65 4" xfId="4367" xr:uid="{00000000-0005-0000-0000-000015230000}"/>
    <cellStyle name="Normal 65 5" xfId="4368" xr:uid="{00000000-0005-0000-0000-000016230000}"/>
    <cellStyle name="Normal 65 6" xfId="4369" xr:uid="{00000000-0005-0000-0000-000017230000}"/>
    <cellStyle name="Normal 65 7" xfId="4370" xr:uid="{00000000-0005-0000-0000-000018230000}"/>
    <cellStyle name="Normal 65 8" xfId="4371" xr:uid="{00000000-0005-0000-0000-000019230000}"/>
    <cellStyle name="Normal 67 2" xfId="4372" xr:uid="{00000000-0005-0000-0000-00001A230000}"/>
    <cellStyle name="Normal 67 3" xfId="4373" xr:uid="{00000000-0005-0000-0000-00001B230000}"/>
    <cellStyle name="Normal 67 4" xfId="4374" xr:uid="{00000000-0005-0000-0000-00001C230000}"/>
    <cellStyle name="Normal 67 5" xfId="4375" xr:uid="{00000000-0005-0000-0000-00001D230000}"/>
    <cellStyle name="Normal 67 6" xfId="4376" xr:uid="{00000000-0005-0000-0000-00001E230000}"/>
    <cellStyle name="Normal 67 7" xfId="4377" xr:uid="{00000000-0005-0000-0000-00001F230000}"/>
    <cellStyle name="Normal 67 8" xfId="4378" xr:uid="{00000000-0005-0000-0000-000020230000}"/>
    <cellStyle name="Normal 69 2" xfId="4379" xr:uid="{00000000-0005-0000-0000-000021230000}"/>
    <cellStyle name="Normal 69 3" xfId="4380" xr:uid="{00000000-0005-0000-0000-000022230000}"/>
    <cellStyle name="Normal 69 4" xfId="4381" xr:uid="{00000000-0005-0000-0000-000023230000}"/>
    <cellStyle name="Normal 69 5" xfId="4382" xr:uid="{00000000-0005-0000-0000-000024230000}"/>
    <cellStyle name="Normal 69 6" xfId="4383" xr:uid="{00000000-0005-0000-0000-000025230000}"/>
    <cellStyle name="Normal 69 7" xfId="4384" xr:uid="{00000000-0005-0000-0000-000026230000}"/>
    <cellStyle name="Normal 69 8" xfId="4385" xr:uid="{00000000-0005-0000-0000-000027230000}"/>
    <cellStyle name="Normal 7" xfId="4386" xr:uid="{00000000-0005-0000-0000-000028230000}"/>
    <cellStyle name="Normal-- 7" xfId="4547" xr:uid="{00000000-0005-0000-0000-000029230000}"/>
    <cellStyle name="Normal 7 10" xfId="4387" xr:uid="{00000000-0005-0000-0000-00002A230000}"/>
    <cellStyle name="Normal 7 11" xfId="4388" xr:uid="{00000000-0005-0000-0000-00002B230000}"/>
    <cellStyle name="Normal 7 12" xfId="4389" xr:uid="{00000000-0005-0000-0000-00002C230000}"/>
    <cellStyle name="Normal 7 13" xfId="4390" xr:uid="{00000000-0005-0000-0000-00002D230000}"/>
    <cellStyle name="Normal 7 14" xfId="4391" xr:uid="{00000000-0005-0000-0000-00002E230000}"/>
    <cellStyle name="Normal 7 15" xfId="4392" xr:uid="{00000000-0005-0000-0000-00002F230000}"/>
    <cellStyle name="Normal 7 16" xfId="4393" xr:uid="{00000000-0005-0000-0000-000030230000}"/>
    <cellStyle name="Normal 7 17" xfId="4394" xr:uid="{00000000-0005-0000-0000-000031230000}"/>
    <cellStyle name="Normal 7 18" xfId="4395" xr:uid="{00000000-0005-0000-0000-000032230000}"/>
    <cellStyle name="Normal 7 19" xfId="4396" xr:uid="{00000000-0005-0000-0000-000033230000}"/>
    <cellStyle name="Normal 7 2" xfId="4397" xr:uid="{00000000-0005-0000-0000-000034230000}"/>
    <cellStyle name="Normal 7 2 2" xfId="4398" xr:uid="{00000000-0005-0000-0000-000035230000}"/>
    <cellStyle name="Normal 7 2 3" xfId="4399" xr:uid="{00000000-0005-0000-0000-000036230000}"/>
    <cellStyle name="Normal 7 2 4" xfId="4400" xr:uid="{00000000-0005-0000-0000-000037230000}"/>
    <cellStyle name="Normal 7 20" xfId="4401" xr:uid="{00000000-0005-0000-0000-000038230000}"/>
    <cellStyle name="Normal 7 21" xfId="4402" xr:uid="{00000000-0005-0000-0000-000039230000}"/>
    <cellStyle name="Normal 7 22" xfId="4403" xr:uid="{00000000-0005-0000-0000-00003A230000}"/>
    <cellStyle name="Normal 7 23" xfId="4404" xr:uid="{00000000-0005-0000-0000-00003B230000}"/>
    <cellStyle name="Normal 7 24" xfId="4405" xr:uid="{00000000-0005-0000-0000-00003C230000}"/>
    <cellStyle name="Normal 7 25" xfId="4406" xr:uid="{00000000-0005-0000-0000-00003D230000}"/>
    <cellStyle name="Normal 7 26" xfId="4407" xr:uid="{00000000-0005-0000-0000-00003E230000}"/>
    <cellStyle name="Normal 7 27" xfId="4408" xr:uid="{00000000-0005-0000-0000-00003F230000}"/>
    <cellStyle name="Normal 7 28" xfId="4409" xr:uid="{00000000-0005-0000-0000-000040230000}"/>
    <cellStyle name="Normal 7 29" xfId="4410" xr:uid="{00000000-0005-0000-0000-000041230000}"/>
    <cellStyle name="Normal 7 3" xfId="4411" xr:uid="{00000000-0005-0000-0000-000042230000}"/>
    <cellStyle name="Normal 7 30" xfId="4412" xr:uid="{00000000-0005-0000-0000-000043230000}"/>
    <cellStyle name="Normal 7 31" xfId="4413" xr:uid="{00000000-0005-0000-0000-000044230000}"/>
    <cellStyle name="Normal 7 32" xfId="4414" xr:uid="{00000000-0005-0000-0000-000045230000}"/>
    <cellStyle name="Normal 7 33" xfId="4415" xr:uid="{00000000-0005-0000-0000-000046230000}"/>
    <cellStyle name="Normal 7 34" xfId="4416" xr:uid="{00000000-0005-0000-0000-000047230000}"/>
    <cellStyle name="Normal 7 35" xfId="4417" xr:uid="{00000000-0005-0000-0000-000048230000}"/>
    <cellStyle name="Normal 7 36" xfId="4418" xr:uid="{00000000-0005-0000-0000-000049230000}"/>
    <cellStyle name="Normal 7 37" xfId="4419" xr:uid="{00000000-0005-0000-0000-00004A230000}"/>
    <cellStyle name="Normal 7 38" xfId="4420" xr:uid="{00000000-0005-0000-0000-00004B230000}"/>
    <cellStyle name="Normal 7 4" xfId="4421" xr:uid="{00000000-0005-0000-0000-00004C230000}"/>
    <cellStyle name="Normal 7 5" xfId="4422" xr:uid="{00000000-0005-0000-0000-00004D230000}"/>
    <cellStyle name="Normal 7 6" xfId="4423" xr:uid="{00000000-0005-0000-0000-00004E230000}"/>
    <cellStyle name="Normal 7 7" xfId="4424" xr:uid="{00000000-0005-0000-0000-00004F230000}"/>
    <cellStyle name="Normal 7 8" xfId="4425" xr:uid="{00000000-0005-0000-0000-000050230000}"/>
    <cellStyle name="Normal 7 9" xfId="4426" xr:uid="{00000000-0005-0000-0000-000051230000}"/>
    <cellStyle name="Normal 70 2" xfId="4427" xr:uid="{00000000-0005-0000-0000-000052230000}"/>
    <cellStyle name="Normal 70 3" xfId="4428" xr:uid="{00000000-0005-0000-0000-000053230000}"/>
    <cellStyle name="Normal 70 4" xfId="4429" xr:uid="{00000000-0005-0000-0000-000054230000}"/>
    <cellStyle name="Normal 70 5" xfId="4430" xr:uid="{00000000-0005-0000-0000-000055230000}"/>
    <cellStyle name="Normal 70 6" xfId="4431" xr:uid="{00000000-0005-0000-0000-000056230000}"/>
    <cellStyle name="Normal 70 7" xfId="4432" xr:uid="{00000000-0005-0000-0000-000057230000}"/>
    <cellStyle name="Normal 70 8" xfId="4433" xr:uid="{00000000-0005-0000-0000-000058230000}"/>
    <cellStyle name="Normal 71 2" xfId="4434" xr:uid="{00000000-0005-0000-0000-000059230000}"/>
    <cellStyle name="Normal 71 3" xfId="4435" xr:uid="{00000000-0005-0000-0000-00005A230000}"/>
    <cellStyle name="Normal 71 4" xfId="4436" xr:uid="{00000000-0005-0000-0000-00005B230000}"/>
    <cellStyle name="Normal 71 5" xfId="4437" xr:uid="{00000000-0005-0000-0000-00005C230000}"/>
    <cellStyle name="Normal 71 6" xfId="4438" xr:uid="{00000000-0005-0000-0000-00005D230000}"/>
    <cellStyle name="Normal 71 7" xfId="4439" xr:uid="{00000000-0005-0000-0000-00005E230000}"/>
    <cellStyle name="Normal 71 8" xfId="4440" xr:uid="{00000000-0005-0000-0000-00005F230000}"/>
    <cellStyle name="Normal 72 2" xfId="4441" xr:uid="{00000000-0005-0000-0000-000060230000}"/>
    <cellStyle name="Normal 72 3" xfId="4442" xr:uid="{00000000-0005-0000-0000-000061230000}"/>
    <cellStyle name="Normal 72 4" xfId="4443" xr:uid="{00000000-0005-0000-0000-000062230000}"/>
    <cellStyle name="Normal 72 5" xfId="4444" xr:uid="{00000000-0005-0000-0000-000063230000}"/>
    <cellStyle name="Normal 72 6" xfId="4445" xr:uid="{00000000-0005-0000-0000-000064230000}"/>
    <cellStyle name="Normal 72 7" xfId="4446" xr:uid="{00000000-0005-0000-0000-000065230000}"/>
    <cellStyle name="Normal 72 8" xfId="4447" xr:uid="{00000000-0005-0000-0000-000066230000}"/>
    <cellStyle name="Normal 73 2" xfId="4448" xr:uid="{00000000-0005-0000-0000-000067230000}"/>
    <cellStyle name="Normal 73 3" xfId="4449" xr:uid="{00000000-0005-0000-0000-000068230000}"/>
    <cellStyle name="Normal 73 4" xfId="4450" xr:uid="{00000000-0005-0000-0000-000069230000}"/>
    <cellStyle name="Normal 73 5" xfId="4451" xr:uid="{00000000-0005-0000-0000-00006A230000}"/>
    <cellStyle name="Normal 73 6" xfId="4452" xr:uid="{00000000-0005-0000-0000-00006B230000}"/>
    <cellStyle name="Normal 73 7" xfId="4453" xr:uid="{00000000-0005-0000-0000-00006C230000}"/>
    <cellStyle name="Normal 73 8" xfId="4454" xr:uid="{00000000-0005-0000-0000-00006D230000}"/>
    <cellStyle name="Normal 74 2" xfId="4455" xr:uid="{00000000-0005-0000-0000-00006E230000}"/>
    <cellStyle name="Normal 74 3" xfId="4456" xr:uid="{00000000-0005-0000-0000-00006F230000}"/>
    <cellStyle name="Normal 74 4" xfId="4457" xr:uid="{00000000-0005-0000-0000-000070230000}"/>
    <cellStyle name="Normal 74 5" xfId="4458" xr:uid="{00000000-0005-0000-0000-000071230000}"/>
    <cellStyle name="Normal 74 6" xfId="4459" xr:uid="{00000000-0005-0000-0000-000072230000}"/>
    <cellStyle name="Normal 74 7" xfId="4460" xr:uid="{00000000-0005-0000-0000-000073230000}"/>
    <cellStyle name="Normal 74 8" xfId="4461" xr:uid="{00000000-0005-0000-0000-000074230000}"/>
    <cellStyle name="Normal 75 2" xfId="4462" xr:uid="{00000000-0005-0000-0000-000075230000}"/>
    <cellStyle name="Normal 75 3" xfId="4463" xr:uid="{00000000-0005-0000-0000-000076230000}"/>
    <cellStyle name="Normal 75 4" xfId="4464" xr:uid="{00000000-0005-0000-0000-000077230000}"/>
    <cellStyle name="Normal 75 5" xfId="4465" xr:uid="{00000000-0005-0000-0000-000078230000}"/>
    <cellStyle name="Normal 75 6" xfId="4466" xr:uid="{00000000-0005-0000-0000-000079230000}"/>
    <cellStyle name="Normal 75 7" xfId="4467" xr:uid="{00000000-0005-0000-0000-00007A230000}"/>
    <cellStyle name="Normal 75 8" xfId="4468" xr:uid="{00000000-0005-0000-0000-00007B230000}"/>
    <cellStyle name="Normal 76" xfId="4469" xr:uid="{00000000-0005-0000-0000-00007C230000}"/>
    <cellStyle name="Normal 77" xfId="4470" xr:uid="{00000000-0005-0000-0000-00007D230000}"/>
    <cellStyle name="Normal 8" xfId="4471" xr:uid="{00000000-0005-0000-0000-00007E230000}"/>
    <cellStyle name="Normal-- 8" xfId="4548" xr:uid="{00000000-0005-0000-0000-00007F230000}"/>
    <cellStyle name="Normal 8 10" xfId="4472" xr:uid="{00000000-0005-0000-0000-000080230000}"/>
    <cellStyle name="Normal 8 11" xfId="4473" xr:uid="{00000000-0005-0000-0000-000081230000}"/>
    <cellStyle name="Normal 8 12" xfId="4474" xr:uid="{00000000-0005-0000-0000-000082230000}"/>
    <cellStyle name="Normal 8 13" xfId="4475" xr:uid="{00000000-0005-0000-0000-000083230000}"/>
    <cellStyle name="Normal 8 14" xfId="4476" xr:uid="{00000000-0005-0000-0000-000084230000}"/>
    <cellStyle name="Normal 8 15" xfId="4477" xr:uid="{00000000-0005-0000-0000-000085230000}"/>
    <cellStyle name="Normal 8 16" xfId="4478" xr:uid="{00000000-0005-0000-0000-000086230000}"/>
    <cellStyle name="Normal 8 17" xfId="4479" xr:uid="{00000000-0005-0000-0000-000087230000}"/>
    <cellStyle name="Normal 8 18" xfId="4480" xr:uid="{00000000-0005-0000-0000-000088230000}"/>
    <cellStyle name="Normal 8 19" xfId="4481" xr:uid="{00000000-0005-0000-0000-000089230000}"/>
    <cellStyle name="Normal 8 2" xfId="4482" xr:uid="{00000000-0005-0000-0000-00008A230000}"/>
    <cellStyle name="Normal 8 2 2" xfId="4483" xr:uid="{00000000-0005-0000-0000-00008B230000}"/>
    <cellStyle name="Normal 8 2 3" xfId="4484" xr:uid="{00000000-0005-0000-0000-00008C230000}"/>
    <cellStyle name="Normal 8 20" xfId="4485" xr:uid="{00000000-0005-0000-0000-00008D230000}"/>
    <cellStyle name="Normal 8 21" xfId="4486" xr:uid="{00000000-0005-0000-0000-00008E230000}"/>
    <cellStyle name="Normal 8 21 2" xfId="4487" xr:uid="{00000000-0005-0000-0000-00008F230000}"/>
    <cellStyle name="Normal 8 21 2 2" xfId="4488" xr:uid="{00000000-0005-0000-0000-000090230000}"/>
    <cellStyle name="Normal 8 21 2 2 2" xfId="4489" xr:uid="{00000000-0005-0000-0000-000091230000}"/>
    <cellStyle name="Normal 8 21 2 3" xfId="4490" xr:uid="{00000000-0005-0000-0000-000092230000}"/>
    <cellStyle name="Normal 8 21 3" xfId="4491" xr:uid="{00000000-0005-0000-0000-000093230000}"/>
    <cellStyle name="Normal 8 21 3 2" xfId="4492" xr:uid="{00000000-0005-0000-0000-000094230000}"/>
    <cellStyle name="Normal 8 21 4" xfId="4493" xr:uid="{00000000-0005-0000-0000-000095230000}"/>
    <cellStyle name="Normal 8 22" xfId="4494" xr:uid="{00000000-0005-0000-0000-000096230000}"/>
    <cellStyle name="Normal 8 22 2" xfId="4495" xr:uid="{00000000-0005-0000-0000-000097230000}"/>
    <cellStyle name="Normal 8 22 2 2" xfId="4496" xr:uid="{00000000-0005-0000-0000-000098230000}"/>
    <cellStyle name="Normal 8 22 2 2 2" xfId="4497" xr:uid="{00000000-0005-0000-0000-000099230000}"/>
    <cellStyle name="Normal 8 22 2 3" xfId="4498" xr:uid="{00000000-0005-0000-0000-00009A230000}"/>
    <cellStyle name="Normal 8 22 3" xfId="4499" xr:uid="{00000000-0005-0000-0000-00009B230000}"/>
    <cellStyle name="Normal 8 22 3 2" xfId="4500" xr:uid="{00000000-0005-0000-0000-00009C230000}"/>
    <cellStyle name="Normal 8 22 4" xfId="4501" xr:uid="{00000000-0005-0000-0000-00009D230000}"/>
    <cellStyle name="Normal 8 23" xfId="4502" xr:uid="{00000000-0005-0000-0000-00009E230000}"/>
    <cellStyle name="Normal 8 23 2" xfId="4503" xr:uid="{00000000-0005-0000-0000-00009F230000}"/>
    <cellStyle name="Normal 8 23 2 2" xfId="4504" xr:uid="{00000000-0005-0000-0000-0000A0230000}"/>
    <cellStyle name="Normal 8 23 3" xfId="4505" xr:uid="{00000000-0005-0000-0000-0000A1230000}"/>
    <cellStyle name="Normal 8 24" xfId="4506" xr:uid="{00000000-0005-0000-0000-0000A2230000}"/>
    <cellStyle name="Normal 8 24 2" xfId="4507" xr:uid="{00000000-0005-0000-0000-0000A3230000}"/>
    <cellStyle name="Normal 8 25" xfId="4508" xr:uid="{00000000-0005-0000-0000-0000A4230000}"/>
    <cellStyle name="Normal 8 26" xfId="4509" xr:uid="{00000000-0005-0000-0000-0000A5230000}"/>
    <cellStyle name="Normal 8 27" xfId="4510" xr:uid="{00000000-0005-0000-0000-0000A6230000}"/>
    <cellStyle name="Normal 8 28" xfId="4511" xr:uid="{00000000-0005-0000-0000-0000A7230000}"/>
    <cellStyle name="Normal 8 29" xfId="4512" xr:uid="{00000000-0005-0000-0000-0000A8230000}"/>
    <cellStyle name="Normal 8 3" xfId="4513" xr:uid="{00000000-0005-0000-0000-0000A9230000}"/>
    <cellStyle name="Normal 8 3 2" xfId="4514" xr:uid="{00000000-0005-0000-0000-0000AA230000}"/>
    <cellStyle name="Normal 8 30" xfId="4515" xr:uid="{00000000-0005-0000-0000-0000AB230000}"/>
    <cellStyle name="Normal 8 31" xfId="4516" xr:uid="{00000000-0005-0000-0000-0000AC230000}"/>
    <cellStyle name="Normal 8 32" xfId="4517" xr:uid="{00000000-0005-0000-0000-0000AD230000}"/>
    <cellStyle name="Normal 8 33" xfId="4518" xr:uid="{00000000-0005-0000-0000-0000AE230000}"/>
    <cellStyle name="Normal 8 34" xfId="4519" xr:uid="{00000000-0005-0000-0000-0000AF230000}"/>
    <cellStyle name="Normal 8 35" xfId="4520" xr:uid="{00000000-0005-0000-0000-0000B0230000}"/>
    <cellStyle name="Normal 8 36" xfId="4521" xr:uid="{00000000-0005-0000-0000-0000B1230000}"/>
    <cellStyle name="Normal 8 37" xfId="4522" xr:uid="{00000000-0005-0000-0000-0000B2230000}"/>
    <cellStyle name="Normal 8 38" xfId="4523" xr:uid="{00000000-0005-0000-0000-0000B3230000}"/>
    <cellStyle name="Normal 8 39" xfId="4524" xr:uid="{00000000-0005-0000-0000-0000B4230000}"/>
    <cellStyle name="Normal 8 4" xfId="4525" xr:uid="{00000000-0005-0000-0000-0000B5230000}"/>
    <cellStyle name="Normal 8 40" xfId="4526" xr:uid="{00000000-0005-0000-0000-0000B6230000}"/>
    <cellStyle name="Normal 8 41" xfId="4527" xr:uid="{00000000-0005-0000-0000-0000B7230000}"/>
    <cellStyle name="Normal 8 42" xfId="4528" xr:uid="{00000000-0005-0000-0000-0000B8230000}"/>
    <cellStyle name="Normal 8 5" xfId="4529" xr:uid="{00000000-0005-0000-0000-0000B9230000}"/>
    <cellStyle name="Normal 8 6" xfId="4530" xr:uid="{00000000-0005-0000-0000-0000BA230000}"/>
    <cellStyle name="Normal 8 7" xfId="4531" xr:uid="{00000000-0005-0000-0000-0000BB230000}"/>
    <cellStyle name="Normal 8 8" xfId="4532" xr:uid="{00000000-0005-0000-0000-0000BC230000}"/>
    <cellStyle name="Normal 8 9" xfId="4533" xr:uid="{00000000-0005-0000-0000-0000BD230000}"/>
    <cellStyle name="Normal 9" xfId="4534" xr:uid="{00000000-0005-0000-0000-0000BE230000}"/>
    <cellStyle name="Normal 9 2" xfId="4535" xr:uid="{00000000-0005-0000-0000-0000BF230000}"/>
    <cellStyle name="Normal 9 2 2" xfId="4536" xr:uid="{00000000-0005-0000-0000-0000C0230000}"/>
    <cellStyle name="Normal 9 3" xfId="4537" xr:uid="{00000000-0005-0000-0000-0000C1230000}"/>
    <cellStyle name="Normal 9 4" xfId="4538" xr:uid="{00000000-0005-0000-0000-0000C2230000}"/>
    <cellStyle name="Normal 9 5" xfId="4539" xr:uid="{00000000-0005-0000-0000-0000C3230000}"/>
    <cellStyle name="Normal 9 6" xfId="4540" xr:uid="{00000000-0005-0000-0000-0000C4230000}"/>
    <cellStyle name="Normal2" xfId="4549" xr:uid="{00000000-0005-0000-0000-0000C5230000}"/>
    <cellStyle name="Normale_97.98.us" xfId="4550" xr:uid="{00000000-0005-0000-0000-0000C6230000}"/>
    <cellStyle name="NormalGB" xfId="4551" xr:uid="{00000000-0005-0000-0000-0000C7230000}"/>
    <cellStyle name="Normalx" xfId="4552" xr:uid="{00000000-0005-0000-0000-0000C8230000}"/>
    <cellStyle name="Note 2" xfId="56" xr:uid="{00000000-0005-0000-0000-0000C9230000}"/>
    <cellStyle name="Note 2 10" xfId="4553" xr:uid="{00000000-0005-0000-0000-0000CA230000}"/>
    <cellStyle name="Note 2 11" xfId="4554" xr:uid="{00000000-0005-0000-0000-0000CB230000}"/>
    <cellStyle name="Note 2 12" xfId="9749" xr:uid="{00000000-0005-0000-0000-0000CC230000}"/>
    <cellStyle name="Note 2 2" xfId="67" xr:uid="{00000000-0005-0000-0000-0000CD230000}"/>
    <cellStyle name="Note 2 2 2" xfId="87" xr:uid="{00000000-0005-0000-0000-0000CE230000}"/>
    <cellStyle name="Note 2 2 2 2" xfId="4555" xr:uid="{00000000-0005-0000-0000-0000CF230000}"/>
    <cellStyle name="Note 2 2 2 3" xfId="4556" xr:uid="{00000000-0005-0000-0000-0000D0230000}"/>
    <cellStyle name="Note 2 2 2 4" xfId="9769" xr:uid="{00000000-0005-0000-0000-0000D1230000}"/>
    <cellStyle name="Note 2 2 3" xfId="4557" xr:uid="{00000000-0005-0000-0000-0000D2230000}"/>
    <cellStyle name="Note 2 2 4" xfId="4558" xr:uid="{00000000-0005-0000-0000-0000D3230000}"/>
    <cellStyle name="Note 2 2 5" xfId="9755" xr:uid="{00000000-0005-0000-0000-0000D4230000}"/>
    <cellStyle name="Note 2 3" xfId="81" xr:uid="{00000000-0005-0000-0000-0000D5230000}"/>
    <cellStyle name="Note 2 3 2" xfId="4559" xr:uid="{00000000-0005-0000-0000-0000D6230000}"/>
    <cellStyle name="Note 2 3 3" xfId="9763" xr:uid="{00000000-0005-0000-0000-0000D7230000}"/>
    <cellStyle name="Note 2 4" xfId="4560" xr:uid="{00000000-0005-0000-0000-0000D8230000}"/>
    <cellStyle name="Note 2 5" xfId="4561" xr:uid="{00000000-0005-0000-0000-0000D9230000}"/>
    <cellStyle name="Note 2 6" xfId="4562" xr:uid="{00000000-0005-0000-0000-0000DA230000}"/>
    <cellStyle name="Note 2 7" xfId="4563" xr:uid="{00000000-0005-0000-0000-0000DB230000}"/>
    <cellStyle name="Note 2 8" xfId="4564" xr:uid="{00000000-0005-0000-0000-0000DC230000}"/>
    <cellStyle name="Note 2 9" xfId="4565" xr:uid="{00000000-0005-0000-0000-0000DD230000}"/>
    <cellStyle name="Note 3" xfId="55" xr:uid="{00000000-0005-0000-0000-0000DE230000}"/>
    <cellStyle name="Note 3 2" xfId="66" xr:uid="{00000000-0005-0000-0000-0000DF230000}"/>
    <cellStyle name="Note 3 2 2" xfId="86" xr:uid="{00000000-0005-0000-0000-0000E0230000}"/>
    <cellStyle name="Note 3 2 2 2" xfId="9768" xr:uid="{00000000-0005-0000-0000-0000E1230000}"/>
    <cellStyle name="Note 3 2 3" xfId="9754" xr:uid="{00000000-0005-0000-0000-0000E2230000}"/>
    <cellStyle name="Note 3 3" xfId="80" xr:uid="{00000000-0005-0000-0000-0000E3230000}"/>
    <cellStyle name="Note 3 3 2" xfId="9762" xr:uid="{00000000-0005-0000-0000-0000E4230000}"/>
    <cellStyle name="Note 3 4" xfId="9748" xr:uid="{00000000-0005-0000-0000-0000E5230000}"/>
    <cellStyle name="Note 4" xfId="4566" xr:uid="{00000000-0005-0000-0000-0000E6230000}"/>
    <cellStyle name="Note 4 2" xfId="4567" xr:uid="{00000000-0005-0000-0000-0000E7230000}"/>
    <cellStyle name="Note 5" xfId="4568" xr:uid="{00000000-0005-0000-0000-0000E8230000}"/>
    <cellStyle name="Note 5 2" xfId="4569" xr:uid="{00000000-0005-0000-0000-0000E9230000}"/>
    <cellStyle name="Note 6" xfId="4570" xr:uid="{00000000-0005-0000-0000-0000EA230000}"/>
    <cellStyle name="Note 6 2" xfId="4571" xr:uid="{00000000-0005-0000-0000-0000EB230000}"/>
    <cellStyle name="Note 7" xfId="4572" xr:uid="{00000000-0005-0000-0000-0000EC230000}"/>
    <cellStyle name="Note 7 2" xfId="4573" xr:uid="{00000000-0005-0000-0000-0000ED230000}"/>
    <cellStyle name="Note 8" xfId="4574" xr:uid="{00000000-0005-0000-0000-0000EE230000}"/>
    <cellStyle name="Note 8 2" xfId="4575" xr:uid="{00000000-0005-0000-0000-0000EF230000}"/>
    <cellStyle name="Note 8 2 2" xfId="4576" xr:uid="{00000000-0005-0000-0000-0000F0230000}"/>
    <cellStyle name="Note 8 2 2 2" xfId="4577" xr:uid="{00000000-0005-0000-0000-0000F1230000}"/>
    <cellStyle name="Note 8 2 2 2 2" xfId="4578" xr:uid="{00000000-0005-0000-0000-0000F2230000}"/>
    <cellStyle name="Note 8 2 2 3" xfId="4579" xr:uid="{00000000-0005-0000-0000-0000F3230000}"/>
    <cellStyle name="Note 8 2 3" xfId="4580" xr:uid="{00000000-0005-0000-0000-0000F4230000}"/>
    <cellStyle name="Note 8 2 3 2" xfId="4581" xr:uid="{00000000-0005-0000-0000-0000F5230000}"/>
    <cellStyle name="Note 8 2 4" xfId="4582" xr:uid="{00000000-0005-0000-0000-0000F6230000}"/>
    <cellStyle name="Note 8 3" xfId="4583" xr:uid="{00000000-0005-0000-0000-0000F7230000}"/>
    <cellStyle name="Note 8 3 2" xfId="4584" xr:uid="{00000000-0005-0000-0000-0000F8230000}"/>
    <cellStyle name="Note 8 3 2 2" xfId="4585" xr:uid="{00000000-0005-0000-0000-0000F9230000}"/>
    <cellStyle name="Note 8 3 2 2 2" xfId="4586" xr:uid="{00000000-0005-0000-0000-0000FA230000}"/>
    <cellStyle name="Note 8 3 2 3" xfId="4587" xr:uid="{00000000-0005-0000-0000-0000FB230000}"/>
    <cellStyle name="Note 8 3 3" xfId="4588" xr:uid="{00000000-0005-0000-0000-0000FC230000}"/>
    <cellStyle name="Note 8 3 3 2" xfId="4589" xr:uid="{00000000-0005-0000-0000-0000FD230000}"/>
    <cellStyle name="Note 8 3 4" xfId="4590" xr:uid="{00000000-0005-0000-0000-0000FE230000}"/>
    <cellStyle name="Note 8 4" xfId="4591" xr:uid="{00000000-0005-0000-0000-0000FF230000}"/>
    <cellStyle name="Note 8 4 2" xfId="4592" xr:uid="{00000000-0005-0000-0000-000000240000}"/>
    <cellStyle name="Note 8 4 2 2" xfId="4593" xr:uid="{00000000-0005-0000-0000-000001240000}"/>
    <cellStyle name="Note 8 4 3" xfId="4594" xr:uid="{00000000-0005-0000-0000-000002240000}"/>
    <cellStyle name="Note 8 5" xfId="4595" xr:uid="{00000000-0005-0000-0000-000003240000}"/>
    <cellStyle name="Note 8 5 2" xfId="4596" xr:uid="{00000000-0005-0000-0000-000004240000}"/>
    <cellStyle name="Note 8 6" xfId="4597" xr:uid="{00000000-0005-0000-0000-000005240000}"/>
    <cellStyle name="Nr 0 dec" xfId="4598" xr:uid="{00000000-0005-0000-0000-000006240000}"/>
    <cellStyle name="Nr 0 dec - Input" xfId="4599" xr:uid="{00000000-0005-0000-0000-000007240000}"/>
    <cellStyle name="Nr 0 dec - Subtotal" xfId="4600" xr:uid="{00000000-0005-0000-0000-000008240000}"/>
    <cellStyle name="Nr 0 dec_Data" xfId="4601" xr:uid="{00000000-0005-0000-0000-000009240000}"/>
    <cellStyle name="Nr 1 dec" xfId="4602" xr:uid="{00000000-0005-0000-0000-00000A240000}"/>
    <cellStyle name="Nr 1 dec - Input" xfId="4603" xr:uid="{00000000-0005-0000-0000-00000B240000}"/>
    <cellStyle name="Nr, 0 dec" xfId="4604" xr:uid="{00000000-0005-0000-0000-00000C240000}"/>
    <cellStyle name="number" xfId="4605" xr:uid="{00000000-0005-0000-0000-00000D240000}"/>
    <cellStyle name="Number, 1 dec" xfId="4606" xr:uid="{00000000-0005-0000-0000-00000E240000}"/>
    <cellStyle name="Output (1dp#)" xfId="4607" xr:uid="{00000000-0005-0000-0000-00000F240000}"/>
    <cellStyle name="Output (1dpx)_ Pies " xfId="4608" xr:uid="{00000000-0005-0000-0000-000010240000}"/>
    <cellStyle name="Output 2" xfId="57" xr:uid="{00000000-0005-0000-0000-000011240000}"/>
    <cellStyle name="Output 2 10" xfId="9750" xr:uid="{00000000-0005-0000-0000-000012240000}"/>
    <cellStyle name="Output 2 2" xfId="68" xr:uid="{00000000-0005-0000-0000-000013240000}"/>
    <cellStyle name="Output 2 2 2" xfId="88" xr:uid="{00000000-0005-0000-0000-000014240000}"/>
    <cellStyle name="Output 2 2 2 2" xfId="9770" xr:uid="{00000000-0005-0000-0000-000015240000}"/>
    <cellStyle name="Output 2 2 3" xfId="9756" xr:uid="{00000000-0005-0000-0000-000016240000}"/>
    <cellStyle name="Output 2 3" xfId="82" xr:uid="{00000000-0005-0000-0000-000017240000}"/>
    <cellStyle name="Output 2 3 2" xfId="9764" xr:uid="{00000000-0005-0000-0000-000018240000}"/>
    <cellStyle name="Output 2 4" xfId="4609" xr:uid="{00000000-0005-0000-0000-000019240000}"/>
    <cellStyle name="Output 2 5" xfId="4610" xr:uid="{00000000-0005-0000-0000-00001A240000}"/>
    <cellStyle name="Output 2 6" xfId="4611" xr:uid="{00000000-0005-0000-0000-00001B240000}"/>
    <cellStyle name="Output 2 7" xfId="4612" xr:uid="{00000000-0005-0000-0000-00001C240000}"/>
    <cellStyle name="Output 2 8" xfId="4613" xr:uid="{00000000-0005-0000-0000-00001D240000}"/>
    <cellStyle name="Output 2 9" xfId="4614" xr:uid="{00000000-0005-0000-0000-00001E240000}"/>
    <cellStyle name="Output 3" xfId="4615" xr:uid="{00000000-0005-0000-0000-00001F240000}"/>
    <cellStyle name="Page Heading" xfId="4616" xr:uid="{00000000-0005-0000-0000-000020240000}"/>
    <cellStyle name="Page Heading Large" xfId="4617" xr:uid="{00000000-0005-0000-0000-000021240000}"/>
    <cellStyle name="Page Heading Small" xfId="4618" xr:uid="{00000000-0005-0000-0000-000022240000}"/>
    <cellStyle name="Page Number" xfId="4619" xr:uid="{00000000-0005-0000-0000-000023240000}"/>
    <cellStyle name="pb_page_heading_LS" xfId="4620" xr:uid="{00000000-0005-0000-0000-000024240000}"/>
    <cellStyle name="Per aandeel" xfId="4621" xr:uid="{00000000-0005-0000-0000-000025240000}"/>
    <cellStyle name="Percent" xfId="72" builtinId="5"/>
    <cellStyle name="Percent (1)" xfId="4622" xr:uid="{00000000-0005-0000-0000-000027240000}"/>
    <cellStyle name="Percent [0]" xfId="4623" xr:uid="{00000000-0005-0000-0000-000028240000}"/>
    <cellStyle name="Percent [00]" xfId="4624" xr:uid="{00000000-0005-0000-0000-000029240000}"/>
    <cellStyle name="Percent [1]" xfId="4625" xr:uid="{00000000-0005-0000-0000-00002A240000}"/>
    <cellStyle name="Percent [2]" xfId="4626" xr:uid="{00000000-0005-0000-0000-00002B240000}"/>
    <cellStyle name="Percent [2] 2" xfId="4627" xr:uid="{00000000-0005-0000-0000-00002C240000}"/>
    <cellStyle name="Percent [2] 3" xfId="4628" xr:uid="{00000000-0005-0000-0000-00002D240000}"/>
    <cellStyle name="Percent 1 dec" xfId="4629" xr:uid="{00000000-0005-0000-0000-00002E240000}"/>
    <cellStyle name="Percent 1 dec - Input" xfId="4630" xr:uid="{00000000-0005-0000-0000-00002F240000}"/>
    <cellStyle name="Percent 1 dec_Data" xfId="4631" xr:uid="{00000000-0005-0000-0000-000030240000}"/>
    <cellStyle name="Percent 10" xfId="4632" xr:uid="{00000000-0005-0000-0000-000031240000}"/>
    <cellStyle name="Percent 2" xfId="8" xr:uid="{00000000-0005-0000-0000-000032240000}"/>
    <cellStyle name="Percent 2 10" xfId="4633" xr:uid="{00000000-0005-0000-0000-000033240000}"/>
    <cellStyle name="Percent 2 10 2" xfId="4634" xr:uid="{00000000-0005-0000-0000-000034240000}"/>
    <cellStyle name="Percent 2 10 2 2" xfId="4635" xr:uid="{00000000-0005-0000-0000-000035240000}"/>
    <cellStyle name="Percent 2 10 3" xfId="4636" xr:uid="{00000000-0005-0000-0000-000036240000}"/>
    <cellStyle name="Percent 2 11" xfId="4637" xr:uid="{00000000-0005-0000-0000-000037240000}"/>
    <cellStyle name="Percent 2 12" xfId="4638" xr:uid="{00000000-0005-0000-0000-000038240000}"/>
    <cellStyle name="Percent 2 12 2" xfId="4639" xr:uid="{00000000-0005-0000-0000-000039240000}"/>
    <cellStyle name="Percent 2 12 2 2" xfId="4640" xr:uid="{00000000-0005-0000-0000-00003A240000}"/>
    <cellStyle name="Percent 2 12 3" xfId="4641" xr:uid="{00000000-0005-0000-0000-00003B240000}"/>
    <cellStyle name="Percent 2 13" xfId="4642" xr:uid="{00000000-0005-0000-0000-00003C240000}"/>
    <cellStyle name="Percent 2 13 2" xfId="4643" xr:uid="{00000000-0005-0000-0000-00003D240000}"/>
    <cellStyle name="Percent 2 14" xfId="4644" xr:uid="{00000000-0005-0000-0000-00003E240000}"/>
    <cellStyle name="Percent 2 15" xfId="4645" xr:uid="{00000000-0005-0000-0000-00003F240000}"/>
    <cellStyle name="Percent 2 16" xfId="4646" xr:uid="{00000000-0005-0000-0000-000040240000}"/>
    <cellStyle name="Percent 2 17" xfId="4647" xr:uid="{00000000-0005-0000-0000-000041240000}"/>
    <cellStyle name="Percent 2 18" xfId="4648" xr:uid="{00000000-0005-0000-0000-000042240000}"/>
    <cellStyle name="Percent 2 19" xfId="4649" xr:uid="{00000000-0005-0000-0000-000043240000}"/>
    <cellStyle name="Percent 2 2" xfId="9" xr:uid="{00000000-0005-0000-0000-000044240000}"/>
    <cellStyle name="Percent 2 2 2" xfId="4650" xr:uid="{00000000-0005-0000-0000-000045240000}"/>
    <cellStyle name="Percent 2 2 3" xfId="4651" xr:uid="{00000000-0005-0000-0000-000046240000}"/>
    <cellStyle name="Percent 2 2 4" xfId="4652" xr:uid="{00000000-0005-0000-0000-000047240000}"/>
    <cellStyle name="Percent 2 2 4 2" xfId="4653" xr:uid="{00000000-0005-0000-0000-000048240000}"/>
    <cellStyle name="Percent 2 2 4 2 2" xfId="4654" xr:uid="{00000000-0005-0000-0000-000049240000}"/>
    <cellStyle name="Percent 2 2 4 2 2 2" xfId="4655" xr:uid="{00000000-0005-0000-0000-00004A240000}"/>
    <cellStyle name="Percent 2 2 4 2 3" xfId="4656" xr:uid="{00000000-0005-0000-0000-00004B240000}"/>
    <cellStyle name="Percent 2 2 4 3" xfId="4657" xr:uid="{00000000-0005-0000-0000-00004C240000}"/>
    <cellStyle name="Percent 2 2 4 3 2" xfId="4658" xr:uid="{00000000-0005-0000-0000-00004D240000}"/>
    <cellStyle name="Percent 2 2 4 4" xfId="4659" xr:uid="{00000000-0005-0000-0000-00004E240000}"/>
    <cellStyle name="Percent 2 2 5" xfId="4660" xr:uid="{00000000-0005-0000-0000-00004F240000}"/>
    <cellStyle name="Percent 2 2 6" xfId="4661" xr:uid="{00000000-0005-0000-0000-000050240000}"/>
    <cellStyle name="Percent 2 3" xfId="10" xr:uid="{00000000-0005-0000-0000-000051240000}"/>
    <cellStyle name="Percent 2 4" xfId="4662" xr:uid="{00000000-0005-0000-0000-000052240000}"/>
    <cellStyle name="Percent 2 5" xfId="4663" xr:uid="{00000000-0005-0000-0000-000053240000}"/>
    <cellStyle name="Percent 2 5 2" xfId="4664" xr:uid="{00000000-0005-0000-0000-000054240000}"/>
    <cellStyle name="Percent 2 5 2 2" xfId="4665" xr:uid="{00000000-0005-0000-0000-000055240000}"/>
    <cellStyle name="Percent 2 5 2 2 2" xfId="4666" xr:uid="{00000000-0005-0000-0000-000056240000}"/>
    <cellStyle name="Percent 2 5 2 2 2 2" xfId="4667" xr:uid="{00000000-0005-0000-0000-000057240000}"/>
    <cellStyle name="Percent 2 5 2 2 3" xfId="4668" xr:uid="{00000000-0005-0000-0000-000058240000}"/>
    <cellStyle name="Percent 2 5 2 3" xfId="4669" xr:uid="{00000000-0005-0000-0000-000059240000}"/>
    <cellStyle name="Percent 2 5 2 3 2" xfId="4670" xr:uid="{00000000-0005-0000-0000-00005A240000}"/>
    <cellStyle name="Percent 2 5 2 4" xfId="4671" xr:uid="{00000000-0005-0000-0000-00005B240000}"/>
    <cellStyle name="Percent 2 5 3" xfId="4672" xr:uid="{00000000-0005-0000-0000-00005C240000}"/>
    <cellStyle name="Percent 2 5 3 2" xfId="4673" xr:uid="{00000000-0005-0000-0000-00005D240000}"/>
    <cellStyle name="Percent 2 5 3 2 2" xfId="4674" xr:uid="{00000000-0005-0000-0000-00005E240000}"/>
    <cellStyle name="Percent 2 5 3 2 2 2" xfId="4675" xr:uid="{00000000-0005-0000-0000-00005F240000}"/>
    <cellStyle name="Percent 2 5 3 2 3" xfId="4676" xr:uid="{00000000-0005-0000-0000-000060240000}"/>
    <cellStyle name="Percent 2 5 3 3" xfId="4677" xr:uid="{00000000-0005-0000-0000-000061240000}"/>
    <cellStyle name="Percent 2 5 3 3 2" xfId="4678" xr:uid="{00000000-0005-0000-0000-000062240000}"/>
    <cellStyle name="Percent 2 5 3 4" xfId="4679" xr:uid="{00000000-0005-0000-0000-000063240000}"/>
    <cellStyle name="Percent 2 5 4" xfId="4680" xr:uid="{00000000-0005-0000-0000-000064240000}"/>
    <cellStyle name="Percent 2 5 4 2" xfId="4681" xr:uid="{00000000-0005-0000-0000-000065240000}"/>
    <cellStyle name="Percent 2 5 4 2 2" xfId="4682" xr:uid="{00000000-0005-0000-0000-000066240000}"/>
    <cellStyle name="Percent 2 5 4 3" xfId="4683" xr:uid="{00000000-0005-0000-0000-000067240000}"/>
    <cellStyle name="Percent 2 5 5" xfId="4684" xr:uid="{00000000-0005-0000-0000-000068240000}"/>
    <cellStyle name="Percent 2 5 5 2" xfId="4685" xr:uid="{00000000-0005-0000-0000-000069240000}"/>
    <cellStyle name="Percent 2 5 6" xfId="4686" xr:uid="{00000000-0005-0000-0000-00006A240000}"/>
    <cellStyle name="Percent 2 6" xfId="4687" xr:uid="{00000000-0005-0000-0000-00006B240000}"/>
    <cellStyle name="Percent 2 6 2" xfId="4688" xr:uid="{00000000-0005-0000-0000-00006C240000}"/>
    <cellStyle name="Percent 2 6 2 2" xfId="4689" xr:uid="{00000000-0005-0000-0000-00006D240000}"/>
    <cellStyle name="Percent 2 6 2 2 2" xfId="4690" xr:uid="{00000000-0005-0000-0000-00006E240000}"/>
    <cellStyle name="Percent 2 6 2 2 2 2" xfId="4691" xr:uid="{00000000-0005-0000-0000-00006F240000}"/>
    <cellStyle name="Percent 2 6 2 2 3" xfId="4692" xr:uid="{00000000-0005-0000-0000-000070240000}"/>
    <cellStyle name="Percent 2 6 2 3" xfId="4693" xr:uid="{00000000-0005-0000-0000-000071240000}"/>
    <cellStyle name="Percent 2 6 2 3 2" xfId="4694" xr:uid="{00000000-0005-0000-0000-000072240000}"/>
    <cellStyle name="Percent 2 6 2 4" xfId="4695" xr:uid="{00000000-0005-0000-0000-000073240000}"/>
    <cellStyle name="Percent 2 6 3" xfId="4696" xr:uid="{00000000-0005-0000-0000-000074240000}"/>
    <cellStyle name="Percent 2 6 3 2" xfId="4697" xr:uid="{00000000-0005-0000-0000-000075240000}"/>
    <cellStyle name="Percent 2 6 3 2 2" xfId="4698" xr:uid="{00000000-0005-0000-0000-000076240000}"/>
    <cellStyle name="Percent 2 6 3 2 2 2" xfId="4699" xr:uid="{00000000-0005-0000-0000-000077240000}"/>
    <cellStyle name="Percent 2 6 3 2 3" xfId="4700" xr:uid="{00000000-0005-0000-0000-000078240000}"/>
    <cellStyle name="Percent 2 6 3 3" xfId="4701" xr:uid="{00000000-0005-0000-0000-000079240000}"/>
    <cellStyle name="Percent 2 6 3 3 2" xfId="4702" xr:uid="{00000000-0005-0000-0000-00007A240000}"/>
    <cellStyle name="Percent 2 6 3 4" xfId="4703" xr:uid="{00000000-0005-0000-0000-00007B240000}"/>
    <cellStyle name="Percent 2 6 4" xfId="4704" xr:uid="{00000000-0005-0000-0000-00007C240000}"/>
    <cellStyle name="Percent 2 6 4 2" xfId="4705" xr:uid="{00000000-0005-0000-0000-00007D240000}"/>
    <cellStyle name="Percent 2 6 4 2 2" xfId="4706" xr:uid="{00000000-0005-0000-0000-00007E240000}"/>
    <cellStyle name="Percent 2 6 4 3" xfId="4707" xr:uid="{00000000-0005-0000-0000-00007F240000}"/>
    <cellStyle name="Percent 2 6 5" xfId="4708" xr:uid="{00000000-0005-0000-0000-000080240000}"/>
    <cellStyle name="Percent 2 6 5 2" xfId="4709" xr:uid="{00000000-0005-0000-0000-000081240000}"/>
    <cellStyle name="Percent 2 6 6" xfId="4710" xr:uid="{00000000-0005-0000-0000-000082240000}"/>
    <cellStyle name="Percent 2 7" xfId="4711" xr:uid="{00000000-0005-0000-0000-000083240000}"/>
    <cellStyle name="Percent 2 7 2" xfId="4712" xr:uid="{00000000-0005-0000-0000-000084240000}"/>
    <cellStyle name="Percent 2 7 3" xfId="4713" xr:uid="{00000000-0005-0000-0000-000085240000}"/>
    <cellStyle name="Percent 2 7 4" xfId="4714" xr:uid="{00000000-0005-0000-0000-000086240000}"/>
    <cellStyle name="Percent 2 7 4 2" xfId="4715" xr:uid="{00000000-0005-0000-0000-000087240000}"/>
    <cellStyle name="Percent 2 7 4 2 2" xfId="4716" xr:uid="{00000000-0005-0000-0000-000088240000}"/>
    <cellStyle name="Percent 2 7 4 3" xfId="4717" xr:uid="{00000000-0005-0000-0000-000089240000}"/>
    <cellStyle name="Percent 2 7 5" xfId="4718" xr:uid="{00000000-0005-0000-0000-00008A240000}"/>
    <cellStyle name="Percent 2 7 5 2" xfId="4719" xr:uid="{00000000-0005-0000-0000-00008B240000}"/>
    <cellStyle name="Percent 2 7 6" xfId="4720" xr:uid="{00000000-0005-0000-0000-00008C240000}"/>
    <cellStyle name="Percent 2 8" xfId="4721" xr:uid="{00000000-0005-0000-0000-00008D240000}"/>
    <cellStyle name="Percent 2 8 2" xfId="4722" xr:uid="{00000000-0005-0000-0000-00008E240000}"/>
    <cellStyle name="Percent 2 8 2 2" xfId="4723" xr:uid="{00000000-0005-0000-0000-00008F240000}"/>
    <cellStyle name="Percent 2 8 2 2 2" xfId="4724" xr:uid="{00000000-0005-0000-0000-000090240000}"/>
    <cellStyle name="Percent 2 8 2 3" xfId="4725" xr:uid="{00000000-0005-0000-0000-000091240000}"/>
    <cellStyle name="Percent 2 8 3" xfId="4726" xr:uid="{00000000-0005-0000-0000-000092240000}"/>
    <cellStyle name="Percent 2 8 3 2" xfId="4727" xr:uid="{00000000-0005-0000-0000-000093240000}"/>
    <cellStyle name="Percent 2 8 4" xfId="4728" xr:uid="{00000000-0005-0000-0000-000094240000}"/>
    <cellStyle name="Percent 2 9" xfId="4729" xr:uid="{00000000-0005-0000-0000-000095240000}"/>
    <cellStyle name="Percent 3" xfId="58" xr:uid="{00000000-0005-0000-0000-000096240000}"/>
    <cellStyle name="Percent 3 2" xfId="75" xr:uid="{00000000-0005-0000-0000-000097240000}"/>
    <cellStyle name="Percent 3 2 2" xfId="4730" xr:uid="{00000000-0005-0000-0000-000098240000}"/>
    <cellStyle name="Percent 3 2 2 2" xfId="4731" xr:uid="{00000000-0005-0000-0000-000099240000}"/>
    <cellStyle name="Percent 3 2 3" xfId="4732" xr:uid="{00000000-0005-0000-0000-00009A240000}"/>
    <cellStyle name="Percent 3 2 4" xfId="4733" xr:uid="{00000000-0005-0000-0000-00009B240000}"/>
    <cellStyle name="Percent 3 3" xfId="4734" xr:uid="{00000000-0005-0000-0000-00009C240000}"/>
    <cellStyle name="Percent 3 4" xfId="4735" xr:uid="{00000000-0005-0000-0000-00009D240000}"/>
    <cellStyle name="Percent 4" xfId="4736" xr:uid="{00000000-0005-0000-0000-00009E240000}"/>
    <cellStyle name="Percent 4 2" xfId="4737" xr:uid="{00000000-0005-0000-0000-00009F240000}"/>
    <cellStyle name="Percent 4 2 2" xfId="4738" xr:uid="{00000000-0005-0000-0000-0000A0240000}"/>
    <cellStyle name="Percent 4 2 3" xfId="4739" xr:uid="{00000000-0005-0000-0000-0000A1240000}"/>
    <cellStyle name="Percent 4 3" xfId="4740" xr:uid="{00000000-0005-0000-0000-0000A2240000}"/>
    <cellStyle name="Percent 4 3 2" xfId="4741" xr:uid="{00000000-0005-0000-0000-0000A3240000}"/>
    <cellStyle name="Percent 4 3 2 2" xfId="4742" xr:uid="{00000000-0005-0000-0000-0000A4240000}"/>
    <cellStyle name="Percent 4 3 3" xfId="4743" xr:uid="{00000000-0005-0000-0000-0000A5240000}"/>
    <cellStyle name="Percent 4 4" xfId="4744" xr:uid="{00000000-0005-0000-0000-0000A6240000}"/>
    <cellStyle name="Percent 5" xfId="4745" xr:uid="{00000000-0005-0000-0000-0000A7240000}"/>
    <cellStyle name="Percent 5 2" xfId="4746" xr:uid="{00000000-0005-0000-0000-0000A8240000}"/>
    <cellStyle name="Percent 5 2 2" xfId="4747" xr:uid="{00000000-0005-0000-0000-0000A9240000}"/>
    <cellStyle name="Percent 5 2 2 2" xfId="4748" xr:uid="{00000000-0005-0000-0000-0000AA240000}"/>
    <cellStyle name="Percent 5 2 3" xfId="4749" xr:uid="{00000000-0005-0000-0000-0000AB240000}"/>
    <cellStyle name="Percent 6" xfId="4750" xr:uid="{00000000-0005-0000-0000-0000AC240000}"/>
    <cellStyle name="Percent 6 2" xfId="4751" xr:uid="{00000000-0005-0000-0000-0000AD240000}"/>
    <cellStyle name="Percent 6 2 2" xfId="4752" xr:uid="{00000000-0005-0000-0000-0000AE240000}"/>
    <cellStyle name="Percent 6 2 2 2" xfId="4753" xr:uid="{00000000-0005-0000-0000-0000AF240000}"/>
    <cellStyle name="Percent 6 2 3" xfId="4754" xr:uid="{00000000-0005-0000-0000-0000B0240000}"/>
    <cellStyle name="Percent 6 3" xfId="4755" xr:uid="{00000000-0005-0000-0000-0000B1240000}"/>
    <cellStyle name="Percent 6 3 2" xfId="4756" xr:uid="{00000000-0005-0000-0000-0000B2240000}"/>
    <cellStyle name="Percent 6 3 2 2" xfId="4757" xr:uid="{00000000-0005-0000-0000-0000B3240000}"/>
    <cellStyle name="Percent 6 3 3" xfId="4758" xr:uid="{00000000-0005-0000-0000-0000B4240000}"/>
    <cellStyle name="Percent 7" xfId="4759" xr:uid="{00000000-0005-0000-0000-0000B5240000}"/>
    <cellStyle name="Percent 7 2" xfId="4760" xr:uid="{00000000-0005-0000-0000-0000B6240000}"/>
    <cellStyle name="Percent 7 2 2" xfId="4761" xr:uid="{00000000-0005-0000-0000-0000B7240000}"/>
    <cellStyle name="Percent 7 2 2 2" xfId="4762" xr:uid="{00000000-0005-0000-0000-0000B8240000}"/>
    <cellStyle name="Percent 7 2 3" xfId="4763" xr:uid="{00000000-0005-0000-0000-0000B9240000}"/>
    <cellStyle name="Percent 7 3" xfId="4764" xr:uid="{00000000-0005-0000-0000-0000BA240000}"/>
    <cellStyle name="Percent 7 3 2" xfId="4765" xr:uid="{00000000-0005-0000-0000-0000BB240000}"/>
    <cellStyle name="Percent 7 4" xfId="4766" xr:uid="{00000000-0005-0000-0000-0000BC240000}"/>
    <cellStyle name="Percent 8" xfId="4767" xr:uid="{00000000-0005-0000-0000-0000BD240000}"/>
    <cellStyle name="Percent 9" xfId="4768" xr:uid="{00000000-0005-0000-0000-0000BE240000}"/>
    <cellStyle name="Percent Hard" xfId="4769" xr:uid="{00000000-0005-0000-0000-0000BF240000}"/>
    <cellStyle name="percentage" xfId="4770" xr:uid="{00000000-0005-0000-0000-0000C0240000}"/>
    <cellStyle name="PercentChange" xfId="4771" xr:uid="{00000000-0005-0000-0000-0000C1240000}"/>
    <cellStyle name="PLAN1" xfId="4772" xr:uid="{00000000-0005-0000-0000-0000C2240000}"/>
    <cellStyle name="Porcentaje" xfId="4773" xr:uid="{00000000-0005-0000-0000-0000C3240000}"/>
    <cellStyle name="Pourcentage_Profit &amp; Loss" xfId="4774" xr:uid="{00000000-0005-0000-0000-0000C4240000}"/>
    <cellStyle name="PrePop Currency (0)" xfId="4775" xr:uid="{00000000-0005-0000-0000-0000C5240000}"/>
    <cellStyle name="PrePop Currency (2)" xfId="4776" xr:uid="{00000000-0005-0000-0000-0000C6240000}"/>
    <cellStyle name="PrePop Units (0)" xfId="4777" xr:uid="{00000000-0005-0000-0000-0000C7240000}"/>
    <cellStyle name="PrePop Units (1)" xfId="4778" xr:uid="{00000000-0005-0000-0000-0000C8240000}"/>
    <cellStyle name="PrePop Units (2)" xfId="4779" xr:uid="{00000000-0005-0000-0000-0000C9240000}"/>
    <cellStyle name="Procenten" xfId="4780" xr:uid="{00000000-0005-0000-0000-0000CA240000}"/>
    <cellStyle name="Procenten estimate" xfId="4781" xr:uid="{00000000-0005-0000-0000-0000CB240000}"/>
    <cellStyle name="Procenten_EMI" xfId="4782" xr:uid="{00000000-0005-0000-0000-0000CC240000}"/>
    <cellStyle name="Profit figure" xfId="4783" xr:uid="{00000000-0005-0000-0000-0000CD240000}"/>
    <cellStyle name="Protected" xfId="4784" xr:uid="{00000000-0005-0000-0000-0000CE240000}"/>
    <cellStyle name="ProtectedDates" xfId="4785" xr:uid="{00000000-0005-0000-0000-0000CF240000}"/>
    <cellStyle name="PSChar" xfId="4786" xr:uid="{00000000-0005-0000-0000-0000D0240000}"/>
    <cellStyle name="PSDate" xfId="4787" xr:uid="{00000000-0005-0000-0000-0000D1240000}"/>
    <cellStyle name="PSDec" xfId="4788" xr:uid="{00000000-0005-0000-0000-0000D2240000}"/>
    <cellStyle name="PSHeading" xfId="4789" xr:uid="{00000000-0005-0000-0000-0000D3240000}"/>
    <cellStyle name="PSInt" xfId="4790" xr:uid="{00000000-0005-0000-0000-0000D4240000}"/>
    <cellStyle name="PSSpacer" xfId="4791" xr:uid="{00000000-0005-0000-0000-0000D5240000}"/>
    <cellStyle name="RatioX" xfId="4792" xr:uid="{00000000-0005-0000-0000-0000D6240000}"/>
    <cellStyle name="Red font" xfId="4793" xr:uid="{00000000-0005-0000-0000-0000D7240000}"/>
    <cellStyle name="ref" xfId="4794" xr:uid="{00000000-0005-0000-0000-0000D8240000}"/>
    <cellStyle name="Right" xfId="4795" xr:uid="{00000000-0005-0000-0000-0000D9240000}"/>
    <cellStyle name="Salomon Logo" xfId="4796" xr:uid="{00000000-0005-0000-0000-0000DA240000}"/>
    <cellStyle name="ScripFactor" xfId="4797" xr:uid="{00000000-0005-0000-0000-0000DB240000}"/>
    <cellStyle name="SectionHeading" xfId="4798" xr:uid="{00000000-0005-0000-0000-0000DC240000}"/>
    <cellStyle name="Shade" xfId="4799" xr:uid="{00000000-0005-0000-0000-0000DD240000}"/>
    <cellStyle name="Shaded" xfId="4800" xr:uid="{00000000-0005-0000-0000-0000DE240000}"/>
    <cellStyle name="Single Accounting" xfId="4801" xr:uid="{00000000-0005-0000-0000-0000DF240000}"/>
    <cellStyle name="SingleLineAcctgn" xfId="4802" xr:uid="{00000000-0005-0000-0000-0000E0240000}"/>
    <cellStyle name="SingleLinePercent" xfId="4803" xr:uid="{00000000-0005-0000-0000-0000E1240000}"/>
    <cellStyle name="Source Superscript" xfId="4804" xr:uid="{00000000-0005-0000-0000-0000E2240000}"/>
    <cellStyle name="Source Text" xfId="4805" xr:uid="{00000000-0005-0000-0000-0000E3240000}"/>
    <cellStyle name="ssp " xfId="4806" xr:uid="{00000000-0005-0000-0000-0000E4240000}"/>
    <cellStyle name="Standard" xfId="4807" xr:uid="{00000000-0005-0000-0000-0000E5240000}"/>
    <cellStyle name="Style 1" xfId="4808" xr:uid="{00000000-0005-0000-0000-0000E6240000}"/>
    <cellStyle name="Style 10" xfId="4809" xr:uid="{00000000-0005-0000-0000-0000E7240000}"/>
    <cellStyle name="Style 100" xfId="4810" xr:uid="{00000000-0005-0000-0000-0000E8240000}"/>
    <cellStyle name="Style 101" xfId="4811" xr:uid="{00000000-0005-0000-0000-0000E9240000}"/>
    <cellStyle name="Style 102" xfId="4812" xr:uid="{00000000-0005-0000-0000-0000EA240000}"/>
    <cellStyle name="Style 103" xfId="4813" xr:uid="{00000000-0005-0000-0000-0000EB240000}"/>
    <cellStyle name="Style 104" xfId="4814" xr:uid="{00000000-0005-0000-0000-0000EC240000}"/>
    <cellStyle name="Style 105" xfId="4815" xr:uid="{00000000-0005-0000-0000-0000ED240000}"/>
    <cellStyle name="Style 106" xfId="4816" xr:uid="{00000000-0005-0000-0000-0000EE240000}"/>
    <cellStyle name="Style 107" xfId="4817" xr:uid="{00000000-0005-0000-0000-0000EF240000}"/>
    <cellStyle name="Style 108" xfId="4818" xr:uid="{00000000-0005-0000-0000-0000F0240000}"/>
    <cellStyle name="Style 109" xfId="4819" xr:uid="{00000000-0005-0000-0000-0000F1240000}"/>
    <cellStyle name="Style 11" xfId="4820" xr:uid="{00000000-0005-0000-0000-0000F2240000}"/>
    <cellStyle name="Style 110" xfId="4821" xr:uid="{00000000-0005-0000-0000-0000F3240000}"/>
    <cellStyle name="Style 111" xfId="4822" xr:uid="{00000000-0005-0000-0000-0000F4240000}"/>
    <cellStyle name="Style 112" xfId="4823" xr:uid="{00000000-0005-0000-0000-0000F5240000}"/>
    <cellStyle name="Style 113" xfId="4824" xr:uid="{00000000-0005-0000-0000-0000F6240000}"/>
    <cellStyle name="Style 114" xfId="4825" xr:uid="{00000000-0005-0000-0000-0000F7240000}"/>
    <cellStyle name="Style 115" xfId="4826" xr:uid="{00000000-0005-0000-0000-0000F8240000}"/>
    <cellStyle name="Style 116" xfId="4827" xr:uid="{00000000-0005-0000-0000-0000F9240000}"/>
    <cellStyle name="Style 117" xfId="4828" xr:uid="{00000000-0005-0000-0000-0000FA240000}"/>
    <cellStyle name="Style 118" xfId="4829" xr:uid="{00000000-0005-0000-0000-0000FB240000}"/>
    <cellStyle name="Style 119" xfId="4830" xr:uid="{00000000-0005-0000-0000-0000FC240000}"/>
    <cellStyle name="Style 12" xfId="4831" xr:uid="{00000000-0005-0000-0000-0000FD240000}"/>
    <cellStyle name="Style 120" xfId="4832" xr:uid="{00000000-0005-0000-0000-0000FE240000}"/>
    <cellStyle name="Style 121" xfId="4833" xr:uid="{00000000-0005-0000-0000-0000FF240000}"/>
    <cellStyle name="Style 122" xfId="4834" xr:uid="{00000000-0005-0000-0000-000000250000}"/>
    <cellStyle name="Style 123" xfId="4835" xr:uid="{00000000-0005-0000-0000-000001250000}"/>
    <cellStyle name="Style 124" xfId="4836" xr:uid="{00000000-0005-0000-0000-000002250000}"/>
    <cellStyle name="Style 125" xfId="4837" xr:uid="{00000000-0005-0000-0000-000003250000}"/>
    <cellStyle name="Style 126" xfId="4838" xr:uid="{00000000-0005-0000-0000-000004250000}"/>
    <cellStyle name="Style 127" xfId="4839" xr:uid="{00000000-0005-0000-0000-000005250000}"/>
    <cellStyle name="Style 128" xfId="4840" xr:uid="{00000000-0005-0000-0000-000006250000}"/>
    <cellStyle name="Style 129" xfId="4841" xr:uid="{00000000-0005-0000-0000-000007250000}"/>
    <cellStyle name="Style 13" xfId="4842" xr:uid="{00000000-0005-0000-0000-000008250000}"/>
    <cellStyle name="Style 130" xfId="4843" xr:uid="{00000000-0005-0000-0000-000009250000}"/>
    <cellStyle name="Style 131" xfId="4844" xr:uid="{00000000-0005-0000-0000-00000A250000}"/>
    <cellStyle name="Style 132" xfId="4845" xr:uid="{00000000-0005-0000-0000-00000B250000}"/>
    <cellStyle name="Style 133" xfId="4846" xr:uid="{00000000-0005-0000-0000-00000C250000}"/>
    <cellStyle name="Style 134" xfId="4847" xr:uid="{00000000-0005-0000-0000-00000D250000}"/>
    <cellStyle name="Style 135" xfId="4848" xr:uid="{00000000-0005-0000-0000-00000E250000}"/>
    <cellStyle name="Style 136" xfId="4849" xr:uid="{00000000-0005-0000-0000-00000F250000}"/>
    <cellStyle name="Style 137" xfId="4850" xr:uid="{00000000-0005-0000-0000-000010250000}"/>
    <cellStyle name="Style 138" xfId="4851" xr:uid="{00000000-0005-0000-0000-000011250000}"/>
    <cellStyle name="Style 139" xfId="4852" xr:uid="{00000000-0005-0000-0000-000012250000}"/>
    <cellStyle name="Style 14" xfId="4853" xr:uid="{00000000-0005-0000-0000-000013250000}"/>
    <cellStyle name="Style 140" xfId="4854" xr:uid="{00000000-0005-0000-0000-000014250000}"/>
    <cellStyle name="Style 141" xfId="4855" xr:uid="{00000000-0005-0000-0000-000015250000}"/>
    <cellStyle name="Style 142" xfId="4856" xr:uid="{00000000-0005-0000-0000-000016250000}"/>
    <cellStyle name="Style 143" xfId="4857" xr:uid="{00000000-0005-0000-0000-000017250000}"/>
    <cellStyle name="Style 144" xfId="4858" xr:uid="{00000000-0005-0000-0000-000018250000}"/>
    <cellStyle name="Style 145" xfId="4859" xr:uid="{00000000-0005-0000-0000-000019250000}"/>
    <cellStyle name="Style 146" xfId="4860" xr:uid="{00000000-0005-0000-0000-00001A250000}"/>
    <cellStyle name="Style 147" xfId="4861" xr:uid="{00000000-0005-0000-0000-00001B250000}"/>
    <cellStyle name="Style 148" xfId="4862" xr:uid="{00000000-0005-0000-0000-00001C250000}"/>
    <cellStyle name="Style 149" xfId="4863" xr:uid="{00000000-0005-0000-0000-00001D250000}"/>
    <cellStyle name="Style 15" xfId="4864" xr:uid="{00000000-0005-0000-0000-00001E250000}"/>
    <cellStyle name="Style 150" xfId="4865" xr:uid="{00000000-0005-0000-0000-00001F250000}"/>
    <cellStyle name="Style 151" xfId="4866" xr:uid="{00000000-0005-0000-0000-000020250000}"/>
    <cellStyle name="Style 152" xfId="4867" xr:uid="{00000000-0005-0000-0000-000021250000}"/>
    <cellStyle name="Style 153" xfId="4868" xr:uid="{00000000-0005-0000-0000-000022250000}"/>
    <cellStyle name="Style 154" xfId="4869" xr:uid="{00000000-0005-0000-0000-000023250000}"/>
    <cellStyle name="Style 155" xfId="4870" xr:uid="{00000000-0005-0000-0000-000024250000}"/>
    <cellStyle name="Style 156" xfId="4871" xr:uid="{00000000-0005-0000-0000-000025250000}"/>
    <cellStyle name="Style 157" xfId="4872" xr:uid="{00000000-0005-0000-0000-000026250000}"/>
    <cellStyle name="Style 158" xfId="4873" xr:uid="{00000000-0005-0000-0000-000027250000}"/>
    <cellStyle name="Style 159" xfId="4874" xr:uid="{00000000-0005-0000-0000-000028250000}"/>
    <cellStyle name="Style 16" xfId="4875" xr:uid="{00000000-0005-0000-0000-000029250000}"/>
    <cellStyle name="Style 160" xfId="4876" xr:uid="{00000000-0005-0000-0000-00002A250000}"/>
    <cellStyle name="Style 161" xfId="4877" xr:uid="{00000000-0005-0000-0000-00002B250000}"/>
    <cellStyle name="Style 162" xfId="4878" xr:uid="{00000000-0005-0000-0000-00002C250000}"/>
    <cellStyle name="Style 163" xfId="4879" xr:uid="{00000000-0005-0000-0000-00002D250000}"/>
    <cellStyle name="Style 164" xfId="4880" xr:uid="{00000000-0005-0000-0000-00002E250000}"/>
    <cellStyle name="Style 165" xfId="4881" xr:uid="{00000000-0005-0000-0000-00002F250000}"/>
    <cellStyle name="Style 166" xfId="4882" xr:uid="{00000000-0005-0000-0000-000030250000}"/>
    <cellStyle name="Style 167" xfId="4883" xr:uid="{00000000-0005-0000-0000-000031250000}"/>
    <cellStyle name="Style 168" xfId="4884" xr:uid="{00000000-0005-0000-0000-000032250000}"/>
    <cellStyle name="Style 169" xfId="4885" xr:uid="{00000000-0005-0000-0000-000033250000}"/>
    <cellStyle name="Style 17" xfId="4886" xr:uid="{00000000-0005-0000-0000-000034250000}"/>
    <cellStyle name="Style 170" xfId="4887" xr:uid="{00000000-0005-0000-0000-000035250000}"/>
    <cellStyle name="Style 171" xfId="4888" xr:uid="{00000000-0005-0000-0000-000036250000}"/>
    <cellStyle name="Style 172" xfId="4889" xr:uid="{00000000-0005-0000-0000-000037250000}"/>
    <cellStyle name="Style 173" xfId="4890" xr:uid="{00000000-0005-0000-0000-000038250000}"/>
    <cellStyle name="Style 174" xfId="4891" xr:uid="{00000000-0005-0000-0000-000039250000}"/>
    <cellStyle name="Style 175" xfId="4892" xr:uid="{00000000-0005-0000-0000-00003A250000}"/>
    <cellStyle name="Style 176" xfId="4893" xr:uid="{00000000-0005-0000-0000-00003B250000}"/>
    <cellStyle name="Style 177" xfId="4894" xr:uid="{00000000-0005-0000-0000-00003C250000}"/>
    <cellStyle name="Style 178" xfId="4895" xr:uid="{00000000-0005-0000-0000-00003D250000}"/>
    <cellStyle name="Style 179" xfId="4896" xr:uid="{00000000-0005-0000-0000-00003E250000}"/>
    <cellStyle name="Style 18" xfId="4897" xr:uid="{00000000-0005-0000-0000-00003F250000}"/>
    <cellStyle name="Style 180" xfId="4898" xr:uid="{00000000-0005-0000-0000-000040250000}"/>
    <cellStyle name="Style 181" xfId="4899" xr:uid="{00000000-0005-0000-0000-000041250000}"/>
    <cellStyle name="Style 182" xfId="4900" xr:uid="{00000000-0005-0000-0000-000042250000}"/>
    <cellStyle name="Style 183" xfId="4901" xr:uid="{00000000-0005-0000-0000-000043250000}"/>
    <cellStyle name="Style 184" xfId="4902" xr:uid="{00000000-0005-0000-0000-000044250000}"/>
    <cellStyle name="Style 185" xfId="4903" xr:uid="{00000000-0005-0000-0000-000045250000}"/>
    <cellStyle name="Style 186" xfId="4904" xr:uid="{00000000-0005-0000-0000-000046250000}"/>
    <cellStyle name="Style 187" xfId="4905" xr:uid="{00000000-0005-0000-0000-000047250000}"/>
    <cellStyle name="Style 188" xfId="4906" xr:uid="{00000000-0005-0000-0000-000048250000}"/>
    <cellStyle name="Style 189" xfId="4907" xr:uid="{00000000-0005-0000-0000-000049250000}"/>
    <cellStyle name="Style 19" xfId="4908" xr:uid="{00000000-0005-0000-0000-00004A250000}"/>
    <cellStyle name="Style 190" xfId="4909" xr:uid="{00000000-0005-0000-0000-00004B250000}"/>
    <cellStyle name="Style 191" xfId="4910" xr:uid="{00000000-0005-0000-0000-00004C250000}"/>
    <cellStyle name="Style 192" xfId="4911" xr:uid="{00000000-0005-0000-0000-00004D250000}"/>
    <cellStyle name="Style 193" xfId="4912" xr:uid="{00000000-0005-0000-0000-00004E250000}"/>
    <cellStyle name="Style 194" xfId="4913" xr:uid="{00000000-0005-0000-0000-00004F250000}"/>
    <cellStyle name="Style 195" xfId="4914" xr:uid="{00000000-0005-0000-0000-000050250000}"/>
    <cellStyle name="Style 196" xfId="4915" xr:uid="{00000000-0005-0000-0000-000051250000}"/>
    <cellStyle name="Style 197" xfId="4916" xr:uid="{00000000-0005-0000-0000-000052250000}"/>
    <cellStyle name="Style 198" xfId="4917" xr:uid="{00000000-0005-0000-0000-000053250000}"/>
    <cellStyle name="Style 199" xfId="4918" xr:uid="{00000000-0005-0000-0000-000054250000}"/>
    <cellStyle name="Style 2" xfId="4919" xr:uid="{00000000-0005-0000-0000-000055250000}"/>
    <cellStyle name="Style 20" xfId="4920" xr:uid="{00000000-0005-0000-0000-000056250000}"/>
    <cellStyle name="Style 200" xfId="4921" xr:uid="{00000000-0005-0000-0000-000057250000}"/>
    <cellStyle name="Style 201" xfId="4922" xr:uid="{00000000-0005-0000-0000-000058250000}"/>
    <cellStyle name="Style 202" xfId="4923" xr:uid="{00000000-0005-0000-0000-000059250000}"/>
    <cellStyle name="Style 203" xfId="4924" xr:uid="{00000000-0005-0000-0000-00005A250000}"/>
    <cellStyle name="Style 204" xfId="4925" xr:uid="{00000000-0005-0000-0000-00005B250000}"/>
    <cellStyle name="Style 205" xfId="4926" xr:uid="{00000000-0005-0000-0000-00005C250000}"/>
    <cellStyle name="Style 206" xfId="4927" xr:uid="{00000000-0005-0000-0000-00005D250000}"/>
    <cellStyle name="Style 207" xfId="4928" xr:uid="{00000000-0005-0000-0000-00005E250000}"/>
    <cellStyle name="Style 208" xfId="4929" xr:uid="{00000000-0005-0000-0000-00005F250000}"/>
    <cellStyle name="Style 209" xfId="4930" xr:uid="{00000000-0005-0000-0000-000060250000}"/>
    <cellStyle name="Style 21" xfId="4931" xr:uid="{00000000-0005-0000-0000-000061250000}"/>
    <cellStyle name="Style 21 2" xfId="4932" xr:uid="{00000000-0005-0000-0000-000062250000}"/>
    <cellStyle name="Style 22" xfId="4933" xr:uid="{00000000-0005-0000-0000-000063250000}"/>
    <cellStyle name="Style 22 2" xfId="4934" xr:uid="{00000000-0005-0000-0000-000064250000}"/>
    <cellStyle name="Style 22 3" xfId="4935" xr:uid="{00000000-0005-0000-0000-000065250000}"/>
    <cellStyle name="Style 22 4" xfId="4936" xr:uid="{00000000-0005-0000-0000-000066250000}"/>
    <cellStyle name="Style 23" xfId="59" xr:uid="{00000000-0005-0000-0000-000067250000}"/>
    <cellStyle name="Style 23 2" xfId="60" xr:uid="{00000000-0005-0000-0000-000068250000}"/>
    <cellStyle name="Style 23 2 2" xfId="76" xr:uid="{00000000-0005-0000-0000-000069250000}"/>
    <cellStyle name="Style 23 2 2 2" xfId="121" xr:uid="{00000000-0005-0000-0000-00006A250000}"/>
    <cellStyle name="Style 23 2 2 3" xfId="9758" xr:uid="{00000000-0005-0000-0000-00006B250000}"/>
    <cellStyle name="Style 23 3" xfId="77" xr:uid="{00000000-0005-0000-0000-00006C250000}"/>
    <cellStyle name="Style 23 3 2" xfId="120" xr:uid="{00000000-0005-0000-0000-00006D250000}"/>
    <cellStyle name="Style 23 3 3" xfId="9759" xr:uid="{00000000-0005-0000-0000-00006E250000}"/>
    <cellStyle name="Style 24" xfId="4937" xr:uid="{00000000-0005-0000-0000-00006F250000}"/>
    <cellStyle name="Style 24 2" xfId="4938" xr:uid="{00000000-0005-0000-0000-000070250000}"/>
    <cellStyle name="Style 24 3" xfId="4939" xr:uid="{00000000-0005-0000-0000-000071250000}"/>
    <cellStyle name="Style 24 4" xfId="4940" xr:uid="{00000000-0005-0000-0000-000072250000}"/>
    <cellStyle name="Style 25" xfId="4941" xr:uid="{00000000-0005-0000-0000-000073250000}"/>
    <cellStyle name="Style 25 2" xfId="4942" xr:uid="{00000000-0005-0000-0000-000074250000}"/>
    <cellStyle name="Style 25 3" xfId="4943" xr:uid="{00000000-0005-0000-0000-000075250000}"/>
    <cellStyle name="Style 26" xfId="4944" xr:uid="{00000000-0005-0000-0000-000076250000}"/>
    <cellStyle name="Style 26 2" xfId="4945" xr:uid="{00000000-0005-0000-0000-000077250000}"/>
    <cellStyle name="Style 26 3" xfId="4946" xr:uid="{00000000-0005-0000-0000-000078250000}"/>
    <cellStyle name="Style 26 4" xfId="4947" xr:uid="{00000000-0005-0000-0000-000079250000}"/>
    <cellStyle name="Style 27" xfId="4948" xr:uid="{00000000-0005-0000-0000-00007A250000}"/>
    <cellStyle name="Style 28" xfId="4949" xr:uid="{00000000-0005-0000-0000-00007B250000}"/>
    <cellStyle name="Style 29" xfId="4950" xr:uid="{00000000-0005-0000-0000-00007C250000}"/>
    <cellStyle name="Style 3" xfId="4951" xr:uid="{00000000-0005-0000-0000-00007D250000}"/>
    <cellStyle name="Style 30" xfId="4952" xr:uid="{00000000-0005-0000-0000-00007E250000}"/>
    <cellStyle name="Style 31" xfId="4953" xr:uid="{00000000-0005-0000-0000-00007F250000}"/>
    <cellStyle name="Style 32" xfId="4954" xr:uid="{00000000-0005-0000-0000-000080250000}"/>
    <cellStyle name="Style 33" xfId="4955" xr:uid="{00000000-0005-0000-0000-000081250000}"/>
    <cellStyle name="Style 34" xfId="4956" xr:uid="{00000000-0005-0000-0000-000082250000}"/>
    <cellStyle name="Style 35" xfId="4957" xr:uid="{00000000-0005-0000-0000-000083250000}"/>
    <cellStyle name="Style 36" xfId="4958" xr:uid="{00000000-0005-0000-0000-000084250000}"/>
    <cellStyle name="Style 37" xfId="4959" xr:uid="{00000000-0005-0000-0000-000085250000}"/>
    <cellStyle name="Style 38" xfId="4960" xr:uid="{00000000-0005-0000-0000-000086250000}"/>
    <cellStyle name="Style 39" xfId="4961" xr:uid="{00000000-0005-0000-0000-000087250000}"/>
    <cellStyle name="Style 4" xfId="4962" xr:uid="{00000000-0005-0000-0000-000088250000}"/>
    <cellStyle name="Style 40" xfId="4963" xr:uid="{00000000-0005-0000-0000-000089250000}"/>
    <cellStyle name="Style 41" xfId="4964" xr:uid="{00000000-0005-0000-0000-00008A250000}"/>
    <cellStyle name="Style 42" xfId="4965" xr:uid="{00000000-0005-0000-0000-00008B250000}"/>
    <cellStyle name="Style 43" xfId="4966" xr:uid="{00000000-0005-0000-0000-00008C250000}"/>
    <cellStyle name="Style 44" xfId="4967" xr:uid="{00000000-0005-0000-0000-00008D250000}"/>
    <cellStyle name="Style 45" xfId="4968" xr:uid="{00000000-0005-0000-0000-00008E250000}"/>
    <cellStyle name="Style 46" xfId="4969" xr:uid="{00000000-0005-0000-0000-00008F250000}"/>
    <cellStyle name="Style 47" xfId="4970" xr:uid="{00000000-0005-0000-0000-000090250000}"/>
    <cellStyle name="Style 48" xfId="4971" xr:uid="{00000000-0005-0000-0000-000091250000}"/>
    <cellStyle name="Style 49" xfId="4972" xr:uid="{00000000-0005-0000-0000-000092250000}"/>
    <cellStyle name="Style 5" xfId="4973" xr:uid="{00000000-0005-0000-0000-000093250000}"/>
    <cellStyle name="Style 50" xfId="4974" xr:uid="{00000000-0005-0000-0000-000094250000}"/>
    <cellStyle name="Style 51" xfId="4975" xr:uid="{00000000-0005-0000-0000-000095250000}"/>
    <cellStyle name="Style 52" xfId="4976" xr:uid="{00000000-0005-0000-0000-000096250000}"/>
    <cellStyle name="Style 53" xfId="4977" xr:uid="{00000000-0005-0000-0000-000097250000}"/>
    <cellStyle name="Style 54" xfId="4978" xr:uid="{00000000-0005-0000-0000-000098250000}"/>
    <cellStyle name="Style 55" xfId="4979" xr:uid="{00000000-0005-0000-0000-000099250000}"/>
    <cellStyle name="Style 56" xfId="4980" xr:uid="{00000000-0005-0000-0000-00009A250000}"/>
    <cellStyle name="Style 57" xfId="4981" xr:uid="{00000000-0005-0000-0000-00009B250000}"/>
    <cellStyle name="Style 58" xfId="4982" xr:uid="{00000000-0005-0000-0000-00009C250000}"/>
    <cellStyle name="Style 59" xfId="4983" xr:uid="{00000000-0005-0000-0000-00009D250000}"/>
    <cellStyle name="Style 6" xfId="4984" xr:uid="{00000000-0005-0000-0000-00009E250000}"/>
    <cellStyle name="Style 60" xfId="4985" xr:uid="{00000000-0005-0000-0000-00009F250000}"/>
    <cellStyle name="Style 61" xfId="4986" xr:uid="{00000000-0005-0000-0000-0000A0250000}"/>
    <cellStyle name="Style 62" xfId="4987" xr:uid="{00000000-0005-0000-0000-0000A1250000}"/>
    <cellStyle name="Style 63" xfId="4988" xr:uid="{00000000-0005-0000-0000-0000A2250000}"/>
    <cellStyle name="Style 64" xfId="4989" xr:uid="{00000000-0005-0000-0000-0000A3250000}"/>
    <cellStyle name="Style 65" xfId="4990" xr:uid="{00000000-0005-0000-0000-0000A4250000}"/>
    <cellStyle name="Style 66" xfId="4991" xr:uid="{00000000-0005-0000-0000-0000A5250000}"/>
    <cellStyle name="Style 67" xfId="4992" xr:uid="{00000000-0005-0000-0000-0000A6250000}"/>
    <cellStyle name="Style 68" xfId="4993" xr:uid="{00000000-0005-0000-0000-0000A7250000}"/>
    <cellStyle name="Style 69" xfId="4994" xr:uid="{00000000-0005-0000-0000-0000A8250000}"/>
    <cellStyle name="Style 7" xfId="4995" xr:uid="{00000000-0005-0000-0000-0000A9250000}"/>
    <cellStyle name="Style 70" xfId="4996" xr:uid="{00000000-0005-0000-0000-0000AA250000}"/>
    <cellStyle name="Style 71" xfId="4997" xr:uid="{00000000-0005-0000-0000-0000AB250000}"/>
    <cellStyle name="Style 72" xfId="4998" xr:uid="{00000000-0005-0000-0000-0000AC250000}"/>
    <cellStyle name="Style 73" xfId="4999" xr:uid="{00000000-0005-0000-0000-0000AD250000}"/>
    <cellStyle name="Style 74" xfId="5000" xr:uid="{00000000-0005-0000-0000-0000AE250000}"/>
    <cellStyle name="Style 75" xfId="5001" xr:uid="{00000000-0005-0000-0000-0000AF250000}"/>
    <cellStyle name="Style 76" xfId="5002" xr:uid="{00000000-0005-0000-0000-0000B0250000}"/>
    <cellStyle name="Style 77" xfId="5003" xr:uid="{00000000-0005-0000-0000-0000B1250000}"/>
    <cellStyle name="Style 78" xfId="5004" xr:uid="{00000000-0005-0000-0000-0000B2250000}"/>
    <cellStyle name="Style 79" xfId="5005" xr:uid="{00000000-0005-0000-0000-0000B3250000}"/>
    <cellStyle name="Style 8" xfId="5006" xr:uid="{00000000-0005-0000-0000-0000B4250000}"/>
    <cellStyle name="Style 80" xfId="5007" xr:uid="{00000000-0005-0000-0000-0000B5250000}"/>
    <cellStyle name="Style 81" xfId="5008" xr:uid="{00000000-0005-0000-0000-0000B6250000}"/>
    <cellStyle name="Style 82" xfId="5009" xr:uid="{00000000-0005-0000-0000-0000B7250000}"/>
    <cellStyle name="Style 83" xfId="5010" xr:uid="{00000000-0005-0000-0000-0000B8250000}"/>
    <cellStyle name="Style 84" xfId="5011" xr:uid="{00000000-0005-0000-0000-0000B9250000}"/>
    <cellStyle name="Style 85" xfId="5012" xr:uid="{00000000-0005-0000-0000-0000BA250000}"/>
    <cellStyle name="Style 86" xfId="5013" xr:uid="{00000000-0005-0000-0000-0000BB250000}"/>
    <cellStyle name="Style 87" xfId="5014" xr:uid="{00000000-0005-0000-0000-0000BC250000}"/>
    <cellStyle name="Style 88" xfId="5015" xr:uid="{00000000-0005-0000-0000-0000BD250000}"/>
    <cellStyle name="Style 89" xfId="5016" xr:uid="{00000000-0005-0000-0000-0000BE250000}"/>
    <cellStyle name="Style 9" xfId="5017" xr:uid="{00000000-0005-0000-0000-0000BF250000}"/>
    <cellStyle name="Style 90" xfId="5018" xr:uid="{00000000-0005-0000-0000-0000C0250000}"/>
    <cellStyle name="Style 91" xfId="5019" xr:uid="{00000000-0005-0000-0000-0000C1250000}"/>
    <cellStyle name="Style 92" xfId="5020" xr:uid="{00000000-0005-0000-0000-0000C2250000}"/>
    <cellStyle name="Style 93" xfId="5021" xr:uid="{00000000-0005-0000-0000-0000C3250000}"/>
    <cellStyle name="Style 94" xfId="5022" xr:uid="{00000000-0005-0000-0000-0000C4250000}"/>
    <cellStyle name="Style 95" xfId="5023" xr:uid="{00000000-0005-0000-0000-0000C5250000}"/>
    <cellStyle name="Style 96" xfId="5024" xr:uid="{00000000-0005-0000-0000-0000C6250000}"/>
    <cellStyle name="Style 97" xfId="5025" xr:uid="{00000000-0005-0000-0000-0000C7250000}"/>
    <cellStyle name="Style 98" xfId="5026" xr:uid="{00000000-0005-0000-0000-0000C8250000}"/>
    <cellStyle name="Style 99" xfId="5027" xr:uid="{00000000-0005-0000-0000-0000C9250000}"/>
    <cellStyle name="STYLE1" xfId="5028" xr:uid="{00000000-0005-0000-0000-0000CA250000}"/>
    <cellStyle name="STYLE2" xfId="5029" xr:uid="{00000000-0005-0000-0000-0000CB250000}"/>
    <cellStyle name="STYLE3" xfId="5030" xr:uid="{00000000-0005-0000-0000-0000CC250000}"/>
    <cellStyle name="Subhead" xfId="5031" xr:uid="{00000000-0005-0000-0000-0000CD250000}"/>
    <cellStyle name="Subtotal_left" xfId="5032" xr:uid="{00000000-0005-0000-0000-0000CE250000}"/>
    <cellStyle name="SwitchCell" xfId="5033" xr:uid="{00000000-0005-0000-0000-0000CF250000}"/>
    <cellStyle name="t" xfId="5034" xr:uid="{00000000-0005-0000-0000-0000D0250000}"/>
    <cellStyle name="Table Col Head" xfId="5035" xr:uid="{00000000-0005-0000-0000-0000D1250000}"/>
    <cellStyle name="Table Head" xfId="5036" xr:uid="{00000000-0005-0000-0000-0000D2250000}"/>
    <cellStyle name="Table Head Aligned" xfId="5037" xr:uid="{00000000-0005-0000-0000-0000D3250000}"/>
    <cellStyle name="Table Head Aligned 2" xfId="6209" xr:uid="{00000000-0005-0000-0000-0000D4250000}"/>
    <cellStyle name="Table Head Blue" xfId="5038" xr:uid="{00000000-0005-0000-0000-0000D5250000}"/>
    <cellStyle name="Table Head Green" xfId="5039" xr:uid="{00000000-0005-0000-0000-0000D6250000}"/>
    <cellStyle name="Table Head Green 2" xfId="6211" xr:uid="{00000000-0005-0000-0000-0000D7250000}"/>
    <cellStyle name="Table Head_Val_Sum_Graph" xfId="5040" xr:uid="{00000000-0005-0000-0000-0000D8250000}"/>
    <cellStyle name="Table Sub Head" xfId="5041" xr:uid="{00000000-0005-0000-0000-0000D9250000}"/>
    <cellStyle name="Table Text" xfId="5042" xr:uid="{00000000-0005-0000-0000-0000DA250000}"/>
    <cellStyle name="Table Title" xfId="5043" xr:uid="{00000000-0005-0000-0000-0000DB250000}"/>
    <cellStyle name="Table Units" xfId="5044" xr:uid="{00000000-0005-0000-0000-0000DC250000}"/>
    <cellStyle name="Table_Header" xfId="5045" xr:uid="{00000000-0005-0000-0000-0000DD250000}"/>
    <cellStyle name="TableBorder" xfId="5046" xr:uid="{00000000-0005-0000-0000-0000DE250000}"/>
    <cellStyle name="TableColumnHeader" xfId="5047" xr:uid="{00000000-0005-0000-0000-0000DF250000}"/>
    <cellStyle name="TableColumnHeader 2" xfId="8566" xr:uid="{00000000-0005-0000-0000-0000E0250000}"/>
    <cellStyle name="TableHeading" xfId="5048" xr:uid="{00000000-0005-0000-0000-0000E1250000}"/>
    <cellStyle name="TableHighlight" xfId="5049" xr:uid="{00000000-0005-0000-0000-0000E2250000}"/>
    <cellStyle name="TableNote" xfId="5050" xr:uid="{00000000-0005-0000-0000-0000E3250000}"/>
    <cellStyle name="test a style" xfId="5051" xr:uid="{00000000-0005-0000-0000-0000E4250000}"/>
    <cellStyle name="test a style 2" xfId="6212" xr:uid="{00000000-0005-0000-0000-0000E5250000}"/>
    <cellStyle name="Text 1" xfId="5052" xr:uid="{00000000-0005-0000-0000-0000E6250000}"/>
    <cellStyle name="Text Head 1" xfId="5053" xr:uid="{00000000-0005-0000-0000-0000E7250000}"/>
    <cellStyle name="Text Indent A" xfId="5054" xr:uid="{00000000-0005-0000-0000-0000E8250000}"/>
    <cellStyle name="Text Indent B" xfId="5055" xr:uid="{00000000-0005-0000-0000-0000E9250000}"/>
    <cellStyle name="Text Indent C" xfId="5056" xr:uid="{00000000-0005-0000-0000-0000EA250000}"/>
    <cellStyle name="Text Wrap" xfId="5057" xr:uid="{00000000-0005-0000-0000-0000EB250000}"/>
    <cellStyle name="Time" xfId="5058" xr:uid="{00000000-0005-0000-0000-0000EC250000}"/>
    <cellStyle name="Times 10" xfId="5059" xr:uid="{00000000-0005-0000-0000-0000ED250000}"/>
    <cellStyle name="Times 12" xfId="5060" xr:uid="{00000000-0005-0000-0000-0000EE250000}"/>
    <cellStyle name="Times New Roman" xfId="5061" xr:uid="{00000000-0005-0000-0000-0000EF250000}"/>
    <cellStyle name="Title 2" xfId="61" xr:uid="{00000000-0005-0000-0000-0000F0250000}"/>
    <cellStyle name="Title 2 2" xfId="5062" xr:uid="{00000000-0005-0000-0000-0000F1250000}"/>
    <cellStyle name="Title 3" xfId="5063" xr:uid="{00000000-0005-0000-0000-0000F2250000}"/>
    <cellStyle name="title1" xfId="5065" xr:uid="{00000000-0005-0000-0000-0000F3250000}"/>
    <cellStyle name="title2" xfId="5066" xr:uid="{00000000-0005-0000-0000-0000F4250000}"/>
    <cellStyle name="Title-2" xfId="5064" xr:uid="{00000000-0005-0000-0000-0000F5250000}"/>
    <cellStyle name="Titles" xfId="5067" xr:uid="{00000000-0005-0000-0000-0000F6250000}"/>
    <cellStyle name="titre_col" xfId="5068" xr:uid="{00000000-0005-0000-0000-0000F7250000}"/>
    <cellStyle name="TOC" xfId="5069" xr:uid="{00000000-0005-0000-0000-0000F8250000}"/>
    <cellStyle name="Total 2" xfId="62" xr:uid="{00000000-0005-0000-0000-0000F9250000}"/>
    <cellStyle name="Total 2 10" xfId="5070" xr:uid="{00000000-0005-0000-0000-0000FA250000}"/>
    <cellStyle name="Total 2 11" xfId="9751" xr:uid="{00000000-0005-0000-0000-0000FB250000}"/>
    <cellStyle name="Total 2 2" xfId="69" xr:uid="{00000000-0005-0000-0000-0000FC250000}"/>
    <cellStyle name="Total 2 2 2" xfId="89" xr:uid="{00000000-0005-0000-0000-0000FD250000}"/>
    <cellStyle name="Total 2 2 2 2" xfId="9771" xr:uid="{00000000-0005-0000-0000-0000FE250000}"/>
    <cellStyle name="Total 2 2 3" xfId="9757" xr:uid="{00000000-0005-0000-0000-0000FF250000}"/>
    <cellStyle name="Total 2 3" xfId="83" xr:uid="{00000000-0005-0000-0000-000000260000}"/>
    <cellStyle name="Total 2 3 2" xfId="9765" xr:uid="{00000000-0005-0000-0000-000001260000}"/>
    <cellStyle name="Total 2 4" xfId="5071" xr:uid="{00000000-0005-0000-0000-000002260000}"/>
    <cellStyle name="Total 2 5" xfId="5072" xr:uid="{00000000-0005-0000-0000-000003260000}"/>
    <cellStyle name="Total 2 6" xfId="5073" xr:uid="{00000000-0005-0000-0000-000004260000}"/>
    <cellStyle name="Total 2 7" xfId="5074" xr:uid="{00000000-0005-0000-0000-000005260000}"/>
    <cellStyle name="Total 2 8" xfId="5075" xr:uid="{00000000-0005-0000-0000-000006260000}"/>
    <cellStyle name="Total 2 9" xfId="5076" xr:uid="{00000000-0005-0000-0000-000007260000}"/>
    <cellStyle name="Total 3" xfId="5077" xr:uid="{00000000-0005-0000-0000-000008260000}"/>
    <cellStyle name="Total Bold" xfId="5078" xr:uid="{00000000-0005-0000-0000-000009260000}"/>
    <cellStyle name="Totals" xfId="5079" xr:uid="{00000000-0005-0000-0000-00000A260000}"/>
    <cellStyle name="Totals 2" xfId="8567" xr:uid="{00000000-0005-0000-0000-00000B260000}"/>
    <cellStyle name="Underline_Single" xfId="5080" xr:uid="{00000000-0005-0000-0000-00000C260000}"/>
    <cellStyle name="UnProtectedCalc" xfId="5081" xr:uid="{00000000-0005-0000-0000-00000D260000}"/>
    <cellStyle name="UnProtectedCalc 2" xfId="6213" xr:uid="{00000000-0005-0000-0000-00000E260000}"/>
    <cellStyle name="Valuta (0)_Sheet1" xfId="5082" xr:uid="{00000000-0005-0000-0000-00000F260000}"/>
    <cellStyle name="Valuta_piv_polio" xfId="5083" xr:uid="{00000000-0005-0000-0000-000010260000}"/>
    <cellStyle name="Währung [0]_A17 - 31.03.1998" xfId="5084" xr:uid="{00000000-0005-0000-0000-000011260000}"/>
    <cellStyle name="Währung_A17 - 31.03.1998" xfId="5085" xr:uid="{00000000-0005-0000-0000-000012260000}"/>
    <cellStyle name="Warburg" xfId="5086" xr:uid="{00000000-0005-0000-0000-000013260000}"/>
    <cellStyle name="Warning Text 2" xfId="63" xr:uid="{00000000-0005-0000-0000-000014260000}"/>
    <cellStyle name="Warning Text 2 2" xfId="5087" xr:uid="{00000000-0005-0000-0000-000015260000}"/>
    <cellStyle name="Warning Text 2 3" xfId="5088" xr:uid="{00000000-0005-0000-0000-000016260000}"/>
    <cellStyle name="Warning Text 2 4" xfId="5089" xr:uid="{00000000-0005-0000-0000-000017260000}"/>
    <cellStyle name="Warning Text 2 5" xfId="5090" xr:uid="{00000000-0005-0000-0000-000018260000}"/>
    <cellStyle name="Warning Text 2 6" xfId="5091" xr:uid="{00000000-0005-0000-0000-000019260000}"/>
    <cellStyle name="Warning Text 2 7" xfId="5092" xr:uid="{00000000-0005-0000-0000-00001A260000}"/>
    <cellStyle name="Warning Text 2 8" xfId="5093" xr:uid="{00000000-0005-0000-0000-00001B260000}"/>
    <cellStyle name="Warning Text 2 9" xfId="5094" xr:uid="{00000000-0005-0000-0000-00001C260000}"/>
    <cellStyle name="Warning Text 3" xfId="5095" xr:uid="{00000000-0005-0000-0000-00001D260000}"/>
    <cellStyle name="wild guess" xfId="5096" xr:uid="{00000000-0005-0000-0000-00001E260000}"/>
    <cellStyle name="Wildguess" xfId="5097" xr:uid="{00000000-0005-0000-0000-00001F260000}"/>
    <cellStyle name="Year" xfId="5098" xr:uid="{00000000-0005-0000-0000-000020260000}"/>
    <cellStyle name="Year Estimate" xfId="5099" xr:uid="{00000000-0005-0000-0000-000021260000}"/>
    <cellStyle name="Year, Actual" xfId="5100" xr:uid="{00000000-0005-0000-0000-000022260000}"/>
    <cellStyle name="YearE_ Pies " xfId="5101" xr:uid="{00000000-0005-0000-0000-000023260000}"/>
    <cellStyle name="YearFormat" xfId="5102" xr:uid="{00000000-0005-0000-0000-000024260000}"/>
    <cellStyle name="YearFormat 2" xfId="6214" xr:uid="{00000000-0005-0000-0000-000025260000}"/>
    <cellStyle name="Yen" xfId="5103" xr:uid="{00000000-0005-0000-0000-000026260000}"/>
    <cellStyle name="YesNo" xfId="5104" xr:uid="{00000000-0005-0000-0000-000027260000}"/>
    <cellStyle name="쬞\?1@" xfId="5105" xr:uid="{00000000-0005-0000-0000-000028260000}"/>
    <cellStyle name="千位分隔 2" xfId="5106" xr:uid="{00000000-0005-0000-0000-000029260000}"/>
    <cellStyle name="常规 2" xfId="5107" xr:uid="{00000000-0005-0000-0000-00002A260000}"/>
    <cellStyle name="標準_car_JP" xfId="5108" xr:uid="{00000000-0005-0000-0000-00002B260000}"/>
  </cellStyles>
  <dxfs count="32">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s>
  <tableStyles count="0" defaultTableStyle="TableStyleMedium9" defaultPivotStyle="PivotStyleLight16"/>
  <colors>
    <mruColors>
      <color rgb="FFFFFF99"/>
      <color rgb="FFFFFF66"/>
      <color rgb="FF0033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188259</xdr:colOff>
      <xdr:row>19</xdr:row>
      <xdr:rowOff>11206</xdr:rowOff>
    </xdr:from>
    <xdr:to>
      <xdr:col>2</xdr:col>
      <xdr:colOff>7655859</xdr:colOff>
      <xdr:row>26</xdr:row>
      <xdr:rowOff>96931</xdr:rowOff>
    </xdr:to>
    <xdr:sp macro="" textlink="">
      <xdr:nvSpPr>
        <xdr:cNvPr id="2" name="Text Box 50">
          <a:extLst>
            <a:ext uri="{FF2B5EF4-FFF2-40B4-BE49-F238E27FC236}">
              <a16:creationId xmlns:a16="http://schemas.microsoft.com/office/drawing/2014/main" id="{00000000-0008-0000-0000-000002000000}"/>
            </a:ext>
          </a:extLst>
        </xdr:cNvPr>
        <xdr:cNvSpPr txBox="1">
          <a:spLocks noChangeArrowheads="1"/>
        </xdr:cNvSpPr>
      </xdr:nvSpPr>
      <xdr:spPr bwMode="auto">
        <a:xfrm>
          <a:off x="188259" y="6465794"/>
          <a:ext cx="10213041" cy="1419225"/>
        </a:xfrm>
        <a:prstGeom prst="rect">
          <a:avLst/>
        </a:prstGeom>
        <a:noFill/>
        <a:ln>
          <a:noFill/>
        </a:ln>
        <a:effectLst>
          <a:softEdge rad="31750"/>
        </a:effec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twoCellAnchor>
    <xdr:from>
      <xdr:col>0</xdr:col>
      <xdr:colOff>5041</xdr:colOff>
      <xdr:row>0</xdr:row>
      <xdr:rowOff>0</xdr:rowOff>
    </xdr:from>
    <xdr:to>
      <xdr:col>4</xdr:col>
      <xdr:colOff>47624</xdr:colOff>
      <xdr:row>1</xdr:row>
      <xdr:rowOff>153519</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5041" y="0"/>
          <a:ext cx="10929658" cy="2363319"/>
          <a:chOff x="10997237" y="5479676"/>
          <a:chExt cx="8857420" cy="2022148"/>
        </a:xfrm>
      </xdr:grpSpPr>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000-000006000000}"/>
              </a:ext>
            </a:extLst>
          </xdr:cNvPr>
          <xdr:cNvSpPr/>
        </xdr:nvSpPr>
        <xdr:spPr>
          <a:xfrm>
            <a:off x="11215555" y="5956647"/>
            <a:ext cx="8566570" cy="1545177"/>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Lost Revenue Adjustment Mechanism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 Variance Account (LRAMVA) </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000-000008000000}"/>
              </a:ext>
            </a:extLst>
          </xdr:cNvPr>
          <xdr:cNvSpPr/>
        </xdr:nvSpPr>
        <xdr:spPr>
          <a:xfrm>
            <a:off x="11516930" y="5637897"/>
            <a:ext cx="1486855"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xdr:col>
      <xdr:colOff>6221505</xdr:colOff>
      <xdr:row>0</xdr:row>
      <xdr:rowOff>1719542</xdr:rowOff>
    </xdr:from>
    <xdr:to>
      <xdr:col>3</xdr:col>
      <xdr:colOff>230281</xdr:colOff>
      <xdr:row>0</xdr:row>
      <xdr:rowOff>1967192</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8974230" y="1719542"/>
          <a:ext cx="162877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95250</xdr:colOff>
      <xdr:row>0</xdr:row>
      <xdr:rowOff>152400</xdr:rowOff>
    </xdr:from>
    <xdr:to>
      <xdr:col>32</xdr:col>
      <xdr:colOff>381000</xdr:colOff>
      <xdr:row>10</xdr:row>
      <xdr:rowOff>133350</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0" y="152400"/>
          <a:ext cx="16891000" cy="1885950"/>
          <a:chOff x="10997237" y="5479676"/>
          <a:chExt cx="8857420" cy="1900278"/>
        </a:xfrm>
      </xdr:grpSpPr>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B00-000004000000}"/>
              </a:ext>
            </a:extLst>
          </xdr:cNvPr>
          <xdr:cNvSpPr/>
        </xdr:nvSpPr>
        <xdr:spPr>
          <a:xfrm>
            <a:off x="11104367" y="6026223"/>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5069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B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28</xdr:col>
      <xdr:colOff>95250</xdr:colOff>
      <xdr:row>7</xdr:row>
      <xdr:rowOff>169334</xdr:rowOff>
    </xdr:from>
    <xdr:to>
      <xdr:col>31</xdr:col>
      <xdr:colOff>570442</xdr:colOff>
      <xdr:row>9</xdr:row>
      <xdr:rowOff>35984</xdr:rowOff>
    </xdr:to>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25569333" y="1502834"/>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465667</xdr:colOff>
      <xdr:row>1</xdr:row>
      <xdr:rowOff>42334</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0" y="0"/>
          <a:ext cx="19447631" cy="1988155"/>
          <a:chOff x="10997237" y="5479676"/>
          <a:chExt cx="8857420" cy="1900278"/>
        </a:xfrm>
      </xdr:grpSpPr>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C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Carrying Charges by Rate Class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40788" y="5681270"/>
            <a:ext cx="278569" cy="592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C00-000006000000}"/>
              </a:ext>
            </a:extLst>
          </xdr:cNvPr>
          <xdr:cNvSpPr/>
        </xdr:nvSpPr>
        <xdr:spPr>
          <a:xfrm>
            <a:off x="11468474" y="574294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17</xdr:col>
      <xdr:colOff>292364</xdr:colOff>
      <xdr:row>0</xdr:row>
      <xdr:rowOff>1398262</xdr:rowOff>
    </xdr:from>
    <xdr:to>
      <xdr:col>18</xdr:col>
      <xdr:colOff>827696</xdr:colOff>
      <xdr:row>0</xdr:row>
      <xdr:rowOff>1688042</xdr:rowOff>
    </xdr:to>
    <xdr:sp macro="" textlink="">
      <xdr:nvSpPr>
        <xdr:cNvPr id="7" name="TextBox 6">
          <a:extLst>
            <a:ext uri="{FF2B5EF4-FFF2-40B4-BE49-F238E27FC236}">
              <a16:creationId xmlns:a16="http://schemas.microsoft.com/office/drawing/2014/main" id="{00000000-0008-0000-0C00-000007000000}"/>
            </a:ext>
          </a:extLst>
        </xdr:cNvPr>
        <xdr:cNvSpPr txBox="1"/>
      </xdr:nvSpPr>
      <xdr:spPr>
        <a:xfrm>
          <a:off x="17299781" y="1398262"/>
          <a:ext cx="1583082"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266700</xdr:colOff>
      <xdr:row>0</xdr:row>
      <xdr:rowOff>180975</xdr:rowOff>
    </xdr:from>
    <xdr:to>
      <xdr:col>22</xdr:col>
      <xdr:colOff>561975</xdr:colOff>
      <xdr:row>10</xdr:row>
      <xdr:rowOff>170391</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66700" y="180975"/>
          <a:ext cx="14316075" cy="1894416"/>
        </a:xfrm>
        <a:prstGeom prst="rect">
          <a:avLst/>
        </a:prstGeom>
        <a:ln>
          <a:noFill/>
        </a:ln>
        <a:effectLst>
          <a:softEdge rad="112500"/>
        </a:effectLst>
      </xdr:spPr>
    </xdr:pic>
    <xdr:clientData/>
  </xdr:twoCellAnchor>
  <xdr:twoCellAnchor>
    <xdr:from>
      <xdr:col>1</xdr:col>
      <xdr:colOff>209550</xdr:colOff>
      <xdr:row>4</xdr:row>
      <xdr:rowOff>28575</xdr:rowOff>
    </xdr:from>
    <xdr:to>
      <xdr:col>21</xdr:col>
      <xdr:colOff>311572</xdr:colOff>
      <xdr:row>10</xdr:row>
      <xdr:rowOff>158148</xdr:rowOff>
    </xdr:to>
    <xdr:sp macro="" textlink="">
      <xdr:nvSpPr>
        <xdr:cNvPr id="3" name="Rectangle 2">
          <a:extLst>
            <a:ext uri="{FF2B5EF4-FFF2-40B4-BE49-F238E27FC236}">
              <a16:creationId xmlns:a16="http://schemas.microsoft.com/office/drawing/2014/main" id="{00000000-0008-0000-0D00-000003000000}"/>
            </a:ext>
          </a:extLst>
        </xdr:cNvPr>
        <xdr:cNvSpPr/>
      </xdr:nvSpPr>
      <xdr:spPr>
        <a:xfrm>
          <a:off x="819150" y="790575"/>
          <a:ext cx="129036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Documentation for Streetlighting Projects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95325" y="514350"/>
          <a:ext cx="6380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8</xdr:col>
      <xdr:colOff>343118</xdr:colOff>
      <xdr:row>5</xdr:row>
      <xdr:rowOff>14660</xdr:rowOff>
    </xdr:to>
    <xdr:sp macro="" textlink="">
      <xdr:nvSpPr>
        <xdr:cNvPr id="5" name="Rectangle 4">
          <a:extLst>
            <a:ext uri="{FF2B5EF4-FFF2-40B4-BE49-F238E27FC236}">
              <a16:creationId xmlns:a16="http://schemas.microsoft.com/office/drawing/2014/main" id="{00000000-0008-0000-0D00-000005000000}"/>
            </a:ext>
          </a:extLst>
        </xdr:cNvPr>
        <xdr:cNvSpPr/>
      </xdr:nvSpPr>
      <xdr:spPr>
        <a:xfrm>
          <a:off x="1414892" y="585879"/>
          <a:ext cx="44146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18</xdr:col>
      <xdr:colOff>371475</xdr:colOff>
      <xdr:row>8</xdr:row>
      <xdr:rowOff>47625</xdr:rowOff>
    </xdr:from>
    <xdr:to>
      <xdr:col>22</xdr:col>
      <xdr:colOff>249767</xdr:colOff>
      <xdr:row>9</xdr:row>
      <xdr:rowOff>104775</xdr:rowOff>
    </xdr:to>
    <xdr:sp macro="" textlink="">
      <xdr:nvSpPr>
        <xdr:cNvPr id="6" name="TextBox 5">
          <a:extLst>
            <a:ext uri="{FF2B5EF4-FFF2-40B4-BE49-F238E27FC236}">
              <a16:creationId xmlns:a16="http://schemas.microsoft.com/office/drawing/2014/main" id="{00000000-0008-0000-0D00-000006000000}"/>
            </a:ext>
          </a:extLst>
        </xdr:cNvPr>
        <xdr:cNvSpPr txBox="1"/>
      </xdr:nvSpPr>
      <xdr:spPr>
        <a:xfrm>
          <a:off x="11953875" y="1571625"/>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297519</xdr:colOff>
      <xdr:row>1</xdr:row>
      <xdr:rowOff>96932</xdr:rowOff>
    </xdr:from>
    <xdr:to>
      <xdr:col>23</xdr:col>
      <xdr:colOff>304801</xdr:colOff>
      <xdr:row>13</xdr:row>
      <xdr:rowOff>100854</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297519" y="287432"/>
          <a:ext cx="17085047" cy="2289922"/>
          <a:chOff x="11012846" y="5479676"/>
          <a:chExt cx="8857420" cy="1900278"/>
        </a:xfrm>
      </xdr:grpSpPr>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12846"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100-000004000000}"/>
              </a:ext>
            </a:extLst>
          </xdr:cNvPr>
          <xdr:cNvSpPr/>
        </xdr:nvSpPr>
        <xdr:spPr>
          <a:xfrm>
            <a:off x="11118398" y="6173855"/>
            <a:ext cx="8566570" cy="926244"/>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Instructions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731384"/>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100-000006000000}"/>
              </a:ext>
            </a:extLst>
          </xdr:cNvPr>
          <xdr:cNvSpPr/>
        </xdr:nvSpPr>
        <xdr:spPr>
          <a:xfrm>
            <a:off x="11528227" y="574065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457200</xdr:colOff>
      <xdr:row>10</xdr:row>
      <xdr:rowOff>104775</xdr:rowOff>
    </xdr:from>
    <xdr:to>
      <xdr:col>22</xdr:col>
      <xdr:colOff>421006</xdr:colOff>
      <xdr:row>11</xdr:row>
      <xdr:rowOff>171450</xdr:rowOff>
    </xdr:to>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14306550" y="1914525"/>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6</xdr:col>
      <xdr:colOff>338667</xdr:colOff>
      <xdr:row>1</xdr:row>
      <xdr:rowOff>190500</xdr:rowOff>
    </xdr:to>
    <xdr:grpSp>
      <xdr:nvGrpSpPr>
        <xdr:cNvPr id="4" name="Group 3">
          <a:extLst>
            <a:ext uri="{FF2B5EF4-FFF2-40B4-BE49-F238E27FC236}">
              <a16:creationId xmlns:a16="http://schemas.microsoft.com/office/drawing/2014/main" id="{00000000-0008-0000-0200-000004000000}"/>
            </a:ext>
          </a:extLst>
        </xdr:cNvPr>
        <xdr:cNvGrpSpPr/>
      </xdr:nvGrpSpPr>
      <xdr:grpSpPr>
        <a:xfrm>
          <a:off x="123825" y="76200"/>
          <a:ext cx="18421199" cy="1978479"/>
          <a:chOff x="10997237" y="5479676"/>
          <a:chExt cx="8857420" cy="1900278"/>
        </a:xfrm>
      </xdr:grpSpPr>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200-000006000000}"/>
              </a:ext>
            </a:extLst>
          </xdr:cNvPr>
          <xdr:cNvSpPr/>
        </xdr:nvSpPr>
        <xdr:spPr>
          <a:xfrm>
            <a:off x="11107770" y="5940347"/>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Checklist and Schematic</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0"/>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200-000008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4</xdr:col>
      <xdr:colOff>2617696</xdr:colOff>
      <xdr:row>0</xdr:row>
      <xdr:rowOff>1503508</xdr:rowOff>
    </xdr:from>
    <xdr:to>
      <xdr:col>5</xdr:col>
      <xdr:colOff>2883260</xdr:colOff>
      <xdr:row>1</xdr:row>
      <xdr:rowOff>53787</xdr:rowOff>
    </xdr:to>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15383437" y="1503508"/>
          <a:ext cx="3143235" cy="405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135155</xdr:colOff>
      <xdr:row>0</xdr:row>
      <xdr:rowOff>47006</xdr:rowOff>
    </xdr:from>
    <xdr:to>
      <xdr:col>12</xdr:col>
      <xdr:colOff>110813</xdr:colOff>
      <xdr:row>1</xdr:row>
      <xdr:rowOff>555830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135155" y="47006"/>
          <a:ext cx="20223087" cy="2332181"/>
          <a:chOff x="11005139" y="5482585"/>
          <a:chExt cx="8857420" cy="1900278"/>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05139" y="5482585"/>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400-000004000000}"/>
              </a:ext>
            </a:extLst>
          </xdr:cNvPr>
          <xdr:cNvSpPr/>
        </xdr:nvSpPr>
        <xdr:spPr>
          <a:xfrm>
            <a:off x="11224639" y="6136775"/>
            <a:ext cx="8566570" cy="1159108"/>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Tab</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22587" y="5705314"/>
            <a:ext cx="335573" cy="53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400-000006000000}"/>
              </a:ext>
            </a:extLst>
          </xdr:cNvPr>
          <xdr:cNvSpPr/>
        </xdr:nvSpPr>
        <xdr:spPr>
          <a:xfrm>
            <a:off x="11614591" y="573524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mc:AlternateContent xmlns:mc="http://schemas.openxmlformats.org/markup-compatibility/2006">
    <mc:Choice xmlns:a14="http://schemas.microsoft.com/office/drawing/2010/main" Requires="a14">
      <xdr:twoCellAnchor editAs="oneCell">
        <xdr:from>
          <xdr:col>2</xdr:col>
          <xdr:colOff>962025</xdr:colOff>
          <xdr:row>54</xdr:row>
          <xdr:rowOff>28575</xdr:rowOff>
        </xdr:from>
        <xdr:to>
          <xdr:col>2</xdr:col>
          <xdr:colOff>1381125</xdr:colOff>
          <xdr:row>55</xdr:row>
          <xdr:rowOff>161925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57</xdr:row>
          <xdr:rowOff>28575</xdr:rowOff>
        </xdr:from>
        <xdr:to>
          <xdr:col>2</xdr:col>
          <xdr:colOff>1381125</xdr:colOff>
          <xdr:row>58</xdr:row>
          <xdr:rowOff>161925</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60</xdr:row>
          <xdr:rowOff>28575</xdr:rowOff>
        </xdr:from>
        <xdr:to>
          <xdr:col>2</xdr:col>
          <xdr:colOff>1381125</xdr:colOff>
          <xdr:row>61</xdr:row>
          <xdr:rowOff>161925</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63</xdr:row>
          <xdr:rowOff>28575</xdr:rowOff>
        </xdr:from>
        <xdr:to>
          <xdr:col>2</xdr:col>
          <xdr:colOff>1381125</xdr:colOff>
          <xdr:row>64</xdr:row>
          <xdr:rowOff>161925</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66</xdr:row>
          <xdr:rowOff>28575</xdr:rowOff>
        </xdr:from>
        <xdr:to>
          <xdr:col>2</xdr:col>
          <xdr:colOff>1381125</xdr:colOff>
          <xdr:row>67</xdr:row>
          <xdr:rowOff>161925</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348345</xdr:colOff>
      <xdr:row>0</xdr:row>
      <xdr:rowOff>1730828</xdr:rowOff>
    </xdr:from>
    <xdr:to>
      <xdr:col>11</xdr:col>
      <xdr:colOff>848272</xdr:colOff>
      <xdr:row>1</xdr:row>
      <xdr:rowOff>149678</xdr:rowOff>
    </xdr:to>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17896116" y="1730828"/>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mc:AlternateContent xmlns:mc="http://schemas.openxmlformats.org/markup-compatibility/2006">
    <mc:Choice xmlns:a14="http://schemas.microsoft.com/office/drawing/2010/main" Requires="a14">
      <xdr:twoCellAnchor editAs="oneCell">
        <xdr:from>
          <xdr:col>2</xdr:col>
          <xdr:colOff>962025</xdr:colOff>
          <xdr:row>69</xdr:row>
          <xdr:rowOff>38100</xdr:rowOff>
        </xdr:from>
        <xdr:to>
          <xdr:col>2</xdr:col>
          <xdr:colOff>1381125</xdr:colOff>
          <xdr:row>70</xdr:row>
          <xdr:rowOff>180975</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72</xdr:row>
          <xdr:rowOff>38100</xdr:rowOff>
        </xdr:from>
        <xdr:to>
          <xdr:col>2</xdr:col>
          <xdr:colOff>1381125</xdr:colOff>
          <xdr:row>73</xdr:row>
          <xdr:rowOff>180975</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75</xdr:row>
          <xdr:rowOff>38100</xdr:rowOff>
        </xdr:from>
        <xdr:to>
          <xdr:col>2</xdr:col>
          <xdr:colOff>1371600</xdr:colOff>
          <xdr:row>76</xdr:row>
          <xdr:rowOff>171450</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78</xdr:row>
          <xdr:rowOff>76200</xdr:rowOff>
        </xdr:from>
        <xdr:to>
          <xdr:col>2</xdr:col>
          <xdr:colOff>1381125</xdr:colOff>
          <xdr:row>80</xdr:row>
          <xdr:rowOff>9525</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4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100</xdr:row>
          <xdr:rowOff>28575</xdr:rowOff>
        </xdr:from>
        <xdr:to>
          <xdr:col>2</xdr:col>
          <xdr:colOff>1381125</xdr:colOff>
          <xdr:row>101</xdr:row>
          <xdr:rowOff>161925</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104</xdr:row>
          <xdr:rowOff>28575</xdr:rowOff>
        </xdr:from>
        <xdr:to>
          <xdr:col>2</xdr:col>
          <xdr:colOff>1381125</xdr:colOff>
          <xdr:row>105</xdr:row>
          <xdr:rowOff>161925</xdr:rowOff>
        </xdr:to>
        <xdr:sp macro="" textlink="">
          <xdr:nvSpPr>
            <xdr:cNvPr id="3114" name="Check Box 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108</xdr:row>
          <xdr:rowOff>28575</xdr:rowOff>
        </xdr:from>
        <xdr:to>
          <xdr:col>2</xdr:col>
          <xdr:colOff>1381125</xdr:colOff>
          <xdr:row>109</xdr:row>
          <xdr:rowOff>161925</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112</xdr:row>
          <xdr:rowOff>28575</xdr:rowOff>
        </xdr:from>
        <xdr:to>
          <xdr:col>2</xdr:col>
          <xdr:colOff>1381125</xdr:colOff>
          <xdr:row>113</xdr:row>
          <xdr:rowOff>161925</xdr:rowOff>
        </xdr:to>
        <xdr:sp macro="" textlink="">
          <xdr:nvSpPr>
            <xdr:cNvPr id="3116" name="Check Box 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116</xdr:row>
          <xdr:rowOff>47625</xdr:rowOff>
        </xdr:from>
        <xdr:to>
          <xdr:col>2</xdr:col>
          <xdr:colOff>1381125</xdr:colOff>
          <xdr:row>117</xdr:row>
          <xdr:rowOff>180975</xdr:rowOff>
        </xdr:to>
        <xdr:sp macro="" textlink="">
          <xdr:nvSpPr>
            <xdr:cNvPr id="3118" name="Check Box 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81</xdr:row>
          <xdr:rowOff>76200</xdr:rowOff>
        </xdr:from>
        <xdr:to>
          <xdr:col>2</xdr:col>
          <xdr:colOff>1381125</xdr:colOff>
          <xdr:row>83</xdr:row>
          <xdr:rowOff>9525</xdr:rowOff>
        </xdr:to>
        <xdr:sp macro="" textlink="">
          <xdr:nvSpPr>
            <xdr:cNvPr id="3119" name="Check Box 47" hidden="1">
              <a:extLst>
                <a:ext uri="{63B3BB69-23CF-44E3-9099-C40C66FF867C}">
                  <a14:compatExt spid="_x0000_s3119"/>
                </a:ext>
                <a:ext uri="{FF2B5EF4-FFF2-40B4-BE49-F238E27FC236}">
                  <a16:creationId xmlns:a16="http://schemas.microsoft.com/office/drawing/2014/main" id="{00000000-0008-0000-0400-00002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84</xdr:row>
          <xdr:rowOff>76200</xdr:rowOff>
        </xdr:from>
        <xdr:to>
          <xdr:col>2</xdr:col>
          <xdr:colOff>1381125</xdr:colOff>
          <xdr:row>86</xdr:row>
          <xdr:rowOff>9525</xdr:rowOff>
        </xdr:to>
        <xdr:sp macro="" textlink="">
          <xdr:nvSpPr>
            <xdr:cNvPr id="3120" name="Check Box 48" hidden="1">
              <a:extLst>
                <a:ext uri="{63B3BB69-23CF-44E3-9099-C40C66FF867C}">
                  <a14:compatExt spid="_x0000_s3120"/>
                </a:ext>
                <a:ext uri="{FF2B5EF4-FFF2-40B4-BE49-F238E27FC236}">
                  <a16:creationId xmlns:a16="http://schemas.microsoft.com/office/drawing/2014/main" id="{00000000-0008-0000-0400-00003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87</xdr:row>
          <xdr:rowOff>76200</xdr:rowOff>
        </xdr:from>
        <xdr:to>
          <xdr:col>2</xdr:col>
          <xdr:colOff>1381125</xdr:colOff>
          <xdr:row>89</xdr:row>
          <xdr:rowOff>9525</xdr:rowOff>
        </xdr:to>
        <xdr:sp macro="" textlink="">
          <xdr:nvSpPr>
            <xdr:cNvPr id="3121" name="Check Box 49" hidden="1">
              <a:extLst>
                <a:ext uri="{63B3BB69-23CF-44E3-9099-C40C66FF867C}">
                  <a14:compatExt spid="_x0000_s3121"/>
                </a:ext>
                <a:ext uri="{FF2B5EF4-FFF2-40B4-BE49-F238E27FC236}">
                  <a16:creationId xmlns:a16="http://schemas.microsoft.com/office/drawing/2014/main" id="{00000000-0008-0000-0400-00003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238125</xdr:colOff>
      <xdr:row>0</xdr:row>
      <xdr:rowOff>38100</xdr:rowOff>
    </xdr:from>
    <xdr:to>
      <xdr:col>8</xdr:col>
      <xdr:colOff>504825</xdr:colOff>
      <xdr:row>11</xdr:row>
      <xdr:rowOff>133350</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38125" y="38100"/>
          <a:ext cx="15901307" cy="2190750"/>
          <a:chOff x="10964411" y="5491703"/>
          <a:chExt cx="8857420" cy="1913598"/>
        </a:xfrm>
      </xdr:grpSpPr>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500-000004000000}"/>
              </a:ext>
            </a:extLst>
          </xdr:cNvPr>
          <xdr:cNvSpPr/>
        </xdr:nvSpPr>
        <xdr:spPr>
          <a:xfrm>
            <a:off x="11224639" y="6103270"/>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of Changes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7781" y="5753274"/>
            <a:ext cx="334523" cy="404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500-000006000000}"/>
              </a:ext>
            </a:extLst>
          </xdr:cNvPr>
          <xdr:cNvSpPr/>
        </xdr:nvSpPr>
        <xdr:spPr>
          <a:xfrm>
            <a:off x="11507160" y="571939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6</xdr:col>
      <xdr:colOff>3908612</xdr:colOff>
      <xdr:row>8</xdr:row>
      <xdr:rowOff>116541</xdr:rowOff>
    </xdr:from>
    <xdr:to>
      <xdr:col>8</xdr:col>
      <xdr:colOff>146462</xdr:colOff>
      <xdr:row>10</xdr:row>
      <xdr:rowOff>5603</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14388353" y="1550894"/>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102950</xdr:colOff>
      <xdr:row>0</xdr:row>
      <xdr:rowOff>0</xdr:rowOff>
    </xdr:from>
    <xdr:to>
      <xdr:col>12</xdr:col>
      <xdr:colOff>1354667</xdr:colOff>
      <xdr:row>1</xdr:row>
      <xdr:rowOff>258535</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02950" y="0"/>
          <a:ext cx="19358742" cy="2182585"/>
          <a:chOff x="10997237" y="5479676"/>
          <a:chExt cx="8857420" cy="1900278"/>
        </a:xfrm>
      </xdr:grpSpPr>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600-000004000000}"/>
              </a:ext>
            </a:extLst>
          </xdr:cNvPr>
          <xdr:cNvSpPr/>
        </xdr:nvSpPr>
        <xdr:spPr>
          <a:xfrm>
            <a:off x="11081640" y="6083808"/>
            <a:ext cx="8566570" cy="111876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Forecast Lost Revenues </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20144" cy="566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600-000006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11</xdr:col>
      <xdr:colOff>357716</xdr:colOff>
      <xdr:row>0</xdr:row>
      <xdr:rowOff>1568161</xdr:rowOff>
    </xdr:from>
    <xdr:to>
      <xdr:col>12</xdr:col>
      <xdr:colOff>698020</xdr:colOff>
      <xdr:row>0</xdr:row>
      <xdr:rowOff>1896534</xdr:rowOff>
    </xdr:to>
    <xdr:sp macro="" textlink="">
      <xdr:nvSpPr>
        <xdr:cNvPr id="7" name="TextBox 6">
          <a:extLst>
            <a:ext uri="{FF2B5EF4-FFF2-40B4-BE49-F238E27FC236}">
              <a16:creationId xmlns:a16="http://schemas.microsoft.com/office/drawing/2014/main" id="{00000000-0008-0000-0600-000007000000}"/>
            </a:ext>
          </a:extLst>
        </xdr:cNvPr>
        <xdr:cNvSpPr txBox="1"/>
      </xdr:nvSpPr>
      <xdr:spPr>
        <a:xfrm>
          <a:off x="17047633" y="1568161"/>
          <a:ext cx="1821970" cy="3283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201083</xdr:colOff>
      <xdr:row>0</xdr:row>
      <xdr:rowOff>0</xdr:rowOff>
    </xdr:from>
    <xdr:to>
      <xdr:col>15</xdr:col>
      <xdr:colOff>1016001</xdr:colOff>
      <xdr:row>1</xdr:row>
      <xdr:rowOff>74083</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1083" y="0"/>
          <a:ext cx="18245668" cy="1894416"/>
        </a:xfrm>
        <a:prstGeom prst="rect">
          <a:avLst/>
        </a:prstGeom>
        <a:ln>
          <a:noFill/>
        </a:ln>
        <a:effectLst>
          <a:softEdge rad="112500"/>
        </a:effectLst>
      </xdr:spPr>
    </xdr:pic>
    <xdr:clientData/>
  </xdr:twoCellAnchor>
  <xdr:twoCellAnchor>
    <xdr:from>
      <xdr:col>1</xdr:col>
      <xdr:colOff>49862</xdr:colOff>
      <xdr:row>0</xdr:row>
      <xdr:rowOff>281441</xdr:rowOff>
    </xdr:from>
    <xdr:to>
      <xdr:col>13</xdr:col>
      <xdr:colOff>793753</xdr:colOff>
      <xdr:row>1</xdr:row>
      <xdr:rowOff>31749</xdr:rowOff>
    </xdr:to>
    <xdr:grpSp>
      <xdr:nvGrpSpPr>
        <xdr:cNvPr id="3" name="Group 2">
          <a:extLst>
            <a:ext uri="{FF2B5EF4-FFF2-40B4-BE49-F238E27FC236}">
              <a16:creationId xmlns:a16="http://schemas.microsoft.com/office/drawing/2014/main" id="{00000000-0008-0000-0700-000003000000}"/>
            </a:ext>
          </a:extLst>
        </xdr:cNvPr>
        <xdr:cNvGrpSpPr/>
      </xdr:nvGrpSpPr>
      <xdr:grpSpPr>
        <a:xfrm>
          <a:off x="486891" y="281441"/>
          <a:ext cx="15300333" cy="1565661"/>
          <a:chOff x="11207347" y="5630816"/>
          <a:chExt cx="8999966" cy="1385141"/>
        </a:xfrm>
      </xdr:grpSpPr>
      <xdr:sp macro="" textlink="">
        <xdr:nvSpPr>
          <xdr:cNvPr id="5" name="Rectangle 4">
            <a:extLst>
              <a:ext uri="{FF2B5EF4-FFF2-40B4-BE49-F238E27FC236}">
                <a16:creationId xmlns:a16="http://schemas.microsoft.com/office/drawing/2014/main" id="{00000000-0008-0000-0700-000005000000}"/>
              </a:ext>
            </a:extLst>
          </xdr:cNvPr>
          <xdr:cNvSpPr/>
        </xdr:nvSpPr>
        <xdr:spPr>
          <a:xfrm>
            <a:off x="12656772" y="5893681"/>
            <a:ext cx="7550541" cy="112227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Distribution Rates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6" name="Picture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07347" y="5630816"/>
            <a:ext cx="373357" cy="50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700-000007000000}"/>
              </a:ext>
            </a:extLst>
          </xdr:cNvPr>
          <xdr:cNvSpPr/>
        </xdr:nvSpPr>
        <xdr:spPr>
          <a:xfrm>
            <a:off x="11628401" y="5693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13</xdr:col>
      <xdr:colOff>793751</xdr:colOff>
      <xdr:row>0</xdr:row>
      <xdr:rowOff>1312334</xdr:rowOff>
    </xdr:from>
    <xdr:to>
      <xdr:col>15</xdr:col>
      <xdr:colOff>750360</xdr:colOff>
      <xdr:row>0</xdr:row>
      <xdr:rowOff>1559984</xdr:rowOff>
    </xdr:to>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16129001" y="1312334"/>
          <a:ext cx="185102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132291</xdr:colOff>
      <xdr:row>0</xdr:row>
      <xdr:rowOff>63501</xdr:rowOff>
    </xdr:from>
    <xdr:to>
      <xdr:col>38</xdr:col>
      <xdr:colOff>275165</xdr:colOff>
      <xdr:row>1</xdr:row>
      <xdr:rowOff>158750</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32291" y="63501"/>
          <a:ext cx="18991791" cy="2180166"/>
        </a:xfrm>
        <a:prstGeom prst="rect">
          <a:avLst/>
        </a:prstGeom>
        <a:ln>
          <a:noFill/>
        </a:ln>
        <a:effectLst>
          <a:softEdge rad="112500"/>
        </a:effectLst>
      </xdr:spPr>
    </xdr:pic>
    <xdr:clientData/>
  </xdr:twoCellAnchor>
  <xdr:twoCellAnchor>
    <xdr:from>
      <xdr:col>1</xdr:col>
      <xdr:colOff>100211</xdr:colOff>
      <xdr:row>0</xdr:row>
      <xdr:rowOff>216648</xdr:rowOff>
    </xdr:from>
    <xdr:to>
      <xdr:col>29</xdr:col>
      <xdr:colOff>327293</xdr:colOff>
      <xdr:row>2</xdr:row>
      <xdr:rowOff>83418</xdr:rowOff>
    </xdr:to>
    <xdr:grpSp>
      <xdr:nvGrpSpPr>
        <xdr:cNvPr id="3" name="Group 2">
          <a:extLst>
            <a:ext uri="{FF2B5EF4-FFF2-40B4-BE49-F238E27FC236}">
              <a16:creationId xmlns:a16="http://schemas.microsoft.com/office/drawing/2014/main" id="{00000000-0008-0000-0800-000003000000}"/>
            </a:ext>
          </a:extLst>
        </xdr:cNvPr>
        <xdr:cNvGrpSpPr/>
      </xdr:nvGrpSpPr>
      <xdr:grpSpPr>
        <a:xfrm>
          <a:off x="407128" y="216648"/>
          <a:ext cx="5815872" cy="2248020"/>
          <a:chOff x="11176383" y="5659979"/>
          <a:chExt cx="6311801" cy="1821373"/>
        </a:xfrm>
      </xdr:grpSpPr>
      <xdr:sp macro="" textlink="">
        <xdr:nvSpPr>
          <xdr:cNvPr id="4" name="Rectangle 3">
            <a:extLst>
              <a:ext uri="{FF2B5EF4-FFF2-40B4-BE49-F238E27FC236}">
                <a16:creationId xmlns:a16="http://schemas.microsoft.com/office/drawing/2014/main" id="{00000000-0008-0000-0800-000004000000}"/>
              </a:ext>
            </a:extLst>
          </xdr:cNvPr>
          <xdr:cNvSpPr/>
        </xdr:nvSpPr>
        <xdr:spPr>
          <a:xfrm>
            <a:off x="11479798" y="6179321"/>
            <a:ext cx="6008386"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2011 - 2014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197681" cy="463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800-000006000000}"/>
              </a:ext>
            </a:extLst>
          </xdr:cNvPr>
          <xdr:cNvSpPr/>
        </xdr:nvSpPr>
        <xdr:spPr>
          <a:xfrm>
            <a:off x="11397663" y="565997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26</xdr:col>
      <xdr:colOff>631203</xdr:colOff>
      <xdr:row>0</xdr:row>
      <xdr:rowOff>1678997</xdr:rowOff>
    </xdr:from>
    <xdr:to>
      <xdr:col>30</xdr:col>
      <xdr:colOff>397311</xdr:colOff>
      <xdr:row>0</xdr:row>
      <xdr:rowOff>2078443</xdr:rowOff>
    </xdr:to>
    <xdr:sp macro="" textlink="">
      <xdr:nvSpPr>
        <xdr:cNvPr id="7" name="TextBox 6">
          <a:extLst>
            <a:ext uri="{FF2B5EF4-FFF2-40B4-BE49-F238E27FC236}">
              <a16:creationId xmlns:a16="http://schemas.microsoft.com/office/drawing/2014/main" id="{00000000-0008-0000-0800-000007000000}"/>
            </a:ext>
          </a:extLst>
        </xdr:cNvPr>
        <xdr:cNvSpPr txBox="1"/>
      </xdr:nvSpPr>
      <xdr:spPr>
        <a:xfrm>
          <a:off x="16827936" y="1678997"/>
          <a:ext cx="2373842" cy="399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xdr:colOff>
      <xdr:row>0</xdr:row>
      <xdr:rowOff>134471</xdr:rowOff>
    </xdr:from>
    <xdr:to>
      <xdr:col>30</xdr:col>
      <xdr:colOff>508000</xdr:colOff>
      <xdr:row>11</xdr:row>
      <xdr:rowOff>137094</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309564" y="134471"/>
          <a:ext cx="7675561" cy="2098123"/>
          <a:chOff x="10997237" y="5479676"/>
          <a:chExt cx="8857420" cy="1900278"/>
        </a:xfrm>
      </xdr:grpSpPr>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900-000004000000}"/>
              </a:ext>
            </a:extLst>
          </xdr:cNvPr>
          <xdr:cNvSpPr/>
        </xdr:nvSpPr>
        <xdr:spPr>
          <a:xfrm>
            <a:off x="11148967" y="6041838"/>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2015 - 2027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grpSp>
    <xdr:clientData/>
  </xdr:twoCellAnchor>
  <xdr:twoCellAnchor>
    <xdr:from>
      <xdr:col>23</xdr:col>
      <xdr:colOff>433917</xdr:colOff>
      <xdr:row>8</xdr:row>
      <xdr:rowOff>149412</xdr:rowOff>
    </xdr:from>
    <xdr:to>
      <xdr:col>30</xdr:col>
      <xdr:colOff>46689</xdr:colOff>
      <xdr:row>11</xdr:row>
      <xdr:rowOff>0</xdr:rowOff>
    </xdr:to>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16160750" y="1673412"/>
          <a:ext cx="2068106" cy="42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twoCellAnchor>
    <xdr:from>
      <xdr:col>1</xdr:col>
      <xdr:colOff>280147</xdr:colOff>
      <xdr:row>2</xdr:row>
      <xdr:rowOff>115800</xdr:rowOff>
    </xdr:from>
    <xdr:to>
      <xdr:col>1</xdr:col>
      <xdr:colOff>828814</xdr:colOff>
      <xdr:row>5</xdr:row>
      <xdr:rowOff>116044</xdr:rowOff>
    </xdr:to>
    <xdr:pic>
      <xdr:nvPicPr>
        <xdr:cNvPr id="8" name="Picture 7">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16323" y="496800"/>
          <a:ext cx="548667" cy="571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1045875</xdr:colOff>
      <xdr:row>2</xdr:row>
      <xdr:rowOff>89025</xdr:rowOff>
    </xdr:from>
    <xdr:to>
      <xdr:col>2</xdr:col>
      <xdr:colOff>288311</xdr:colOff>
      <xdr:row>4</xdr:row>
      <xdr:rowOff>123246</xdr:rowOff>
    </xdr:to>
    <xdr:sp macro="" textlink="">
      <xdr:nvSpPr>
        <xdr:cNvPr id="9" name="Rectangle 8">
          <a:extLst>
            <a:ext uri="{FF2B5EF4-FFF2-40B4-BE49-F238E27FC236}">
              <a16:creationId xmlns:a16="http://schemas.microsoft.com/office/drawing/2014/main" id="{00000000-0008-0000-0900-000009000000}"/>
            </a:ext>
          </a:extLst>
        </xdr:cNvPr>
        <xdr:cNvSpPr/>
      </xdr:nvSpPr>
      <xdr:spPr>
        <a:xfrm>
          <a:off x="1352792" y="470025"/>
          <a:ext cx="3317019" cy="41522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pafilesrv\new%20conservation$\PROGRAMS\Portfolio%20of%20Programs%20-%20Consolidated%20View\Reports\Final%202015%20Results\71%20Working%20Files\PROGRAMS\Portfolio%20of%20Programs%20-%20Consolidated%20View\Reports\LDC%20Quarterly%20Report%20Template\Results%20by%20LDC.xlsx?384698AA" TargetMode="External"/><Relationship Id="rId1" Type="http://schemas.openxmlformats.org/officeDocument/2006/relationships/externalLinkPath" Target="file:///\\384698AA\Resul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ww.oeb.ca/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https://www.oeb.ca/industry/rules-codes-and-requirements/prescribed-interest-rates"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4.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8"/>
  <sheetViews>
    <sheetView zoomScaleNormal="100" workbookViewId="0"/>
  </sheetViews>
  <sheetFormatPr defaultColWidth="9" defaultRowHeight="15"/>
  <cols>
    <col min="1" max="1" width="9" style="9"/>
    <col min="2" max="2" width="32" style="27" customWidth="1"/>
    <col min="3" max="3" width="114.28515625" style="9" customWidth="1"/>
    <col min="4" max="4" width="8" style="9" customWidth="1"/>
    <col min="5" max="16384" width="9" style="9"/>
  </cols>
  <sheetData>
    <row r="1" spans="1:3" ht="174" customHeight="1"/>
    <row r="3" spans="1:3" ht="20.25">
      <c r="B3" s="974" t="s">
        <v>174</v>
      </c>
      <c r="C3" s="974"/>
    </row>
    <row r="4" spans="1:3" ht="11.25" customHeight="1"/>
    <row r="5" spans="1:3" s="30" customFormat="1" ht="25.5" customHeight="1">
      <c r="B5" s="60" t="s">
        <v>419</v>
      </c>
      <c r="C5" s="60" t="s">
        <v>173</v>
      </c>
    </row>
    <row r="6" spans="1:3" s="173" customFormat="1" ht="48" customHeight="1">
      <c r="A6" s="238"/>
      <c r="B6" s="603" t="s">
        <v>170</v>
      </c>
      <c r="C6" s="652" t="s">
        <v>948</v>
      </c>
    </row>
    <row r="7" spans="1:3" s="173" customFormat="1" ht="21" customHeight="1">
      <c r="A7" s="238"/>
      <c r="B7" s="597" t="s">
        <v>549</v>
      </c>
      <c r="C7" s="653" t="s">
        <v>609</v>
      </c>
    </row>
    <row r="8" spans="1:3" s="173" customFormat="1" ht="32.25" customHeight="1">
      <c r="B8" s="597" t="s">
        <v>366</v>
      </c>
      <c r="C8" s="654" t="s">
        <v>599</v>
      </c>
    </row>
    <row r="9" spans="1:3" s="173" customFormat="1" ht="27.75" customHeight="1">
      <c r="B9" s="597" t="s">
        <v>169</v>
      </c>
      <c r="C9" s="654" t="s">
        <v>600</v>
      </c>
    </row>
    <row r="10" spans="1:3" s="173" customFormat="1" ht="26.25" customHeight="1">
      <c r="B10" s="611" t="s">
        <v>367</v>
      </c>
      <c r="C10" s="656" t="s">
        <v>601</v>
      </c>
    </row>
    <row r="11" spans="1:3" s="173" customFormat="1" ht="39.75" customHeight="1">
      <c r="B11" s="597" t="s">
        <v>827</v>
      </c>
      <c r="C11" s="654" t="s">
        <v>828</v>
      </c>
    </row>
    <row r="12" spans="1:3" s="173" customFormat="1" ht="18" customHeight="1">
      <c r="B12" s="597" t="s">
        <v>369</v>
      </c>
      <c r="C12" s="654" t="s">
        <v>602</v>
      </c>
    </row>
    <row r="13" spans="1:3" s="173" customFormat="1" ht="13.5" customHeight="1">
      <c r="B13" s="597"/>
      <c r="C13" s="655"/>
    </row>
    <row r="14" spans="1:3" s="173" customFormat="1" ht="18" customHeight="1">
      <c r="B14" s="597" t="s">
        <v>655</v>
      </c>
      <c r="C14" s="653" t="s">
        <v>653</v>
      </c>
    </row>
    <row r="15" spans="1:3" s="173" customFormat="1" ht="8.25" customHeight="1">
      <c r="B15" s="597"/>
      <c r="C15" s="655"/>
    </row>
    <row r="16" spans="1:3" s="173" customFormat="1" ht="33" customHeight="1">
      <c r="B16" s="657" t="s">
        <v>598</v>
      </c>
      <c r="C16" s="658" t="s">
        <v>654</v>
      </c>
    </row>
    <row r="17" spans="2:2" s="101" customFormat="1" ht="15.75">
      <c r="B17" s="173"/>
    </row>
    <row r="18" spans="2:2" s="32" customFormat="1">
      <c r="B18" s="42"/>
    </row>
  </sheetData>
  <mergeCells count="1">
    <mergeCell ref="B3:C3"/>
  </mergeCells>
  <hyperlinks>
    <hyperlink ref="B6" location="'1.  LRAMVA Summary'!A1" display="1.  LRAMVA Summary" xr:uid="{00000000-0004-0000-0000-000000000000}"/>
    <hyperlink ref="B8" location="'2. LRAMVA Threshold'!Print_Area" display="2.  LRAMVA Threshold" xr:uid="{00000000-0004-0000-0000-000001000000}"/>
    <hyperlink ref="B9" location="'3.  Distribution Rates'!A1" display="3.  Distribution Rates" xr:uid="{00000000-0004-0000-0000-000002000000}"/>
    <hyperlink ref="B12" location="'6.  Carrying Charges'!Print_Area" display="6.  Carrying Charges" xr:uid="{00000000-0004-0000-0000-000003000000}"/>
    <hyperlink ref="B11" location="'5.  2015-2027 LRAM'!Print_Area" display="5.  2015-2027 LRAM" xr:uid="{00000000-0004-0000-0000-000004000000}"/>
    <hyperlink ref="B10" location="'4.  2011-2014 LRAM'!Print_Area" display="4.  2011-2014 LRAM" xr:uid="{00000000-0004-0000-0000-000005000000}"/>
    <hyperlink ref="B14" location="'7.  Persistence Report'!Print_Area" display="7.  Persistence Report" xr:uid="{00000000-0004-0000-0000-000006000000}"/>
    <hyperlink ref="B7" location="'1-a.  Summary of Changes'!A1" display="1-a.  Summary of Changes" xr:uid="{00000000-0004-0000-0000-000007000000}"/>
    <hyperlink ref="B16" location="'8.  Streetlighting'!A1" display="8.  Streetlighting" xr:uid="{00000000-0004-0000-0000-000009000000}"/>
  </hyperlinks>
  <pageMargins left="0.70866141732283472" right="0.70866141732283472" top="0.74803149606299213" bottom="0.74803149606299213" header="0.31496062992125984" footer="0.31496062992125984"/>
  <pageSetup scale="74" fitToHeight="0"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3:AV1708"/>
  <sheetViews>
    <sheetView topLeftCell="A1180" zoomScale="80" zoomScaleNormal="80" workbookViewId="0">
      <pane xSplit="2" topLeftCell="C1" activePane="topRight" state="frozen"/>
      <selection pane="topRight" activeCell="AM1185" sqref="AM1185"/>
    </sheetView>
  </sheetViews>
  <sheetFormatPr defaultColWidth="9" defaultRowHeight="15" outlineLevelRow="1" outlineLevelCol="1"/>
  <cols>
    <col min="1" max="1" width="4.5703125" style="509" customWidth="1"/>
    <col min="2" max="2" width="60.85546875" style="422" customWidth="1"/>
    <col min="3" max="3" width="14.140625" style="422" customWidth="1"/>
    <col min="4" max="4" width="17" style="422" customWidth="1"/>
    <col min="5" max="5" width="16" style="422" hidden="1" customWidth="1" outlineLevel="1"/>
    <col min="6" max="6" width="16.42578125" style="422" hidden="1" customWidth="1" outlineLevel="1"/>
    <col min="7" max="9" width="12" style="422" hidden="1" customWidth="1" outlineLevel="1"/>
    <col min="10" max="10" width="15.85546875" style="422" hidden="1" customWidth="1" outlineLevel="1"/>
    <col min="11" max="13" width="12" style="422" hidden="1" customWidth="1" outlineLevel="1"/>
    <col min="14" max="14" width="12.85546875" style="422" hidden="1" customWidth="1" outlineLevel="1"/>
    <col min="15" max="16" width="11.5703125" style="422" hidden="1" customWidth="1" outlineLevel="1"/>
    <col min="17" max="17" width="13.5703125" style="422" hidden="1" customWidth="1" outlineLevel="1"/>
    <col min="18" max="18" width="15.5703125" style="422" customWidth="1" collapsed="1"/>
    <col min="19" max="30" width="9" style="422" hidden="1" customWidth="1" outlineLevel="1"/>
    <col min="31" max="31" width="16.5703125" style="422" customWidth="1" collapsed="1"/>
    <col min="32" max="33" width="15" style="422" customWidth="1"/>
    <col min="34" max="34" width="17.5703125" style="422" customWidth="1"/>
    <col min="35" max="35" width="19.5703125" style="422" customWidth="1"/>
    <col min="36" max="36" width="18.5703125" style="422" customWidth="1"/>
    <col min="37" max="41" width="15" style="422" customWidth="1"/>
    <col min="42" max="44" width="17.28515625" style="422" customWidth="1"/>
    <col min="45" max="45" width="16.42578125" style="422" bestFit="1" customWidth="1"/>
    <col min="46" max="46" width="11.5703125" style="422" customWidth="1"/>
    <col min="47" max="16384" width="9" style="422"/>
  </cols>
  <sheetData>
    <row r="13" spans="2:45" ht="15.75" thickBot="1"/>
    <row r="14" spans="2:45" ht="26.25" customHeight="1" thickBot="1">
      <c r="B14" s="1041" t="s">
        <v>171</v>
      </c>
      <c r="C14" s="253" t="s">
        <v>175</v>
      </c>
      <c r="D14" s="493"/>
      <c r="E14" s="261"/>
      <c r="F14" s="261"/>
      <c r="G14" s="261"/>
      <c r="H14" s="261"/>
      <c r="I14" s="261"/>
      <c r="J14" s="261"/>
      <c r="K14" s="261"/>
      <c r="L14" s="261"/>
      <c r="M14" s="261"/>
      <c r="N14" s="261"/>
      <c r="O14" s="261"/>
      <c r="P14" s="261"/>
      <c r="Q14" s="261"/>
      <c r="R14" s="261"/>
      <c r="S14" s="261"/>
      <c r="T14" s="261"/>
      <c r="U14" s="261"/>
      <c r="V14" s="261"/>
      <c r="W14" s="261"/>
      <c r="X14" s="261"/>
      <c r="Y14" s="261"/>
      <c r="Z14" s="261"/>
      <c r="AA14" s="261"/>
      <c r="AB14" s="261"/>
      <c r="AC14" s="261"/>
      <c r="AD14" s="261"/>
      <c r="AE14" s="261"/>
      <c r="AF14" s="261"/>
      <c r="AG14" s="261"/>
      <c r="AH14" s="261"/>
      <c r="AI14" s="261"/>
      <c r="AJ14" s="261"/>
      <c r="AK14" s="261"/>
      <c r="AL14" s="261"/>
      <c r="AM14" s="261"/>
      <c r="AN14" s="261"/>
      <c r="AO14" s="261"/>
      <c r="AP14" s="261"/>
      <c r="AQ14" s="261"/>
      <c r="AR14" s="261"/>
      <c r="AS14" s="261"/>
    </row>
    <row r="15" spans="2:45" ht="26.25" customHeight="1" thickBot="1">
      <c r="B15" s="1041"/>
      <c r="C15" s="257" t="s">
        <v>172</v>
      </c>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261"/>
      <c r="AG15" s="261"/>
      <c r="AH15" s="261"/>
      <c r="AI15" s="261"/>
      <c r="AJ15" s="261"/>
      <c r="AK15" s="261"/>
      <c r="AL15" s="261"/>
      <c r="AM15" s="261"/>
      <c r="AN15" s="261"/>
      <c r="AO15" s="261"/>
      <c r="AP15" s="261"/>
      <c r="AQ15" s="261"/>
      <c r="AR15" s="261"/>
      <c r="AS15" s="261"/>
    </row>
    <row r="16" spans="2:45" ht="28.5" customHeight="1" thickBot="1">
      <c r="B16" s="1041"/>
      <c r="C16" s="1024" t="s">
        <v>548</v>
      </c>
      <c r="D16" s="1025"/>
      <c r="E16" s="261"/>
      <c r="F16" s="261"/>
      <c r="G16" s="261"/>
      <c r="H16" s="261"/>
      <c r="I16" s="261"/>
      <c r="J16" s="261"/>
      <c r="K16" s="261"/>
      <c r="L16" s="261"/>
      <c r="M16" s="261"/>
      <c r="N16" s="261"/>
      <c r="O16" s="261"/>
      <c r="P16" s="261"/>
      <c r="Q16" s="261"/>
      <c r="R16" s="261"/>
      <c r="S16" s="261"/>
      <c r="T16" s="261"/>
      <c r="U16" s="261"/>
      <c r="V16" s="261"/>
      <c r="W16" s="261"/>
      <c r="X16" s="261"/>
      <c r="Y16" s="261"/>
      <c r="Z16" s="261"/>
      <c r="AA16" s="261"/>
      <c r="AB16" s="261"/>
      <c r="AC16" s="261"/>
      <c r="AD16" s="261"/>
      <c r="AE16" s="261"/>
      <c r="AF16" s="261"/>
      <c r="AG16" s="261"/>
      <c r="AH16" s="261"/>
      <c r="AI16" s="261"/>
      <c r="AJ16" s="261"/>
      <c r="AK16" s="261"/>
      <c r="AL16" s="261"/>
      <c r="AM16" s="261"/>
      <c r="AN16" s="261"/>
      <c r="AO16" s="261"/>
      <c r="AP16" s="261"/>
      <c r="AQ16" s="261"/>
      <c r="AR16" s="261"/>
      <c r="AS16" s="261"/>
    </row>
    <row r="17" spans="2:45" ht="15.75">
      <c r="C17" s="261"/>
      <c r="D17" s="261"/>
      <c r="E17" s="261"/>
      <c r="F17" s="261"/>
      <c r="G17" s="261"/>
      <c r="H17" s="261"/>
      <c r="I17" s="261"/>
      <c r="J17" s="261"/>
      <c r="K17" s="261"/>
      <c r="L17" s="261"/>
      <c r="M17" s="261"/>
      <c r="N17" s="261"/>
      <c r="O17" s="261"/>
      <c r="P17" s="261"/>
      <c r="Q17" s="261"/>
      <c r="R17" s="261"/>
      <c r="S17" s="261"/>
      <c r="T17" s="261"/>
      <c r="U17" s="261"/>
      <c r="V17" s="261"/>
      <c r="W17" s="261"/>
      <c r="X17" s="261"/>
      <c r="Y17" s="261"/>
      <c r="Z17" s="261"/>
      <c r="AA17" s="261"/>
      <c r="AB17" s="261"/>
      <c r="AC17" s="261"/>
      <c r="AD17" s="261"/>
      <c r="AE17" s="261"/>
      <c r="AF17" s="261"/>
      <c r="AG17" s="261"/>
      <c r="AH17" s="261"/>
      <c r="AI17" s="261"/>
      <c r="AJ17" s="261"/>
      <c r="AK17" s="261"/>
      <c r="AL17" s="261"/>
      <c r="AM17" s="261"/>
      <c r="AN17" s="261"/>
      <c r="AO17" s="261"/>
      <c r="AP17" s="261"/>
      <c r="AQ17" s="261"/>
      <c r="AR17" s="261"/>
      <c r="AS17" s="261"/>
    </row>
    <row r="18" spans="2:45" ht="166.5" customHeight="1">
      <c r="B18" s="1041" t="s">
        <v>502</v>
      </c>
      <c r="C18" s="1042" t="s">
        <v>949</v>
      </c>
      <c r="D18" s="1042"/>
      <c r="E18" s="1042"/>
      <c r="F18" s="1042"/>
      <c r="G18" s="1042"/>
      <c r="H18" s="1042"/>
      <c r="I18" s="1042"/>
      <c r="J18" s="1042"/>
      <c r="K18" s="1042"/>
      <c r="L18" s="1042"/>
      <c r="M18" s="1042"/>
      <c r="N18" s="1042"/>
      <c r="O18" s="1042"/>
      <c r="P18" s="1042"/>
      <c r="Q18" s="1042"/>
      <c r="R18" s="1042"/>
      <c r="S18" s="1042"/>
      <c r="T18" s="1042"/>
      <c r="U18" s="1042"/>
      <c r="V18" s="1042"/>
      <c r="W18" s="1042"/>
      <c r="X18" s="1042"/>
      <c r="Y18" s="1042"/>
      <c r="Z18" s="1042"/>
      <c r="AA18" s="1042"/>
      <c r="AB18" s="1042"/>
      <c r="AC18" s="1042"/>
      <c r="AD18" s="1042"/>
      <c r="AE18" s="423"/>
      <c r="AF18" s="423"/>
      <c r="AG18" s="423"/>
      <c r="AH18" s="423"/>
      <c r="AI18" s="423"/>
      <c r="AJ18" s="423"/>
      <c r="AK18" s="423"/>
      <c r="AL18" s="423"/>
      <c r="AM18" s="423"/>
      <c r="AN18" s="423"/>
      <c r="AO18" s="423"/>
      <c r="AP18" s="423"/>
      <c r="AQ18" s="423"/>
      <c r="AR18" s="423"/>
      <c r="AS18" s="423"/>
    </row>
    <row r="19" spans="2:45" ht="54.6" customHeight="1">
      <c r="B19" s="1041"/>
      <c r="C19" s="1042" t="s">
        <v>891</v>
      </c>
      <c r="D19" s="1042"/>
      <c r="E19" s="1042"/>
      <c r="F19" s="1042"/>
      <c r="G19" s="1042"/>
      <c r="H19" s="1042"/>
      <c r="I19" s="1042"/>
      <c r="J19" s="1042"/>
      <c r="K19" s="1042"/>
      <c r="L19" s="1042"/>
      <c r="M19" s="1042"/>
      <c r="N19" s="1042"/>
      <c r="O19" s="1042"/>
      <c r="P19" s="1042"/>
      <c r="Q19" s="1042"/>
      <c r="R19" s="1042"/>
      <c r="S19" s="1042"/>
      <c r="T19" s="1042"/>
      <c r="U19" s="1042"/>
      <c r="V19" s="1042"/>
      <c r="W19" s="1042"/>
      <c r="X19" s="1042"/>
      <c r="Y19" s="1042"/>
      <c r="Z19" s="1042"/>
      <c r="AA19" s="1042"/>
      <c r="AB19" s="1042"/>
      <c r="AC19" s="1042"/>
      <c r="AD19" s="1042"/>
      <c r="AE19" s="423"/>
      <c r="AF19" s="423"/>
      <c r="AG19" s="423"/>
      <c r="AH19" s="423"/>
      <c r="AI19" s="423"/>
      <c r="AJ19" s="423"/>
      <c r="AK19" s="423"/>
      <c r="AL19" s="423"/>
      <c r="AM19" s="423"/>
      <c r="AN19" s="423"/>
      <c r="AO19" s="423"/>
      <c r="AP19" s="423"/>
      <c r="AQ19" s="423"/>
      <c r="AR19" s="423"/>
      <c r="AS19" s="423"/>
    </row>
    <row r="20" spans="2:45" ht="62.25" customHeight="1">
      <c r="B20" s="269"/>
      <c r="C20" s="1042" t="s">
        <v>571</v>
      </c>
      <c r="D20" s="1042"/>
      <c r="E20" s="1042"/>
      <c r="F20" s="1042"/>
      <c r="G20" s="1042"/>
      <c r="H20" s="1042"/>
      <c r="I20" s="1042"/>
      <c r="J20" s="1042"/>
      <c r="K20" s="1042"/>
      <c r="L20" s="1042"/>
      <c r="M20" s="1042"/>
      <c r="N20" s="1042"/>
      <c r="O20" s="1042"/>
      <c r="P20" s="1042"/>
      <c r="Q20" s="1042"/>
      <c r="R20" s="1042"/>
      <c r="S20" s="1042"/>
      <c r="T20" s="1042"/>
      <c r="U20" s="1042"/>
      <c r="V20" s="1042"/>
      <c r="W20" s="1042"/>
      <c r="X20" s="1042"/>
      <c r="Y20" s="1042"/>
      <c r="Z20" s="1042"/>
      <c r="AA20" s="1042"/>
      <c r="AB20" s="1042"/>
      <c r="AC20" s="1042"/>
      <c r="AD20" s="1042"/>
      <c r="AE20" s="423"/>
      <c r="AF20" s="423"/>
      <c r="AG20" s="423"/>
      <c r="AH20" s="423"/>
      <c r="AI20" s="423"/>
      <c r="AJ20" s="423"/>
      <c r="AK20" s="423"/>
      <c r="AL20" s="423"/>
      <c r="AM20" s="423"/>
      <c r="AN20" s="423"/>
      <c r="AO20" s="423"/>
      <c r="AP20" s="423"/>
      <c r="AQ20" s="423"/>
      <c r="AR20" s="423"/>
      <c r="AS20" s="423"/>
    </row>
    <row r="21" spans="2:45" ht="43.5" customHeight="1">
      <c r="B21" s="269"/>
      <c r="C21" s="1042" t="s">
        <v>627</v>
      </c>
      <c r="D21" s="1042"/>
      <c r="E21" s="1042"/>
      <c r="F21" s="1042"/>
      <c r="G21" s="1042"/>
      <c r="H21" s="1042"/>
      <c r="I21" s="1042"/>
      <c r="J21" s="1042"/>
      <c r="K21" s="1042"/>
      <c r="L21" s="1042"/>
      <c r="M21" s="1042"/>
      <c r="N21" s="1042"/>
      <c r="O21" s="1042"/>
      <c r="P21" s="1042"/>
      <c r="Q21" s="1042"/>
      <c r="R21" s="1042"/>
      <c r="S21" s="1042"/>
      <c r="T21" s="1042"/>
      <c r="U21" s="1042"/>
      <c r="V21" s="1042"/>
      <c r="W21" s="1042"/>
      <c r="X21" s="1042"/>
      <c r="Y21" s="1042"/>
      <c r="Z21" s="1042"/>
      <c r="AA21" s="1042"/>
      <c r="AB21" s="1042"/>
      <c r="AC21" s="1042"/>
      <c r="AD21" s="1042"/>
      <c r="AE21" s="423"/>
      <c r="AF21" s="423"/>
      <c r="AG21" s="423"/>
      <c r="AH21" s="423"/>
      <c r="AI21" s="423"/>
      <c r="AJ21" s="423"/>
      <c r="AK21" s="423"/>
      <c r="AL21" s="423"/>
      <c r="AM21" s="423"/>
      <c r="AN21" s="423"/>
      <c r="AO21" s="423"/>
      <c r="AP21" s="423"/>
      <c r="AQ21" s="423"/>
      <c r="AR21" s="423"/>
      <c r="AS21" s="423"/>
    </row>
    <row r="22" spans="2:45" ht="70.5" customHeight="1">
      <c r="B22" s="269"/>
      <c r="C22" s="1042" t="s">
        <v>710</v>
      </c>
      <c r="D22" s="1042"/>
      <c r="E22" s="1042"/>
      <c r="F22" s="1042"/>
      <c r="G22" s="1042"/>
      <c r="H22" s="1042"/>
      <c r="I22" s="1042"/>
      <c r="J22" s="1042"/>
      <c r="K22" s="1042"/>
      <c r="L22" s="1042"/>
      <c r="M22" s="1042"/>
      <c r="N22" s="1042"/>
      <c r="O22" s="1042"/>
      <c r="P22" s="1042"/>
      <c r="Q22" s="1042"/>
      <c r="R22" s="1042"/>
      <c r="S22" s="1042"/>
      <c r="T22" s="1042"/>
      <c r="U22" s="1042"/>
      <c r="V22" s="1042"/>
      <c r="W22" s="1042"/>
      <c r="X22" s="1042"/>
      <c r="Y22" s="1042"/>
      <c r="Z22" s="1042"/>
      <c r="AA22" s="1042"/>
      <c r="AB22" s="1042"/>
      <c r="AC22" s="1042"/>
      <c r="AD22" s="1042"/>
      <c r="AE22" s="423"/>
      <c r="AF22" s="423"/>
      <c r="AG22" s="423"/>
      <c r="AH22" s="423"/>
      <c r="AI22" s="423"/>
      <c r="AJ22" s="423"/>
      <c r="AK22" s="423"/>
      <c r="AL22" s="423"/>
      <c r="AM22" s="423"/>
      <c r="AN22" s="423"/>
      <c r="AO22" s="423"/>
      <c r="AP22" s="423"/>
      <c r="AQ22" s="423"/>
      <c r="AR22" s="423"/>
      <c r="AS22" s="423"/>
    </row>
    <row r="23" spans="2:45" ht="15.75">
      <c r="B23" s="269"/>
      <c r="C23" s="272"/>
      <c r="D23" s="272"/>
      <c r="E23" s="272"/>
      <c r="F23" s="272"/>
      <c r="G23" s="272"/>
      <c r="H23" s="272"/>
      <c r="I23" s="272"/>
      <c r="J23" s="272"/>
      <c r="K23" s="272"/>
      <c r="L23" s="272"/>
      <c r="M23" s="272"/>
      <c r="N23" s="272"/>
      <c r="O23" s="272"/>
      <c r="P23" s="272"/>
      <c r="Q23" s="272"/>
      <c r="R23" s="272"/>
      <c r="S23" s="272"/>
      <c r="T23" s="272"/>
      <c r="U23" s="272"/>
      <c r="V23" s="272"/>
      <c r="W23" s="272"/>
      <c r="X23" s="272"/>
      <c r="Y23" s="272"/>
      <c r="Z23" s="272"/>
      <c r="AA23" s="272"/>
      <c r="AB23" s="272"/>
      <c r="AC23" s="272"/>
      <c r="AD23" s="272"/>
      <c r="AE23" s="272"/>
      <c r="AF23" s="272"/>
      <c r="AG23" s="272"/>
      <c r="AH23" s="272"/>
      <c r="AI23" s="272"/>
      <c r="AJ23" s="272"/>
      <c r="AK23" s="272"/>
      <c r="AL23" s="261"/>
      <c r="AM23" s="261"/>
      <c r="AN23" s="261"/>
      <c r="AO23" s="261"/>
      <c r="AP23" s="261"/>
      <c r="AQ23" s="261"/>
      <c r="AR23" s="261"/>
      <c r="AS23" s="261"/>
    </row>
    <row r="24" spans="2:45" ht="15.75">
      <c r="B24" s="1041" t="s">
        <v>524</v>
      </c>
      <c r="C24" s="583" t="s">
        <v>526</v>
      </c>
      <c r="D24" s="272"/>
      <c r="E24" s="272"/>
      <c r="F24" s="583" t="s">
        <v>711</v>
      </c>
      <c r="G24" s="272"/>
      <c r="H24" s="272"/>
      <c r="I24" s="272"/>
      <c r="J24" s="583" t="s">
        <v>717</v>
      </c>
      <c r="K24" s="272"/>
      <c r="L24" s="272"/>
      <c r="M24" s="272"/>
      <c r="N24" s="272"/>
      <c r="O24" s="272"/>
      <c r="P24" s="272"/>
      <c r="Q24" s="272"/>
      <c r="R24" s="272"/>
      <c r="S24" s="272"/>
      <c r="T24" s="272"/>
      <c r="U24" s="272"/>
      <c r="V24" s="272"/>
      <c r="W24" s="272"/>
      <c r="X24" s="272"/>
      <c r="Y24" s="272"/>
      <c r="Z24" s="272"/>
      <c r="AA24" s="272"/>
      <c r="AB24" s="272"/>
      <c r="AC24" s="272"/>
      <c r="AD24" s="272"/>
      <c r="AE24" s="272"/>
      <c r="AF24" s="272"/>
      <c r="AG24" s="272"/>
      <c r="AH24" s="272"/>
      <c r="AI24" s="272"/>
      <c r="AJ24" s="272"/>
      <c r="AK24" s="272"/>
      <c r="AL24" s="261"/>
      <c r="AM24" s="261"/>
      <c r="AN24" s="261"/>
      <c r="AO24" s="261"/>
      <c r="AP24" s="261"/>
      <c r="AQ24" s="261"/>
      <c r="AR24" s="261"/>
      <c r="AS24" s="261"/>
    </row>
    <row r="25" spans="2:45" ht="15.75">
      <c r="B25" s="1041"/>
      <c r="C25" s="583" t="s">
        <v>527</v>
      </c>
      <c r="D25" s="272"/>
      <c r="E25" s="272"/>
      <c r="F25" s="583" t="s">
        <v>712</v>
      </c>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72"/>
      <c r="AE25" s="272"/>
      <c r="AF25" s="272"/>
      <c r="AG25" s="272"/>
      <c r="AH25" s="272"/>
      <c r="AI25" s="272"/>
      <c r="AJ25" s="272"/>
      <c r="AK25" s="272"/>
      <c r="AL25" s="261"/>
      <c r="AM25" s="261"/>
      <c r="AN25" s="261"/>
      <c r="AO25" s="261"/>
      <c r="AP25" s="261"/>
      <c r="AQ25" s="261"/>
      <c r="AR25" s="261"/>
      <c r="AS25" s="261"/>
    </row>
    <row r="26" spans="2:45" ht="15.75">
      <c r="B26" s="526"/>
      <c r="C26" s="583" t="s">
        <v>528</v>
      </c>
      <c r="D26" s="272"/>
      <c r="E26" s="272"/>
      <c r="F26" s="583" t="s">
        <v>713</v>
      </c>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c r="AF26" s="272"/>
      <c r="AG26" s="272"/>
      <c r="AH26" s="272"/>
      <c r="AI26" s="272"/>
      <c r="AJ26" s="272"/>
      <c r="AK26" s="272"/>
      <c r="AL26" s="261"/>
      <c r="AM26" s="261"/>
      <c r="AN26" s="261"/>
      <c r="AO26" s="261"/>
      <c r="AP26" s="261"/>
      <c r="AQ26" s="261"/>
      <c r="AR26" s="261"/>
      <c r="AS26" s="261"/>
    </row>
    <row r="27" spans="2:45" ht="15.75">
      <c r="B27" s="526"/>
      <c r="C27" s="583" t="s">
        <v>529</v>
      </c>
      <c r="D27" s="272"/>
      <c r="E27" s="272"/>
      <c r="F27" s="583" t="s">
        <v>714</v>
      </c>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c r="AE27" s="272"/>
      <c r="AF27" s="272"/>
      <c r="AG27" s="272"/>
      <c r="AH27" s="272"/>
      <c r="AI27" s="272"/>
      <c r="AJ27" s="272"/>
      <c r="AK27" s="272"/>
      <c r="AL27" s="261"/>
      <c r="AM27" s="261"/>
      <c r="AN27" s="261"/>
      <c r="AO27" s="261"/>
      <c r="AP27" s="261"/>
      <c r="AQ27" s="261"/>
      <c r="AR27" s="261"/>
      <c r="AS27" s="261"/>
    </row>
    <row r="28" spans="2:45" ht="15.75">
      <c r="B28" s="526"/>
      <c r="C28" s="583" t="s">
        <v>530</v>
      </c>
      <c r="D28" s="272"/>
      <c r="E28" s="272"/>
      <c r="F28" s="583" t="s">
        <v>715</v>
      </c>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72"/>
      <c r="AE28" s="272"/>
      <c r="AF28" s="272"/>
      <c r="AG28" s="272"/>
      <c r="AH28" s="272"/>
      <c r="AI28" s="272"/>
      <c r="AJ28" s="272"/>
      <c r="AK28" s="272"/>
      <c r="AL28" s="261"/>
      <c r="AM28" s="261"/>
      <c r="AN28" s="261"/>
      <c r="AO28" s="261"/>
      <c r="AP28" s="261"/>
      <c r="AQ28" s="261"/>
      <c r="AR28" s="261"/>
      <c r="AS28" s="261"/>
    </row>
    <row r="29" spans="2:45" ht="15.75">
      <c r="B29" s="526"/>
      <c r="C29" s="583" t="s">
        <v>531</v>
      </c>
      <c r="D29" s="272"/>
      <c r="E29" s="272"/>
      <c r="F29" s="583" t="s">
        <v>716</v>
      </c>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s="272"/>
      <c r="AG29" s="272"/>
      <c r="AH29" s="272"/>
      <c r="AI29" s="272"/>
      <c r="AJ29" s="272"/>
      <c r="AK29" s="272"/>
      <c r="AL29" s="261"/>
      <c r="AM29" s="261"/>
      <c r="AN29" s="261"/>
      <c r="AO29" s="261"/>
      <c r="AP29" s="261"/>
      <c r="AQ29" s="261"/>
      <c r="AR29" s="261"/>
      <c r="AS29" s="261"/>
    </row>
    <row r="30" spans="2:45" ht="15.75">
      <c r="B30" s="526"/>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72"/>
      <c r="AE30" s="272"/>
      <c r="AF30" s="272"/>
      <c r="AG30" s="272"/>
      <c r="AH30" s="272"/>
      <c r="AI30" s="272"/>
      <c r="AJ30" s="272"/>
      <c r="AK30" s="272"/>
      <c r="AL30" s="261"/>
      <c r="AM30" s="261"/>
      <c r="AN30" s="261"/>
      <c r="AO30" s="261"/>
      <c r="AP30" s="261"/>
      <c r="AQ30" s="261"/>
      <c r="AR30" s="261"/>
      <c r="AS30" s="261"/>
    </row>
    <row r="31" spans="2:45" ht="15.75">
      <c r="B31" s="526"/>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72"/>
      <c r="AE31" s="272"/>
      <c r="AF31" s="272"/>
      <c r="AG31" s="272"/>
      <c r="AH31" s="272"/>
      <c r="AI31" s="272"/>
      <c r="AJ31" s="272"/>
      <c r="AK31" s="272"/>
      <c r="AL31" s="261"/>
      <c r="AM31" s="261"/>
      <c r="AN31" s="261"/>
      <c r="AO31" s="261"/>
      <c r="AP31" s="261"/>
      <c r="AQ31" s="261"/>
      <c r="AR31" s="261"/>
      <c r="AS31" s="261"/>
    </row>
    <row r="32" spans="2:45">
      <c r="C32" s="249"/>
      <c r="D32" s="249"/>
      <c r="E32" s="249"/>
      <c r="F32" s="249"/>
      <c r="G32" s="249"/>
      <c r="H32" s="249"/>
      <c r="I32" s="249"/>
      <c r="J32" s="249"/>
      <c r="K32" s="249"/>
      <c r="L32" s="249"/>
      <c r="M32" s="249"/>
      <c r="N32" s="249"/>
      <c r="O32" s="249"/>
      <c r="P32" s="249"/>
      <c r="Q32" s="249"/>
      <c r="R32" s="249"/>
      <c r="S32" s="249"/>
      <c r="T32" s="249"/>
      <c r="U32" s="249"/>
      <c r="V32" s="249"/>
      <c r="W32" s="249"/>
      <c r="X32" s="249"/>
      <c r="Y32" s="249"/>
      <c r="Z32" s="249"/>
      <c r="AA32" s="249"/>
      <c r="AB32" s="249"/>
      <c r="AC32" s="249"/>
      <c r="AD32" s="249"/>
      <c r="AE32" s="249"/>
      <c r="AF32" s="249"/>
      <c r="AG32" s="249"/>
      <c r="AH32" s="249"/>
      <c r="AI32" s="249"/>
      <c r="AJ32" s="249"/>
      <c r="AK32" s="249"/>
      <c r="AL32" s="249"/>
      <c r="AM32" s="249"/>
      <c r="AN32" s="249"/>
      <c r="AO32" s="249"/>
      <c r="AP32" s="249"/>
      <c r="AQ32" s="249"/>
      <c r="AR32" s="249"/>
      <c r="AS32" s="249"/>
    </row>
    <row r="33" spans="1:45" ht="15.75">
      <c r="B33" s="276" t="s">
        <v>265</v>
      </c>
      <c r="C33" s="277"/>
      <c r="D33" s="577"/>
      <c r="E33" s="249"/>
      <c r="F33" s="249"/>
      <c r="G33" s="249"/>
      <c r="H33" s="249"/>
      <c r="I33" s="249"/>
      <c r="J33" s="249"/>
      <c r="K33" s="249"/>
      <c r="L33" s="249"/>
      <c r="M33" s="249"/>
      <c r="N33" s="249"/>
      <c r="O33" s="249"/>
      <c r="P33" s="249"/>
      <c r="Q33" s="249"/>
      <c r="R33" s="277"/>
      <c r="S33" s="249"/>
      <c r="T33" s="249"/>
      <c r="U33" s="249"/>
      <c r="V33" s="249"/>
      <c r="W33" s="249"/>
      <c r="X33" s="249"/>
      <c r="Y33" s="249"/>
      <c r="Z33" s="249"/>
      <c r="AA33" s="249"/>
      <c r="AB33" s="249"/>
      <c r="AC33" s="249"/>
      <c r="AD33" s="249"/>
      <c r="AE33" s="266"/>
      <c r="AF33" s="263"/>
      <c r="AG33" s="263"/>
      <c r="AH33" s="263"/>
      <c r="AI33" s="263"/>
      <c r="AJ33" s="263"/>
      <c r="AK33" s="263"/>
      <c r="AL33" s="263"/>
      <c r="AM33" s="263"/>
      <c r="AN33" s="263"/>
      <c r="AO33" s="263"/>
      <c r="AP33" s="263"/>
      <c r="AQ33" s="263"/>
      <c r="AR33" s="263"/>
      <c r="AS33" s="278"/>
    </row>
    <row r="34" spans="1:45" ht="36.75" customHeight="1">
      <c r="B34" s="1031" t="s">
        <v>211</v>
      </c>
      <c r="C34" s="1033" t="s">
        <v>33</v>
      </c>
      <c r="D34" s="718" t="s">
        <v>421</v>
      </c>
      <c r="E34" s="1046" t="s">
        <v>209</v>
      </c>
      <c r="F34" s="1047"/>
      <c r="G34" s="1047"/>
      <c r="H34" s="1047"/>
      <c r="I34" s="1047"/>
      <c r="J34" s="1047"/>
      <c r="K34" s="1047"/>
      <c r="L34" s="1047"/>
      <c r="M34" s="1047"/>
      <c r="N34" s="1047"/>
      <c r="O34" s="1047"/>
      <c r="P34" s="1047"/>
      <c r="Q34" s="1048" t="s">
        <v>213</v>
      </c>
      <c r="R34" s="717" t="s">
        <v>422</v>
      </c>
      <c r="S34" s="1028" t="s">
        <v>212</v>
      </c>
      <c r="T34" s="1029"/>
      <c r="U34" s="1029"/>
      <c r="V34" s="1029"/>
      <c r="W34" s="1029"/>
      <c r="X34" s="1029"/>
      <c r="Y34" s="1029"/>
      <c r="Z34" s="1029"/>
      <c r="AA34" s="1029"/>
      <c r="AB34" s="1029"/>
      <c r="AC34" s="1029"/>
      <c r="AD34" s="1040"/>
      <c r="AE34" s="1028" t="s">
        <v>242</v>
      </c>
      <c r="AF34" s="1029"/>
      <c r="AG34" s="1029"/>
      <c r="AH34" s="1029"/>
      <c r="AI34" s="1029"/>
      <c r="AJ34" s="1029"/>
      <c r="AK34" s="1029"/>
      <c r="AL34" s="1029"/>
      <c r="AM34" s="1029"/>
      <c r="AN34" s="1029"/>
      <c r="AO34" s="1029"/>
      <c r="AP34" s="1029"/>
      <c r="AQ34" s="1029"/>
      <c r="AR34" s="1029"/>
      <c r="AS34" s="1030"/>
    </row>
    <row r="35" spans="1:45" ht="65.25" customHeight="1">
      <c r="B35" s="1032"/>
      <c r="C35" s="1045"/>
      <c r="D35" s="726">
        <v>2015</v>
      </c>
      <c r="E35" s="730">
        <v>2016</v>
      </c>
      <c r="F35" s="727">
        <v>2017</v>
      </c>
      <c r="G35" s="727">
        <v>2018</v>
      </c>
      <c r="H35" s="727">
        <v>2019</v>
      </c>
      <c r="I35" s="727">
        <v>2020</v>
      </c>
      <c r="J35" s="727">
        <v>2021</v>
      </c>
      <c r="K35" s="727">
        <v>2022</v>
      </c>
      <c r="L35" s="729">
        <v>2023</v>
      </c>
      <c r="M35" s="728">
        <v>2024</v>
      </c>
      <c r="N35" s="727">
        <v>2025</v>
      </c>
      <c r="O35" s="728">
        <v>2026</v>
      </c>
      <c r="P35" s="730">
        <v>2027</v>
      </c>
      <c r="Q35" s="1048"/>
      <c r="R35" s="731">
        <v>2015</v>
      </c>
      <c r="S35" s="281">
        <v>2016</v>
      </c>
      <c r="T35" s="281">
        <v>2017</v>
      </c>
      <c r="U35" s="281">
        <v>2018</v>
      </c>
      <c r="V35" s="281">
        <v>2019</v>
      </c>
      <c r="W35" s="281">
        <v>2020</v>
      </c>
      <c r="X35" s="281">
        <v>2021</v>
      </c>
      <c r="Y35" s="281">
        <v>2022</v>
      </c>
      <c r="Z35" s="281">
        <v>2023</v>
      </c>
      <c r="AA35" s="424">
        <v>2024</v>
      </c>
      <c r="AB35" s="424">
        <v>2025</v>
      </c>
      <c r="AC35" s="424">
        <v>2026</v>
      </c>
      <c r="AD35" s="424">
        <v>2027</v>
      </c>
      <c r="AE35" s="281" t="str">
        <f>'1.  LRAMVA Summary'!$D$53</f>
        <v>Residential</v>
      </c>
      <c r="AF35" s="281" t="str">
        <f>'1.  LRAMVA Summary'!$E$53</f>
        <v>GS&lt;50 kW</v>
      </c>
      <c r="AG35" s="281" t="str">
        <f>'1.  LRAMVA Summary'!$F$53</f>
        <v>GS 50 to 699 kW</v>
      </c>
      <c r="AH35" s="281" t="str">
        <f>'1.  LRAMVA Summary'!$G$53</f>
        <v>GS 700 to 4,999 kW</v>
      </c>
      <c r="AI35" s="281" t="str">
        <f>'1.  LRAMVA Summary'!$H$53</f>
        <v>Large Use</v>
      </c>
      <c r="AJ35" s="281" t="str">
        <f>'1.  LRAMVA Summary'!$I$53</f>
        <v>Street Lighting</v>
      </c>
      <c r="AK35" s="281" t="str">
        <f>'1.  LRAMVA Summary'!$J$53</f>
        <v>Unmetered Scattered Load</v>
      </c>
      <c r="AL35" s="281" t="str">
        <f>'1.  LRAMVA Summary'!$K$53</f>
        <v/>
      </c>
      <c r="AM35" s="281" t="str">
        <f>'1.  LRAMVA Summary'!$L$53</f>
        <v/>
      </c>
      <c r="AN35" s="281" t="str">
        <f>'1.  LRAMVA Summary'!$M$53</f>
        <v/>
      </c>
      <c r="AO35" s="281" t="str">
        <f>'1.  LRAMVA Summary'!$N$53</f>
        <v/>
      </c>
      <c r="AP35" s="281" t="str">
        <f>'1.  LRAMVA Summary'!$O$53</f>
        <v/>
      </c>
      <c r="AQ35" s="281" t="str">
        <f>'1.  LRAMVA Summary'!$P$53</f>
        <v/>
      </c>
      <c r="AR35" s="281" t="str">
        <f>'1.  LRAMVA Summary'!$Q$53</f>
        <v/>
      </c>
      <c r="AS35" s="283" t="str">
        <f>'1.  LRAMVA Summary'!$R$53</f>
        <v>Total</v>
      </c>
    </row>
    <row r="36" spans="1:45" ht="16.5" customHeight="1">
      <c r="B36" s="505" t="s">
        <v>501</v>
      </c>
      <c r="C36" s="285"/>
      <c r="D36" s="285"/>
      <c r="E36" s="285"/>
      <c r="F36" s="285"/>
      <c r="G36" s="285"/>
      <c r="H36" s="285"/>
      <c r="I36" s="285"/>
      <c r="J36" s="285"/>
      <c r="K36" s="285"/>
      <c r="L36" s="285"/>
      <c r="M36" s="285"/>
      <c r="N36" s="285"/>
      <c r="O36" s="285"/>
      <c r="P36" s="285"/>
      <c r="Q36" s="286"/>
      <c r="R36" s="285"/>
      <c r="S36" s="285"/>
      <c r="T36" s="285"/>
      <c r="U36" s="285"/>
      <c r="V36" s="285"/>
      <c r="W36" s="285"/>
      <c r="X36" s="285"/>
      <c r="Y36" s="285"/>
      <c r="Z36" s="285"/>
      <c r="AA36" s="285"/>
      <c r="AB36" s="285"/>
      <c r="AC36" s="285"/>
      <c r="AD36" s="285"/>
      <c r="AE36" s="287" t="str">
        <f>'1.  LRAMVA Summary'!$D$54</f>
        <v>kWh</v>
      </c>
      <c r="AF36" s="287" t="str">
        <f>'1.  LRAMVA Summary'!$E$54</f>
        <v>kWh</v>
      </c>
      <c r="AG36" s="287" t="str">
        <f>'1.  LRAMVA Summary'!$F$54</f>
        <v>kW</v>
      </c>
      <c r="AH36" s="287" t="str">
        <f>'1.  LRAMVA Summary'!$G$54</f>
        <v>kW</v>
      </c>
      <c r="AI36" s="287" t="str">
        <f>'1.  LRAMVA Summary'!$H$54</f>
        <v>kW</v>
      </c>
      <c r="AJ36" s="287" t="str">
        <f>'1.  LRAMVA Summary'!$I$54</f>
        <v>kW</v>
      </c>
      <c r="AK36" s="287" t="str">
        <f>'1.  LRAMVA Summary'!$J$54</f>
        <v>kWh</v>
      </c>
      <c r="AL36" s="287">
        <f>'1.  LRAMVA Summary'!$K$54</f>
        <v>0</v>
      </c>
      <c r="AM36" s="287">
        <f>'1.  LRAMVA Summary'!$L$54</f>
        <v>0</v>
      </c>
      <c r="AN36" s="287">
        <f>'1.  LRAMVA Summary'!$M$54</f>
        <v>0</v>
      </c>
      <c r="AO36" s="287">
        <f>'1.  LRAMVA Summary'!$N$54</f>
        <v>0</v>
      </c>
      <c r="AP36" s="287">
        <f>'1.  LRAMVA Summary'!$O$54</f>
        <v>0</v>
      </c>
      <c r="AQ36" s="287">
        <f>'1.  LRAMVA Summary'!$P$54</f>
        <v>0</v>
      </c>
      <c r="AR36" s="287">
        <f>'1.  LRAMVA Summary'!$Q$54</f>
        <v>0</v>
      </c>
      <c r="AS36" s="288"/>
    </row>
    <row r="37" spans="1:45" ht="16.5" hidden="1" customHeight="1" outlineLevel="1">
      <c r="B37" s="284" t="s">
        <v>494</v>
      </c>
      <c r="C37" s="285"/>
      <c r="D37" s="285"/>
      <c r="E37" s="285"/>
      <c r="F37" s="285"/>
      <c r="G37" s="285"/>
      <c r="H37" s="285"/>
      <c r="I37" s="285"/>
      <c r="J37" s="285"/>
      <c r="K37" s="285"/>
      <c r="L37" s="285"/>
      <c r="M37" s="285"/>
      <c r="N37" s="285"/>
      <c r="O37" s="285"/>
      <c r="P37" s="285"/>
      <c r="Q37" s="286"/>
      <c r="R37" s="285"/>
      <c r="S37" s="285"/>
      <c r="T37" s="285"/>
      <c r="U37" s="285"/>
      <c r="V37" s="285"/>
      <c r="W37" s="285"/>
      <c r="X37" s="285"/>
      <c r="Y37" s="285"/>
      <c r="Z37" s="285"/>
      <c r="AA37" s="285"/>
      <c r="AB37" s="285"/>
      <c r="AC37" s="285"/>
      <c r="AD37" s="285"/>
      <c r="AE37" s="287"/>
      <c r="AF37" s="287"/>
      <c r="AG37" s="287"/>
      <c r="AH37" s="287"/>
      <c r="AI37" s="287"/>
      <c r="AJ37" s="287"/>
      <c r="AK37" s="287"/>
      <c r="AL37" s="287"/>
      <c r="AM37" s="287"/>
      <c r="AN37" s="287"/>
      <c r="AO37" s="287"/>
      <c r="AP37" s="287"/>
      <c r="AQ37" s="287"/>
      <c r="AR37" s="287"/>
      <c r="AS37" s="288"/>
    </row>
    <row r="38" spans="1:45" hidden="1" outlineLevel="1">
      <c r="A38" s="509">
        <v>1</v>
      </c>
      <c r="B38" s="290" t="s">
        <v>95</v>
      </c>
      <c r="C38" s="287" t="s">
        <v>25</v>
      </c>
      <c r="D38" s="291">
        <f>'7.  Persistence Report'!AU120</f>
        <v>1538773</v>
      </c>
      <c r="E38" s="291">
        <f>'7.  Persistence Report'!AV120+'7.  Persistence Report'!AV213</f>
        <v>1775764</v>
      </c>
      <c r="F38" s="291">
        <f>'7.  Persistence Report'!AW120+'7.  Persistence Report'!AW213</f>
        <v>1775764</v>
      </c>
      <c r="G38" s="291">
        <f>'7.  Persistence Report'!AX120+'7.  Persistence Report'!AX213</f>
        <v>1775764</v>
      </c>
      <c r="H38" s="291">
        <f>'7.  Persistence Report'!AY120+'7.  Persistence Report'!AY213</f>
        <v>1775764</v>
      </c>
      <c r="I38" s="291">
        <f>'7.  Persistence Report'!AZ120+'7.  Persistence Report'!AZ213</f>
        <v>1775764</v>
      </c>
      <c r="J38" s="291">
        <f>'7.  Persistence Report'!BA120+'7.  Persistence Report'!BA213</f>
        <v>1775764</v>
      </c>
      <c r="K38" s="291">
        <f>'7.  Persistence Report'!BB120+'7.  Persistence Report'!BB213</f>
        <v>1775341</v>
      </c>
      <c r="L38" s="291">
        <f>'7.  Persistence Report'!BC120+'7.  Persistence Report'!BC213</f>
        <v>1775341</v>
      </c>
      <c r="M38" s="291">
        <f>'7.  Persistence Report'!BD120+'7.  Persistence Report'!BD213</f>
        <v>1775341</v>
      </c>
      <c r="N38" s="291">
        <f>'7.  Persistence Report'!BE120+'7.  Persistence Report'!BE213</f>
        <v>1651115</v>
      </c>
      <c r="O38" s="291">
        <f>'7.  Persistence Report'!BF120+'7.  Persistence Report'!BF213</f>
        <v>1640930</v>
      </c>
      <c r="P38" s="291">
        <f>'7.  Persistence Report'!BG120+'7.  Persistence Report'!BG213</f>
        <v>1640930</v>
      </c>
      <c r="Q38" s="463"/>
      <c r="R38" s="291">
        <f>'7.  Persistence Report'!P120</f>
        <v>100</v>
      </c>
      <c r="S38" s="291">
        <f>'7.  Persistence Report'!Q120+'7.  Persistence Report'!P213</f>
        <v>115</v>
      </c>
      <c r="T38" s="291">
        <f>'7.  Persistence Report'!R120+'7.  Persistence Report'!Q213</f>
        <v>115</v>
      </c>
      <c r="U38" s="291">
        <f>'7.  Persistence Report'!S120+'7.  Persistence Report'!R213</f>
        <v>115</v>
      </c>
      <c r="V38" s="291">
        <f>'7.  Persistence Report'!T120+'7.  Persistence Report'!S213</f>
        <v>115</v>
      </c>
      <c r="W38" s="291">
        <f>'7.  Persistence Report'!U120+'7.  Persistence Report'!T213</f>
        <v>115</v>
      </c>
      <c r="X38" s="291">
        <f>'7.  Persistence Report'!V120+'7.  Persistence Report'!U213</f>
        <v>115</v>
      </c>
      <c r="Y38" s="291">
        <f>'7.  Persistence Report'!W120+'7.  Persistence Report'!V213</f>
        <v>115</v>
      </c>
      <c r="Z38" s="291">
        <f>'7.  Persistence Report'!X120+'7.  Persistence Report'!W213</f>
        <v>115</v>
      </c>
      <c r="AA38" s="291">
        <f>'7.  Persistence Report'!Y120+'7.  Persistence Report'!X213</f>
        <v>115</v>
      </c>
      <c r="AB38" s="291">
        <f>'7.  Persistence Report'!Z120+'7.  Persistence Report'!Y213</f>
        <v>104</v>
      </c>
      <c r="AC38" s="291">
        <f>'7.  Persistence Report'!AA120+'7.  Persistence Report'!Z213</f>
        <v>103</v>
      </c>
      <c r="AD38" s="291">
        <f>'7.  Persistence Report'!AB120+'7.  Persistence Report'!AA213</f>
        <v>103</v>
      </c>
      <c r="AE38" s="406">
        <v>1</v>
      </c>
      <c r="AF38" s="406"/>
      <c r="AG38" s="406"/>
      <c r="AH38" s="406"/>
      <c r="AI38" s="406"/>
      <c r="AJ38" s="406"/>
      <c r="AK38" s="406"/>
      <c r="AL38" s="406"/>
      <c r="AM38" s="406"/>
      <c r="AN38" s="406"/>
      <c r="AO38" s="406"/>
      <c r="AP38" s="406"/>
      <c r="AQ38" s="406"/>
      <c r="AR38" s="406"/>
      <c r="AS38" s="293">
        <f>SUM(AE38:AR38)</f>
        <v>1</v>
      </c>
    </row>
    <row r="39" spans="1:45" hidden="1" outlineLevel="1">
      <c r="B39" s="290" t="s">
        <v>266</v>
      </c>
      <c r="C39" s="287" t="s">
        <v>163</v>
      </c>
      <c r="D39" s="291"/>
      <c r="E39" s="291"/>
      <c r="F39" s="291"/>
      <c r="G39" s="291"/>
      <c r="H39" s="291"/>
      <c r="I39" s="291"/>
      <c r="J39" s="291"/>
      <c r="K39" s="291"/>
      <c r="L39" s="291"/>
      <c r="M39" s="291"/>
      <c r="N39" s="291"/>
      <c r="O39" s="291"/>
      <c r="P39" s="291"/>
      <c r="Q39" s="463"/>
      <c r="R39" s="291"/>
      <c r="S39" s="291"/>
      <c r="T39" s="291"/>
      <c r="U39" s="291"/>
      <c r="V39" s="291"/>
      <c r="W39" s="291"/>
      <c r="X39" s="291"/>
      <c r="Y39" s="291"/>
      <c r="Z39" s="291"/>
      <c r="AA39" s="291"/>
      <c r="AB39" s="291"/>
      <c r="AC39" s="291"/>
      <c r="AD39" s="291"/>
      <c r="AE39" s="406">
        <v>1</v>
      </c>
      <c r="AF39" s="406">
        <v>0</v>
      </c>
      <c r="AG39" s="406">
        <v>0</v>
      </c>
      <c r="AH39" s="406">
        <v>0</v>
      </c>
      <c r="AI39" s="406">
        <v>0</v>
      </c>
      <c r="AJ39" s="406">
        <v>0</v>
      </c>
      <c r="AK39" s="406">
        <v>0</v>
      </c>
      <c r="AL39" s="406">
        <v>0</v>
      </c>
      <c r="AM39" s="406">
        <v>0</v>
      </c>
      <c r="AN39" s="406">
        <f t="shared" ref="AN39:AR39" si="0">AN38</f>
        <v>0</v>
      </c>
      <c r="AO39" s="406">
        <f t="shared" si="0"/>
        <v>0</v>
      </c>
      <c r="AP39" s="406">
        <f t="shared" si="0"/>
        <v>0</v>
      </c>
      <c r="AQ39" s="406">
        <f t="shared" si="0"/>
        <v>0</v>
      </c>
      <c r="AR39" s="406">
        <f t="shared" si="0"/>
        <v>0</v>
      </c>
      <c r="AS39" s="293"/>
    </row>
    <row r="40" spans="1:45" ht="15.75" hidden="1" outlineLevel="1">
      <c r="B40" s="294"/>
      <c r="C40" s="295"/>
      <c r="D40" s="295"/>
      <c r="E40" s="295"/>
      <c r="F40" s="295"/>
      <c r="G40" s="295"/>
      <c r="H40" s="295"/>
      <c r="I40" s="295"/>
      <c r="J40" s="725"/>
      <c r="K40" s="295"/>
      <c r="L40" s="295"/>
      <c r="M40" s="295"/>
      <c r="N40" s="295"/>
      <c r="O40" s="295"/>
      <c r="P40" s="295"/>
      <c r="Q40" s="296"/>
      <c r="R40" s="295"/>
      <c r="S40" s="295"/>
      <c r="T40" s="295"/>
      <c r="U40" s="295"/>
      <c r="V40" s="295"/>
      <c r="W40" s="295"/>
      <c r="X40" s="295"/>
      <c r="Y40" s="295"/>
      <c r="Z40" s="295"/>
      <c r="AA40" s="295"/>
      <c r="AB40" s="295"/>
      <c r="AC40" s="295"/>
      <c r="AD40" s="295"/>
      <c r="AE40" s="407"/>
      <c r="AF40" s="408"/>
      <c r="AG40" s="408"/>
      <c r="AH40" s="408"/>
      <c r="AI40" s="408"/>
      <c r="AJ40" s="408"/>
      <c r="AK40" s="408"/>
      <c r="AL40" s="408"/>
      <c r="AM40" s="408"/>
      <c r="AN40" s="408"/>
      <c r="AO40" s="408"/>
      <c r="AP40" s="408"/>
      <c r="AQ40" s="408"/>
      <c r="AR40" s="408"/>
      <c r="AS40" s="298"/>
    </row>
    <row r="41" spans="1:45" hidden="1" outlineLevel="1">
      <c r="A41" s="509">
        <v>2</v>
      </c>
      <c r="B41" s="290" t="s">
        <v>96</v>
      </c>
      <c r="C41" s="287" t="s">
        <v>25</v>
      </c>
      <c r="D41" s="291">
        <f>'7.  Persistence Report'!AU121</f>
        <v>2765359</v>
      </c>
      <c r="E41" s="291">
        <f>'7.  Persistence Report'!AV121+'7.  Persistence Report'!AV214</f>
        <v>2744480</v>
      </c>
      <c r="F41" s="291">
        <f>'7.  Persistence Report'!AW121+'7.  Persistence Report'!AW214</f>
        <v>2744480</v>
      </c>
      <c r="G41" s="291">
        <f>'7.  Persistence Report'!AX121+'7.  Persistence Report'!AX214</f>
        <v>2744480</v>
      </c>
      <c r="H41" s="291">
        <f>'7.  Persistence Report'!AY121+'7.  Persistence Report'!AY214</f>
        <v>2744480</v>
      </c>
      <c r="I41" s="291">
        <f>'7.  Persistence Report'!AZ121+'7.  Persistence Report'!AZ214</f>
        <v>2744480</v>
      </c>
      <c r="J41" s="291">
        <f>'7.  Persistence Report'!BA121+'7.  Persistence Report'!BA214</f>
        <v>2744480</v>
      </c>
      <c r="K41" s="291">
        <f>'7.  Persistence Report'!BB121+'7.  Persistence Report'!BB214</f>
        <v>2742988</v>
      </c>
      <c r="L41" s="291">
        <f>'7.  Persistence Report'!BC121+'7.  Persistence Report'!BC214</f>
        <v>2742988</v>
      </c>
      <c r="M41" s="291">
        <f>'7.  Persistence Report'!BD121+'7.  Persistence Report'!BD214</f>
        <v>2742988</v>
      </c>
      <c r="N41" s="291">
        <f>'7.  Persistence Report'!BE121+'7.  Persistence Report'!BE214</f>
        <v>2527341</v>
      </c>
      <c r="O41" s="291">
        <f>'7.  Persistence Report'!BF121+'7.  Persistence Report'!BF214</f>
        <v>2398244</v>
      </c>
      <c r="P41" s="291">
        <f>'7.  Persistence Report'!BG121+'7.  Persistence Report'!BG214</f>
        <v>2398244</v>
      </c>
      <c r="Q41" s="463"/>
      <c r="R41" s="291">
        <f>'7.  Persistence Report'!P121</f>
        <v>187</v>
      </c>
      <c r="S41" s="291">
        <f>'7.  Persistence Report'!Q121+'7.  Persistence Report'!Q214</f>
        <v>186</v>
      </c>
      <c r="T41" s="291">
        <f>'7.  Persistence Report'!R121+'7.  Persistence Report'!R214</f>
        <v>186</v>
      </c>
      <c r="U41" s="291">
        <f>'7.  Persistence Report'!S121+'7.  Persistence Report'!S214</f>
        <v>186</v>
      </c>
      <c r="V41" s="291">
        <f>'7.  Persistence Report'!T121+'7.  Persistence Report'!T214</f>
        <v>186</v>
      </c>
      <c r="W41" s="291">
        <f>'7.  Persistence Report'!U121+'7.  Persistence Report'!U214</f>
        <v>186</v>
      </c>
      <c r="X41" s="291">
        <f>'7.  Persistence Report'!V121+'7.  Persistence Report'!V214</f>
        <v>186</v>
      </c>
      <c r="Y41" s="291">
        <f>'7.  Persistence Report'!W121+'7.  Persistence Report'!W214</f>
        <v>185</v>
      </c>
      <c r="Z41" s="291">
        <f>'7.  Persistence Report'!X121+'7.  Persistence Report'!X214</f>
        <v>185</v>
      </c>
      <c r="AA41" s="291">
        <f>'7.  Persistence Report'!Y121+'7.  Persistence Report'!Y214</f>
        <v>185</v>
      </c>
      <c r="AB41" s="291">
        <f>'7.  Persistence Report'!Z121+'7.  Persistence Report'!Z214</f>
        <v>156</v>
      </c>
      <c r="AC41" s="291">
        <f>'7.  Persistence Report'!AA121+'7.  Persistence Report'!AA214</f>
        <v>148</v>
      </c>
      <c r="AD41" s="291">
        <f>'7.  Persistence Report'!AB121+'7.  Persistence Report'!AB214</f>
        <v>148</v>
      </c>
      <c r="AE41" s="406">
        <v>1</v>
      </c>
      <c r="AF41" s="406"/>
      <c r="AG41" s="406"/>
      <c r="AH41" s="406"/>
      <c r="AI41" s="406"/>
      <c r="AJ41" s="406"/>
      <c r="AK41" s="406"/>
      <c r="AL41" s="406"/>
      <c r="AM41" s="406"/>
      <c r="AN41" s="406"/>
      <c r="AO41" s="406"/>
      <c r="AP41" s="406"/>
      <c r="AQ41" s="406"/>
      <c r="AR41" s="406"/>
      <c r="AS41" s="293">
        <f>SUM(AE41:AR41)</f>
        <v>1</v>
      </c>
    </row>
    <row r="42" spans="1:45" hidden="1" outlineLevel="1">
      <c r="B42" s="290" t="s">
        <v>266</v>
      </c>
      <c r="C42" s="287" t="s">
        <v>163</v>
      </c>
      <c r="D42" s="291"/>
      <c r="E42" s="291"/>
      <c r="F42" s="291"/>
      <c r="G42" s="291"/>
      <c r="H42" s="291"/>
      <c r="I42" s="291"/>
      <c r="J42" s="291"/>
      <c r="K42" s="291"/>
      <c r="L42" s="291"/>
      <c r="M42" s="291"/>
      <c r="N42" s="291"/>
      <c r="O42" s="291"/>
      <c r="P42" s="291"/>
      <c r="Q42" s="463"/>
      <c r="R42" s="291"/>
      <c r="S42" s="291"/>
      <c r="T42" s="291"/>
      <c r="U42" s="291"/>
      <c r="V42" s="291"/>
      <c r="W42" s="291"/>
      <c r="X42" s="291"/>
      <c r="Y42" s="291"/>
      <c r="Z42" s="291"/>
      <c r="AA42" s="291"/>
      <c r="AB42" s="291"/>
      <c r="AC42" s="291"/>
      <c r="AD42" s="291"/>
      <c r="AE42" s="406">
        <v>1</v>
      </c>
      <c r="AF42" s="406">
        <v>0</v>
      </c>
      <c r="AG42" s="406">
        <v>0</v>
      </c>
      <c r="AH42" s="406">
        <v>0</v>
      </c>
      <c r="AI42" s="406">
        <v>0</v>
      </c>
      <c r="AJ42" s="406">
        <v>0</v>
      </c>
      <c r="AK42" s="406">
        <v>0</v>
      </c>
      <c r="AL42" s="406">
        <v>0</v>
      </c>
      <c r="AM42" s="406">
        <v>0</v>
      </c>
      <c r="AN42" s="406">
        <f t="shared" ref="AN42" si="1">AN41</f>
        <v>0</v>
      </c>
      <c r="AO42" s="406">
        <f t="shared" ref="AO42" si="2">AO41</f>
        <v>0</v>
      </c>
      <c r="AP42" s="406">
        <f t="shared" ref="AP42" si="3">AP41</f>
        <v>0</v>
      </c>
      <c r="AQ42" s="406">
        <f t="shared" ref="AQ42" si="4">AQ41</f>
        <v>0</v>
      </c>
      <c r="AR42" s="406">
        <f t="shared" ref="AR42" si="5">AR41</f>
        <v>0</v>
      </c>
      <c r="AS42" s="293"/>
    </row>
    <row r="43" spans="1:45" ht="15.75" hidden="1" outlineLevel="1">
      <c r="B43" s="294"/>
      <c r="C43" s="295"/>
      <c r="D43" s="300"/>
      <c r="E43" s="300"/>
      <c r="F43" s="300"/>
      <c r="G43" s="300"/>
      <c r="H43" s="300"/>
      <c r="I43" s="300"/>
      <c r="J43" s="300"/>
      <c r="K43" s="300"/>
      <c r="L43" s="300"/>
      <c r="M43" s="300"/>
      <c r="N43" s="300"/>
      <c r="O43" s="300"/>
      <c r="P43" s="300"/>
      <c r="Q43" s="296"/>
      <c r="R43" s="300"/>
      <c r="S43" s="300"/>
      <c r="T43" s="300"/>
      <c r="U43" s="300"/>
      <c r="V43" s="300"/>
      <c r="W43" s="300"/>
      <c r="X43" s="300"/>
      <c r="Y43" s="300"/>
      <c r="Z43" s="300"/>
      <c r="AA43" s="300"/>
      <c r="AB43" s="300"/>
      <c r="AC43" s="300"/>
      <c r="AD43" s="300"/>
      <c r="AE43" s="407"/>
      <c r="AF43" s="408"/>
      <c r="AG43" s="408"/>
      <c r="AH43" s="408"/>
      <c r="AI43" s="408"/>
      <c r="AJ43" s="408"/>
      <c r="AK43" s="408"/>
      <c r="AL43" s="408"/>
      <c r="AM43" s="408"/>
      <c r="AN43" s="408"/>
      <c r="AO43" s="408"/>
      <c r="AP43" s="408"/>
      <c r="AQ43" s="408"/>
      <c r="AR43" s="408"/>
      <c r="AS43" s="298"/>
    </row>
    <row r="44" spans="1:45" hidden="1" outlineLevel="1">
      <c r="A44" s="509">
        <v>3</v>
      </c>
      <c r="B44" s="290" t="s">
        <v>97</v>
      </c>
      <c r="C44" s="287" t="s">
        <v>25</v>
      </c>
      <c r="D44" s="291">
        <f>'7.  Persistence Report'!AU122</f>
        <v>34312</v>
      </c>
      <c r="E44" s="291">
        <f>'7.  Persistence Report'!AV122</f>
        <v>34312</v>
      </c>
      <c r="F44" s="291">
        <f>'7.  Persistence Report'!AW122</f>
        <v>34312</v>
      </c>
      <c r="G44" s="291">
        <f>'7.  Persistence Report'!AX122</f>
        <v>34312</v>
      </c>
      <c r="H44" s="291">
        <f>'7.  Persistence Report'!AY122</f>
        <v>16686</v>
      </c>
      <c r="I44" s="291">
        <f>'7.  Persistence Report'!AZ122</f>
        <v>0</v>
      </c>
      <c r="J44" s="291">
        <f>'7.  Persistence Report'!BA122</f>
        <v>0</v>
      </c>
      <c r="K44" s="291">
        <f>'7.  Persistence Report'!BB122</f>
        <v>0</v>
      </c>
      <c r="L44" s="291">
        <f>'7.  Persistence Report'!BC122</f>
        <v>0</v>
      </c>
      <c r="M44" s="291">
        <f>'7.  Persistence Report'!BD122</f>
        <v>0</v>
      </c>
      <c r="N44" s="291">
        <f>'7.  Persistence Report'!BE122</f>
        <v>0</v>
      </c>
      <c r="O44" s="291">
        <f>'7.  Persistence Report'!BF122</f>
        <v>0</v>
      </c>
      <c r="P44" s="291">
        <f>'7.  Persistence Report'!BG122</f>
        <v>0</v>
      </c>
      <c r="Q44" s="463"/>
      <c r="R44" s="291">
        <f>'7.  Persistence Report'!P122</f>
        <v>5</v>
      </c>
      <c r="S44" s="291">
        <f>'7.  Persistence Report'!Q122</f>
        <v>5</v>
      </c>
      <c r="T44" s="291">
        <f>'7.  Persistence Report'!R122</f>
        <v>5</v>
      </c>
      <c r="U44" s="291">
        <f>'7.  Persistence Report'!S122</f>
        <v>5</v>
      </c>
      <c r="V44" s="291">
        <f>'7.  Persistence Report'!T122</f>
        <v>2</v>
      </c>
      <c r="W44" s="291">
        <f>'7.  Persistence Report'!U122</f>
        <v>0</v>
      </c>
      <c r="X44" s="291">
        <f>'7.  Persistence Report'!V122</f>
        <v>0</v>
      </c>
      <c r="Y44" s="291">
        <f>'7.  Persistence Report'!W122</f>
        <v>0</v>
      </c>
      <c r="Z44" s="291">
        <f>'7.  Persistence Report'!X122</f>
        <v>0</v>
      </c>
      <c r="AA44" s="291">
        <f>'7.  Persistence Report'!Y122</f>
        <v>0</v>
      </c>
      <c r="AB44" s="291">
        <f>'7.  Persistence Report'!Z122</f>
        <v>0</v>
      </c>
      <c r="AC44" s="291">
        <f>'7.  Persistence Report'!AA122</f>
        <v>0</v>
      </c>
      <c r="AD44" s="291">
        <f>'7.  Persistence Report'!AB122</f>
        <v>0</v>
      </c>
      <c r="AE44" s="406">
        <v>1</v>
      </c>
      <c r="AF44" s="406"/>
      <c r="AG44" s="406"/>
      <c r="AH44" s="406"/>
      <c r="AI44" s="406"/>
      <c r="AJ44" s="406"/>
      <c r="AK44" s="406"/>
      <c r="AL44" s="406"/>
      <c r="AM44" s="406"/>
      <c r="AN44" s="406"/>
      <c r="AO44" s="406"/>
      <c r="AP44" s="406"/>
      <c r="AQ44" s="406"/>
      <c r="AR44" s="406"/>
      <c r="AS44" s="293">
        <f>SUM(AE44:AR44)</f>
        <v>1</v>
      </c>
    </row>
    <row r="45" spans="1:45" hidden="1" outlineLevel="1">
      <c r="B45" s="290" t="s">
        <v>266</v>
      </c>
      <c r="C45" s="287" t="s">
        <v>163</v>
      </c>
      <c r="D45" s="291"/>
      <c r="E45" s="291"/>
      <c r="F45" s="291"/>
      <c r="G45" s="291"/>
      <c r="H45" s="291"/>
      <c r="I45" s="291"/>
      <c r="J45" s="291"/>
      <c r="K45" s="291"/>
      <c r="L45" s="291"/>
      <c r="M45" s="291"/>
      <c r="N45" s="291"/>
      <c r="O45" s="291"/>
      <c r="P45" s="291"/>
      <c r="Q45" s="463"/>
      <c r="R45" s="291"/>
      <c r="S45" s="291"/>
      <c r="T45" s="291"/>
      <c r="U45" s="291"/>
      <c r="V45" s="291"/>
      <c r="W45" s="291"/>
      <c r="X45" s="291"/>
      <c r="Y45" s="291"/>
      <c r="Z45" s="291"/>
      <c r="AA45" s="291"/>
      <c r="AB45" s="291"/>
      <c r="AC45" s="291"/>
      <c r="AD45" s="291"/>
      <c r="AE45" s="406">
        <v>1</v>
      </c>
      <c r="AF45" s="406">
        <v>0</v>
      </c>
      <c r="AG45" s="406">
        <v>0</v>
      </c>
      <c r="AH45" s="406">
        <v>0</v>
      </c>
      <c r="AI45" s="406">
        <v>0</v>
      </c>
      <c r="AJ45" s="406">
        <v>0</v>
      </c>
      <c r="AK45" s="406">
        <v>0</v>
      </c>
      <c r="AL45" s="406">
        <v>0</v>
      </c>
      <c r="AM45" s="406">
        <v>0</v>
      </c>
      <c r="AN45" s="406">
        <f t="shared" ref="AN45" si="6">AN44</f>
        <v>0</v>
      </c>
      <c r="AO45" s="406">
        <f t="shared" ref="AO45" si="7">AO44</f>
        <v>0</v>
      </c>
      <c r="AP45" s="406">
        <f t="shared" ref="AP45" si="8">AP44</f>
        <v>0</v>
      </c>
      <c r="AQ45" s="406">
        <f t="shared" ref="AQ45" si="9">AQ44</f>
        <v>0</v>
      </c>
      <c r="AR45" s="406">
        <f t="shared" ref="AR45" si="10">AR44</f>
        <v>0</v>
      </c>
      <c r="AS45" s="293"/>
    </row>
    <row r="46" spans="1:45" hidden="1" outlineLevel="1">
      <c r="B46" s="290"/>
      <c r="C46" s="301"/>
      <c r="D46" s="287"/>
      <c r="E46" s="287"/>
      <c r="F46" s="287"/>
      <c r="G46" s="287"/>
      <c r="H46" s="287"/>
      <c r="I46" s="287"/>
      <c r="J46" s="287"/>
      <c r="K46" s="287"/>
      <c r="L46" s="287"/>
      <c r="M46" s="287"/>
      <c r="N46" s="287"/>
      <c r="O46" s="287"/>
      <c r="P46" s="287"/>
      <c r="Q46" s="287"/>
      <c r="R46" s="287"/>
      <c r="S46" s="287"/>
      <c r="T46" s="287"/>
      <c r="U46" s="287"/>
      <c r="V46" s="287"/>
      <c r="W46" s="287"/>
      <c r="X46" s="287"/>
      <c r="Y46" s="287"/>
      <c r="Z46" s="287"/>
      <c r="AA46" s="287"/>
      <c r="AB46" s="287"/>
      <c r="AC46" s="287"/>
      <c r="AD46" s="287"/>
      <c r="AE46" s="407"/>
      <c r="AF46" s="407"/>
      <c r="AG46" s="407"/>
      <c r="AH46" s="407"/>
      <c r="AI46" s="407"/>
      <c r="AJ46" s="407"/>
      <c r="AK46" s="407"/>
      <c r="AL46" s="407"/>
      <c r="AM46" s="407"/>
      <c r="AN46" s="407"/>
      <c r="AO46" s="407"/>
      <c r="AP46" s="407"/>
      <c r="AQ46" s="407"/>
      <c r="AR46" s="407"/>
      <c r="AS46" s="302"/>
    </row>
    <row r="47" spans="1:45" hidden="1" outlineLevel="1">
      <c r="A47" s="509">
        <v>4</v>
      </c>
      <c r="B47" s="290" t="s">
        <v>664</v>
      </c>
      <c r="C47" s="287" t="s">
        <v>25</v>
      </c>
      <c r="D47" s="291">
        <v>0</v>
      </c>
      <c r="E47" s="291">
        <f>'7.  Persistence Report'!AV123+'7.  Persistence Report'!AV215</f>
        <v>2697940</v>
      </c>
      <c r="F47" s="291">
        <f>'7.  Persistence Report'!AW123+'7.  Persistence Report'!AW215</f>
        <v>2697940</v>
      </c>
      <c r="G47" s="291">
        <f>'7.  Persistence Report'!AX123+'7.  Persistence Report'!AX215</f>
        <v>2697940</v>
      </c>
      <c r="H47" s="291">
        <f>'7.  Persistence Report'!AY123+'7.  Persistence Report'!AY215</f>
        <v>2697940</v>
      </c>
      <c r="I47" s="291">
        <f>'7.  Persistence Report'!AZ123+'7.  Persistence Report'!AZ215</f>
        <v>2697940</v>
      </c>
      <c r="J47" s="291">
        <f>'7.  Persistence Report'!BA123+'7.  Persistence Report'!BA215</f>
        <v>2697940</v>
      </c>
      <c r="K47" s="291">
        <f>'7.  Persistence Report'!BB123+'7.  Persistence Report'!BB215</f>
        <v>2697940</v>
      </c>
      <c r="L47" s="291">
        <f>'7.  Persistence Report'!BC123+'7.  Persistence Report'!BC215</f>
        <v>2697940</v>
      </c>
      <c r="M47" s="291">
        <f>'7.  Persistence Report'!BD123+'7.  Persistence Report'!BD215</f>
        <v>2697940</v>
      </c>
      <c r="N47" s="291">
        <f>'7.  Persistence Report'!BE123+'7.  Persistence Report'!BE215</f>
        <v>2697940</v>
      </c>
      <c r="O47" s="291">
        <f>'7.  Persistence Report'!BF123+'7.  Persistence Report'!BF215</f>
        <v>2697940</v>
      </c>
      <c r="P47" s="291">
        <f>'7.  Persistence Report'!BG123+'7.  Persistence Report'!BG215</f>
        <v>2697940</v>
      </c>
      <c r="Q47" s="463"/>
      <c r="R47" s="291">
        <v>0</v>
      </c>
      <c r="S47" s="291">
        <f>'7.  Persistence Report'!Q123+'7.  Persistence Report'!Q215</f>
        <v>1445</v>
      </c>
      <c r="T47" s="291">
        <f>'7.  Persistence Report'!R123+'7.  Persistence Report'!R215</f>
        <v>1445</v>
      </c>
      <c r="U47" s="291">
        <f>'7.  Persistence Report'!S123+'7.  Persistence Report'!S215</f>
        <v>1445</v>
      </c>
      <c r="V47" s="291">
        <f>'7.  Persistence Report'!T123+'7.  Persistence Report'!T215</f>
        <v>1445</v>
      </c>
      <c r="W47" s="291">
        <f>'7.  Persistence Report'!U123+'7.  Persistence Report'!U215</f>
        <v>1445</v>
      </c>
      <c r="X47" s="291">
        <f>'7.  Persistence Report'!V123+'7.  Persistence Report'!V215</f>
        <v>1445</v>
      </c>
      <c r="Y47" s="291">
        <f>'7.  Persistence Report'!W123+'7.  Persistence Report'!W215</f>
        <v>1445</v>
      </c>
      <c r="Z47" s="291">
        <f>'7.  Persistence Report'!X123+'7.  Persistence Report'!X215</f>
        <v>1445</v>
      </c>
      <c r="AA47" s="291">
        <f>'7.  Persistence Report'!Y123+'7.  Persistence Report'!Y215</f>
        <v>1445</v>
      </c>
      <c r="AB47" s="291">
        <f>'7.  Persistence Report'!Z123+'7.  Persistence Report'!Z215</f>
        <v>1445</v>
      </c>
      <c r="AC47" s="291">
        <f>'7.  Persistence Report'!AA123+'7.  Persistence Report'!AA215</f>
        <v>1445</v>
      </c>
      <c r="AD47" s="291">
        <f>'7.  Persistence Report'!AB123+'7.  Persistence Report'!AB215</f>
        <v>1445</v>
      </c>
      <c r="AE47" s="406">
        <v>1</v>
      </c>
      <c r="AF47" s="406"/>
      <c r="AG47" s="406"/>
      <c r="AH47" s="406"/>
      <c r="AI47" s="406"/>
      <c r="AJ47" s="406"/>
      <c r="AK47" s="406"/>
      <c r="AL47" s="406"/>
      <c r="AM47" s="406"/>
      <c r="AN47" s="406"/>
      <c r="AO47" s="406"/>
      <c r="AP47" s="406"/>
      <c r="AQ47" s="406"/>
      <c r="AR47" s="406"/>
      <c r="AS47" s="293">
        <f>SUM(AE47:AR47)</f>
        <v>1</v>
      </c>
    </row>
    <row r="48" spans="1:45" hidden="1" outlineLevel="1">
      <c r="B48" s="290" t="s">
        <v>266</v>
      </c>
      <c r="C48" s="287" t="s">
        <v>163</v>
      </c>
      <c r="D48" s="291"/>
      <c r="E48" s="291"/>
      <c r="F48" s="291"/>
      <c r="G48" s="291"/>
      <c r="H48" s="291"/>
      <c r="I48" s="291"/>
      <c r="J48" s="291"/>
      <c r="K48" s="291"/>
      <c r="L48" s="291"/>
      <c r="M48" s="291"/>
      <c r="N48" s="291"/>
      <c r="O48" s="291"/>
      <c r="P48" s="291"/>
      <c r="Q48" s="463"/>
      <c r="R48" s="291"/>
      <c r="S48" s="291"/>
      <c r="T48" s="291"/>
      <c r="U48" s="291"/>
      <c r="V48" s="291"/>
      <c r="W48" s="291"/>
      <c r="X48" s="291"/>
      <c r="Y48" s="291"/>
      <c r="Z48" s="291"/>
      <c r="AA48" s="291"/>
      <c r="AB48" s="291"/>
      <c r="AC48" s="291"/>
      <c r="AD48" s="291"/>
      <c r="AE48" s="406">
        <v>1</v>
      </c>
      <c r="AF48" s="406">
        <v>0</v>
      </c>
      <c r="AG48" s="406">
        <v>0</v>
      </c>
      <c r="AH48" s="406">
        <v>0</v>
      </c>
      <c r="AI48" s="406">
        <v>0</v>
      </c>
      <c r="AJ48" s="406">
        <v>0</v>
      </c>
      <c r="AK48" s="406">
        <v>0</v>
      </c>
      <c r="AL48" s="406">
        <v>0</v>
      </c>
      <c r="AM48" s="406">
        <v>0</v>
      </c>
      <c r="AN48" s="406">
        <f t="shared" ref="AN48" si="11">AN47</f>
        <v>0</v>
      </c>
      <c r="AO48" s="406">
        <f t="shared" ref="AO48" si="12">AO47</f>
        <v>0</v>
      </c>
      <c r="AP48" s="406">
        <f t="shared" ref="AP48" si="13">AP47</f>
        <v>0</v>
      </c>
      <c r="AQ48" s="406">
        <f t="shared" ref="AQ48" si="14">AQ47</f>
        <v>0</v>
      </c>
      <c r="AR48" s="406">
        <f t="shared" ref="AR48" si="15">AR47</f>
        <v>0</v>
      </c>
      <c r="AS48" s="293"/>
    </row>
    <row r="49" spans="1:45" hidden="1" outlineLevel="1">
      <c r="B49" s="290"/>
      <c r="C49" s="301"/>
      <c r="D49" s="300"/>
      <c r="E49" s="300"/>
      <c r="F49" s="300"/>
      <c r="G49" s="300"/>
      <c r="H49" s="300"/>
      <c r="I49" s="300"/>
      <c r="J49" s="300"/>
      <c r="K49" s="300"/>
      <c r="L49" s="300"/>
      <c r="M49" s="300"/>
      <c r="N49" s="300"/>
      <c r="O49" s="300"/>
      <c r="P49" s="300"/>
      <c r="Q49" s="287"/>
      <c r="R49" s="300"/>
      <c r="S49" s="300"/>
      <c r="T49" s="300"/>
      <c r="U49" s="300"/>
      <c r="V49" s="300"/>
      <c r="W49" s="300"/>
      <c r="X49" s="300"/>
      <c r="Y49" s="300"/>
      <c r="Z49" s="300"/>
      <c r="AA49" s="300"/>
      <c r="AB49" s="300"/>
      <c r="AC49" s="300"/>
      <c r="AD49" s="300"/>
      <c r="AE49" s="407"/>
      <c r="AF49" s="407"/>
      <c r="AG49" s="407"/>
      <c r="AH49" s="407"/>
      <c r="AI49" s="407"/>
      <c r="AJ49" s="407"/>
      <c r="AK49" s="407"/>
      <c r="AL49" s="407"/>
      <c r="AM49" s="407"/>
      <c r="AN49" s="407"/>
      <c r="AO49" s="407"/>
      <c r="AP49" s="407"/>
      <c r="AQ49" s="407"/>
      <c r="AR49" s="407"/>
      <c r="AS49" s="302"/>
    </row>
    <row r="50" spans="1:45" hidden="1" outlineLevel="1">
      <c r="A50" s="509">
        <v>5</v>
      </c>
      <c r="B50" s="290" t="s">
        <v>98</v>
      </c>
      <c r="C50" s="287" t="s">
        <v>25</v>
      </c>
      <c r="D50" s="291">
        <f>'7.  Persistence Report'!AU124</f>
        <v>1775510</v>
      </c>
      <c r="E50" s="291">
        <f>'7.  Persistence Report'!AV124+'7.  Persistence Report'!AV216</f>
        <v>2852945</v>
      </c>
      <c r="F50" s="291">
        <f>'7.  Persistence Report'!AW124+'7.  Persistence Report'!AW216</f>
        <v>2852945</v>
      </c>
      <c r="G50" s="291">
        <f>'7.  Persistence Report'!AX124+'7.  Persistence Report'!AX216</f>
        <v>2852945</v>
      </c>
      <c r="H50" s="291">
        <f>'7.  Persistence Report'!AY124+'7.  Persistence Report'!AY216</f>
        <v>2852945</v>
      </c>
      <c r="I50" s="291">
        <f>'7.  Persistence Report'!AZ124+'7.  Persistence Report'!AZ216</f>
        <v>2852945</v>
      </c>
      <c r="J50" s="291">
        <f>'7.  Persistence Report'!BA124+'7.  Persistence Report'!BA216</f>
        <v>2852945</v>
      </c>
      <c r="K50" s="291">
        <f>'7.  Persistence Report'!BB124+'7.  Persistence Report'!BB216</f>
        <v>2852945</v>
      </c>
      <c r="L50" s="291">
        <f>'7.  Persistence Report'!BC124+'7.  Persistence Report'!BC216</f>
        <v>2852945</v>
      </c>
      <c r="M50" s="291">
        <f>'7.  Persistence Report'!BD124+'7.  Persistence Report'!BD216</f>
        <v>2852945</v>
      </c>
      <c r="N50" s="291">
        <f>'7.  Persistence Report'!BE124+'7.  Persistence Report'!BE216</f>
        <v>2852377</v>
      </c>
      <c r="O50" s="291">
        <f>'7.  Persistence Report'!BF124+'7.  Persistence Report'!BF216</f>
        <v>2852377</v>
      </c>
      <c r="P50" s="291">
        <f>'7.  Persistence Report'!BG124+'7.  Persistence Report'!BG216</f>
        <v>2852377</v>
      </c>
      <c r="Q50" s="463"/>
      <c r="R50" s="291">
        <f>'7.  Persistence Report'!P124</f>
        <v>365</v>
      </c>
      <c r="S50" s="291">
        <f>'7.  Persistence Report'!Q124+'7.  Persistence Report'!Q216</f>
        <v>428</v>
      </c>
      <c r="T50" s="291">
        <f>'7.  Persistence Report'!R124+'7.  Persistence Report'!R216</f>
        <v>428</v>
      </c>
      <c r="U50" s="291">
        <f>'7.  Persistence Report'!S124+'7.  Persistence Report'!S216</f>
        <v>428</v>
      </c>
      <c r="V50" s="291">
        <f>'7.  Persistence Report'!T124+'7.  Persistence Report'!T216</f>
        <v>428</v>
      </c>
      <c r="W50" s="291">
        <f>'7.  Persistence Report'!U124+'7.  Persistence Report'!U216</f>
        <v>428</v>
      </c>
      <c r="X50" s="291">
        <f>'7.  Persistence Report'!V124+'7.  Persistence Report'!V216</f>
        <v>428</v>
      </c>
      <c r="Y50" s="291">
        <f>'7.  Persistence Report'!W124+'7.  Persistence Report'!W216</f>
        <v>428</v>
      </c>
      <c r="Z50" s="291">
        <f>'7.  Persistence Report'!X124+'7.  Persistence Report'!X216</f>
        <v>428</v>
      </c>
      <c r="AA50" s="291">
        <f>'7.  Persistence Report'!Y124+'7.  Persistence Report'!Y216</f>
        <v>428</v>
      </c>
      <c r="AB50" s="291">
        <f>'7.  Persistence Report'!Z124+'7.  Persistence Report'!Z216</f>
        <v>428</v>
      </c>
      <c r="AC50" s="291">
        <f>'7.  Persistence Report'!AA124+'7.  Persistence Report'!AA216</f>
        <v>428</v>
      </c>
      <c r="AD50" s="291">
        <f>'7.  Persistence Report'!AB124+'7.  Persistence Report'!AB216</f>
        <v>428</v>
      </c>
      <c r="AE50" s="406">
        <v>1</v>
      </c>
      <c r="AF50" s="406"/>
      <c r="AG50" s="406"/>
      <c r="AH50" s="406"/>
      <c r="AI50" s="406"/>
      <c r="AJ50" s="406"/>
      <c r="AK50" s="406"/>
      <c r="AL50" s="406"/>
      <c r="AM50" s="406"/>
      <c r="AN50" s="406"/>
      <c r="AO50" s="406"/>
      <c r="AP50" s="406"/>
      <c r="AQ50" s="406"/>
      <c r="AR50" s="406"/>
      <c r="AS50" s="293">
        <f>SUM(AE50:AR50)</f>
        <v>1</v>
      </c>
    </row>
    <row r="51" spans="1:45" hidden="1" outlineLevel="1">
      <c r="B51" s="290" t="s">
        <v>266</v>
      </c>
      <c r="C51" s="287" t="s">
        <v>163</v>
      </c>
      <c r="D51" s="291"/>
      <c r="E51" s="291"/>
      <c r="F51" s="291"/>
      <c r="G51" s="291"/>
      <c r="H51" s="291"/>
      <c r="I51" s="291"/>
      <c r="J51" s="291"/>
      <c r="K51" s="291"/>
      <c r="L51" s="291"/>
      <c r="M51" s="291"/>
      <c r="N51" s="291"/>
      <c r="O51" s="291"/>
      <c r="P51" s="291"/>
      <c r="Q51" s="463"/>
      <c r="R51" s="291"/>
      <c r="S51" s="291"/>
      <c r="T51" s="291"/>
      <c r="U51" s="291"/>
      <c r="V51" s="291"/>
      <c r="W51" s="291"/>
      <c r="X51" s="291"/>
      <c r="Y51" s="291"/>
      <c r="Z51" s="291"/>
      <c r="AA51" s="291"/>
      <c r="AB51" s="291"/>
      <c r="AC51" s="291"/>
      <c r="AD51" s="291"/>
      <c r="AE51" s="406">
        <v>1</v>
      </c>
      <c r="AF51" s="406">
        <v>0</v>
      </c>
      <c r="AG51" s="406">
        <v>0</v>
      </c>
      <c r="AH51" s="406">
        <v>0</v>
      </c>
      <c r="AI51" s="406">
        <v>0</v>
      </c>
      <c r="AJ51" s="406">
        <v>0</v>
      </c>
      <c r="AK51" s="406">
        <v>0</v>
      </c>
      <c r="AL51" s="406">
        <v>0</v>
      </c>
      <c r="AM51" s="406">
        <v>0</v>
      </c>
      <c r="AN51" s="406">
        <f t="shared" ref="AN51" si="16">AN50</f>
        <v>0</v>
      </c>
      <c r="AO51" s="406">
        <f t="shared" ref="AO51" si="17">AO50</f>
        <v>0</v>
      </c>
      <c r="AP51" s="406">
        <f t="shared" ref="AP51" si="18">AP50</f>
        <v>0</v>
      </c>
      <c r="AQ51" s="406">
        <f t="shared" ref="AQ51" si="19">AQ50</f>
        <v>0</v>
      </c>
      <c r="AR51" s="406">
        <f t="shared" ref="AR51" si="20">AR50</f>
        <v>0</v>
      </c>
      <c r="AS51" s="293"/>
    </row>
    <row r="52" spans="1:45" hidden="1" outlineLevel="1">
      <c r="B52" s="290"/>
      <c r="C52" s="287"/>
      <c r="D52" s="287"/>
      <c r="E52" s="287"/>
      <c r="F52" s="287"/>
      <c r="G52" s="287"/>
      <c r="H52" s="287"/>
      <c r="I52" s="287"/>
      <c r="J52" s="287"/>
      <c r="K52" s="287"/>
      <c r="L52" s="287"/>
      <c r="M52" s="287"/>
      <c r="N52" s="287"/>
      <c r="O52" s="287"/>
      <c r="P52" s="287"/>
      <c r="Q52" s="287"/>
      <c r="R52" s="287"/>
      <c r="S52" s="287"/>
      <c r="T52" s="287"/>
      <c r="U52" s="287"/>
      <c r="V52" s="287"/>
      <c r="W52" s="287"/>
      <c r="X52" s="287"/>
      <c r="Y52" s="287"/>
      <c r="Z52" s="287"/>
      <c r="AA52" s="287"/>
      <c r="AB52" s="287"/>
      <c r="AC52" s="287"/>
      <c r="AD52" s="287"/>
      <c r="AE52" s="417"/>
      <c r="AF52" s="418"/>
      <c r="AG52" s="418"/>
      <c r="AH52" s="418"/>
      <c r="AI52" s="418"/>
      <c r="AJ52" s="418"/>
      <c r="AK52" s="418"/>
      <c r="AL52" s="418"/>
      <c r="AM52" s="418"/>
      <c r="AN52" s="418"/>
      <c r="AO52" s="418"/>
      <c r="AP52" s="418"/>
      <c r="AQ52" s="418"/>
      <c r="AR52" s="418"/>
      <c r="AS52" s="293"/>
    </row>
    <row r="53" spans="1:45" ht="16.5" hidden="1" customHeight="1" outlineLevel="1">
      <c r="B53" s="315" t="s">
        <v>495</v>
      </c>
      <c r="C53" s="285"/>
      <c r="D53" s="285"/>
      <c r="E53" s="285"/>
      <c r="F53" s="285"/>
      <c r="G53" s="285"/>
      <c r="H53" s="285"/>
      <c r="I53" s="285"/>
      <c r="J53" s="285"/>
      <c r="K53" s="285"/>
      <c r="L53" s="285"/>
      <c r="M53" s="285"/>
      <c r="N53" s="285"/>
      <c r="O53" s="285"/>
      <c r="P53" s="285"/>
      <c r="Q53" s="286"/>
      <c r="R53" s="285"/>
      <c r="S53" s="285"/>
      <c r="T53" s="285"/>
      <c r="U53" s="285"/>
      <c r="V53" s="285"/>
      <c r="W53" s="285"/>
      <c r="X53" s="285"/>
      <c r="Y53" s="285"/>
      <c r="Z53" s="285"/>
      <c r="AA53" s="285"/>
      <c r="AB53" s="285"/>
      <c r="AC53" s="285"/>
      <c r="AD53" s="285"/>
      <c r="AE53" s="409"/>
      <c r="AF53" s="409"/>
      <c r="AG53" s="409"/>
      <c r="AH53" s="409"/>
      <c r="AI53" s="409"/>
      <c r="AJ53" s="409"/>
      <c r="AK53" s="409"/>
      <c r="AL53" s="409"/>
      <c r="AM53" s="409"/>
      <c r="AN53" s="409"/>
      <c r="AO53" s="409"/>
      <c r="AP53" s="409"/>
      <c r="AQ53" s="409"/>
      <c r="AR53" s="409"/>
      <c r="AS53" s="288"/>
    </row>
    <row r="54" spans="1:45" hidden="1" outlineLevel="1">
      <c r="A54" s="509">
        <v>6</v>
      </c>
      <c r="B54" s="290" t="s">
        <v>99</v>
      </c>
      <c r="C54" s="287" t="s">
        <v>25</v>
      </c>
      <c r="D54" s="291">
        <f>'7.  Persistence Report'!AU125</f>
        <v>802189</v>
      </c>
      <c r="E54" s="291">
        <f>'7.  Persistence Report'!AV125+'7.  Persistence Report'!AV217</f>
        <v>934003</v>
      </c>
      <c r="F54" s="291">
        <f>'7.  Persistence Report'!AW125+'7.  Persistence Report'!AW217</f>
        <v>934003</v>
      </c>
      <c r="G54" s="291">
        <f>'7.  Persistence Report'!AX125+'7.  Persistence Report'!AX217</f>
        <v>934003</v>
      </c>
      <c r="H54" s="291">
        <f>'7.  Persistence Report'!AY125+'7.  Persistence Report'!AY217</f>
        <v>934004</v>
      </c>
      <c r="I54" s="291">
        <f>'7.  Persistence Report'!AZ125+'7.  Persistence Report'!AZ217</f>
        <v>934004</v>
      </c>
      <c r="J54" s="291">
        <f>'7.  Persistence Report'!BA125+'7.  Persistence Report'!BA217</f>
        <v>934004</v>
      </c>
      <c r="K54" s="291">
        <f>'7.  Persistence Report'!BB125+'7.  Persistence Report'!BB217</f>
        <v>934004</v>
      </c>
      <c r="L54" s="291">
        <f>'7.  Persistence Report'!BC125+'7.  Persistence Report'!BC217</f>
        <v>934004</v>
      </c>
      <c r="M54" s="291">
        <f>'7.  Persistence Report'!BD125+'7.  Persistence Report'!BD217</f>
        <v>934004</v>
      </c>
      <c r="N54" s="291">
        <f>'7.  Persistence Report'!BE125+'7.  Persistence Report'!BE217</f>
        <v>934004</v>
      </c>
      <c r="O54" s="291">
        <f>'7.  Persistence Report'!BF125+'7.  Persistence Report'!BF217</f>
        <v>934004</v>
      </c>
      <c r="P54" s="291">
        <f>'7.  Persistence Report'!BG125+'7.  Persistence Report'!BG217</f>
        <v>934004</v>
      </c>
      <c r="Q54" s="463">
        <v>12</v>
      </c>
      <c r="R54" s="291">
        <f>'7.  Persistence Report'!P125</f>
        <v>171</v>
      </c>
      <c r="S54" s="291">
        <f>'7.  Persistence Report'!Q125+'7.  Persistence Report'!Q217</f>
        <v>199</v>
      </c>
      <c r="T54" s="291">
        <f>'7.  Persistence Report'!R125+'7.  Persistence Report'!R217</f>
        <v>199</v>
      </c>
      <c r="U54" s="291">
        <f>'7.  Persistence Report'!S125+'7.  Persistence Report'!S217</f>
        <v>199</v>
      </c>
      <c r="V54" s="291">
        <f>'7.  Persistence Report'!T125+'7.  Persistence Report'!T217</f>
        <v>201</v>
      </c>
      <c r="W54" s="291">
        <f>'7.  Persistence Report'!U125+'7.  Persistence Report'!U217</f>
        <v>201</v>
      </c>
      <c r="X54" s="291">
        <f>'7.  Persistence Report'!V125+'7.  Persistence Report'!V217</f>
        <v>201</v>
      </c>
      <c r="Y54" s="291">
        <f>'7.  Persistence Report'!W125+'7.  Persistence Report'!W217</f>
        <v>201</v>
      </c>
      <c r="Z54" s="291">
        <f>'7.  Persistence Report'!X125+'7.  Persistence Report'!X217</f>
        <v>201</v>
      </c>
      <c r="AA54" s="291">
        <f>'7.  Persistence Report'!Y125+'7.  Persistence Report'!Y217</f>
        <v>201</v>
      </c>
      <c r="AB54" s="291">
        <f>'7.  Persistence Report'!Z125+'7.  Persistence Report'!Z217</f>
        <v>201</v>
      </c>
      <c r="AC54" s="291">
        <f>'7.  Persistence Report'!AA125+'7.  Persistence Report'!AA217</f>
        <v>201</v>
      </c>
      <c r="AD54" s="291">
        <f>'7.  Persistence Report'!AB125+'7.  Persistence Report'!AB217</f>
        <v>201</v>
      </c>
      <c r="AE54" s="406">
        <v>0</v>
      </c>
      <c r="AF54" s="406">
        <v>0</v>
      </c>
      <c r="AG54" s="406">
        <v>0.72729999999999995</v>
      </c>
      <c r="AH54" s="406">
        <v>0.2727</v>
      </c>
      <c r="AI54" s="406">
        <v>0</v>
      </c>
      <c r="AJ54" s="406">
        <v>0</v>
      </c>
      <c r="AK54" s="406"/>
      <c r="AL54" s="406"/>
      <c r="AM54" s="406"/>
      <c r="AN54" s="406"/>
      <c r="AO54" s="406"/>
      <c r="AP54" s="406"/>
      <c r="AQ54" s="406"/>
      <c r="AR54" s="406"/>
      <c r="AS54" s="293">
        <f>SUM(AE54:AR54)</f>
        <v>1</v>
      </c>
    </row>
    <row r="55" spans="1:45" hidden="1" outlineLevel="1">
      <c r="B55" s="290" t="s">
        <v>266</v>
      </c>
      <c r="C55" s="287" t="s">
        <v>163</v>
      </c>
      <c r="D55" s="291"/>
      <c r="E55" s="291"/>
      <c r="F55" s="291"/>
      <c r="G55" s="291"/>
      <c r="H55" s="291"/>
      <c r="I55" s="291"/>
      <c r="J55" s="291"/>
      <c r="K55" s="291"/>
      <c r="L55" s="291"/>
      <c r="M55" s="291"/>
      <c r="N55" s="291"/>
      <c r="O55" s="291"/>
      <c r="P55" s="291"/>
      <c r="Q55" s="463">
        <v>12</v>
      </c>
      <c r="R55" s="291"/>
      <c r="S55" s="291"/>
      <c r="T55" s="291"/>
      <c r="U55" s="291"/>
      <c r="V55" s="291"/>
      <c r="W55" s="291"/>
      <c r="X55" s="291"/>
      <c r="Y55" s="291"/>
      <c r="Z55" s="291"/>
      <c r="AA55" s="291"/>
      <c r="AB55" s="291"/>
      <c r="AC55" s="291"/>
      <c r="AD55" s="291"/>
      <c r="AE55" s="406">
        <v>0</v>
      </c>
      <c r="AF55" s="406">
        <v>0</v>
      </c>
      <c r="AG55" s="406">
        <v>0.72729999999999995</v>
      </c>
      <c r="AH55" s="406">
        <v>0.2727</v>
      </c>
      <c r="AI55" s="406">
        <v>0</v>
      </c>
      <c r="AJ55" s="406">
        <v>0</v>
      </c>
      <c r="AK55" s="406">
        <v>0</v>
      </c>
      <c r="AL55" s="406">
        <v>0</v>
      </c>
      <c r="AM55" s="406">
        <v>0</v>
      </c>
      <c r="AN55" s="406">
        <f t="shared" ref="AN55" si="21">AN54</f>
        <v>0</v>
      </c>
      <c r="AO55" s="406">
        <f t="shared" ref="AO55" si="22">AO54</f>
        <v>0</v>
      </c>
      <c r="AP55" s="406">
        <f t="shared" ref="AP55" si="23">AP54</f>
        <v>0</v>
      </c>
      <c r="AQ55" s="406">
        <f t="shared" ref="AQ55" si="24">AQ54</f>
        <v>0</v>
      </c>
      <c r="AR55" s="406">
        <f t="shared" ref="AR55" si="25">AR54</f>
        <v>0</v>
      </c>
      <c r="AS55" s="293"/>
    </row>
    <row r="56" spans="1:45" hidden="1" outlineLevel="1">
      <c r="B56" s="306"/>
      <c r="C56" s="308"/>
      <c r="D56" s="287"/>
      <c r="E56" s="287"/>
      <c r="F56" s="287"/>
      <c r="G56" s="287"/>
      <c r="H56" s="287"/>
      <c r="I56" s="287"/>
      <c r="J56" s="287"/>
      <c r="K56" s="287"/>
      <c r="L56" s="287"/>
      <c r="M56" s="287"/>
      <c r="N56" s="287"/>
      <c r="O56" s="287"/>
      <c r="P56" s="287"/>
      <c r="Q56" s="287"/>
      <c r="R56" s="287"/>
      <c r="S56" s="287"/>
      <c r="T56" s="287"/>
      <c r="U56" s="287"/>
      <c r="V56" s="287"/>
      <c r="W56" s="287"/>
      <c r="X56" s="287"/>
      <c r="Y56" s="287"/>
      <c r="Z56" s="287"/>
      <c r="AA56" s="287"/>
      <c r="AB56" s="287"/>
      <c r="AC56" s="287"/>
      <c r="AD56" s="287"/>
      <c r="AE56" s="411"/>
      <c r="AF56" s="411"/>
      <c r="AG56" s="411"/>
      <c r="AH56" s="411"/>
      <c r="AI56" s="411"/>
      <c r="AJ56" s="411"/>
      <c r="AK56" s="411"/>
      <c r="AL56" s="411"/>
      <c r="AM56" s="411"/>
      <c r="AN56" s="411"/>
      <c r="AO56" s="411"/>
      <c r="AP56" s="411"/>
      <c r="AQ56" s="411"/>
      <c r="AR56" s="411"/>
      <c r="AS56" s="309"/>
    </row>
    <row r="57" spans="1:45" hidden="1" outlineLevel="1">
      <c r="A57" s="509">
        <v>7</v>
      </c>
      <c r="B57" s="290" t="s">
        <v>100</v>
      </c>
      <c r="C57" s="287" t="s">
        <v>25</v>
      </c>
      <c r="D57" s="291">
        <f>'7.  Persistence Report'!AU126</f>
        <v>18648972</v>
      </c>
      <c r="E57" s="291">
        <f>'7.  Persistence Report'!AV126+'7.  Persistence Report'!AV218</f>
        <v>19650932</v>
      </c>
      <c r="F57" s="291">
        <f>'7.  Persistence Report'!AW126+'7.  Persistence Report'!AW218</f>
        <v>19604082</v>
      </c>
      <c r="G57" s="291">
        <f>'7.  Persistence Report'!AX126+'7.  Persistence Report'!AX218</f>
        <v>19599493</v>
      </c>
      <c r="H57" s="291">
        <f>'7.  Persistence Report'!AY126+'7.  Persistence Report'!AY218</f>
        <v>19599493</v>
      </c>
      <c r="I57" s="291">
        <f>'7.  Persistence Report'!AZ126+'7.  Persistence Report'!AZ218</f>
        <v>19597842</v>
      </c>
      <c r="J57" s="291">
        <f>'7.  Persistence Report'!BA126+'7.  Persistence Report'!BA218</f>
        <v>18592556</v>
      </c>
      <c r="K57" s="291">
        <f>'7.  Persistence Report'!BB126+'7.  Persistence Report'!BB218</f>
        <v>18592556</v>
      </c>
      <c r="L57" s="291">
        <f>'7.  Persistence Report'!BC126+'7.  Persistence Report'!BC218</f>
        <v>18052325</v>
      </c>
      <c r="M57" s="291">
        <f>'7.  Persistence Report'!BD126+'7.  Persistence Report'!BD218</f>
        <v>14657209</v>
      </c>
      <c r="N57" s="291">
        <f>'7.  Persistence Report'!BE126+'7.  Persistence Report'!BE218</f>
        <v>6316851</v>
      </c>
      <c r="O57" s="291">
        <f>'7.  Persistence Report'!BF126+'7.  Persistence Report'!BF218</f>
        <v>5884307</v>
      </c>
      <c r="P57" s="291">
        <f>'7.  Persistence Report'!BG126+'7.  Persistence Report'!BG218</f>
        <v>2209900</v>
      </c>
      <c r="Q57" s="463">
        <v>12</v>
      </c>
      <c r="R57" s="291">
        <f>'7.  Persistence Report'!P126</f>
        <v>2674</v>
      </c>
      <c r="S57" s="291">
        <f>'7.  Persistence Report'!Q126+'7.  Persistence Report'!Q218</f>
        <v>2793</v>
      </c>
      <c r="T57" s="291">
        <f>'7.  Persistence Report'!R126+'7.  Persistence Report'!R218</f>
        <v>2778</v>
      </c>
      <c r="U57" s="291">
        <f>'7.  Persistence Report'!S126+'7.  Persistence Report'!S218</f>
        <v>2777</v>
      </c>
      <c r="V57" s="291">
        <f>'7.  Persistence Report'!T126+'7.  Persistence Report'!T218</f>
        <v>2777</v>
      </c>
      <c r="W57" s="291">
        <f>'7.  Persistence Report'!U126+'7.  Persistence Report'!U218</f>
        <v>2777</v>
      </c>
      <c r="X57" s="291">
        <f>'7.  Persistence Report'!V126+'7.  Persistence Report'!V218</f>
        <v>2623</v>
      </c>
      <c r="Y57" s="291">
        <f>'7.  Persistence Report'!W126+'7.  Persistence Report'!W218</f>
        <v>2623</v>
      </c>
      <c r="Z57" s="291">
        <f>'7.  Persistence Report'!X126+'7.  Persistence Report'!X218</f>
        <v>2488</v>
      </c>
      <c r="AA57" s="291">
        <f>'7.  Persistence Report'!Y126+'7.  Persistence Report'!Y218</f>
        <v>1973</v>
      </c>
      <c r="AB57" s="291">
        <f>'7.  Persistence Report'!Z126+'7.  Persistence Report'!Z218</f>
        <v>751</v>
      </c>
      <c r="AC57" s="291">
        <f>'7.  Persistence Report'!AA126+'7.  Persistence Report'!AA218</f>
        <v>715</v>
      </c>
      <c r="AD57" s="291">
        <f>'7.  Persistence Report'!AB126+'7.  Persistence Report'!AB218</f>
        <v>264</v>
      </c>
      <c r="AE57" s="406">
        <v>0</v>
      </c>
      <c r="AF57" s="406">
        <v>0.15320700781153909</v>
      </c>
      <c r="AG57" s="406">
        <v>0.54994827272905278</v>
      </c>
      <c r="AH57" s="406">
        <v>0.2302717371410696</v>
      </c>
      <c r="AI57" s="406">
        <v>4.4162582768014066E-3</v>
      </c>
      <c r="AJ57" s="406">
        <v>0</v>
      </c>
      <c r="AK57" s="406"/>
      <c r="AL57" s="406"/>
      <c r="AM57" s="406"/>
      <c r="AN57" s="406"/>
      <c r="AO57" s="406"/>
      <c r="AP57" s="406"/>
      <c r="AQ57" s="406"/>
      <c r="AR57" s="406"/>
      <c r="AS57" s="293">
        <f>SUM(AE57:AR57)</f>
        <v>0.93784327595846284</v>
      </c>
    </row>
    <row r="58" spans="1:45" hidden="1" outlineLevel="1">
      <c r="B58" s="290" t="s">
        <v>266</v>
      </c>
      <c r="C58" s="287" t="s">
        <v>163</v>
      </c>
      <c r="D58" s="291"/>
      <c r="E58" s="291">
        <v>232137.44322917386</v>
      </c>
      <c r="F58" s="291">
        <v>323428.57118641812</v>
      </c>
      <c r="G58" s="291">
        <v>339909.08078109747</v>
      </c>
      <c r="H58" s="291">
        <v>339909.08078109747</v>
      </c>
      <c r="I58" s="291">
        <v>339909.08078109747</v>
      </c>
      <c r="J58" s="291">
        <v>339909.08078109747</v>
      </c>
      <c r="K58" s="291">
        <v>339909.08078109747</v>
      </c>
      <c r="L58" s="291">
        <v>339909.08078109747</v>
      </c>
      <c r="M58" s="291">
        <v>339909.08078109747</v>
      </c>
      <c r="N58" s="291">
        <v>339909.08078109747</v>
      </c>
      <c r="O58" s="291">
        <v>335816.18207442964</v>
      </c>
      <c r="P58" s="291">
        <v>0</v>
      </c>
      <c r="Q58" s="463">
        <v>12</v>
      </c>
      <c r="R58" s="291"/>
      <c r="S58" s="291">
        <v>52.644737608968491</v>
      </c>
      <c r="T58" s="291">
        <v>80.563191268516206</v>
      </c>
      <c r="U58" s="291">
        <v>85.735057540687748</v>
      </c>
      <c r="V58" s="291">
        <v>85.735057540687748</v>
      </c>
      <c r="W58" s="291">
        <v>85.735057540687748</v>
      </c>
      <c r="X58" s="291">
        <v>85.735057540687748</v>
      </c>
      <c r="Y58" s="291">
        <v>85.735057540687748</v>
      </c>
      <c r="Z58" s="291">
        <v>85.735057540687748</v>
      </c>
      <c r="AA58" s="291">
        <v>85.735057540687748</v>
      </c>
      <c r="AB58" s="291">
        <v>83.616604084013773</v>
      </c>
      <c r="AC58" s="291">
        <v>64.924367701596395</v>
      </c>
      <c r="AD58" s="291">
        <v>52.338261870768683</v>
      </c>
      <c r="AE58" s="406">
        <v>0</v>
      </c>
      <c r="AF58" s="406">
        <v>0.15320700781153909</v>
      </c>
      <c r="AG58" s="406">
        <v>0.54994827272905278</v>
      </c>
      <c r="AH58" s="406">
        <v>0.2302717371410696</v>
      </c>
      <c r="AI58" s="406">
        <v>4.4162582768014066E-3</v>
      </c>
      <c r="AJ58" s="406">
        <v>0</v>
      </c>
      <c r="AK58" s="406">
        <v>0</v>
      </c>
      <c r="AL58" s="406">
        <v>0</v>
      </c>
      <c r="AM58" s="406">
        <v>0</v>
      </c>
      <c r="AN58" s="406">
        <f t="shared" ref="AN58" si="26">AN57</f>
        <v>0</v>
      </c>
      <c r="AO58" s="406">
        <f t="shared" ref="AO58" si="27">AO57</f>
        <v>0</v>
      </c>
      <c r="AP58" s="406">
        <f t="shared" ref="AP58" si="28">AP57</f>
        <v>0</v>
      </c>
      <c r="AQ58" s="406">
        <f t="shared" ref="AQ58" si="29">AQ57</f>
        <v>0</v>
      </c>
      <c r="AR58" s="406">
        <f t="shared" ref="AR58" si="30">AR57</f>
        <v>0</v>
      </c>
      <c r="AS58" s="293"/>
    </row>
    <row r="59" spans="1:45" hidden="1" outlineLevel="1">
      <c r="B59" s="310"/>
      <c r="C59" s="308"/>
      <c r="D59" s="287"/>
      <c r="E59" s="287"/>
      <c r="F59" s="287"/>
      <c r="G59" s="287"/>
      <c r="H59" s="287"/>
      <c r="I59" s="287"/>
      <c r="J59" s="287"/>
      <c r="K59" s="287"/>
      <c r="L59" s="287"/>
      <c r="M59" s="287"/>
      <c r="N59" s="287"/>
      <c r="O59" s="287"/>
      <c r="P59" s="287"/>
      <c r="Q59" s="287"/>
      <c r="R59" s="287"/>
      <c r="S59" s="287"/>
      <c r="T59" s="287"/>
      <c r="U59" s="287"/>
      <c r="V59" s="287"/>
      <c r="W59" s="287"/>
      <c r="X59" s="287"/>
      <c r="Y59" s="287"/>
      <c r="Z59" s="287"/>
      <c r="AA59" s="287"/>
      <c r="AB59" s="287"/>
      <c r="AC59" s="287"/>
      <c r="AD59" s="287"/>
      <c r="AE59" s="411"/>
      <c r="AF59" s="412"/>
      <c r="AG59" s="411"/>
      <c r="AH59" s="411"/>
      <c r="AI59" s="411"/>
      <c r="AJ59" s="411"/>
      <c r="AK59" s="411"/>
      <c r="AL59" s="411"/>
      <c r="AM59" s="411"/>
      <c r="AN59" s="411"/>
      <c r="AO59" s="411"/>
      <c r="AP59" s="411"/>
      <c r="AQ59" s="411"/>
      <c r="AR59" s="411"/>
      <c r="AS59" s="309"/>
    </row>
    <row r="60" spans="1:45" hidden="1" outlineLevel="1">
      <c r="A60" s="509">
        <v>8</v>
      </c>
      <c r="B60" s="290" t="s">
        <v>101</v>
      </c>
      <c r="C60" s="287" t="s">
        <v>25</v>
      </c>
      <c r="D60" s="291">
        <f>'7.  Persistence Report'!AU127</f>
        <v>1497164</v>
      </c>
      <c r="E60" s="291">
        <f>'7.  Persistence Report'!AV127</f>
        <v>1376361</v>
      </c>
      <c r="F60" s="291">
        <f>'7.  Persistence Report'!AW127</f>
        <v>935568</v>
      </c>
      <c r="G60" s="291">
        <f>'7.  Persistence Report'!AX127</f>
        <v>920965</v>
      </c>
      <c r="H60" s="291">
        <f>'7.  Persistence Report'!AY127</f>
        <v>920965</v>
      </c>
      <c r="I60" s="291">
        <f>'7.  Persistence Report'!AZ127</f>
        <v>920965</v>
      </c>
      <c r="J60" s="291">
        <f>'7.  Persistence Report'!BA127</f>
        <v>920965</v>
      </c>
      <c r="K60" s="291">
        <f>'7.  Persistence Report'!BB127</f>
        <v>920965</v>
      </c>
      <c r="L60" s="291">
        <f>'7.  Persistence Report'!BC127</f>
        <v>920965</v>
      </c>
      <c r="M60" s="291">
        <f>'7.  Persistence Report'!BD127</f>
        <v>920965</v>
      </c>
      <c r="N60" s="291">
        <f>'7.  Persistence Report'!BE127</f>
        <v>888548</v>
      </c>
      <c r="O60" s="291">
        <f>'7.  Persistence Report'!BF127</f>
        <v>322850</v>
      </c>
      <c r="P60" s="291">
        <f>'7.  Persistence Report'!BG127</f>
        <v>0</v>
      </c>
      <c r="Q60" s="463">
        <v>12</v>
      </c>
      <c r="R60" s="291">
        <f>'7.  Persistence Report'!P127</f>
        <v>339</v>
      </c>
      <c r="S60" s="291">
        <f>'7.  Persistence Report'!Q127</f>
        <v>315</v>
      </c>
      <c r="T60" s="291">
        <f>'7.  Persistence Report'!R127</f>
        <v>205</v>
      </c>
      <c r="U60" s="291">
        <f>'7.  Persistence Report'!S127</f>
        <v>201</v>
      </c>
      <c r="V60" s="291">
        <f>'7.  Persistence Report'!T127</f>
        <v>201</v>
      </c>
      <c r="W60" s="291">
        <f>'7.  Persistence Report'!U127</f>
        <v>201</v>
      </c>
      <c r="X60" s="291">
        <f>'7.  Persistence Report'!V127</f>
        <v>201</v>
      </c>
      <c r="Y60" s="291">
        <f>'7.  Persistence Report'!W127</f>
        <v>201</v>
      </c>
      <c r="Z60" s="291">
        <f>'7.  Persistence Report'!X127</f>
        <v>201</v>
      </c>
      <c r="AA60" s="291">
        <f>'7.  Persistence Report'!Y127</f>
        <v>201</v>
      </c>
      <c r="AB60" s="291">
        <f>'7.  Persistence Report'!Z127</f>
        <v>198</v>
      </c>
      <c r="AC60" s="291">
        <f>'7.  Persistence Report'!AA127</f>
        <v>81</v>
      </c>
      <c r="AD60" s="291">
        <f>'7.  Persistence Report'!AB127</f>
        <v>0</v>
      </c>
      <c r="AE60" s="410">
        <v>0</v>
      </c>
      <c r="AF60" s="405">
        <v>1</v>
      </c>
      <c r="AG60" s="405">
        <v>0</v>
      </c>
      <c r="AH60" s="405">
        <v>0</v>
      </c>
      <c r="AI60" s="405">
        <v>0</v>
      </c>
      <c r="AJ60" s="405">
        <v>0</v>
      </c>
      <c r="AK60" s="405"/>
      <c r="AL60" s="410"/>
      <c r="AM60" s="410"/>
      <c r="AN60" s="410"/>
      <c r="AO60" s="410"/>
      <c r="AP60" s="410"/>
      <c r="AQ60" s="410"/>
      <c r="AR60" s="410"/>
      <c r="AS60" s="292">
        <f>SUM(AE60:AR60)</f>
        <v>1</v>
      </c>
    </row>
    <row r="61" spans="1:45" hidden="1" outlineLevel="1">
      <c r="B61" s="290" t="s">
        <v>266</v>
      </c>
      <c r="C61" s="287" t="s">
        <v>163</v>
      </c>
      <c r="D61" s="291"/>
      <c r="E61" s="291">
        <v>-537431.32886366814</v>
      </c>
      <c r="F61" s="291">
        <v>54254.437637635172</v>
      </c>
      <c r="G61" s="291">
        <v>92914.533245126629</v>
      </c>
      <c r="H61" s="291">
        <v>92914.533245126629</v>
      </c>
      <c r="I61" s="291">
        <v>92914.533245126629</v>
      </c>
      <c r="J61" s="291">
        <v>92914.533245126629</v>
      </c>
      <c r="K61" s="291">
        <v>92914.533245126629</v>
      </c>
      <c r="L61" s="291">
        <v>92914.533245126629</v>
      </c>
      <c r="M61" s="291">
        <v>92914.533245126629</v>
      </c>
      <c r="N61" s="291">
        <v>92914.533245126629</v>
      </c>
      <c r="O61" s="291">
        <v>91795.734735608348</v>
      </c>
      <c r="P61" s="291">
        <v>0</v>
      </c>
      <c r="Q61" s="463">
        <v>12</v>
      </c>
      <c r="R61" s="291"/>
      <c r="S61" s="291">
        <v>-139.14458464811582</v>
      </c>
      <c r="T61" s="291">
        <v>15.380505158067349</v>
      </c>
      <c r="U61" s="291">
        <v>24.081216705100505</v>
      </c>
      <c r="V61" s="291">
        <v>24.081216705100505</v>
      </c>
      <c r="W61" s="291">
        <v>24.081216705100505</v>
      </c>
      <c r="X61" s="291">
        <v>24.081216705100505</v>
      </c>
      <c r="Y61" s="291">
        <v>24.081216705100505</v>
      </c>
      <c r="Z61" s="291">
        <v>24.081216705100505</v>
      </c>
      <c r="AA61" s="291">
        <v>24.081216705100505</v>
      </c>
      <c r="AB61" s="291">
        <v>24.081216705100505</v>
      </c>
      <c r="AC61" s="291">
        <v>23.830370697755708</v>
      </c>
      <c r="AD61" s="291">
        <v>0</v>
      </c>
      <c r="AE61" s="406">
        <v>0</v>
      </c>
      <c r="AF61" s="406">
        <v>1</v>
      </c>
      <c r="AG61" s="406">
        <v>0</v>
      </c>
      <c r="AH61" s="406">
        <v>0</v>
      </c>
      <c r="AI61" s="406">
        <v>0</v>
      </c>
      <c r="AJ61" s="406">
        <v>0</v>
      </c>
      <c r="AK61" s="406">
        <v>0</v>
      </c>
      <c r="AL61" s="406">
        <v>0</v>
      </c>
      <c r="AM61" s="406">
        <v>0</v>
      </c>
      <c r="AN61" s="406">
        <f t="shared" ref="AN61" si="31">AN60</f>
        <v>0</v>
      </c>
      <c r="AO61" s="406">
        <f t="shared" ref="AO61" si="32">AO60</f>
        <v>0</v>
      </c>
      <c r="AP61" s="406">
        <f t="shared" ref="AP61" si="33">AP60</f>
        <v>0</v>
      </c>
      <c r="AQ61" s="406">
        <f t="shared" ref="AQ61" si="34">AQ60</f>
        <v>0</v>
      </c>
      <c r="AR61" s="406">
        <f t="shared" ref="AR61" si="35">AR60</f>
        <v>0</v>
      </c>
      <c r="AS61" s="293"/>
    </row>
    <row r="62" spans="1:45" hidden="1" outlineLevel="1">
      <c r="B62" s="310"/>
      <c r="C62" s="308"/>
      <c r="D62" s="312"/>
      <c r="E62" s="312"/>
      <c r="F62" s="312"/>
      <c r="G62" s="312"/>
      <c r="H62" s="312"/>
      <c r="I62" s="312"/>
      <c r="J62" s="312"/>
      <c r="K62" s="312"/>
      <c r="L62" s="312"/>
      <c r="M62" s="312"/>
      <c r="N62" s="312"/>
      <c r="O62" s="312"/>
      <c r="P62" s="312"/>
      <c r="Q62" s="287"/>
      <c r="R62" s="312"/>
      <c r="S62" s="312"/>
      <c r="T62" s="312"/>
      <c r="U62" s="312"/>
      <c r="V62" s="312"/>
      <c r="W62" s="312"/>
      <c r="X62" s="312"/>
      <c r="Y62" s="312"/>
      <c r="Z62" s="312"/>
      <c r="AA62" s="312"/>
      <c r="AB62" s="312"/>
      <c r="AC62" s="312"/>
      <c r="AD62" s="312"/>
      <c r="AE62" s="411"/>
      <c r="AF62" s="412"/>
      <c r="AG62" s="411"/>
      <c r="AH62" s="411"/>
      <c r="AI62" s="411"/>
      <c r="AJ62" s="411"/>
      <c r="AK62" s="411"/>
      <c r="AL62" s="411"/>
      <c r="AM62" s="411"/>
      <c r="AN62" s="411"/>
      <c r="AO62" s="411"/>
      <c r="AP62" s="411"/>
      <c r="AQ62" s="411"/>
      <c r="AR62" s="411"/>
      <c r="AS62" s="309"/>
    </row>
    <row r="63" spans="1:45" hidden="1" outlineLevel="1">
      <c r="A63" s="509">
        <v>9</v>
      </c>
      <c r="B63" s="507" t="s">
        <v>102</v>
      </c>
      <c r="C63" s="287" t="s">
        <v>25</v>
      </c>
      <c r="D63" s="291">
        <f>'7.  Persistence Report'!AU128</f>
        <v>699864</v>
      </c>
      <c r="E63" s="291">
        <f>'7.  Persistence Report'!AV128+'7.  Persistence Report'!AV220</f>
        <v>1246874</v>
      </c>
      <c r="F63" s="291">
        <f>'7.  Persistence Report'!AW128+'7.  Persistence Report'!AW220</f>
        <v>1246874</v>
      </c>
      <c r="G63" s="291">
        <f>'7.  Persistence Report'!AX128+'7.  Persistence Report'!AX220</f>
        <v>1246874</v>
      </c>
      <c r="H63" s="291">
        <f>'7.  Persistence Report'!AY128+'7.  Persistence Report'!AY220</f>
        <v>1246874</v>
      </c>
      <c r="I63" s="291">
        <f>'7.  Persistence Report'!AZ128+'7.  Persistence Report'!AZ220</f>
        <v>1246874</v>
      </c>
      <c r="J63" s="291">
        <f>'7.  Persistence Report'!BA128+'7.  Persistence Report'!BA220</f>
        <v>1246874</v>
      </c>
      <c r="K63" s="291">
        <f>'7.  Persistence Report'!BB128+'7.  Persistence Report'!BB220</f>
        <v>1246874</v>
      </c>
      <c r="L63" s="291">
        <f>'7.  Persistence Report'!BC128+'7.  Persistence Report'!BC220</f>
        <v>1233131</v>
      </c>
      <c r="M63" s="291">
        <f>'7.  Persistence Report'!BD128+'7.  Persistence Report'!BD220</f>
        <v>1233131</v>
      </c>
      <c r="N63" s="291">
        <f>'7.  Persistence Report'!BE128+'7.  Persistence Report'!BE220</f>
        <v>1021886</v>
      </c>
      <c r="O63" s="291">
        <f>'7.  Persistence Report'!BF128+'7.  Persistence Report'!BF220</f>
        <v>1021886</v>
      </c>
      <c r="P63" s="291">
        <f>'7.  Persistence Report'!BG128+'7.  Persistence Report'!BG220</f>
        <v>1021886</v>
      </c>
      <c r="Q63" s="291">
        <v>12</v>
      </c>
      <c r="R63" s="291">
        <f>'7.  Persistence Report'!P128</f>
        <v>105</v>
      </c>
      <c r="S63" s="291">
        <f>'7.  Persistence Report'!Q128+'7.  Persistence Report'!Q220</f>
        <v>300</v>
      </c>
      <c r="T63" s="291">
        <f>'7.  Persistence Report'!R128+'7.  Persistence Report'!R220</f>
        <v>300</v>
      </c>
      <c r="U63" s="291">
        <f>'7.  Persistence Report'!S128+'7.  Persistence Report'!S220</f>
        <v>300</v>
      </c>
      <c r="V63" s="291">
        <f>'7.  Persistence Report'!T128+'7.  Persistence Report'!T220</f>
        <v>300</v>
      </c>
      <c r="W63" s="291">
        <f>'7.  Persistence Report'!U128+'7.  Persistence Report'!U220</f>
        <v>300</v>
      </c>
      <c r="X63" s="291">
        <f>'7.  Persistence Report'!V128+'7.  Persistence Report'!V220</f>
        <v>300</v>
      </c>
      <c r="Y63" s="291">
        <f>'7.  Persistence Report'!W128+'7.  Persistence Report'!W220</f>
        <v>300</v>
      </c>
      <c r="Z63" s="291">
        <f>'7.  Persistence Report'!X128+'7.  Persistence Report'!X220</f>
        <v>296</v>
      </c>
      <c r="AA63" s="291">
        <f>'7.  Persistence Report'!Y128+'7.  Persistence Report'!Y220</f>
        <v>296</v>
      </c>
      <c r="AB63" s="291">
        <f>'7.  Persistence Report'!Z128+'7.  Persistence Report'!Z220</f>
        <v>262</v>
      </c>
      <c r="AC63" s="291">
        <f>'7.  Persistence Report'!AA128+'7.  Persistence Report'!AA220</f>
        <v>262</v>
      </c>
      <c r="AD63" s="291">
        <f>'7.  Persistence Report'!AB128+'7.  Persistence Report'!AB220</f>
        <v>262</v>
      </c>
      <c r="AE63" s="410">
        <v>0</v>
      </c>
      <c r="AF63" s="405">
        <v>0.77280000000000004</v>
      </c>
      <c r="AG63" s="405">
        <v>0.33750000000000002</v>
      </c>
      <c r="AH63" s="405">
        <v>0</v>
      </c>
      <c r="AI63" s="405">
        <v>0</v>
      </c>
      <c r="AJ63" s="405">
        <v>0</v>
      </c>
      <c r="AK63" s="405"/>
      <c r="AL63" s="410"/>
      <c r="AM63" s="410"/>
      <c r="AN63" s="410"/>
      <c r="AO63" s="410"/>
      <c r="AP63" s="410"/>
      <c r="AQ63" s="410"/>
      <c r="AR63" s="410"/>
      <c r="AS63" s="292">
        <f>SUM(AE63:AR63)</f>
        <v>1.1103000000000001</v>
      </c>
    </row>
    <row r="64" spans="1:45" hidden="1" outlineLevel="1">
      <c r="B64" s="290" t="s">
        <v>266</v>
      </c>
      <c r="C64" s="287" t="s">
        <v>163</v>
      </c>
      <c r="D64" s="291"/>
      <c r="E64" s="291"/>
      <c r="F64" s="291"/>
      <c r="G64" s="291"/>
      <c r="H64" s="291"/>
      <c r="I64" s="291"/>
      <c r="J64" s="291"/>
      <c r="K64" s="291"/>
      <c r="L64" s="291"/>
      <c r="M64" s="291"/>
      <c r="N64" s="291"/>
      <c r="O64" s="291"/>
      <c r="P64" s="291"/>
      <c r="Q64" s="291">
        <v>12</v>
      </c>
      <c r="R64" s="291"/>
      <c r="S64" s="291"/>
      <c r="T64" s="291"/>
      <c r="U64" s="291"/>
      <c r="V64" s="291"/>
      <c r="W64" s="291"/>
      <c r="X64" s="291"/>
      <c r="Y64" s="291"/>
      <c r="Z64" s="291"/>
      <c r="AA64" s="291"/>
      <c r="AB64" s="291"/>
      <c r="AC64" s="291"/>
      <c r="AD64" s="291"/>
      <c r="AE64" s="406">
        <v>0</v>
      </c>
      <c r="AF64" s="406">
        <v>0.77280000000000004</v>
      </c>
      <c r="AG64" s="406">
        <v>0.33750000000000002</v>
      </c>
      <c r="AH64" s="406">
        <v>0</v>
      </c>
      <c r="AI64" s="406">
        <v>0</v>
      </c>
      <c r="AJ64" s="406">
        <v>0</v>
      </c>
      <c r="AK64" s="406">
        <v>0</v>
      </c>
      <c r="AL64" s="406">
        <v>0</v>
      </c>
      <c r="AM64" s="406">
        <v>0</v>
      </c>
      <c r="AN64" s="406">
        <f t="shared" ref="AN64" si="36">AN63</f>
        <v>0</v>
      </c>
      <c r="AO64" s="406">
        <f t="shared" ref="AO64" si="37">AO63</f>
        <v>0</v>
      </c>
      <c r="AP64" s="406">
        <f t="shared" ref="AP64" si="38">AP63</f>
        <v>0</v>
      </c>
      <c r="AQ64" s="406">
        <f t="shared" ref="AQ64" si="39">AQ63</f>
        <v>0</v>
      </c>
      <c r="AR64" s="406">
        <f t="shared" ref="AR64" si="40">AR63</f>
        <v>0</v>
      </c>
      <c r="AS64" s="307"/>
    </row>
    <row r="65" spans="1:45" hidden="1" outlineLevel="1">
      <c r="B65" s="310"/>
      <c r="C65" s="308"/>
      <c r="D65" s="312"/>
      <c r="E65" s="312"/>
      <c r="F65" s="312"/>
      <c r="G65" s="312"/>
      <c r="H65" s="312"/>
      <c r="I65" s="312"/>
      <c r="J65" s="312"/>
      <c r="K65" s="312"/>
      <c r="L65" s="312"/>
      <c r="M65" s="312"/>
      <c r="N65" s="312"/>
      <c r="O65" s="312"/>
      <c r="P65" s="312"/>
      <c r="Q65" s="287"/>
      <c r="R65" s="312"/>
      <c r="S65" s="312"/>
      <c r="T65" s="312"/>
      <c r="U65" s="312"/>
      <c r="V65" s="312"/>
      <c r="W65" s="312"/>
      <c r="X65" s="312"/>
      <c r="Y65" s="312"/>
      <c r="Z65" s="312"/>
      <c r="AA65" s="312"/>
      <c r="AB65" s="312"/>
      <c r="AC65" s="312"/>
      <c r="AD65" s="312"/>
      <c r="AE65" s="411"/>
      <c r="AF65" s="411"/>
      <c r="AG65" s="411"/>
      <c r="AH65" s="411"/>
      <c r="AI65" s="411"/>
      <c r="AJ65" s="411"/>
      <c r="AK65" s="411"/>
      <c r="AL65" s="411"/>
      <c r="AM65" s="411"/>
      <c r="AN65" s="411"/>
      <c r="AO65" s="411"/>
      <c r="AP65" s="411"/>
      <c r="AQ65" s="411"/>
      <c r="AR65" s="411"/>
      <c r="AS65" s="309"/>
    </row>
    <row r="66" spans="1:45" hidden="1" outlineLevel="1">
      <c r="A66" s="509">
        <v>10</v>
      </c>
      <c r="B66" s="507" t="s">
        <v>103</v>
      </c>
      <c r="C66" s="287" t="s">
        <v>25</v>
      </c>
      <c r="D66" s="291"/>
      <c r="E66" s="291"/>
      <c r="F66" s="291"/>
      <c r="G66" s="291"/>
      <c r="H66" s="291"/>
      <c r="I66" s="291"/>
      <c r="J66" s="291"/>
      <c r="K66" s="291"/>
      <c r="L66" s="291"/>
      <c r="M66" s="291"/>
      <c r="N66" s="291"/>
      <c r="O66" s="291"/>
      <c r="P66" s="291"/>
      <c r="Q66" s="291">
        <v>3</v>
      </c>
      <c r="R66" s="291"/>
      <c r="S66" s="291"/>
      <c r="T66" s="291"/>
      <c r="U66" s="291"/>
      <c r="V66" s="291"/>
      <c r="W66" s="291"/>
      <c r="X66" s="291"/>
      <c r="Y66" s="291"/>
      <c r="Z66" s="291"/>
      <c r="AA66" s="291"/>
      <c r="AB66" s="291"/>
      <c r="AC66" s="291"/>
      <c r="AD66" s="291"/>
      <c r="AE66" s="410">
        <v>0</v>
      </c>
      <c r="AF66" s="405">
        <v>0</v>
      </c>
      <c r="AG66" s="405">
        <v>0</v>
      </c>
      <c r="AH66" s="405">
        <v>0</v>
      </c>
      <c r="AI66" s="405">
        <v>0</v>
      </c>
      <c r="AJ66" s="405">
        <v>0</v>
      </c>
      <c r="AK66" s="405"/>
      <c r="AL66" s="410"/>
      <c r="AM66" s="410"/>
      <c r="AN66" s="410"/>
      <c r="AO66" s="410"/>
      <c r="AP66" s="410"/>
      <c r="AQ66" s="410"/>
      <c r="AR66" s="410"/>
      <c r="AS66" s="292">
        <f>SUM(AE66:AR66)</f>
        <v>0</v>
      </c>
    </row>
    <row r="67" spans="1:45" hidden="1" outlineLevel="1">
      <c r="B67" s="290" t="s">
        <v>266</v>
      </c>
      <c r="C67" s="287" t="s">
        <v>163</v>
      </c>
      <c r="D67" s="291"/>
      <c r="E67" s="291"/>
      <c r="F67" s="291"/>
      <c r="G67" s="291"/>
      <c r="H67" s="291"/>
      <c r="I67" s="291"/>
      <c r="J67" s="291"/>
      <c r="K67" s="291"/>
      <c r="L67" s="291"/>
      <c r="M67" s="291"/>
      <c r="N67" s="291"/>
      <c r="O67" s="291"/>
      <c r="P67" s="291"/>
      <c r="Q67" s="291">
        <v>3</v>
      </c>
      <c r="R67" s="291"/>
      <c r="S67" s="291"/>
      <c r="T67" s="291"/>
      <c r="U67" s="291"/>
      <c r="V67" s="291"/>
      <c r="W67" s="291"/>
      <c r="X67" s="291"/>
      <c r="Y67" s="291"/>
      <c r="Z67" s="291"/>
      <c r="AA67" s="291"/>
      <c r="AB67" s="291"/>
      <c r="AC67" s="291"/>
      <c r="AD67" s="291"/>
      <c r="AE67" s="406">
        <v>0</v>
      </c>
      <c r="AF67" s="406">
        <v>0</v>
      </c>
      <c r="AG67" s="406">
        <v>0</v>
      </c>
      <c r="AH67" s="406">
        <v>0</v>
      </c>
      <c r="AI67" s="406">
        <v>0</v>
      </c>
      <c r="AJ67" s="406">
        <v>0</v>
      </c>
      <c r="AK67" s="406">
        <v>0</v>
      </c>
      <c r="AL67" s="406">
        <v>0</v>
      </c>
      <c r="AM67" s="406">
        <v>0</v>
      </c>
      <c r="AN67" s="406">
        <f t="shared" ref="AN67" si="41">AN66</f>
        <v>0</v>
      </c>
      <c r="AO67" s="406">
        <f t="shared" ref="AO67" si="42">AO66</f>
        <v>0</v>
      </c>
      <c r="AP67" s="406">
        <f t="shared" ref="AP67" si="43">AP66</f>
        <v>0</v>
      </c>
      <c r="AQ67" s="406">
        <f t="shared" ref="AQ67" si="44">AQ66</f>
        <v>0</v>
      </c>
      <c r="AR67" s="406">
        <f t="shared" ref="AR67" si="45">AR66</f>
        <v>0</v>
      </c>
      <c r="AS67" s="307"/>
    </row>
    <row r="68" spans="1:45" hidden="1" outlineLevel="1">
      <c r="B68" s="310"/>
      <c r="C68" s="308"/>
      <c r="D68" s="312"/>
      <c r="E68" s="312"/>
      <c r="F68" s="312"/>
      <c r="G68" s="312"/>
      <c r="H68" s="312"/>
      <c r="I68" s="312"/>
      <c r="J68" s="312"/>
      <c r="K68" s="312"/>
      <c r="L68" s="312"/>
      <c r="M68" s="312"/>
      <c r="N68" s="312"/>
      <c r="O68" s="312"/>
      <c r="P68" s="312"/>
      <c r="Q68" s="287"/>
      <c r="R68" s="312"/>
      <c r="S68" s="312"/>
      <c r="T68" s="312"/>
      <c r="U68" s="312"/>
      <c r="V68" s="312"/>
      <c r="W68" s="312"/>
      <c r="X68" s="312"/>
      <c r="Y68" s="312"/>
      <c r="Z68" s="312"/>
      <c r="AA68" s="312"/>
      <c r="AB68" s="312"/>
      <c r="AC68" s="312"/>
      <c r="AD68" s="312"/>
      <c r="AE68" s="411"/>
      <c r="AF68" s="412"/>
      <c r="AG68" s="411"/>
      <c r="AH68" s="411"/>
      <c r="AI68" s="411"/>
      <c r="AJ68" s="411"/>
      <c r="AK68" s="411"/>
      <c r="AL68" s="411"/>
      <c r="AM68" s="411"/>
      <c r="AN68" s="411"/>
      <c r="AO68" s="411"/>
      <c r="AP68" s="411"/>
      <c r="AQ68" s="411"/>
      <c r="AR68" s="411"/>
      <c r="AS68" s="309"/>
    </row>
    <row r="69" spans="1:45" ht="15.75" hidden="1" outlineLevel="1">
      <c r="B69" s="284" t="s">
        <v>10</v>
      </c>
      <c r="C69" s="285"/>
      <c r="D69" s="285"/>
      <c r="E69" s="285"/>
      <c r="F69" s="285"/>
      <c r="G69" s="285"/>
      <c r="H69" s="285"/>
      <c r="I69" s="285"/>
      <c r="J69" s="285"/>
      <c r="K69" s="285"/>
      <c r="L69" s="285"/>
      <c r="M69" s="285"/>
      <c r="N69" s="285"/>
      <c r="O69" s="285"/>
      <c r="P69" s="285"/>
      <c r="Q69" s="286"/>
      <c r="R69" s="285"/>
      <c r="S69" s="285"/>
      <c r="T69" s="285"/>
      <c r="U69" s="285"/>
      <c r="V69" s="285"/>
      <c r="W69" s="285"/>
      <c r="X69" s="285"/>
      <c r="Y69" s="285"/>
      <c r="Z69" s="285"/>
      <c r="AA69" s="285"/>
      <c r="AB69" s="285"/>
      <c r="AC69" s="285"/>
      <c r="AD69" s="285"/>
      <c r="AE69" s="409"/>
      <c r="AF69" s="409"/>
      <c r="AG69" s="409"/>
      <c r="AH69" s="409"/>
      <c r="AI69" s="409"/>
      <c r="AJ69" s="409"/>
      <c r="AK69" s="409"/>
      <c r="AL69" s="409"/>
      <c r="AM69" s="409"/>
      <c r="AN69" s="409"/>
      <c r="AO69" s="409"/>
      <c r="AP69" s="409"/>
      <c r="AQ69" s="409"/>
      <c r="AR69" s="409"/>
      <c r="AS69" s="288"/>
    </row>
    <row r="70" spans="1:45" ht="30" hidden="1" outlineLevel="1">
      <c r="A70" s="509">
        <v>11</v>
      </c>
      <c r="B70" s="507" t="s">
        <v>104</v>
      </c>
      <c r="C70" s="287" t="s">
        <v>25</v>
      </c>
      <c r="D70" s="291"/>
      <c r="E70" s="291"/>
      <c r="F70" s="291"/>
      <c r="G70" s="291"/>
      <c r="H70" s="291"/>
      <c r="I70" s="291"/>
      <c r="J70" s="291"/>
      <c r="K70" s="291"/>
      <c r="L70" s="291"/>
      <c r="M70" s="291"/>
      <c r="N70" s="291"/>
      <c r="O70" s="291"/>
      <c r="P70" s="291"/>
      <c r="Q70" s="291">
        <v>12</v>
      </c>
      <c r="R70" s="291"/>
      <c r="S70" s="291"/>
      <c r="T70" s="291"/>
      <c r="U70" s="291"/>
      <c r="V70" s="291"/>
      <c r="W70" s="291"/>
      <c r="X70" s="291"/>
      <c r="Y70" s="291"/>
      <c r="Z70" s="291"/>
      <c r="AA70" s="291"/>
      <c r="AB70" s="291"/>
      <c r="AC70" s="291"/>
      <c r="AD70" s="291"/>
      <c r="AE70" s="421"/>
      <c r="AF70" s="405"/>
      <c r="AG70" s="405"/>
      <c r="AH70" s="405"/>
      <c r="AI70" s="405"/>
      <c r="AJ70" s="405"/>
      <c r="AK70" s="405"/>
      <c r="AL70" s="410"/>
      <c r="AM70" s="410"/>
      <c r="AN70" s="410"/>
      <c r="AO70" s="410"/>
      <c r="AP70" s="410"/>
      <c r="AQ70" s="410"/>
      <c r="AR70" s="410"/>
      <c r="AS70" s="292">
        <f>SUM(AE70:AR70)</f>
        <v>0</v>
      </c>
    </row>
    <row r="71" spans="1:45" hidden="1" outlineLevel="1">
      <c r="B71" s="290" t="s">
        <v>266</v>
      </c>
      <c r="C71" s="287" t="s">
        <v>163</v>
      </c>
      <c r="D71" s="291"/>
      <c r="E71" s="291"/>
      <c r="F71" s="291"/>
      <c r="G71" s="291"/>
      <c r="H71" s="291"/>
      <c r="I71" s="291"/>
      <c r="J71" s="291"/>
      <c r="K71" s="291"/>
      <c r="L71" s="291"/>
      <c r="M71" s="291"/>
      <c r="N71" s="291"/>
      <c r="O71" s="291"/>
      <c r="P71" s="291"/>
      <c r="Q71" s="291">
        <v>12</v>
      </c>
      <c r="R71" s="291"/>
      <c r="S71" s="291"/>
      <c r="T71" s="291"/>
      <c r="U71" s="291"/>
      <c r="V71" s="291"/>
      <c r="W71" s="291"/>
      <c r="X71" s="291"/>
      <c r="Y71" s="291"/>
      <c r="Z71" s="291"/>
      <c r="AA71" s="291"/>
      <c r="AB71" s="291"/>
      <c r="AC71" s="291"/>
      <c r="AD71" s="291"/>
      <c r="AE71" s="406">
        <v>0</v>
      </c>
      <c r="AF71" s="406">
        <v>0</v>
      </c>
      <c r="AG71" s="406">
        <v>0</v>
      </c>
      <c r="AH71" s="406">
        <v>0</v>
      </c>
      <c r="AI71" s="406">
        <v>0</v>
      </c>
      <c r="AJ71" s="406">
        <v>0</v>
      </c>
      <c r="AK71" s="406">
        <v>0</v>
      </c>
      <c r="AL71" s="406">
        <v>0</v>
      </c>
      <c r="AM71" s="406">
        <v>0</v>
      </c>
      <c r="AN71" s="406">
        <f t="shared" ref="AN71" si="46">AN70</f>
        <v>0</v>
      </c>
      <c r="AO71" s="406">
        <f t="shared" ref="AO71" si="47">AO70</f>
        <v>0</v>
      </c>
      <c r="AP71" s="406">
        <f t="shared" ref="AP71" si="48">AP70</f>
        <v>0</v>
      </c>
      <c r="AQ71" s="406">
        <f t="shared" ref="AQ71" si="49">AQ70</f>
        <v>0</v>
      </c>
      <c r="AR71" s="406">
        <f t="shared" ref="AR71" si="50">AR70</f>
        <v>0</v>
      </c>
      <c r="AS71" s="293"/>
    </row>
    <row r="72" spans="1:45" hidden="1" outlineLevel="1">
      <c r="B72" s="311"/>
      <c r="C72" s="301"/>
      <c r="D72" s="287"/>
      <c r="E72" s="287"/>
      <c r="F72" s="287"/>
      <c r="G72" s="287"/>
      <c r="H72" s="287"/>
      <c r="I72" s="287"/>
      <c r="J72" s="287"/>
      <c r="K72" s="287"/>
      <c r="L72" s="287"/>
      <c r="M72" s="287"/>
      <c r="N72" s="287"/>
      <c r="O72" s="287"/>
      <c r="P72" s="287"/>
      <c r="Q72" s="287"/>
      <c r="R72" s="287"/>
      <c r="S72" s="287"/>
      <c r="T72" s="287"/>
      <c r="U72" s="287"/>
      <c r="V72" s="287"/>
      <c r="W72" s="287"/>
      <c r="X72" s="287"/>
      <c r="Y72" s="287"/>
      <c r="Z72" s="287"/>
      <c r="AA72" s="287"/>
      <c r="AB72" s="287"/>
      <c r="AC72" s="287"/>
      <c r="AD72" s="287"/>
      <c r="AE72" s="407"/>
      <c r="AF72" s="416"/>
      <c r="AG72" s="416"/>
      <c r="AH72" s="416"/>
      <c r="AI72" s="416"/>
      <c r="AJ72" s="416"/>
      <c r="AK72" s="416"/>
      <c r="AL72" s="416"/>
      <c r="AM72" s="416"/>
      <c r="AN72" s="416"/>
      <c r="AO72" s="416"/>
      <c r="AP72" s="416"/>
      <c r="AQ72" s="416"/>
      <c r="AR72" s="416"/>
      <c r="AS72" s="302"/>
    </row>
    <row r="73" spans="1:45" ht="30" hidden="1" outlineLevel="1">
      <c r="A73" s="509">
        <v>12</v>
      </c>
      <c r="B73" s="507" t="s">
        <v>105</v>
      </c>
      <c r="C73" s="287" t="s">
        <v>25</v>
      </c>
      <c r="D73" s="291"/>
      <c r="E73" s="291"/>
      <c r="F73" s="291"/>
      <c r="G73" s="291"/>
      <c r="H73" s="291"/>
      <c r="I73" s="291"/>
      <c r="J73" s="291"/>
      <c r="K73" s="291"/>
      <c r="L73" s="291"/>
      <c r="M73" s="291"/>
      <c r="N73" s="291"/>
      <c r="O73" s="291"/>
      <c r="P73" s="291"/>
      <c r="Q73" s="291">
        <v>12</v>
      </c>
      <c r="R73" s="291"/>
      <c r="S73" s="291"/>
      <c r="T73" s="291"/>
      <c r="U73" s="291"/>
      <c r="V73" s="291"/>
      <c r="W73" s="291"/>
      <c r="X73" s="291"/>
      <c r="Y73" s="291"/>
      <c r="Z73" s="291"/>
      <c r="AA73" s="291"/>
      <c r="AB73" s="291"/>
      <c r="AC73" s="291"/>
      <c r="AD73" s="291"/>
      <c r="AE73" s="405"/>
      <c r="AF73" s="405"/>
      <c r="AG73" s="405"/>
      <c r="AH73" s="405"/>
      <c r="AI73" s="405"/>
      <c r="AJ73" s="405"/>
      <c r="AK73" s="405"/>
      <c r="AL73" s="410"/>
      <c r="AM73" s="410"/>
      <c r="AN73" s="410"/>
      <c r="AO73" s="410"/>
      <c r="AP73" s="410"/>
      <c r="AQ73" s="410"/>
      <c r="AR73" s="410"/>
      <c r="AS73" s="292">
        <f>SUM(AE73:AR73)</f>
        <v>0</v>
      </c>
    </row>
    <row r="74" spans="1:45" hidden="1" outlineLevel="1">
      <c r="B74" s="507" t="s">
        <v>266</v>
      </c>
      <c r="C74" s="287" t="s">
        <v>163</v>
      </c>
      <c r="D74" s="291"/>
      <c r="E74" s="291"/>
      <c r="F74" s="291"/>
      <c r="G74" s="291"/>
      <c r="H74" s="291"/>
      <c r="I74" s="291"/>
      <c r="J74" s="291"/>
      <c r="K74" s="291"/>
      <c r="L74" s="291"/>
      <c r="M74" s="291"/>
      <c r="N74" s="291"/>
      <c r="O74" s="291"/>
      <c r="P74" s="291"/>
      <c r="Q74" s="291">
        <v>12</v>
      </c>
      <c r="R74" s="291"/>
      <c r="S74" s="291"/>
      <c r="T74" s="291"/>
      <c r="U74" s="291"/>
      <c r="V74" s="291"/>
      <c r="W74" s="291"/>
      <c r="X74" s="291"/>
      <c r="Y74" s="291"/>
      <c r="Z74" s="291"/>
      <c r="AA74" s="291"/>
      <c r="AB74" s="291"/>
      <c r="AC74" s="291"/>
      <c r="AD74" s="291"/>
      <c r="AE74" s="406">
        <v>0</v>
      </c>
      <c r="AF74" s="406">
        <v>0</v>
      </c>
      <c r="AG74" s="406">
        <v>0</v>
      </c>
      <c r="AH74" s="406">
        <v>0</v>
      </c>
      <c r="AI74" s="406">
        <v>0</v>
      </c>
      <c r="AJ74" s="406">
        <v>0</v>
      </c>
      <c r="AK74" s="406">
        <v>0</v>
      </c>
      <c r="AL74" s="406">
        <v>0</v>
      </c>
      <c r="AM74" s="406">
        <v>0</v>
      </c>
      <c r="AN74" s="406">
        <f t="shared" ref="AN74" si="51">AN73</f>
        <v>0</v>
      </c>
      <c r="AO74" s="406">
        <f t="shared" ref="AO74" si="52">AO73</f>
        <v>0</v>
      </c>
      <c r="AP74" s="406">
        <f t="shared" ref="AP74" si="53">AP73</f>
        <v>0</v>
      </c>
      <c r="AQ74" s="406">
        <f t="shared" ref="AQ74" si="54">AQ73</f>
        <v>0</v>
      </c>
      <c r="AR74" s="406">
        <f t="shared" ref="AR74" si="55">AR73</f>
        <v>0</v>
      </c>
      <c r="AS74" s="293"/>
    </row>
    <row r="75" spans="1:45" hidden="1" outlineLevel="1">
      <c r="B75" s="507"/>
      <c r="C75" s="301"/>
      <c r="D75" s="287"/>
      <c r="E75" s="287"/>
      <c r="F75" s="287"/>
      <c r="G75" s="287"/>
      <c r="H75" s="287"/>
      <c r="I75" s="287"/>
      <c r="J75" s="287"/>
      <c r="K75" s="287"/>
      <c r="L75" s="287"/>
      <c r="M75" s="287"/>
      <c r="N75" s="287"/>
      <c r="O75" s="287"/>
      <c r="P75" s="287"/>
      <c r="Q75" s="287"/>
      <c r="R75" s="287"/>
      <c r="S75" s="287"/>
      <c r="T75" s="287"/>
      <c r="U75" s="287"/>
      <c r="V75" s="287"/>
      <c r="W75" s="287"/>
      <c r="X75" s="287"/>
      <c r="Y75" s="287"/>
      <c r="Z75" s="287"/>
      <c r="AA75" s="287"/>
      <c r="AB75" s="287"/>
      <c r="AC75" s="287"/>
      <c r="AD75" s="287"/>
      <c r="AE75" s="417"/>
      <c r="AF75" s="417"/>
      <c r="AG75" s="407"/>
      <c r="AH75" s="407"/>
      <c r="AI75" s="407"/>
      <c r="AJ75" s="407"/>
      <c r="AK75" s="407"/>
      <c r="AL75" s="407"/>
      <c r="AM75" s="407"/>
      <c r="AN75" s="407"/>
      <c r="AO75" s="407"/>
      <c r="AP75" s="407"/>
      <c r="AQ75" s="407"/>
      <c r="AR75" s="407"/>
      <c r="AS75" s="302"/>
    </row>
    <row r="76" spans="1:45" ht="30" hidden="1" outlineLevel="1">
      <c r="A76" s="509">
        <v>13</v>
      </c>
      <c r="B76" s="507" t="s">
        <v>106</v>
      </c>
      <c r="C76" s="287" t="s">
        <v>25</v>
      </c>
      <c r="D76" s="291">
        <f>'7.  Persistence Report'!AU131</f>
        <v>59246</v>
      </c>
      <c r="E76" s="291">
        <f>'7.  Persistence Report'!AV131</f>
        <v>59246</v>
      </c>
      <c r="F76" s="291">
        <f>'7.  Persistence Report'!AW131</f>
        <v>59246</v>
      </c>
      <c r="G76" s="291">
        <f>'7.  Persistence Report'!AX131</f>
        <v>59246</v>
      </c>
      <c r="H76" s="291">
        <f>'7.  Persistence Report'!AY131</f>
        <v>59246</v>
      </c>
      <c r="I76" s="291">
        <f>'7.  Persistence Report'!AZ131</f>
        <v>59246</v>
      </c>
      <c r="J76" s="291">
        <f>'7.  Persistence Report'!BA131</f>
        <v>59246</v>
      </c>
      <c r="K76" s="291">
        <f>'7.  Persistence Report'!BB131</f>
        <v>59246</v>
      </c>
      <c r="L76" s="291">
        <f>'7.  Persistence Report'!BC131</f>
        <v>59246</v>
      </c>
      <c r="M76" s="291">
        <f>'7.  Persistence Report'!BD131</f>
        <v>59246</v>
      </c>
      <c r="N76" s="291">
        <f>'7.  Persistence Report'!BE131</f>
        <v>0</v>
      </c>
      <c r="O76" s="291">
        <f>'7.  Persistence Report'!BF131</f>
        <v>0</v>
      </c>
      <c r="P76" s="291">
        <f>'7.  Persistence Report'!BG131</f>
        <v>0</v>
      </c>
      <c r="Q76" s="291">
        <v>12</v>
      </c>
      <c r="R76" s="291">
        <f>'7.  Persistence Report'!P131</f>
        <v>17</v>
      </c>
      <c r="S76" s="291">
        <f>'7.  Persistence Report'!Q131</f>
        <v>17</v>
      </c>
      <c r="T76" s="291">
        <f>'7.  Persistence Report'!R131</f>
        <v>17</v>
      </c>
      <c r="U76" s="291">
        <f>'7.  Persistence Report'!S131</f>
        <v>17</v>
      </c>
      <c r="V76" s="291">
        <f>'7.  Persistence Report'!T131</f>
        <v>17</v>
      </c>
      <c r="W76" s="291">
        <f>'7.  Persistence Report'!U131</f>
        <v>17</v>
      </c>
      <c r="X76" s="291">
        <f>'7.  Persistence Report'!V131</f>
        <v>17</v>
      </c>
      <c r="Y76" s="291">
        <f>'7.  Persistence Report'!W131</f>
        <v>17</v>
      </c>
      <c r="Z76" s="291">
        <f>'7.  Persistence Report'!X131</f>
        <v>17</v>
      </c>
      <c r="AA76" s="291">
        <f>'7.  Persistence Report'!Y131</f>
        <v>17</v>
      </c>
      <c r="AB76" s="291">
        <f>'7.  Persistence Report'!Z131</f>
        <v>0</v>
      </c>
      <c r="AC76" s="291">
        <f>'7.  Persistence Report'!AA131</f>
        <v>0</v>
      </c>
      <c r="AD76" s="291">
        <f>'7.  Persistence Report'!AB131</f>
        <v>0</v>
      </c>
      <c r="AE76" s="410">
        <v>0</v>
      </c>
      <c r="AF76" s="405">
        <v>0</v>
      </c>
      <c r="AG76" s="405">
        <v>0</v>
      </c>
      <c r="AH76" s="405">
        <v>0</v>
      </c>
      <c r="AI76" s="405">
        <v>1</v>
      </c>
      <c r="AJ76" s="405">
        <v>0</v>
      </c>
      <c r="AK76" s="405"/>
      <c r="AL76" s="410"/>
      <c r="AM76" s="410"/>
      <c r="AN76" s="410"/>
      <c r="AO76" s="410"/>
      <c r="AP76" s="410"/>
      <c r="AQ76" s="410"/>
      <c r="AR76" s="410"/>
      <c r="AS76" s="292">
        <f>SUM(AE76:AR76)</f>
        <v>1</v>
      </c>
    </row>
    <row r="77" spans="1:45" hidden="1" outlineLevel="1">
      <c r="B77" s="290" t="s">
        <v>266</v>
      </c>
      <c r="C77" s="287" t="s">
        <v>163</v>
      </c>
      <c r="D77" s="291"/>
      <c r="E77" s="291"/>
      <c r="F77" s="291"/>
      <c r="G77" s="291"/>
      <c r="H77" s="291"/>
      <c r="I77" s="291"/>
      <c r="J77" s="291"/>
      <c r="K77" s="291"/>
      <c r="L77" s="291"/>
      <c r="M77" s="291"/>
      <c r="N77" s="291"/>
      <c r="O77" s="291"/>
      <c r="P77" s="291"/>
      <c r="Q77" s="291">
        <v>12</v>
      </c>
      <c r="R77" s="291"/>
      <c r="S77" s="291"/>
      <c r="T77" s="291"/>
      <c r="U77" s="291"/>
      <c r="V77" s="291"/>
      <c r="W77" s="291"/>
      <c r="X77" s="291"/>
      <c r="Y77" s="291"/>
      <c r="Z77" s="291"/>
      <c r="AA77" s="291"/>
      <c r="AB77" s="291"/>
      <c r="AC77" s="291"/>
      <c r="AD77" s="291"/>
      <c r="AE77" s="406">
        <v>0</v>
      </c>
      <c r="AF77" s="406">
        <v>0</v>
      </c>
      <c r="AG77" s="406">
        <v>0</v>
      </c>
      <c r="AH77" s="406">
        <v>0</v>
      </c>
      <c r="AI77" s="406">
        <v>1</v>
      </c>
      <c r="AJ77" s="406">
        <v>0</v>
      </c>
      <c r="AK77" s="406">
        <v>0</v>
      </c>
      <c r="AL77" s="406">
        <v>0</v>
      </c>
      <c r="AM77" s="406">
        <v>0</v>
      </c>
      <c r="AN77" s="406">
        <f t="shared" ref="AN77:AR77" si="56">AN76</f>
        <v>0</v>
      </c>
      <c r="AO77" s="406">
        <f t="shared" si="56"/>
        <v>0</v>
      </c>
      <c r="AP77" s="406">
        <f t="shared" si="56"/>
        <v>0</v>
      </c>
      <c r="AQ77" s="406">
        <f t="shared" si="56"/>
        <v>0</v>
      </c>
      <c r="AR77" s="406">
        <f t="shared" si="56"/>
        <v>0</v>
      </c>
      <c r="AS77" s="307"/>
    </row>
    <row r="78" spans="1:45" hidden="1" outlineLevel="1">
      <c r="B78" s="507"/>
      <c r="C78" s="301"/>
      <c r="D78" s="287"/>
      <c r="E78" s="287"/>
      <c r="F78" s="287"/>
      <c r="G78" s="287"/>
      <c r="H78" s="287"/>
      <c r="I78" s="287"/>
      <c r="J78" s="287"/>
      <c r="K78" s="287"/>
      <c r="L78" s="287"/>
      <c r="M78" s="287"/>
      <c r="N78" s="287"/>
      <c r="O78" s="287"/>
      <c r="P78" s="287"/>
      <c r="Q78" s="287"/>
      <c r="R78" s="287"/>
      <c r="S78" s="287"/>
      <c r="T78" s="287"/>
      <c r="U78" s="287"/>
      <c r="V78" s="287"/>
      <c r="W78" s="287"/>
      <c r="X78" s="287"/>
      <c r="Y78" s="287"/>
      <c r="Z78" s="287"/>
      <c r="AA78" s="287"/>
      <c r="AB78" s="287"/>
      <c r="AC78" s="287"/>
      <c r="AD78" s="287"/>
      <c r="AE78" s="407"/>
      <c r="AF78" s="407"/>
      <c r="AG78" s="407"/>
      <c r="AH78" s="407"/>
      <c r="AI78" s="407"/>
      <c r="AJ78" s="407"/>
      <c r="AK78" s="407"/>
      <c r="AL78" s="407"/>
      <c r="AM78" s="407"/>
      <c r="AN78" s="407"/>
      <c r="AO78" s="407"/>
      <c r="AP78" s="407"/>
      <c r="AQ78" s="407"/>
      <c r="AR78" s="407"/>
      <c r="AS78" s="302"/>
    </row>
    <row r="79" spans="1:45" ht="15.75" hidden="1" outlineLevel="1">
      <c r="B79" s="284" t="s">
        <v>107</v>
      </c>
      <c r="C79" s="285"/>
      <c r="D79" s="286"/>
      <c r="E79" s="286"/>
      <c r="F79" s="286"/>
      <c r="G79" s="286"/>
      <c r="H79" s="286"/>
      <c r="I79" s="286"/>
      <c r="J79" s="286"/>
      <c r="K79" s="286"/>
      <c r="L79" s="286"/>
      <c r="M79" s="286"/>
      <c r="N79" s="286"/>
      <c r="O79" s="286"/>
      <c r="P79" s="286"/>
      <c r="Q79" s="286"/>
      <c r="R79" s="286"/>
      <c r="S79" s="285"/>
      <c r="T79" s="285"/>
      <c r="U79" s="285"/>
      <c r="V79" s="285"/>
      <c r="W79" s="285"/>
      <c r="X79" s="285"/>
      <c r="Y79" s="285"/>
      <c r="Z79" s="285"/>
      <c r="AA79" s="285"/>
      <c r="AB79" s="285"/>
      <c r="AC79" s="285"/>
      <c r="AD79" s="285"/>
      <c r="AE79" s="409"/>
      <c r="AF79" s="409"/>
      <c r="AG79" s="409"/>
      <c r="AH79" s="409"/>
      <c r="AI79" s="409"/>
      <c r="AJ79" s="409"/>
      <c r="AK79" s="409"/>
      <c r="AL79" s="409"/>
      <c r="AM79" s="409"/>
      <c r="AN79" s="409"/>
      <c r="AO79" s="409"/>
      <c r="AP79" s="409"/>
      <c r="AQ79" s="409"/>
      <c r="AR79" s="409"/>
      <c r="AS79" s="288"/>
    </row>
    <row r="80" spans="1:45" hidden="1" outlineLevel="1">
      <c r="A80" s="509">
        <v>14</v>
      </c>
      <c r="B80" s="507" t="s">
        <v>108</v>
      </c>
      <c r="C80" s="287" t="s">
        <v>25</v>
      </c>
      <c r="D80" s="291">
        <f>'7.  Persistence Report'!AU133</f>
        <v>212140</v>
      </c>
      <c r="E80" s="291">
        <f>'7.  Persistence Report'!AV133</f>
        <v>166694</v>
      </c>
      <c r="F80" s="291">
        <f>'7.  Persistence Report'!AW133</f>
        <v>159948</v>
      </c>
      <c r="G80" s="291">
        <f>'7.  Persistence Report'!AX133</f>
        <v>153202</v>
      </c>
      <c r="H80" s="291">
        <f>'7.  Persistence Report'!AY133</f>
        <v>152285</v>
      </c>
      <c r="I80" s="291">
        <f>'7.  Persistence Report'!AZ133</f>
        <v>152285</v>
      </c>
      <c r="J80" s="291">
        <f>'7.  Persistence Report'!BA133</f>
        <v>150088</v>
      </c>
      <c r="K80" s="291">
        <f>'7.  Persistence Report'!BB133</f>
        <v>149688</v>
      </c>
      <c r="L80" s="291">
        <f>'7.  Persistence Report'!BC133</f>
        <v>79287</v>
      </c>
      <c r="M80" s="291">
        <f>'7.  Persistence Report'!BD133</f>
        <v>79071</v>
      </c>
      <c r="N80" s="291">
        <f>'7.  Persistence Report'!BE133</f>
        <v>78777</v>
      </c>
      <c r="O80" s="291">
        <f>'7.  Persistence Report'!BF133</f>
        <v>78777</v>
      </c>
      <c r="P80" s="291">
        <f>'7.  Persistence Report'!BG133</f>
        <v>77893</v>
      </c>
      <c r="Q80" s="291">
        <v>12</v>
      </c>
      <c r="R80" s="291">
        <f>'7.  Persistence Report'!P133</f>
        <v>18</v>
      </c>
      <c r="S80" s="291">
        <f>'7.  Persistence Report'!Q133</f>
        <v>16</v>
      </c>
      <c r="T80" s="291">
        <f>'7.  Persistence Report'!R133</f>
        <v>16</v>
      </c>
      <c r="U80" s="291">
        <f>'7.  Persistence Report'!S133</f>
        <v>15</v>
      </c>
      <c r="V80" s="291">
        <f>'7.  Persistence Report'!T133</f>
        <v>15</v>
      </c>
      <c r="W80" s="291">
        <f>'7.  Persistence Report'!U133</f>
        <v>15</v>
      </c>
      <c r="X80" s="291">
        <f>'7.  Persistence Report'!V133</f>
        <v>15</v>
      </c>
      <c r="Y80" s="291">
        <f>'7.  Persistence Report'!W133</f>
        <v>15</v>
      </c>
      <c r="Z80" s="291">
        <f>'7.  Persistence Report'!X133</f>
        <v>11</v>
      </c>
      <c r="AA80" s="291">
        <f>'7.  Persistence Report'!Y133</f>
        <v>11</v>
      </c>
      <c r="AB80" s="291">
        <f>'7.  Persistence Report'!Z133</f>
        <v>11</v>
      </c>
      <c r="AC80" s="291">
        <f>'7.  Persistence Report'!AA133</f>
        <v>11</v>
      </c>
      <c r="AD80" s="291">
        <f>'7.  Persistence Report'!AB133</f>
        <v>11</v>
      </c>
      <c r="AE80" s="410">
        <v>1</v>
      </c>
      <c r="AF80" s="405">
        <v>0</v>
      </c>
      <c r="AG80" s="405">
        <v>0</v>
      </c>
      <c r="AH80" s="405">
        <v>0</v>
      </c>
      <c r="AI80" s="405">
        <v>0</v>
      </c>
      <c r="AJ80" s="405">
        <v>0</v>
      </c>
      <c r="AK80" s="405"/>
      <c r="AL80" s="410"/>
      <c r="AM80" s="410"/>
      <c r="AN80" s="410"/>
      <c r="AO80" s="410"/>
      <c r="AP80" s="410"/>
      <c r="AQ80" s="410"/>
      <c r="AR80" s="410"/>
      <c r="AS80" s="292">
        <f>SUM(AE80:AR80)</f>
        <v>1</v>
      </c>
    </row>
    <row r="81" spans="1:46" hidden="1" outlineLevel="1">
      <c r="B81" s="290" t="s">
        <v>266</v>
      </c>
      <c r="C81" s="287" t="s">
        <v>163</v>
      </c>
      <c r="D81" s="291"/>
      <c r="E81" s="291"/>
      <c r="F81" s="291"/>
      <c r="G81" s="291"/>
      <c r="H81" s="291"/>
      <c r="I81" s="291"/>
      <c r="J81" s="291"/>
      <c r="K81" s="291"/>
      <c r="L81" s="291"/>
      <c r="M81" s="291"/>
      <c r="N81" s="291"/>
      <c r="O81" s="291"/>
      <c r="P81" s="291"/>
      <c r="Q81" s="291">
        <v>12</v>
      </c>
      <c r="R81" s="291"/>
      <c r="S81" s="291"/>
      <c r="T81" s="291"/>
      <c r="U81" s="291"/>
      <c r="V81" s="291"/>
      <c r="W81" s="291"/>
      <c r="X81" s="291"/>
      <c r="Y81" s="291"/>
      <c r="Z81" s="291"/>
      <c r="AA81" s="291"/>
      <c r="AB81" s="291"/>
      <c r="AC81" s="291"/>
      <c r="AD81" s="291"/>
      <c r="AE81" s="406">
        <v>1</v>
      </c>
      <c r="AF81" s="406">
        <v>0</v>
      </c>
      <c r="AG81" s="406">
        <v>0</v>
      </c>
      <c r="AH81" s="406">
        <v>0</v>
      </c>
      <c r="AI81" s="406">
        <v>0</v>
      </c>
      <c r="AJ81" s="406">
        <v>0</v>
      </c>
      <c r="AK81" s="406">
        <v>0</v>
      </c>
      <c r="AL81" s="406">
        <v>0</v>
      </c>
      <c r="AM81" s="406">
        <v>0</v>
      </c>
      <c r="AN81" s="406">
        <f t="shared" ref="AN81" si="57">AN80</f>
        <v>0</v>
      </c>
      <c r="AO81" s="406">
        <f t="shared" ref="AO81" si="58">AO80</f>
        <v>0</v>
      </c>
      <c r="AP81" s="406">
        <f t="shared" ref="AP81" si="59">AP80</f>
        <v>0</v>
      </c>
      <c r="AQ81" s="406">
        <f t="shared" ref="AQ81" si="60">AQ80</f>
        <v>0</v>
      </c>
      <c r="AR81" s="406">
        <f t="shared" ref="AR81" si="61">AR80</f>
        <v>0</v>
      </c>
      <c r="AS81" s="307"/>
    </row>
    <row r="82" spans="1:46" s="502" customFormat="1" hidden="1" outlineLevel="1">
      <c r="A82" s="510"/>
      <c r="B82" s="290"/>
      <c r="C82" s="287"/>
      <c r="D82" s="287"/>
      <c r="E82" s="287"/>
      <c r="F82" s="287"/>
      <c r="G82" s="287"/>
      <c r="H82" s="287"/>
      <c r="I82" s="287"/>
      <c r="J82" s="287"/>
      <c r="K82" s="287"/>
      <c r="L82" s="287"/>
      <c r="M82" s="287"/>
      <c r="N82" s="287"/>
      <c r="O82" s="287"/>
      <c r="P82" s="287"/>
      <c r="Q82" s="463"/>
      <c r="R82" s="287"/>
      <c r="S82" s="287"/>
      <c r="T82" s="287"/>
      <c r="U82" s="287"/>
      <c r="V82" s="287"/>
      <c r="W82" s="287"/>
      <c r="X82" s="287"/>
      <c r="Y82" s="287"/>
      <c r="Z82" s="287"/>
      <c r="AA82" s="287"/>
      <c r="AB82" s="287"/>
      <c r="AC82" s="287"/>
      <c r="AD82" s="287"/>
      <c r="AE82" s="406"/>
      <c r="AF82" s="406"/>
      <c r="AG82" s="406"/>
      <c r="AH82" s="406"/>
      <c r="AI82" s="406"/>
      <c r="AJ82" s="406"/>
      <c r="AK82" s="406"/>
      <c r="AL82" s="406"/>
      <c r="AM82" s="406"/>
      <c r="AN82" s="406"/>
      <c r="AO82" s="406"/>
      <c r="AP82" s="406"/>
      <c r="AQ82" s="406"/>
      <c r="AR82" s="406"/>
      <c r="AS82" s="503"/>
      <c r="AT82" s="614"/>
    </row>
    <row r="83" spans="1:46" s="305" customFormat="1" ht="15.75" hidden="1" outlineLevel="1">
      <c r="A83" s="510"/>
      <c r="B83" s="284" t="s">
        <v>487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c r="Z83" s="287"/>
      <c r="AA83" s="287"/>
      <c r="AB83" s="287"/>
      <c r="AC83" s="287"/>
      <c r="AD83" s="287"/>
      <c r="AE83" s="407"/>
      <c r="AF83" s="407"/>
      <c r="AG83" s="407"/>
      <c r="AH83" s="407"/>
      <c r="AI83" s="407"/>
      <c r="AJ83" s="407"/>
      <c r="AK83" s="411"/>
      <c r="AL83" s="411"/>
      <c r="AM83" s="411"/>
      <c r="AN83" s="411"/>
      <c r="AO83" s="411"/>
      <c r="AP83" s="411"/>
      <c r="AQ83" s="411"/>
      <c r="AR83" s="411"/>
      <c r="AS83" s="504"/>
      <c r="AT83" s="615"/>
    </row>
    <row r="84" spans="1:46" hidden="1" outlineLevel="1">
      <c r="A84" s="509">
        <v>15</v>
      </c>
      <c r="B84" s="290" t="s">
        <v>492</v>
      </c>
      <c r="C84" s="287" t="s">
        <v>25</v>
      </c>
      <c r="D84" s="291"/>
      <c r="E84" s="291"/>
      <c r="F84" s="291"/>
      <c r="G84" s="291"/>
      <c r="H84" s="291"/>
      <c r="I84" s="291"/>
      <c r="J84" s="291"/>
      <c r="K84" s="291"/>
      <c r="L84" s="291"/>
      <c r="M84" s="291"/>
      <c r="N84" s="291"/>
      <c r="O84" s="291"/>
      <c r="P84" s="291"/>
      <c r="Q84" s="291">
        <v>0</v>
      </c>
      <c r="R84" s="291"/>
      <c r="S84" s="291"/>
      <c r="T84" s="291"/>
      <c r="U84" s="291"/>
      <c r="V84" s="291"/>
      <c r="W84" s="291"/>
      <c r="X84" s="291"/>
      <c r="Y84" s="291"/>
      <c r="Z84" s="291"/>
      <c r="AA84" s="291"/>
      <c r="AB84" s="291"/>
      <c r="AC84" s="291"/>
      <c r="AD84" s="291"/>
      <c r="AE84" s="405"/>
      <c r="AF84" s="405"/>
      <c r="AG84" s="405"/>
      <c r="AH84" s="405"/>
      <c r="AI84" s="405"/>
      <c r="AJ84" s="405"/>
      <c r="AK84" s="405"/>
      <c r="AL84" s="405"/>
      <c r="AM84" s="405"/>
      <c r="AN84" s="405"/>
      <c r="AO84" s="405"/>
      <c r="AP84" s="405"/>
      <c r="AQ84" s="405"/>
      <c r="AR84" s="405"/>
      <c r="AS84" s="292">
        <f>SUM(AE84:AR84)</f>
        <v>0</v>
      </c>
    </row>
    <row r="85" spans="1:46" hidden="1" outlineLevel="1">
      <c r="B85" s="290" t="s">
        <v>266</v>
      </c>
      <c r="C85" s="287" t="s">
        <v>163</v>
      </c>
      <c r="D85" s="291"/>
      <c r="E85" s="291"/>
      <c r="F85" s="291"/>
      <c r="G85" s="291"/>
      <c r="H85" s="291"/>
      <c r="I85" s="291"/>
      <c r="J85" s="291"/>
      <c r="K85" s="291"/>
      <c r="L85" s="291"/>
      <c r="M85" s="291"/>
      <c r="N85" s="291"/>
      <c r="O85" s="291"/>
      <c r="P85" s="291"/>
      <c r="Q85" s="291">
        <v>0</v>
      </c>
      <c r="R85" s="291"/>
      <c r="S85" s="291"/>
      <c r="T85" s="291"/>
      <c r="U85" s="291"/>
      <c r="V85" s="291"/>
      <c r="W85" s="291"/>
      <c r="X85" s="291"/>
      <c r="Y85" s="291"/>
      <c r="Z85" s="291"/>
      <c r="AA85" s="291"/>
      <c r="AB85" s="291"/>
      <c r="AC85" s="291"/>
      <c r="AD85" s="291"/>
      <c r="AE85" s="406">
        <v>0</v>
      </c>
      <c r="AF85" s="406">
        <v>0</v>
      </c>
      <c r="AG85" s="406">
        <v>0</v>
      </c>
      <c r="AH85" s="406">
        <v>0</v>
      </c>
      <c r="AI85" s="406">
        <v>0</v>
      </c>
      <c r="AJ85" s="406">
        <v>0</v>
      </c>
      <c r="AK85" s="406">
        <v>0</v>
      </c>
      <c r="AL85" s="406">
        <v>0</v>
      </c>
      <c r="AM85" s="406">
        <v>0</v>
      </c>
      <c r="AN85" s="406">
        <f t="shared" ref="AN85:AR85" si="62">AN84</f>
        <v>0</v>
      </c>
      <c r="AO85" s="406">
        <f t="shared" si="62"/>
        <v>0</v>
      </c>
      <c r="AP85" s="406">
        <f t="shared" si="62"/>
        <v>0</v>
      </c>
      <c r="AQ85" s="406">
        <f t="shared" si="62"/>
        <v>0</v>
      </c>
      <c r="AR85" s="406">
        <f t="shared" si="62"/>
        <v>0</v>
      </c>
      <c r="AS85" s="293"/>
    </row>
    <row r="86" spans="1:46" hidden="1" outlineLevel="1">
      <c r="B86" s="311"/>
      <c r="C86" s="301"/>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287"/>
      <c r="AE86" s="407"/>
      <c r="AF86" s="407"/>
      <c r="AG86" s="407"/>
      <c r="AH86" s="407"/>
      <c r="AI86" s="407"/>
      <c r="AJ86" s="407"/>
      <c r="AK86" s="407"/>
      <c r="AL86" s="407"/>
      <c r="AM86" s="407"/>
      <c r="AN86" s="407"/>
      <c r="AO86" s="407"/>
      <c r="AP86" s="407"/>
      <c r="AQ86" s="407"/>
      <c r="AR86" s="407"/>
      <c r="AS86" s="302"/>
    </row>
    <row r="87" spans="1:46" s="279" customFormat="1" hidden="1" outlineLevel="1">
      <c r="A87" s="509">
        <v>16</v>
      </c>
      <c r="B87" s="320" t="s">
        <v>488</v>
      </c>
      <c r="C87" s="287" t="s">
        <v>25</v>
      </c>
      <c r="D87" s="291"/>
      <c r="E87" s="291"/>
      <c r="F87" s="291"/>
      <c r="G87" s="291"/>
      <c r="H87" s="291"/>
      <c r="I87" s="291"/>
      <c r="J87" s="291"/>
      <c r="K87" s="291"/>
      <c r="L87" s="291"/>
      <c r="M87" s="291"/>
      <c r="N87" s="291"/>
      <c r="O87" s="291"/>
      <c r="P87" s="291"/>
      <c r="Q87" s="291">
        <v>0</v>
      </c>
      <c r="R87" s="291"/>
      <c r="S87" s="291"/>
      <c r="T87" s="291"/>
      <c r="U87" s="291"/>
      <c r="V87" s="291"/>
      <c r="W87" s="291"/>
      <c r="X87" s="291"/>
      <c r="Y87" s="291"/>
      <c r="Z87" s="291"/>
      <c r="AA87" s="291"/>
      <c r="AB87" s="291"/>
      <c r="AC87" s="291"/>
      <c r="AD87" s="291"/>
      <c r="AE87" s="405"/>
      <c r="AF87" s="405"/>
      <c r="AG87" s="405"/>
      <c r="AH87" s="405"/>
      <c r="AI87" s="405"/>
      <c r="AJ87" s="405"/>
      <c r="AK87" s="405"/>
      <c r="AL87" s="405"/>
      <c r="AM87" s="405"/>
      <c r="AN87" s="405"/>
      <c r="AO87" s="405"/>
      <c r="AP87" s="405"/>
      <c r="AQ87" s="405"/>
      <c r="AR87" s="405"/>
      <c r="AS87" s="292">
        <f>SUM(AE87:AR87)</f>
        <v>0</v>
      </c>
    </row>
    <row r="88" spans="1:46" s="279" customFormat="1" hidden="1" outlineLevel="1">
      <c r="A88" s="509"/>
      <c r="B88" s="320" t="s">
        <v>266</v>
      </c>
      <c r="C88" s="287" t="s">
        <v>163</v>
      </c>
      <c r="D88" s="291"/>
      <c r="E88" s="291"/>
      <c r="F88" s="291"/>
      <c r="G88" s="291"/>
      <c r="H88" s="291"/>
      <c r="I88" s="291"/>
      <c r="J88" s="291"/>
      <c r="K88" s="291"/>
      <c r="L88" s="291"/>
      <c r="M88" s="291"/>
      <c r="N88" s="291"/>
      <c r="O88" s="291"/>
      <c r="P88" s="291"/>
      <c r="Q88" s="291">
        <v>0</v>
      </c>
      <c r="R88" s="291"/>
      <c r="S88" s="291"/>
      <c r="T88" s="291"/>
      <c r="U88" s="291"/>
      <c r="V88" s="291"/>
      <c r="W88" s="291"/>
      <c r="X88" s="291"/>
      <c r="Y88" s="291"/>
      <c r="Z88" s="291"/>
      <c r="AA88" s="291"/>
      <c r="AB88" s="291"/>
      <c r="AC88" s="291"/>
      <c r="AD88" s="291"/>
      <c r="AE88" s="406">
        <v>0</v>
      </c>
      <c r="AF88" s="406">
        <v>0</v>
      </c>
      <c r="AG88" s="406">
        <v>0</v>
      </c>
      <c r="AH88" s="406">
        <v>0</v>
      </c>
      <c r="AI88" s="406">
        <v>0</v>
      </c>
      <c r="AJ88" s="406">
        <v>0</v>
      </c>
      <c r="AK88" s="406">
        <v>0</v>
      </c>
      <c r="AL88" s="406">
        <v>0</v>
      </c>
      <c r="AM88" s="406">
        <v>0</v>
      </c>
      <c r="AN88" s="406">
        <f t="shared" ref="AN88:AR88" si="63">AN87</f>
        <v>0</v>
      </c>
      <c r="AO88" s="406">
        <f t="shared" si="63"/>
        <v>0</v>
      </c>
      <c r="AP88" s="406">
        <f t="shared" si="63"/>
        <v>0</v>
      </c>
      <c r="AQ88" s="406">
        <f t="shared" si="63"/>
        <v>0</v>
      </c>
      <c r="AR88" s="406">
        <f t="shared" si="63"/>
        <v>0</v>
      </c>
      <c r="AS88" s="293"/>
    </row>
    <row r="89" spans="1:46" s="279" customFormat="1" hidden="1" outlineLevel="1">
      <c r="A89" s="509"/>
      <c r="B89" s="320"/>
      <c r="C89" s="287"/>
      <c r="D89" s="287"/>
      <c r="E89" s="287"/>
      <c r="F89" s="287"/>
      <c r="G89" s="287"/>
      <c r="H89" s="287"/>
      <c r="I89" s="287"/>
      <c r="J89" s="287"/>
      <c r="K89" s="287"/>
      <c r="L89" s="287"/>
      <c r="M89" s="287"/>
      <c r="N89" s="287"/>
      <c r="O89" s="287"/>
      <c r="P89" s="287"/>
      <c r="Q89" s="287"/>
      <c r="R89" s="287"/>
      <c r="S89" s="287"/>
      <c r="T89" s="287"/>
      <c r="U89" s="287"/>
      <c r="V89" s="287"/>
      <c r="W89" s="287"/>
      <c r="X89" s="287"/>
      <c r="Y89" s="287"/>
      <c r="Z89" s="287"/>
      <c r="AA89" s="287"/>
      <c r="AB89" s="287"/>
      <c r="AC89" s="287"/>
      <c r="AD89" s="287"/>
      <c r="AE89" s="407"/>
      <c r="AF89" s="407"/>
      <c r="AG89" s="407"/>
      <c r="AH89" s="407"/>
      <c r="AI89" s="407"/>
      <c r="AJ89" s="407"/>
      <c r="AK89" s="411"/>
      <c r="AL89" s="411"/>
      <c r="AM89" s="411"/>
      <c r="AN89" s="411"/>
      <c r="AO89" s="411"/>
      <c r="AP89" s="411"/>
      <c r="AQ89" s="411"/>
      <c r="AR89" s="411"/>
      <c r="AS89" s="309"/>
    </row>
    <row r="90" spans="1:46" ht="15.75" hidden="1" outlineLevel="1">
      <c r="B90" s="506" t="s">
        <v>493</v>
      </c>
      <c r="C90" s="316"/>
      <c r="D90" s="286"/>
      <c r="E90" s="285"/>
      <c r="F90" s="285"/>
      <c r="G90" s="285"/>
      <c r="H90" s="285"/>
      <c r="I90" s="285"/>
      <c r="J90" s="285"/>
      <c r="K90" s="285"/>
      <c r="L90" s="285"/>
      <c r="M90" s="285"/>
      <c r="N90" s="285"/>
      <c r="O90" s="285"/>
      <c r="P90" s="285"/>
      <c r="Q90" s="286"/>
      <c r="R90" s="285"/>
      <c r="S90" s="285"/>
      <c r="T90" s="285"/>
      <c r="U90" s="285"/>
      <c r="V90" s="285"/>
      <c r="W90" s="285"/>
      <c r="X90" s="285"/>
      <c r="Y90" s="285"/>
      <c r="Z90" s="285"/>
      <c r="AA90" s="285"/>
      <c r="AB90" s="285"/>
      <c r="AC90" s="285"/>
      <c r="AD90" s="285"/>
      <c r="AE90" s="409"/>
      <c r="AF90" s="409"/>
      <c r="AG90" s="409"/>
      <c r="AH90" s="409"/>
      <c r="AI90" s="409"/>
      <c r="AJ90" s="409"/>
      <c r="AK90" s="409"/>
      <c r="AL90" s="409"/>
      <c r="AM90" s="409"/>
      <c r="AN90" s="409"/>
      <c r="AO90" s="409"/>
      <c r="AP90" s="409"/>
      <c r="AQ90" s="409"/>
      <c r="AR90" s="409"/>
      <c r="AS90" s="288"/>
    </row>
    <row r="91" spans="1:46" hidden="1" outlineLevel="1">
      <c r="A91" s="509">
        <v>17</v>
      </c>
      <c r="B91" s="507" t="s">
        <v>112</v>
      </c>
      <c r="C91" s="287" t="s">
        <v>25</v>
      </c>
      <c r="D91" s="291"/>
      <c r="E91" s="291"/>
      <c r="F91" s="291"/>
      <c r="G91" s="291"/>
      <c r="H91" s="291"/>
      <c r="I91" s="291"/>
      <c r="J91" s="291"/>
      <c r="K91" s="291"/>
      <c r="L91" s="291"/>
      <c r="M91" s="291"/>
      <c r="N91" s="291"/>
      <c r="O91" s="291"/>
      <c r="P91" s="291"/>
      <c r="Q91" s="291">
        <v>12</v>
      </c>
      <c r="R91" s="291"/>
      <c r="S91" s="291"/>
      <c r="T91" s="291"/>
      <c r="U91" s="291"/>
      <c r="V91" s="291"/>
      <c r="W91" s="291"/>
      <c r="X91" s="291"/>
      <c r="Y91" s="291"/>
      <c r="Z91" s="291"/>
      <c r="AA91" s="291"/>
      <c r="AB91" s="291"/>
      <c r="AC91" s="291"/>
      <c r="AD91" s="291"/>
      <c r="AE91" s="421"/>
      <c r="AF91" s="405"/>
      <c r="AG91" s="405"/>
      <c r="AH91" s="405"/>
      <c r="AI91" s="405"/>
      <c r="AJ91" s="405"/>
      <c r="AK91" s="405"/>
      <c r="AL91" s="410"/>
      <c r="AM91" s="410"/>
      <c r="AN91" s="410"/>
      <c r="AO91" s="410"/>
      <c r="AP91" s="410"/>
      <c r="AQ91" s="410"/>
      <c r="AR91" s="410"/>
      <c r="AS91" s="292">
        <f>SUM(AE91:AR91)</f>
        <v>0</v>
      </c>
    </row>
    <row r="92" spans="1:46" hidden="1" outlineLevel="1">
      <c r="B92" s="290" t="s">
        <v>266</v>
      </c>
      <c r="C92" s="287" t="s">
        <v>163</v>
      </c>
      <c r="D92" s="291"/>
      <c r="E92" s="291"/>
      <c r="F92" s="291"/>
      <c r="G92" s="291"/>
      <c r="H92" s="291"/>
      <c r="I92" s="291"/>
      <c r="J92" s="291"/>
      <c r="K92" s="291"/>
      <c r="L92" s="291"/>
      <c r="M92" s="291"/>
      <c r="N92" s="291"/>
      <c r="O92" s="291"/>
      <c r="P92" s="291"/>
      <c r="Q92" s="291">
        <v>12</v>
      </c>
      <c r="R92" s="291"/>
      <c r="S92" s="291"/>
      <c r="T92" s="291"/>
      <c r="U92" s="291"/>
      <c r="V92" s="291"/>
      <c r="W92" s="291"/>
      <c r="X92" s="291"/>
      <c r="Y92" s="291"/>
      <c r="Z92" s="291"/>
      <c r="AA92" s="291"/>
      <c r="AB92" s="291"/>
      <c r="AC92" s="291"/>
      <c r="AD92" s="291"/>
      <c r="AE92" s="406">
        <v>0</v>
      </c>
      <c r="AF92" s="406">
        <v>0</v>
      </c>
      <c r="AG92" s="406">
        <v>0</v>
      </c>
      <c r="AH92" s="406">
        <v>0</v>
      </c>
      <c r="AI92" s="406">
        <v>0</v>
      </c>
      <c r="AJ92" s="406">
        <v>0</v>
      </c>
      <c r="AK92" s="406">
        <v>0</v>
      </c>
      <c r="AL92" s="406">
        <v>0</v>
      </c>
      <c r="AM92" s="406">
        <v>0</v>
      </c>
      <c r="AN92" s="406">
        <f t="shared" ref="AN92:AR92" si="64">AN91</f>
        <v>0</v>
      </c>
      <c r="AO92" s="406">
        <f t="shared" si="64"/>
        <v>0</v>
      </c>
      <c r="AP92" s="406">
        <f t="shared" si="64"/>
        <v>0</v>
      </c>
      <c r="AQ92" s="406">
        <f t="shared" si="64"/>
        <v>0</v>
      </c>
      <c r="AR92" s="406">
        <f t="shared" si="64"/>
        <v>0</v>
      </c>
      <c r="AS92" s="302"/>
    </row>
    <row r="93" spans="1:46" hidden="1" outlineLevel="1">
      <c r="B93" s="290"/>
      <c r="C93" s="287"/>
      <c r="D93" s="287"/>
      <c r="E93" s="287"/>
      <c r="F93" s="287"/>
      <c r="G93" s="287"/>
      <c r="H93" s="287"/>
      <c r="I93" s="287"/>
      <c r="J93" s="287"/>
      <c r="K93" s="287"/>
      <c r="L93" s="287"/>
      <c r="M93" s="287"/>
      <c r="N93" s="287"/>
      <c r="O93" s="287"/>
      <c r="P93" s="287"/>
      <c r="Q93" s="287"/>
      <c r="R93" s="287"/>
      <c r="S93" s="287"/>
      <c r="T93" s="287"/>
      <c r="U93" s="287"/>
      <c r="V93" s="287"/>
      <c r="W93" s="287"/>
      <c r="X93" s="287"/>
      <c r="Y93" s="287"/>
      <c r="Z93" s="287"/>
      <c r="AA93" s="287"/>
      <c r="AB93" s="287"/>
      <c r="AC93" s="287"/>
      <c r="AD93" s="287"/>
      <c r="AE93" s="417"/>
      <c r="AF93" s="420"/>
      <c r="AG93" s="420"/>
      <c r="AH93" s="420"/>
      <c r="AI93" s="420"/>
      <c r="AJ93" s="420"/>
      <c r="AK93" s="420"/>
      <c r="AL93" s="420"/>
      <c r="AM93" s="420"/>
      <c r="AN93" s="420"/>
      <c r="AO93" s="420"/>
      <c r="AP93" s="420"/>
      <c r="AQ93" s="420"/>
      <c r="AR93" s="420"/>
      <c r="AS93" s="302"/>
    </row>
    <row r="94" spans="1:46" hidden="1" outlineLevel="1">
      <c r="A94" s="509">
        <v>18</v>
      </c>
      <c r="B94" s="507" t="s">
        <v>109</v>
      </c>
      <c r="C94" s="287" t="s">
        <v>25</v>
      </c>
      <c r="D94" s="291"/>
      <c r="E94" s="291"/>
      <c r="F94" s="291"/>
      <c r="G94" s="291"/>
      <c r="H94" s="291"/>
      <c r="I94" s="291"/>
      <c r="J94" s="291"/>
      <c r="K94" s="291"/>
      <c r="L94" s="291"/>
      <c r="M94" s="291"/>
      <c r="N94" s="291"/>
      <c r="O94" s="291"/>
      <c r="P94" s="291"/>
      <c r="Q94" s="291">
        <v>12</v>
      </c>
      <c r="R94" s="291"/>
      <c r="S94" s="291"/>
      <c r="T94" s="291"/>
      <c r="U94" s="291"/>
      <c r="V94" s="291"/>
      <c r="W94" s="291"/>
      <c r="X94" s="291"/>
      <c r="Y94" s="291"/>
      <c r="Z94" s="291"/>
      <c r="AA94" s="291"/>
      <c r="AB94" s="291"/>
      <c r="AC94" s="291"/>
      <c r="AD94" s="291"/>
      <c r="AE94" s="421"/>
      <c r="AF94" s="405"/>
      <c r="AG94" s="405"/>
      <c r="AH94" s="405"/>
      <c r="AI94" s="405"/>
      <c r="AJ94" s="405"/>
      <c r="AK94" s="405"/>
      <c r="AL94" s="410"/>
      <c r="AM94" s="410"/>
      <c r="AN94" s="410"/>
      <c r="AO94" s="410"/>
      <c r="AP94" s="410"/>
      <c r="AQ94" s="410"/>
      <c r="AR94" s="410"/>
      <c r="AS94" s="292">
        <f>SUM(AE94:AR94)</f>
        <v>0</v>
      </c>
    </row>
    <row r="95" spans="1:46" hidden="1" outlineLevel="1">
      <c r="B95" s="290" t="s">
        <v>266</v>
      </c>
      <c r="C95" s="287" t="s">
        <v>163</v>
      </c>
      <c r="D95" s="291"/>
      <c r="E95" s="291"/>
      <c r="F95" s="291"/>
      <c r="G95" s="291"/>
      <c r="H95" s="291"/>
      <c r="I95" s="291"/>
      <c r="J95" s="291"/>
      <c r="K95" s="291"/>
      <c r="L95" s="291"/>
      <c r="M95" s="291"/>
      <c r="N95" s="291"/>
      <c r="O95" s="291"/>
      <c r="P95" s="291"/>
      <c r="Q95" s="291">
        <v>12</v>
      </c>
      <c r="R95" s="291"/>
      <c r="S95" s="291"/>
      <c r="T95" s="291"/>
      <c r="U95" s="291"/>
      <c r="V95" s="291"/>
      <c r="W95" s="291"/>
      <c r="X95" s="291"/>
      <c r="Y95" s="291"/>
      <c r="Z95" s="291"/>
      <c r="AA95" s="291"/>
      <c r="AB95" s="291"/>
      <c r="AC95" s="291"/>
      <c r="AD95" s="291"/>
      <c r="AE95" s="406">
        <v>0</v>
      </c>
      <c r="AF95" s="406">
        <v>0</v>
      </c>
      <c r="AG95" s="406">
        <v>0</v>
      </c>
      <c r="AH95" s="406">
        <v>0</v>
      </c>
      <c r="AI95" s="406">
        <v>0</v>
      </c>
      <c r="AJ95" s="406">
        <v>0</v>
      </c>
      <c r="AK95" s="406">
        <v>0</v>
      </c>
      <c r="AL95" s="406">
        <v>0</v>
      </c>
      <c r="AM95" s="406">
        <v>0</v>
      </c>
      <c r="AN95" s="406">
        <f t="shared" ref="AN95" si="65">AN94</f>
        <v>0</v>
      </c>
      <c r="AO95" s="406">
        <f t="shared" ref="AO95" si="66">AO94</f>
        <v>0</v>
      </c>
      <c r="AP95" s="406">
        <f t="shared" ref="AP95" si="67">AP94</f>
        <v>0</v>
      </c>
      <c r="AQ95" s="406">
        <f t="shared" ref="AQ95" si="68">AQ94</f>
        <v>0</v>
      </c>
      <c r="AR95" s="406">
        <f t="shared" ref="AR95" si="69">AR94</f>
        <v>0</v>
      </c>
      <c r="AS95" s="302"/>
    </row>
    <row r="96" spans="1:46" hidden="1" outlineLevel="1">
      <c r="B96" s="318"/>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287"/>
      <c r="AE96" s="418"/>
      <c r="AF96" s="419"/>
      <c r="AG96" s="419"/>
      <c r="AH96" s="419"/>
      <c r="AI96" s="419"/>
      <c r="AJ96" s="419"/>
      <c r="AK96" s="419"/>
      <c r="AL96" s="419"/>
      <c r="AM96" s="419"/>
      <c r="AN96" s="419"/>
      <c r="AO96" s="419"/>
      <c r="AP96" s="419"/>
      <c r="AQ96" s="419"/>
      <c r="AR96" s="419"/>
      <c r="AS96" s="293"/>
    </row>
    <row r="97" spans="1:45" hidden="1" outlineLevel="1">
      <c r="A97" s="509">
        <v>19</v>
      </c>
      <c r="B97" s="507" t="s">
        <v>111</v>
      </c>
      <c r="C97" s="287" t="s">
        <v>25</v>
      </c>
      <c r="D97" s="291">
        <f>'7.  Persistence Report'!AU136</f>
        <v>2295877</v>
      </c>
      <c r="E97" s="291">
        <f>'7.  Persistence Report'!AV136</f>
        <v>0</v>
      </c>
      <c r="F97" s="291">
        <f>'7.  Persistence Report'!AW136</f>
        <v>0</v>
      </c>
      <c r="G97" s="291">
        <f>'7.  Persistence Report'!AX136</f>
        <v>0</v>
      </c>
      <c r="H97" s="291">
        <f>'7.  Persistence Report'!AY136</f>
        <v>0</v>
      </c>
      <c r="I97" s="291">
        <f>'7.  Persistence Report'!AZ136</f>
        <v>0</v>
      </c>
      <c r="J97" s="291">
        <f>'7.  Persistence Report'!BA136</f>
        <v>0</v>
      </c>
      <c r="K97" s="291">
        <f>'7.  Persistence Report'!BB136</f>
        <v>0</v>
      </c>
      <c r="L97" s="291">
        <f>'7.  Persistence Report'!BC136</f>
        <v>0</v>
      </c>
      <c r="M97" s="291">
        <f>'7.  Persistence Report'!BD136</f>
        <v>0</v>
      </c>
      <c r="N97" s="291">
        <f>'7.  Persistence Report'!BE136</f>
        <v>0</v>
      </c>
      <c r="O97" s="291">
        <f>'7.  Persistence Report'!BF136</f>
        <v>0</v>
      </c>
      <c r="P97" s="291">
        <f>'7.  Persistence Report'!BG136</f>
        <v>0</v>
      </c>
      <c r="Q97" s="291">
        <v>12</v>
      </c>
      <c r="R97" s="291">
        <f>'7.  Persistence Report'!P136</f>
        <v>262</v>
      </c>
      <c r="S97" s="291">
        <f>'7.  Persistence Report'!Q136</f>
        <v>0</v>
      </c>
      <c r="T97" s="291">
        <f>'7.  Persistence Report'!R136</f>
        <v>0</v>
      </c>
      <c r="U97" s="291">
        <f>'7.  Persistence Report'!S136</f>
        <v>0</v>
      </c>
      <c r="V97" s="291">
        <f>'7.  Persistence Report'!T136</f>
        <v>0</v>
      </c>
      <c r="W97" s="291">
        <f>'7.  Persistence Report'!U136</f>
        <v>0</v>
      </c>
      <c r="X97" s="291">
        <f>'7.  Persistence Report'!V136</f>
        <v>0</v>
      </c>
      <c r="Y97" s="291">
        <f>'7.  Persistence Report'!W136</f>
        <v>0</v>
      </c>
      <c r="Z97" s="291">
        <f>'7.  Persistence Report'!X136</f>
        <v>0</v>
      </c>
      <c r="AA97" s="291">
        <f>'7.  Persistence Report'!Y136</f>
        <v>0</v>
      </c>
      <c r="AB97" s="291">
        <f>'7.  Persistence Report'!Z136</f>
        <v>0</v>
      </c>
      <c r="AC97" s="291">
        <f>'7.  Persistence Report'!AA136</f>
        <v>0</v>
      </c>
      <c r="AD97" s="291">
        <f>'7.  Persistence Report'!AB136</f>
        <v>0</v>
      </c>
      <c r="AE97" s="421">
        <v>0</v>
      </c>
      <c r="AF97" s="405">
        <v>1</v>
      </c>
      <c r="AG97" s="405">
        <v>0</v>
      </c>
      <c r="AH97" s="405">
        <v>0</v>
      </c>
      <c r="AI97" s="405">
        <v>0</v>
      </c>
      <c r="AJ97" s="405">
        <v>0</v>
      </c>
      <c r="AK97" s="405"/>
      <c r="AL97" s="410"/>
      <c r="AM97" s="410"/>
      <c r="AN97" s="410"/>
      <c r="AO97" s="410"/>
      <c r="AP97" s="410"/>
      <c r="AQ97" s="410"/>
      <c r="AR97" s="410"/>
      <c r="AS97" s="292">
        <f>SUM(AE97:AR97)</f>
        <v>1</v>
      </c>
    </row>
    <row r="98" spans="1:45" hidden="1" outlineLevel="1">
      <c r="B98" s="290" t="s">
        <v>266</v>
      </c>
      <c r="C98" s="287" t="s">
        <v>163</v>
      </c>
      <c r="D98" s="291"/>
      <c r="E98" s="291"/>
      <c r="F98" s="291"/>
      <c r="G98" s="291"/>
      <c r="H98" s="291"/>
      <c r="I98" s="291"/>
      <c r="J98" s="291"/>
      <c r="K98" s="291"/>
      <c r="L98" s="291"/>
      <c r="M98" s="291"/>
      <c r="N98" s="291"/>
      <c r="O98" s="291"/>
      <c r="P98" s="291"/>
      <c r="Q98" s="291">
        <v>12</v>
      </c>
      <c r="R98" s="291"/>
      <c r="S98" s="291"/>
      <c r="T98" s="291"/>
      <c r="U98" s="291"/>
      <c r="V98" s="291"/>
      <c r="W98" s="291"/>
      <c r="X98" s="291"/>
      <c r="Y98" s="291"/>
      <c r="Z98" s="291"/>
      <c r="AA98" s="291"/>
      <c r="AB98" s="291"/>
      <c r="AC98" s="291"/>
      <c r="AD98" s="291"/>
      <c r="AE98" s="406">
        <v>0</v>
      </c>
      <c r="AF98" s="406">
        <v>1</v>
      </c>
      <c r="AG98" s="406">
        <v>0</v>
      </c>
      <c r="AH98" s="406">
        <v>0</v>
      </c>
      <c r="AI98" s="406">
        <v>0</v>
      </c>
      <c r="AJ98" s="406">
        <v>0</v>
      </c>
      <c r="AK98" s="406">
        <v>0</v>
      </c>
      <c r="AL98" s="406">
        <v>0</v>
      </c>
      <c r="AM98" s="406">
        <v>0</v>
      </c>
      <c r="AN98" s="406">
        <f t="shared" ref="AN98:AR98" si="70">AN97</f>
        <v>0</v>
      </c>
      <c r="AO98" s="406">
        <f t="shared" si="70"/>
        <v>0</v>
      </c>
      <c r="AP98" s="406">
        <f t="shared" si="70"/>
        <v>0</v>
      </c>
      <c r="AQ98" s="406">
        <f t="shared" si="70"/>
        <v>0</v>
      </c>
      <c r="AR98" s="406">
        <f t="shared" si="70"/>
        <v>0</v>
      </c>
      <c r="AS98" s="302"/>
    </row>
    <row r="99" spans="1:45" hidden="1" outlineLevel="1">
      <c r="B99" s="318"/>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7"/>
      <c r="AB99" s="287"/>
      <c r="AC99" s="287"/>
      <c r="AD99" s="287"/>
      <c r="AE99" s="407"/>
      <c r="AF99" s="407"/>
      <c r="AG99" s="407"/>
      <c r="AH99" s="407"/>
      <c r="AI99" s="407"/>
      <c r="AJ99" s="407"/>
      <c r="AK99" s="407"/>
      <c r="AL99" s="407"/>
      <c r="AM99" s="407"/>
      <c r="AN99" s="407"/>
      <c r="AO99" s="407"/>
      <c r="AP99" s="407"/>
      <c r="AQ99" s="407"/>
      <c r="AR99" s="407"/>
      <c r="AS99" s="302"/>
    </row>
    <row r="100" spans="1:45" hidden="1" outlineLevel="1">
      <c r="A100" s="509">
        <v>20</v>
      </c>
      <c r="B100" s="507" t="s">
        <v>110</v>
      </c>
      <c r="C100" s="287" t="s">
        <v>25</v>
      </c>
      <c r="D100" s="291"/>
      <c r="E100" s="291"/>
      <c r="F100" s="291"/>
      <c r="G100" s="291"/>
      <c r="H100" s="291"/>
      <c r="I100" s="291"/>
      <c r="J100" s="291"/>
      <c r="K100" s="291"/>
      <c r="L100" s="291"/>
      <c r="M100" s="291"/>
      <c r="N100" s="291"/>
      <c r="O100" s="291"/>
      <c r="P100" s="291"/>
      <c r="Q100" s="291">
        <v>12</v>
      </c>
      <c r="R100" s="291"/>
      <c r="S100" s="291"/>
      <c r="T100" s="291"/>
      <c r="U100" s="291"/>
      <c r="V100" s="291"/>
      <c r="W100" s="291"/>
      <c r="X100" s="291"/>
      <c r="Y100" s="291"/>
      <c r="Z100" s="291"/>
      <c r="AA100" s="291"/>
      <c r="AB100" s="291"/>
      <c r="AC100" s="291"/>
      <c r="AD100" s="291"/>
      <c r="AE100" s="421"/>
      <c r="AF100" s="405"/>
      <c r="AG100" s="405"/>
      <c r="AH100" s="405"/>
      <c r="AI100" s="405"/>
      <c r="AJ100" s="405"/>
      <c r="AK100" s="405"/>
      <c r="AL100" s="410"/>
      <c r="AM100" s="410"/>
      <c r="AN100" s="410"/>
      <c r="AO100" s="410"/>
      <c r="AP100" s="410"/>
      <c r="AQ100" s="410"/>
      <c r="AR100" s="410"/>
      <c r="AS100" s="292">
        <f>SUM(AE100:AR100)</f>
        <v>0</v>
      </c>
    </row>
    <row r="101" spans="1:45" hidden="1" outlineLevel="1">
      <c r="B101" s="290" t="s">
        <v>266</v>
      </c>
      <c r="C101" s="287" t="s">
        <v>163</v>
      </c>
      <c r="D101" s="291"/>
      <c r="E101" s="291"/>
      <c r="F101" s="291"/>
      <c r="G101" s="291"/>
      <c r="H101" s="291"/>
      <c r="I101" s="291"/>
      <c r="J101" s="291"/>
      <c r="K101" s="291"/>
      <c r="L101" s="291"/>
      <c r="M101" s="291"/>
      <c r="N101" s="291"/>
      <c r="O101" s="291"/>
      <c r="P101" s="291"/>
      <c r="Q101" s="291">
        <v>12</v>
      </c>
      <c r="R101" s="291"/>
      <c r="S101" s="291"/>
      <c r="T101" s="291"/>
      <c r="U101" s="291"/>
      <c r="V101" s="291"/>
      <c r="W101" s="291"/>
      <c r="X101" s="291"/>
      <c r="Y101" s="291"/>
      <c r="Z101" s="291"/>
      <c r="AA101" s="291"/>
      <c r="AB101" s="291"/>
      <c r="AC101" s="291"/>
      <c r="AD101" s="291"/>
      <c r="AE101" s="406">
        <v>0</v>
      </c>
      <c r="AF101" s="406">
        <v>0</v>
      </c>
      <c r="AG101" s="406">
        <v>0</v>
      </c>
      <c r="AH101" s="406">
        <v>0</v>
      </c>
      <c r="AI101" s="406">
        <v>0</v>
      </c>
      <c r="AJ101" s="406">
        <v>0</v>
      </c>
      <c r="AK101" s="406">
        <v>0</v>
      </c>
      <c r="AL101" s="406">
        <v>0</v>
      </c>
      <c r="AM101" s="406">
        <v>0</v>
      </c>
      <c r="AN101" s="406">
        <f t="shared" ref="AN101:AR101" si="71">AN100</f>
        <v>0</v>
      </c>
      <c r="AO101" s="406">
        <f t="shared" si="71"/>
        <v>0</v>
      </c>
      <c r="AP101" s="406">
        <f t="shared" si="71"/>
        <v>0</v>
      </c>
      <c r="AQ101" s="406">
        <f t="shared" si="71"/>
        <v>0</v>
      </c>
      <c r="AR101" s="406">
        <f t="shared" si="71"/>
        <v>0</v>
      </c>
      <c r="AS101" s="302"/>
    </row>
    <row r="102" spans="1:45" ht="15.75" hidden="1" outlineLevel="1">
      <c r="B102" s="319"/>
      <c r="C102" s="296"/>
      <c r="D102" s="287"/>
      <c r="E102" s="287"/>
      <c r="F102" s="287"/>
      <c r="G102" s="287"/>
      <c r="H102" s="287"/>
      <c r="I102" s="287"/>
      <c r="J102" s="287"/>
      <c r="K102" s="287"/>
      <c r="L102" s="287"/>
      <c r="M102" s="287"/>
      <c r="N102" s="287"/>
      <c r="O102" s="287"/>
      <c r="P102" s="287"/>
      <c r="Q102" s="296"/>
      <c r="R102" s="287"/>
      <c r="S102" s="287"/>
      <c r="T102" s="287"/>
      <c r="U102" s="287"/>
      <c r="V102" s="287"/>
      <c r="W102" s="287"/>
      <c r="X102" s="287"/>
      <c r="Y102" s="287"/>
      <c r="Z102" s="287"/>
      <c r="AA102" s="287"/>
      <c r="AB102" s="287"/>
      <c r="AC102" s="287"/>
      <c r="AD102" s="287"/>
      <c r="AE102" s="407"/>
      <c r="AF102" s="407"/>
      <c r="AG102" s="407"/>
      <c r="AH102" s="407"/>
      <c r="AI102" s="407"/>
      <c r="AJ102" s="407"/>
      <c r="AK102" s="407"/>
      <c r="AL102" s="407"/>
      <c r="AM102" s="407"/>
      <c r="AN102" s="407"/>
      <c r="AO102" s="407"/>
      <c r="AP102" s="407"/>
      <c r="AQ102" s="407"/>
      <c r="AR102" s="407"/>
      <c r="AS102" s="302"/>
    </row>
    <row r="103" spans="1:45" ht="15.75" hidden="1" outlineLevel="1">
      <c r="B103" s="505" t="s">
        <v>500</v>
      </c>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7"/>
      <c r="AB103" s="287"/>
      <c r="AC103" s="287"/>
      <c r="AD103" s="287"/>
      <c r="AE103" s="417"/>
      <c r="AF103" s="420"/>
      <c r="AG103" s="420"/>
      <c r="AH103" s="420"/>
      <c r="AI103" s="420"/>
      <c r="AJ103" s="420"/>
      <c r="AK103" s="420"/>
      <c r="AL103" s="420"/>
      <c r="AM103" s="420"/>
      <c r="AN103" s="420"/>
      <c r="AO103" s="420"/>
      <c r="AP103" s="420"/>
      <c r="AQ103" s="420"/>
      <c r="AR103" s="420"/>
      <c r="AS103" s="302"/>
    </row>
    <row r="104" spans="1:45" ht="15.75" hidden="1" outlineLevel="1">
      <c r="B104" s="284" t="s">
        <v>496</v>
      </c>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7"/>
      <c r="AB104" s="287"/>
      <c r="AC104" s="287"/>
      <c r="AD104" s="287"/>
      <c r="AE104" s="417"/>
      <c r="AF104" s="420"/>
      <c r="AG104" s="420"/>
      <c r="AH104" s="420"/>
      <c r="AI104" s="420"/>
      <c r="AJ104" s="420"/>
      <c r="AK104" s="420"/>
      <c r="AL104" s="420"/>
      <c r="AM104" s="420"/>
      <c r="AN104" s="420"/>
      <c r="AO104" s="420"/>
      <c r="AP104" s="420"/>
      <c r="AQ104" s="420"/>
      <c r="AR104" s="420"/>
      <c r="AS104" s="302"/>
    </row>
    <row r="105" spans="1:45" hidden="1" outlineLevel="1">
      <c r="A105" s="509">
        <v>21</v>
      </c>
      <c r="B105" s="507" t="s">
        <v>113</v>
      </c>
      <c r="C105" s="287" t="s">
        <v>25</v>
      </c>
      <c r="D105" s="291"/>
      <c r="E105" s="291"/>
      <c r="F105" s="291"/>
      <c r="G105" s="291"/>
      <c r="H105" s="291"/>
      <c r="I105" s="291"/>
      <c r="J105" s="291"/>
      <c r="K105" s="291"/>
      <c r="L105" s="291"/>
      <c r="M105" s="291"/>
      <c r="N105" s="291"/>
      <c r="O105" s="291"/>
      <c r="P105" s="291"/>
      <c r="Q105" s="287"/>
      <c r="R105" s="291"/>
      <c r="S105" s="291"/>
      <c r="T105" s="291"/>
      <c r="U105" s="291"/>
      <c r="V105" s="291"/>
      <c r="W105" s="291"/>
      <c r="X105" s="291"/>
      <c r="Y105" s="291"/>
      <c r="Z105" s="291"/>
      <c r="AA105" s="291"/>
      <c r="AB105" s="291"/>
      <c r="AC105" s="291"/>
      <c r="AD105" s="291"/>
      <c r="AE105" s="520"/>
      <c r="AF105" s="405"/>
      <c r="AG105" s="405"/>
      <c r="AH105" s="405"/>
      <c r="AI105" s="405"/>
      <c r="AJ105" s="405"/>
      <c r="AK105" s="405"/>
      <c r="AL105" s="405"/>
      <c r="AM105" s="405"/>
      <c r="AN105" s="405"/>
      <c r="AO105" s="405"/>
      <c r="AP105" s="405"/>
      <c r="AQ105" s="405"/>
      <c r="AR105" s="405"/>
      <c r="AS105" s="292">
        <f>SUM(AE105:AR105)</f>
        <v>0</v>
      </c>
    </row>
    <row r="106" spans="1:45" hidden="1" outlineLevel="1">
      <c r="B106" s="290" t="s">
        <v>266</v>
      </c>
      <c r="C106" s="287" t="s">
        <v>163</v>
      </c>
      <c r="D106" s="291"/>
      <c r="E106" s="291"/>
      <c r="F106" s="291"/>
      <c r="G106" s="291"/>
      <c r="H106" s="291"/>
      <c r="I106" s="291"/>
      <c r="J106" s="291"/>
      <c r="K106" s="291"/>
      <c r="L106" s="291"/>
      <c r="M106" s="291"/>
      <c r="N106" s="291"/>
      <c r="O106" s="291"/>
      <c r="P106" s="291"/>
      <c r="Q106" s="287"/>
      <c r="R106" s="291"/>
      <c r="S106" s="291"/>
      <c r="T106" s="291"/>
      <c r="U106" s="291"/>
      <c r="V106" s="291"/>
      <c r="W106" s="291"/>
      <c r="X106" s="291"/>
      <c r="Y106" s="291"/>
      <c r="Z106" s="291"/>
      <c r="AA106" s="291"/>
      <c r="AB106" s="291"/>
      <c r="AC106" s="291"/>
      <c r="AD106" s="291"/>
      <c r="AE106" s="406">
        <v>0</v>
      </c>
      <c r="AF106" s="406">
        <v>0</v>
      </c>
      <c r="AG106" s="406">
        <v>0</v>
      </c>
      <c r="AH106" s="406">
        <v>0</v>
      </c>
      <c r="AI106" s="406">
        <v>0</v>
      </c>
      <c r="AJ106" s="406">
        <v>0</v>
      </c>
      <c r="AK106" s="406">
        <v>0</v>
      </c>
      <c r="AL106" s="406">
        <v>0</v>
      </c>
      <c r="AM106" s="406">
        <v>0</v>
      </c>
      <c r="AN106" s="406">
        <f t="shared" ref="AN106" si="72">AN105</f>
        <v>0</v>
      </c>
      <c r="AO106" s="406">
        <f t="shared" ref="AO106" si="73">AO105</f>
        <v>0</v>
      </c>
      <c r="AP106" s="406">
        <f t="shared" ref="AP106" si="74">AP105</f>
        <v>0</v>
      </c>
      <c r="AQ106" s="406">
        <f t="shared" ref="AQ106" si="75">AQ105</f>
        <v>0</v>
      </c>
      <c r="AR106" s="406">
        <f t="shared" ref="AR106" si="76">AR105</f>
        <v>0</v>
      </c>
      <c r="AS106" s="302"/>
    </row>
    <row r="107" spans="1:45" hidden="1" outlineLevel="1">
      <c r="B107" s="290"/>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7"/>
      <c r="AB107" s="287"/>
      <c r="AC107" s="287"/>
      <c r="AD107" s="287"/>
      <c r="AE107" s="417"/>
      <c r="AF107" s="420"/>
      <c r="AG107" s="420"/>
      <c r="AH107" s="420"/>
      <c r="AI107" s="420"/>
      <c r="AJ107" s="420"/>
      <c r="AK107" s="420"/>
      <c r="AL107" s="420"/>
      <c r="AM107" s="420"/>
      <c r="AN107" s="420"/>
      <c r="AO107" s="420"/>
      <c r="AP107" s="420"/>
      <c r="AQ107" s="420"/>
      <c r="AR107" s="420"/>
      <c r="AS107" s="302"/>
    </row>
    <row r="108" spans="1:45" hidden="1" outlineLevel="1">
      <c r="A108" s="509">
        <v>22</v>
      </c>
      <c r="B108" s="507" t="s">
        <v>114</v>
      </c>
      <c r="C108" s="287" t="s">
        <v>25</v>
      </c>
      <c r="D108" s="291"/>
      <c r="E108" s="291"/>
      <c r="F108" s="291"/>
      <c r="G108" s="291"/>
      <c r="H108" s="291"/>
      <c r="I108" s="291"/>
      <c r="J108" s="291"/>
      <c r="K108" s="291"/>
      <c r="L108" s="291"/>
      <c r="M108" s="291"/>
      <c r="N108" s="291"/>
      <c r="O108" s="291"/>
      <c r="P108" s="291"/>
      <c r="Q108" s="287"/>
      <c r="R108" s="291"/>
      <c r="S108" s="291"/>
      <c r="T108" s="291"/>
      <c r="U108" s="291"/>
      <c r="V108" s="291"/>
      <c r="W108" s="291"/>
      <c r="X108" s="291"/>
      <c r="Y108" s="291"/>
      <c r="Z108" s="291"/>
      <c r="AA108" s="291"/>
      <c r="AB108" s="291"/>
      <c r="AC108" s="291"/>
      <c r="AD108" s="291"/>
      <c r="AE108" s="520"/>
      <c r="AF108" s="405"/>
      <c r="AG108" s="405"/>
      <c r="AH108" s="405"/>
      <c r="AI108" s="405"/>
      <c r="AJ108" s="405"/>
      <c r="AK108" s="405"/>
      <c r="AL108" s="405"/>
      <c r="AM108" s="405"/>
      <c r="AN108" s="405"/>
      <c r="AO108" s="405"/>
      <c r="AP108" s="405"/>
      <c r="AQ108" s="405"/>
      <c r="AR108" s="405"/>
      <c r="AS108" s="292">
        <f>SUM(AE108:AR108)</f>
        <v>0</v>
      </c>
    </row>
    <row r="109" spans="1:45" hidden="1" outlineLevel="1">
      <c r="B109" s="290" t="s">
        <v>266</v>
      </c>
      <c r="C109" s="287" t="s">
        <v>163</v>
      </c>
      <c r="D109" s="291"/>
      <c r="E109" s="291"/>
      <c r="F109" s="291"/>
      <c r="G109" s="291"/>
      <c r="H109" s="291"/>
      <c r="I109" s="291"/>
      <c r="J109" s="291"/>
      <c r="K109" s="291"/>
      <c r="L109" s="291"/>
      <c r="M109" s="291"/>
      <c r="N109" s="291"/>
      <c r="O109" s="291"/>
      <c r="P109" s="291"/>
      <c r="Q109" s="287"/>
      <c r="R109" s="291"/>
      <c r="S109" s="291"/>
      <c r="T109" s="291"/>
      <c r="U109" s="291"/>
      <c r="V109" s="291"/>
      <c r="W109" s="291"/>
      <c r="X109" s="291"/>
      <c r="Y109" s="291"/>
      <c r="Z109" s="291"/>
      <c r="AA109" s="291"/>
      <c r="AB109" s="291"/>
      <c r="AC109" s="291"/>
      <c r="AD109" s="291"/>
      <c r="AE109" s="406">
        <v>0</v>
      </c>
      <c r="AF109" s="406">
        <v>0</v>
      </c>
      <c r="AG109" s="406">
        <v>0</v>
      </c>
      <c r="AH109" s="406">
        <v>0</v>
      </c>
      <c r="AI109" s="406">
        <v>0</v>
      </c>
      <c r="AJ109" s="406">
        <v>0</v>
      </c>
      <c r="AK109" s="406">
        <v>0</v>
      </c>
      <c r="AL109" s="406">
        <v>0</v>
      </c>
      <c r="AM109" s="406">
        <v>0</v>
      </c>
      <c r="AN109" s="406">
        <f t="shared" ref="AN109" si="77">AN108</f>
        <v>0</v>
      </c>
      <c r="AO109" s="406">
        <f t="shared" ref="AO109" si="78">AO108</f>
        <v>0</v>
      </c>
      <c r="AP109" s="406">
        <f t="shared" ref="AP109" si="79">AP108</f>
        <v>0</v>
      </c>
      <c r="AQ109" s="406">
        <f t="shared" ref="AQ109" si="80">AQ108</f>
        <v>0</v>
      </c>
      <c r="AR109" s="406">
        <f t="shared" ref="AR109" si="81">AR108</f>
        <v>0</v>
      </c>
      <c r="AS109" s="302"/>
    </row>
    <row r="110" spans="1:45" hidden="1" outlineLevel="1">
      <c r="B110" s="290"/>
      <c r="C110" s="287"/>
      <c r="D110" s="287"/>
      <c r="E110" s="287"/>
      <c r="F110" s="287"/>
      <c r="G110" s="287"/>
      <c r="H110" s="287"/>
      <c r="I110" s="287"/>
      <c r="J110" s="287"/>
      <c r="K110" s="287"/>
      <c r="L110" s="287"/>
      <c r="M110" s="287"/>
      <c r="N110" s="287"/>
      <c r="O110" s="287"/>
      <c r="P110" s="287"/>
      <c r="Q110" s="287"/>
      <c r="R110" s="287"/>
      <c r="S110" s="287"/>
      <c r="T110" s="287"/>
      <c r="U110" s="287"/>
      <c r="V110" s="287"/>
      <c r="W110" s="287"/>
      <c r="X110" s="287"/>
      <c r="Y110" s="287"/>
      <c r="Z110" s="287"/>
      <c r="AA110" s="287"/>
      <c r="AB110" s="287"/>
      <c r="AC110" s="287"/>
      <c r="AD110" s="287"/>
      <c r="AE110" s="417"/>
      <c r="AF110" s="420"/>
      <c r="AG110" s="420"/>
      <c r="AH110" s="420"/>
      <c r="AI110" s="420"/>
      <c r="AJ110" s="420"/>
      <c r="AK110" s="420"/>
      <c r="AL110" s="420"/>
      <c r="AM110" s="420"/>
      <c r="AN110" s="420"/>
      <c r="AO110" s="420"/>
      <c r="AP110" s="420"/>
      <c r="AQ110" s="420"/>
      <c r="AR110" s="420"/>
      <c r="AS110" s="302"/>
    </row>
    <row r="111" spans="1:45" hidden="1" outlineLevel="1">
      <c r="A111" s="509">
        <v>23</v>
      </c>
      <c r="B111" s="507" t="s">
        <v>115</v>
      </c>
      <c r="C111" s="287" t="s">
        <v>25</v>
      </c>
      <c r="D111" s="291"/>
      <c r="E111" s="291"/>
      <c r="F111" s="291"/>
      <c r="G111" s="291"/>
      <c r="H111" s="291"/>
      <c r="I111" s="291"/>
      <c r="J111" s="291"/>
      <c r="K111" s="291"/>
      <c r="L111" s="291"/>
      <c r="M111" s="291"/>
      <c r="N111" s="291"/>
      <c r="O111" s="291"/>
      <c r="P111" s="291"/>
      <c r="Q111" s="287"/>
      <c r="R111" s="291"/>
      <c r="S111" s="291"/>
      <c r="T111" s="291"/>
      <c r="U111" s="291"/>
      <c r="V111" s="291"/>
      <c r="W111" s="291"/>
      <c r="X111" s="291"/>
      <c r="Y111" s="291"/>
      <c r="Z111" s="291"/>
      <c r="AA111" s="291"/>
      <c r="AB111" s="291"/>
      <c r="AC111" s="291"/>
      <c r="AD111" s="291"/>
      <c r="AE111" s="405"/>
      <c r="AF111" s="405"/>
      <c r="AG111" s="405"/>
      <c r="AH111" s="405"/>
      <c r="AI111" s="405"/>
      <c r="AJ111" s="405"/>
      <c r="AK111" s="405"/>
      <c r="AL111" s="405"/>
      <c r="AM111" s="405"/>
      <c r="AN111" s="405"/>
      <c r="AO111" s="405"/>
      <c r="AP111" s="405"/>
      <c r="AQ111" s="405"/>
      <c r="AR111" s="405"/>
      <c r="AS111" s="292">
        <f>SUM(AE111:AR111)</f>
        <v>0</v>
      </c>
    </row>
    <row r="112" spans="1:45" hidden="1" outlineLevel="1">
      <c r="B112" s="290" t="s">
        <v>266</v>
      </c>
      <c r="C112" s="287" t="s">
        <v>163</v>
      </c>
      <c r="D112" s="291"/>
      <c r="E112" s="291"/>
      <c r="F112" s="291"/>
      <c r="G112" s="291"/>
      <c r="H112" s="291"/>
      <c r="I112" s="291"/>
      <c r="J112" s="291"/>
      <c r="K112" s="291"/>
      <c r="L112" s="291"/>
      <c r="M112" s="291"/>
      <c r="N112" s="291"/>
      <c r="O112" s="291"/>
      <c r="P112" s="291"/>
      <c r="Q112" s="287"/>
      <c r="R112" s="291"/>
      <c r="S112" s="291"/>
      <c r="T112" s="291"/>
      <c r="U112" s="291"/>
      <c r="V112" s="291"/>
      <c r="W112" s="291"/>
      <c r="X112" s="291"/>
      <c r="Y112" s="291"/>
      <c r="Z112" s="291"/>
      <c r="AA112" s="291"/>
      <c r="AB112" s="291"/>
      <c r="AC112" s="291"/>
      <c r="AD112" s="291"/>
      <c r="AE112" s="406">
        <v>0</v>
      </c>
      <c r="AF112" s="406">
        <v>0</v>
      </c>
      <c r="AG112" s="406">
        <v>0</v>
      </c>
      <c r="AH112" s="406">
        <v>0</v>
      </c>
      <c r="AI112" s="406">
        <v>0</v>
      </c>
      <c r="AJ112" s="406">
        <v>0</v>
      </c>
      <c r="AK112" s="406">
        <v>0</v>
      </c>
      <c r="AL112" s="406">
        <v>0</v>
      </c>
      <c r="AM112" s="406">
        <v>0</v>
      </c>
      <c r="AN112" s="406">
        <f t="shared" ref="AN112" si="82">AN111</f>
        <v>0</v>
      </c>
      <c r="AO112" s="406">
        <f t="shared" ref="AO112" si="83">AO111</f>
        <v>0</v>
      </c>
      <c r="AP112" s="406">
        <f t="shared" ref="AP112" si="84">AP111</f>
        <v>0</v>
      </c>
      <c r="AQ112" s="406">
        <f t="shared" ref="AQ112" si="85">AQ111</f>
        <v>0</v>
      </c>
      <c r="AR112" s="406">
        <f t="shared" ref="AR112" si="86">AR111</f>
        <v>0</v>
      </c>
      <c r="AS112" s="302"/>
    </row>
    <row r="113" spans="1:45" hidden="1" outlineLevel="1">
      <c r="B113" s="318"/>
      <c r="C113" s="287"/>
      <c r="D113" s="287"/>
      <c r="E113" s="287"/>
      <c r="F113" s="287"/>
      <c r="G113" s="287"/>
      <c r="H113" s="287"/>
      <c r="I113" s="287"/>
      <c r="J113" s="287"/>
      <c r="K113" s="287"/>
      <c r="L113" s="287"/>
      <c r="M113" s="287"/>
      <c r="N113" s="287"/>
      <c r="O113" s="287"/>
      <c r="P113" s="287"/>
      <c r="Q113" s="287"/>
      <c r="R113" s="287"/>
      <c r="S113" s="287"/>
      <c r="T113" s="287"/>
      <c r="U113" s="287"/>
      <c r="V113" s="287"/>
      <c r="W113" s="287"/>
      <c r="X113" s="287"/>
      <c r="Y113" s="287"/>
      <c r="Z113" s="287"/>
      <c r="AA113" s="287"/>
      <c r="AB113" s="287"/>
      <c r="AC113" s="287"/>
      <c r="AD113" s="287"/>
      <c r="AE113" s="417"/>
      <c r="AF113" s="420"/>
      <c r="AG113" s="420"/>
      <c r="AH113" s="420"/>
      <c r="AI113" s="420"/>
      <c r="AJ113" s="420"/>
      <c r="AK113" s="420"/>
      <c r="AL113" s="420"/>
      <c r="AM113" s="420"/>
      <c r="AN113" s="420"/>
      <c r="AO113" s="420"/>
      <c r="AP113" s="420"/>
      <c r="AQ113" s="420"/>
      <c r="AR113" s="420"/>
      <c r="AS113" s="302"/>
    </row>
    <row r="114" spans="1:45" hidden="1" outlineLevel="1">
      <c r="A114" s="509">
        <v>24</v>
      </c>
      <c r="B114" s="507" t="s">
        <v>116</v>
      </c>
      <c r="C114" s="287" t="s">
        <v>25</v>
      </c>
      <c r="D114" s="291"/>
      <c r="E114" s="291"/>
      <c r="F114" s="291"/>
      <c r="G114" s="291"/>
      <c r="H114" s="291"/>
      <c r="I114" s="291"/>
      <c r="J114" s="291"/>
      <c r="K114" s="291"/>
      <c r="L114" s="291"/>
      <c r="M114" s="291"/>
      <c r="N114" s="291"/>
      <c r="O114" s="291"/>
      <c r="P114" s="291"/>
      <c r="Q114" s="287"/>
      <c r="R114" s="291"/>
      <c r="S114" s="291"/>
      <c r="T114" s="291"/>
      <c r="U114" s="291"/>
      <c r="V114" s="291"/>
      <c r="W114" s="291"/>
      <c r="X114" s="291"/>
      <c r="Y114" s="291"/>
      <c r="Z114" s="291"/>
      <c r="AA114" s="291"/>
      <c r="AB114" s="291"/>
      <c r="AC114" s="291"/>
      <c r="AD114" s="291"/>
      <c r="AE114" s="405"/>
      <c r="AF114" s="405"/>
      <c r="AG114" s="405"/>
      <c r="AH114" s="405"/>
      <c r="AI114" s="405"/>
      <c r="AJ114" s="405"/>
      <c r="AK114" s="405"/>
      <c r="AL114" s="405"/>
      <c r="AM114" s="405"/>
      <c r="AN114" s="405"/>
      <c r="AO114" s="405"/>
      <c r="AP114" s="405"/>
      <c r="AQ114" s="405"/>
      <c r="AR114" s="405"/>
      <c r="AS114" s="292">
        <f>SUM(AE114:AR114)</f>
        <v>0</v>
      </c>
    </row>
    <row r="115" spans="1:45" hidden="1" outlineLevel="1">
      <c r="B115" s="290" t="s">
        <v>266</v>
      </c>
      <c r="C115" s="287" t="s">
        <v>163</v>
      </c>
      <c r="D115" s="291"/>
      <c r="E115" s="291"/>
      <c r="F115" s="291"/>
      <c r="G115" s="291"/>
      <c r="H115" s="291"/>
      <c r="I115" s="291"/>
      <c r="J115" s="291"/>
      <c r="K115" s="291"/>
      <c r="L115" s="291"/>
      <c r="M115" s="291"/>
      <c r="N115" s="291"/>
      <c r="O115" s="291"/>
      <c r="P115" s="291"/>
      <c r="Q115" s="287"/>
      <c r="R115" s="291"/>
      <c r="S115" s="291"/>
      <c r="T115" s="291"/>
      <c r="U115" s="291"/>
      <c r="V115" s="291"/>
      <c r="W115" s="291"/>
      <c r="X115" s="291"/>
      <c r="Y115" s="291"/>
      <c r="Z115" s="291"/>
      <c r="AA115" s="291"/>
      <c r="AB115" s="291"/>
      <c r="AC115" s="291"/>
      <c r="AD115" s="291"/>
      <c r="AE115" s="406">
        <v>0</v>
      </c>
      <c r="AF115" s="406">
        <v>0</v>
      </c>
      <c r="AG115" s="406">
        <v>0</v>
      </c>
      <c r="AH115" s="406">
        <v>0</v>
      </c>
      <c r="AI115" s="406">
        <v>0</v>
      </c>
      <c r="AJ115" s="406">
        <v>0</v>
      </c>
      <c r="AK115" s="406">
        <v>0</v>
      </c>
      <c r="AL115" s="406">
        <v>0</v>
      </c>
      <c r="AM115" s="406">
        <v>0</v>
      </c>
      <c r="AN115" s="406">
        <f t="shared" ref="AN115" si="87">AN114</f>
        <v>0</v>
      </c>
      <c r="AO115" s="406">
        <f t="shared" ref="AO115" si="88">AO114</f>
        <v>0</v>
      </c>
      <c r="AP115" s="406">
        <f t="shared" ref="AP115" si="89">AP114</f>
        <v>0</v>
      </c>
      <c r="AQ115" s="406">
        <f t="shared" ref="AQ115" si="90">AQ114</f>
        <v>0</v>
      </c>
      <c r="AR115" s="406">
        <f t="shared" ref="AR115" si="91">AR114</f>
        <v>0</v>
      </c>
      <c r="AS115" s="302"/>
    </row>
    <row r="116" spans="1:45" hidden="1" outlineLevel="1">
      <c r="B116" s="290"/>
      <c r="C116" s="287"/>
      <c r="D116" s="287"/>
      <c r="E116" s="287"/>
      <c r="F116" s="287"/>
      <c r="G116" s="287"/>
      <c r="H116" s="287"/>
      <c r="I116" s="287"/>
      <c r="J116" s="287"/>
      <c r="K116" s="287"/>
      <c r="L116" s="287"/>
      <c r="M116" s="287"/>
      <c r="N116" s="287"/>
      <c r="O116" s="287"/>
      <c r="P116" s="287"/>
      <c r="Q116" s="287"/>
      <c r="R116" s="287"/>
      <c r="S116" s="287"/>
      <c r="T116" s="287"/>
      <c r="U116" s="287"/>
      <c r="V116" s="287"/>
      <c r="W116" s="287"/>
      <c r="X116" s="287"/>
      <c r="Y116" s="287"/>
      <c r="Z116" s="287"/>
      <c r="AA116" s="287"/>
      <c r="AB116" s="287"/>
      <c r="AC116" s="287"/>
      <c r="AD116" s="287"/>
      <c r="AE116" s="407"/>
      <c r="AF116" s="420"/>
      <c r="AG116" s="420"/>
      <c r="AH116" s="420"/>
      <c r="AI116" s="420"/>
      <c r="AJ116" s="420"/>
      <c r="AK116" s="420"/>
      <c r="AL116" s="420"/>
      <c r="AM116" s="420"/>
      <c r="AN116" s="420"/>
      <c r="AO116" s="420"/>
      <c r="AP116" s="420"/>
      <c r="AQ116" s="420"/>
      <c r="AR116" s="420"/>
      <c r="AS116" s="302"/>
    </row>
    <row r="117" spans="1:45" ht="15.75" hidden="1" outlineLevel="1">
      <c r="B117" s="284" t="s">
        <v>497</v>
      </c>
      <c r="C117" s="287"/>
      <c r="D117" s="287"/>
      <c r="E117" s="287"/>
      <c r="F117" s="287"/>
      <c r="G117" s="287"/>
      <c r="H117" s="287"/>
      <c r="I117" s="287"/>
      <c r="J117" s="287"/>
      <c r="K117" s="287"/>
      <c r="L117" s="287"/>
      <c r="M117" s="287"/>
      <c r="N117" s="287"/>
      <c r="O117" s="287"/>
      <c r="P117" s="287"/>
      <c r="Q117" s="287"/>
      <c r="R117" s="287"/>
      <c r="S117" s="287"/>
      <c r="T117" s="287"/>
      <c r="U117" s="287"/>
      <c r="V117" s="287"/>
      <c r="W117" s="287"/>
      <c r="X117" s="287"/>
      <c r="Y117" s="287"/>
      <c r="Z117" s="287"/>
      <c r="AA117" s="287"/>
      <c r="AB117" s="287"/>
      <c r="AC117" s="287"/>
      <c r="AD117" s="287"/>
      <c r="AE117" s="407"/>
      <c r="AF117" s="420"/>
      <c r="AG117" s="420"/>
      <c r="AH117" s="420"/>
      <c r="AI117" s="420"/>
      <c r="AJ117" s="420"/>
      <c r="AK117" s="420"/>
      <c r="AL117" s="420"/>
      <c r="AM117" s="420"/>
      <c r="AN117" s="420"/>
      <c r="AO117" s="420"/>
      <c r="AP117" s="420"/>
      <c r="AQ117" s="420"/>
      <c r="AR117" s="420"/>
      <c r="AS117" s="302"/>
    </row>
    <row r="118" spans="1:45" hidden="1" outlineLevel="1">
      <c r="A118" s="509">
        <v>25</v>
      </c>
      <c r="B118" s="507" t="s">
        <v>117</v>
      </c>
      <c r="C118" s="287" t="s">
        <v>25</v>
      </c>
      <c r="D118" s="291">
        <f>'7.  Persistence Report'!AU143</f>
        <v>0</v>
      </c>
      <c r="E118" s="291">
        <f>'7.  Persistence Report'!AV143+'7.  Persistence Report'!AV160</f>
        <v>155667</v>
      </c>
      <c r="F118" s="291">
        <f>'7.  Persistence Report'!AW143+'7.  Persistence Report'!AW160</f>
        <v>155667</v>
      </c>
      <c r="G118" s="291">
        <f>'7.  Persistence Report'!AX143+'7.  Persistence Report'!AX160</f>
        <v>155667</v>
      </c>
      <c r="H118" s="291">
        <f>'7.  Persistence Report'!AY143+'7.  Persistence Report'!AY160</f>
        <v>155667</v>
      </c>
      <c r="I118" s="291">
        <f>'7.  Persistence Report'!AZ143+'7.  Persistence Report'!AZ160</f>
        <v>155667</v>
      </c>
      <c r="J118" s="291">
        <f>'7.  Persistence Report'!BA143+'7.  Persistence Report'!BA160</f>
        <v>155667</v>
      </c>
      <c r="K118" s="291">
        <f>'7.  Persistence Report'!BB143+'7.  Persistence Report'!BB160</f>
        <v>155667</v>
      </c>
      <c r="L118" s="291">
        <f>'7.  Persistence Report'!BC143+'7.  Persistence Report'!BC160</f>
        <v>155667</v>
      </c>
      <c r="M118" s="291">
        <f>'7.  Persistence Report'!BD143+'7.  Persistence Report'!BD160</f>
        <v>155667</v>
      </c>
      <c r="N118" s="291">
        <f>'7.  Persistence Report'!BE143+'7.  Persistence Report'!BE160</f>
        <v>155667</v>
      </c>
      <c r="O118" s="291">
        <f>'7.  Persistence Report'!BF143+'7.  Persistence Report'!BF160</f>
        <v>155667</v>
      </c>
      <c r="P118" s="291">
        <f>'7.  Persistence Report'!BG143+'7.  Persistence Report'!BG160</f>
        <v>155667</v>
      </c>
      <c r="Q118" s="287">
        <v>12</v>
      </c>
      <c r="R118" s="291">
        <f>'7.  Persistence Report'!P143</f>
        <v>0</v>
      </c>
      <c r="S118" s="291">
        <f>'7.  Persistence Report'!Q143+'7.  Persistence Report'!Q160</f>
        <v>33</v>
      </c>
      <c r="T118" s="291">
        <f>'7.  Persistence Report'!R143+'7.  Persistence Report'!R160</f>
        <v>33</v>
      </c>
      <c r="U118" s="291">
        <f>'7.  Persistence Report'!S143+'7.  Persistence Report'!S160</f>
        <v>33</v>
      </c>
      <c r="V118" s="291">
        <f>'7.  Persistence Report'!T143+'7.  Persistence Report'!T160</f>
        <v>33</v>
      </c>
      <c r="W118" s="291">
        <f>'7.  Persistence Report'!U143+'7.  Persistence Report'!U160</f>
        <v>33</v>
      </c>
      <c r="X118" s="291">
        <f>'7.  Persistence Report'!V143+'7.  Persistence Report'!V160</f>
        <v>33</v>
      </c>
      <c r="Y118" s="291">
        <f>'7.  Persistence Report'!W143+'7.  Persistence Report'!W160</f>
        <v>33</v>
      </c>
      <c r="Z118" s="291">
        <f>'7.  Persistence Report'!X143+'7.  Persistence Report'!X160</f>
        <v>33</v>
      </c>
      <c r="AA118" s="291">
        <f>'7.  Persistence Report'!Y143+'7.  Persistence Report'!Y160</f>
        <v>33</v>
      </c>
      <c r="AB118" s="291">
        <f>'7.  Persistence Report'!Z143+'7.  Persistence Report'!Z160</f>
        <v>33</v>
      </c>
      <c r="AC118" s="291">
        <f>'7.  Persistence Report'!AA143+'7.  Persistence Report'!AA160</f>
        <v>33</v>
      </c>
      <c r="AD118" s="291">
        <f>'7.  Persistence Report'!AB143+'7.  Persistence Report'!AB160</f>
        <v>33</v>
      </c>
      <c r="AE118" s="405"/>
      <c r="AF118" s="405"/>
      <c r="AG118" s="405"/>
      <c r="AH118" s="405"/>
      <c r="AI118" s="405"/>
      <c r="AJ118" s="405"/>
      <c r="AK118" s="405"/>
      <c r="AL118" s="405"/>
      <c r="AM118" s="405"/>
      <c r="AN118" s="405"/>
      <c r="AO118" s="405"/>
      <c r="AP118" s="405"/>
      <c r="AQ118" s="405"/>
      <c r="AR118" s="405"/>
      <c r="AS118" s="292">
        <f>SUM(AE118:AR118)</f>
        <v>0</v>
      </c>
    </row>
    <row r="119" spans="1:45" hidden="1" outlineLevel="1">
      <c r="B119" s="290" t="s">
        <v>266</v>
      </c>
      <c r="C119" s="287" t="s">
        <v>163</v>
      </c>
      <c r="D119" s="291"/>
      <c r="E119" s="291"/>
      <c r="F119" s="291"/>
      <c r="G119" s="291"/>
      <c r="H119" s="291"/>
      <c r="I119" s="291"/>
      <c r="J119" s="291"/>
      <c r="K119" s="291"/>
      <c r="L119" s="291"/>
      <c r="M119" s="291"/>
      <c r="N119" s="291"/>
      <c r="O119" s="291"/>
      <c r="P119" s="291"/>
      <c r="Q119" s="287">
        <v>12</v>
      </c>
      <c r="R119" s="291"/>
      <c r="S119" s="291"/>
      <c r="T119" s="291"/>
      <c r="U119" s="291"/>
      <c r="V119" s="291"/>
      <c r="W119" s="291"/>
      <c r="X119" s="291"/>
      <c r="Y119" s="291"/>
      <c r="Z119" s="291"/>
      <c r="AA119" s="291"/>
      <c r="AB119" s="291"/>
      <c r="AC119" s="291"/>
      <c r="AD119" s="291"/>
      <c r="AE119" s="406">
        <v>0</v>
      </c>
      <c r="AF119" s="406">
        <v>0</v>
      </c>
      <c r="AG119" s="406">
        <v>0</v>
      </c>
      <c r="AH119" s="406">
        <v>0</v>
      </c>
      <c r="AI119" s="406">
        <v>0</v>
      </c>
      <c r="AJ119" s="406">
        <v>0</v>
      </c>
      <c r="AK119" s="406">
        <v>0</v>
      </c>
      <c r="AL119" s="406">
        <v>0</v>
      </c>
      <c r="AM119" s="406">
        <v>0</v>
      </c>
      <c r="AN119" s="406">
        <f t="shared" ref="AN119" si="92">AN118</f>
        <v>0</v>
      </c>
      <c r="AO119" s="406">
        <f t="shared" ref="AO119" si="93">AO118</f>
        <v>0</v>
      </c>
      <c r="AP119" s="406">
        <f t="shared" ref="AP119" si="94">AP118</f>
        <v>0</v>
      </c>
      <c r="AQ119" s="406">
        <f t="shared" ref="AQ119" si="95">AQ118</f>
        <v>0</v>
      </c>
      <c r="AR119" s="406">
        <f t="shared" ref="AR119" si="96">AR118</f>
        <v>0</v>
      </c>
      <c r="AS119" s="302"/>
    </row>
    <row r="120" spans="1:45" hidden="1" outlineLevel="1">
      <c r="B120" s="290"/>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407"/>
      <c r="AF120" s="420"/>
      <c r="AG120" s="420"/>
      <c r="AH120" s="420"/>
      <c r="AI120" s="420"/>
      <c r="AJ120" s="420"/>
      <c r="AK120" s="420"/>
      <c r="AL120" s="420"/>
      <c r="AM120" s="420"/>
      <c r="AN120" s="420"/>
      <c r="AO120" s="420"/>
      <c r="AP120" s="420"/>
      <c r="AQ120" s="420"/>
      <c r="AR120" s="420"/>
      <c r="AS120" s="302"/>
    </row>
    <row r="121" spans="1:45" hidden="1" outlineLevel="1">
      <c r="A121" s="509">
        <v>26</v>
      </c>
      <c r="B121" s="507" t="s">
        <v>118</v>
      </c>
      <c r="C121" s="287" t="s">
        <v>25</v>
      </c>
      <c r="D121" s="291">
        <f>'7.  Persistence Report'!AU144</f>
        <v>501521</v>
      </c>
      <c r="E121" s="291">
        <f>'7.  Persistence Report'!AV144+'7.  Persistence Report'!AV161</f>
        <v>2504177</v>
      </c>
      <c r="F121" s="291">
        <f>'7.  Persistence Report'!AW144+'7.  Persistence Report'!AW161</f>
        <v>2504177</v>
      </c>
      <c r="G121" s="291">
        <f>'7.  Persistence Report'!AX144+'7.  Persistence Report'!AX161</f>
        <v>2504177</v>
      </c>
      <c r="H121" s="291">
        <f>'7.  Persistence Report'!AY144+'7.  Persistence Report'!AY161</f>
        <v>2504177</v>
      </c>
      <c r="I121" s="291">
        <f>'7.  Persistence Report'!AZ144+'7.  Persistence Report'!AZ161</f>
        <v>2504177</v>
      </c>
      <c r="J121" s="291">
        <f>'7.  Persistence Report'!BA144+'7.  Persistence Report'!BA161</f>
        <v>2448485</v>
      </c>
      <c r="K121" s="291">
        <f>'7.  Persistence Report'!BB144+'7.  Persistence Report'!BB161</f>
        <v>2448485</v>
      </c>
      <c r="L121" s="291">
        <f>'7.  Persistence Report'!BC144+'7.  Persistence Report'!BC161</f>
        <v>2415846</v>
      </c>
      <c r="M121" s="291">
        <f>'7.  Persistence Report'!BD144+'7.  Persistence Report'!BD161</f>
        <v>2235263</v>
      </c>
      <c r="N121" s="291">
        <f>'7.  Persistence Report'!BE144+'7.  Persistence Report'!BE161</f>
        <v>1739337</v>
      </c>
      <c r="O121" s="291">
        <f>'7.  Persistence Report'!BF144+'7.  Persistence Report'!BF161</f>
        <v>1693060</v>
      </c>
      <c r="P121" s="291">
        <f>'7.  Persistence Report'!BG144+'7.  Persistence Report'!BG161</f>
        <v>1352022</v>
      </c>
      <c r="Q121" s="287">
        <v>12</v>
      </c>
      <c r="R121" s="291">
        <f>'7.  Persistence Report'!P144</f>
        <v>103</v>
      </c>
      <c r="S121" s="291">
        <f>'7.  Persistence Report'!Q144+'7.  Persistence Report'!Q161</f>
        <v>318</v>
      </c>
      <c r="T121" s="291">
        <f>'7.  Persistence Report'!R144+'7.  Persistence Report'!R161</f>
        <v>318</v>
      </c>
      <c r="U121" s="291">
        <f>'7.  Persistence Report'!S144+'7.  Persistence Report'!S161</f>
        <v>318</v>
      </c>
      <c r="V121" s="291">
        <f>'7.  Persistence Report'!T144+'7.  Persistence Report'!T161</f>
        <v>318</v>
      </c>
      <c r="W121" s="291">
        <f>'7.  Persistence Report'!U144+'7.  Persistence Report'!U161</f>
        <v>318</v>
      </c>
      <c r="X121" s="291">
        <f>'7.  Persistence Report'!V144+'7.  Persistence Report'!V161</f>
        <v>305</v>
      </c>
      <c r="Y121" s="291">
        <f>'7.  Persistence Report'!W144+'7.  Persistence Report'!W161</f>
        <v>305</v>
      </c>
      <c r="Z121" s="291">
        <f>'7.  Persistence Report'!X144+'7.  Persistence Report'!X161</f>
        <v>296</v>
      </c>
      <c r="AA121" s="291">
        <f>'7.  Persistence Report'!Y144+'7.  Persistence Report'!Y161</f>
        <v>253</v>
      </c>
      <c r="AB121" s="291">
        <f>'7.  Persistence Report'!Z144+'7.  Persistence Report'!Z161</f>
        <v>140</v>
      </c>
      <c r="AC121" s="291">
        <f>'7.  Persistence Report'!AA144+'7.  Persistence Report'!AA161</f>
        <v>131</v>
      </c>
      <c r="AD121" s="291">
        <f>'7.  Persistence Report'!AB144+'7.  Persistence Report'!AB161</f>
        <v>111</v>
      </c>
      <c r="AE121" s="405">
        <v>0</v>
      </c>
      <c r="AF121" s="405">
        <v>0.15320700781153909</v>
      </c>
      <c r="AG121" s="405">
        <v>0.54994827272905278</v>
      </c>
      <c r="AH121" s="405">
        <v>0.2302717371410696</v>
      </c>
      <c r="AI121" s="405">
        <v>4.4162582768014066E-3</v>
      </c>
      <c r="AJ121" s="405">
        <v>0</v>
      </c>
      <c r="AK121" s="405"/>
      <c r="AL121" s="405"/>
      <c r="AM121" s="405"/>
      <c r="AN121" s="405"/>
      <c r="AO121" s="405"/>
      <c r="AP121" s="405"/>
      <c r="AQ121" s="405"/>
      <c r="AR121" s="405"/>
      <c r="AS121" s="292">
        <f>SUM(AE121:AR121)</f>
        <v>0.93784327595846284</v>
      </c>
    </row>
    <row r="122" spans="1:45" hidden="1" outlineLevel="1">
      <c r="B122" s="507" t="s">
        <v>266</v>
      </c>
      <c r="C122" s="287" t="s">
        <v>163</v>
      </c>
      <c r="D122" s="291"/>
      <c r="E122" s="291">
        <v>27067.757406169694</v>
      </c>
      <c r="F122" s="291">
        <v>36260.659888897702</v>
      </c>
      <c r="G122" s="291">
        <v>39760.085264271118</v>
      </c>
      <c r="H122" s="291">
        <v>39760.085264271118</v>
      </c>
      <c r="I122" s="291">
        <v>39760.085264271118</v>
      </c>
      <c r="J122" s="291">
        <v>39760.085264271118</v>
      </c>
      <c r="K122" s="291">
        <v>39760.085264271118</v>
      </c>
      <c r="L122" s="291">
        <v>39760.085264271118</v>
      </c>
      <c r="M122" s="291">
        <v>39760.085264271118</v>
      </c>
      <c r="N122" s="291">
        <v>18759.707719952366</v>
      </c>
      <c r="O122" s="291">
        <v>17960.104339996862</v>
      </c>
      <c r="P122" s="291">
        <v>9417.1224661063679</v>
      </c>
      <c r="Q122" s="287">
        <v>12</v>
      </c>
      <c r="R122" s="291"/>
      <c r="S122" s="291">
        <v>8.5250231063900834</v>
      </c>
      <c r="T122" s="291">
        <v>11.4110054270433</v>
      </c>
      <c r="U122" s="291">
        <v>12.473785509918466</v>
      </c>
      <c r="V122" s="291">
        <v>12.473785509918466</v>
      </c>
      <c r="W122" s="291">
        <v>12.473785509918466</v>
      </c>
      <c r="X122" s="291">
        <v>12.473785509918466</v>
      </c>
      <c r="Y122" s="291">
        <v>12.473785509918466</v>
      </c>
      <c r="Z122" s="291">
        <v>12.473785509918466</v>
      </c>
      <c r="AA122" s="291">
        <v>12.473785509918466</v>
      </c>
      <c r="AB122" s="291">
        <v>5.136264621731133</v>
      </c>
      <c r="AC122" s="291">
        <v>5.2096398306130069</v>
      </c>
      <c r="AD122" s="291">
        <v>3.08175877303868</v>
      </c>
      <c r="AE122" s="405">
        <v>0</v>
      </c>
      <c r="AF122" s="405">
        <v>0.15320700781153909</v>
      </c>
      <c r="AG122" s="405">
        <v>0.54994827272905278</v>
      </c>
      <c r="AH122" s="405">
        <v>0.2302717371410696</v>
      </c>
      <c r="AI122" s="405">
        <v>4.4162582768014066E-3</v>
      </c>
      <c r="AJ122" s="405">
        <v>0</v>
      </c>
      <c r="AK122" s="405">
        <v>0</v>
      </c>
      <c r="AL122" s="405">
        <v>0</v>
      </c>
      <c r="AM122" s="405">
        <v>0</v>
      </c>
      <c r="AN122" s="405">
        <f t="shared" ref="AN122" si="97">AN121</f>
        <v>0</v>
      </c>
      <c r="AO122" s="405">
        <f t="shared" ref="AO122" si="98">AO121</f>
        <v>0</v>
      </c>
      <c r="AP122" s="405">
        <f t="shared" ref="AP122" si="99">AP121</f>
        <v>0</v>
      </c>
      <c r="AQ122" s="405">
        <f t="shared" ref="AQ122" si="100">AQ121</f>
        <v>0</v>
      </c>
      <c r="AR122" s="405">
        <f t="shared" ref="AR122" si="101">AR121</f>
        <v>0</v>
      </c>
      <c r="AS122" s="292"/>
    </row>
    <row r="123" spans="1:45" hidden="1" outlineLevel="1">
      <c r="B123" s="290"/>
      <c r="C123" s="287"/>
      <c r="D123" s="287"/>
      <c r="E123" s="287"/>
      <c r="F123" s="287"/>
      <c r="G123" s="287"/>
      <c r="H123" s="287"/>
      <c r="I123" s="287"/>
      <c r="J123" s="287"/>
      <c r="K123" s="287"/>
      <c r="L123" s="287"/>
      <c r="M123" s="287"/>
      <c r="N123" s="287"/>
      <c r="O123" s="287"/>
      <c r="P123" s="287"/>
      <c r="Q123" s="287"/>
      <c r="R123" s="287"/>
      <c r="S123" s="287"/>
      <c r="T123" s="287"/>
      <c r="U123" s="287"/>
      <c r="V123" s="287"/>
      <c r="W123" s="287"/>
      <c r="X123" s="287"/>
      <c r="Y123" s="287"/>
      <c r="Z123" s="287"/>
      <c r="AA123" s="287"/>
      <c r="AB123" s="287"/>
      <c r="AC123" s="287"/>
      <c r="AD123" s="287"/>
      <c r="AE123" s="407"/>
      <c r="AF123" s="420"/>
      <c r="AG123" s="420"/>
      <c r="AH123" s="420"/>
      <c r="AI123" s="420"/>
      <c r="AJ123" s="420"/>
      <c r="AK123" s="420"/>
      <c r="AL123" s="420"/>
      <c r="AM123" s="420"/>
      <c r="AN123" s="420"/>
      <c r="AO123" s="420"/>
      <c r="AP123" s="420"/>
      <c r="AQ123" s="420"/>
      <c r="AR123" s="420"/>
      <c r="AS123" s="302"/>
    </row>
    <row r="124" spans="1:45" hidden="1" outlineLevel="1">
      <c r="A124" s="509">
        <v>27</v>
      </c>
      <c r="B124" s="507" t="s">
        <v>119</v>
      </c>
      <c r="C124" s="287" t="s">
        <v>25</v>
      </c>
      <c r="D124" s="291"/>
      <c r="E124" s="291"/>
      <c r="F124" s="291"/>
      <c r="G124" s="291"/>
      <c r="H124" s="291"/>
      <c r="I124" s="291"/>
      <c r="J124" s="291"/>
      <c r="K124" s="291"/>
      <c r="L124" s="291"/>
      <c r="M124" s="291"/>
      <c r="N124" s="291"/>
      <c r="O124" s="291"/>
      <c r="P124" s="291"/>
      <c r="Q124" s="291">
        <v>12</v>
      </c>
      <c r="R124" s="291"/>
      <c r="S124" s="291"/>
      <c r="T124" s="291"/>
      <c r="U124" s="291"/>
      <c r="V124" s="291"/>
      <c r="W124" s="291"/>
      <c r="X124" s="291"/>
      <c r="Y124" s="291"/>
      <c r="Z124" s="291"/>
      <c r="AA124" s="291"/>
      <c r="AB124" s="291"/>
      <c r="AC124" s="291"/>
      <c r="AD124" s="291"/>
      <c r="AE124" s="421"/>
      <c r="AF124" s="405"/>
      <c r="AG124" s="405"/>
      <c r="AH124" s="405"/>
      <c r="AI124" s="405"/>
      <c r="AJ124" s="405"/>
      <c r="AK124" s="405"/>
      <c r="AL124" s="410"/>
      <c r="AM124" s="410"/>
      <c r="AN124" s="410"/>
      <c r="AO124" s="410"/>
      <c r="AP124" s="410"/>
      <c r="AQ124" s="410"/>
      <c r="AR124" s="410"/>
      <c r="AS124" s="292">
        <f>SUM(AE124:AR124)</f>
        <v>0</v>
      </c>
    </row>
    <row r="125" spans="1:45" hidden="1" outlineLevel="1">
      <c r="B125" s="290" t="s">
        <v>266</v>
      </c>
      <c r="C125" s="287" t="s">
        <v>163</v>
      </c>
      <c r="D125" s="291"/>
      <c r="E125" s="291"/>
      <c r="F125" s="291"/>
      <c r="G125" s="291"/>
      <c r="H125" s="291"/>
      <c r="I125" s="291"/>
      <c r="J125" s="291"/>
      <c r="K125" s="291"/>
      <c r="L125" s="291"/>
      <c r="M125" s="291"/>
      <c r="N125" s="291"/>
      <c r="O125" s="291"/>
      <c r="P125" s="291"/>
      <c r="Q125" s="291">
        <v>12</v>
      </c>
      <c r="R125" s="291"/>
      <c r="S125" s="291"/>
      <c r="T125" s="291"/>
      <c r="U125" s="291"/>
      <c r="V125" s="291"/>
      <c r="W125" s="291"/>
      <c r="X125" s="291"/>
      <c r="Y125" s="291"/>
      <c r="Z125" s="291"/>
      <c r="AA125" s="291"/>
      <c r="AB125" s="291"/>
      <c r="AC125" s="291"/>
      <c r="AD125" s="291"/>
      <c r="AE125" s="406">
        <v>0</v>
      </c>
      <c r="AF125" s="406">
        <v>0</v>
      </c>
      <c r="AG125" s="406">
        <v>0</v>
      </c>
      <c r="AH125" s="406">
        <v>0</v>
      </c>
      <c r="AI125" s="406">
        <v>0</v>
      </c>
      <c r="AJ125" s="406">
        <v>0</v>
      </c>
      <c r="AK125" s="406">
        <v>0</v>
      </c>
      <c r="AL125" s="406">
        <v>0</v>
      </c>
      <c r="AM125" s="406">
        <v>0</v>
      </c>
      <c r="AN125" s="406">
        <f t="shared" ref="AN125" si="102">AN124</f>
        <v>0</v>
      </c>
      <c r="AO125" s="406">
        <f t="shared" ref="AO125" si="103">AO124</f>
        <v>0</v>
      </c>
      <c r="AP125" s="406">
        <f t="shared" ref="AP125" si="104">AP124</f>
        <v>0</v>
      </c>
      <c r="AQ125" s="406">
        <f t="shared" ref="AQ125" si="105">AQ124</f>
        <v>0</v>
      </c>
      <c r="AR125" s="406">
        <f t="shared" ref="AR125" si="106">AR124</f>
        <v>0</v>
      </c>
      <c r="AS125" s="302"/>
    </row>
    <row r="126" spans="1:45" hidden="1" outlineLevel="1">
      <c r="B126" s="290"/>
      <c r="C126" s="287"/>
      <c r="D126" s="287"/>
      <c r="E126" s="287"/>
      <c r="F126" s="287"/>
      <c r="G126" s="287"/>
      <c r="H126" s="287"/>
      <c r="I126" s="287"/>
      <c r="J126" s="287"/>
      <c r="K126" s="287"/>
      <c r="L126" s="287"/>
      <c r="M126" s="287"/>
      <c r="N126" s="287"/>
      <c r="O126" s="287"/>
      <c r="P126" s="287"/>
      <c r="Q126" s="287"/>
      <c r="R126" s="287"/>
      <c r="S126" s="287"/>
      <c r="T126" s="287"/>
      <c r="U126" s="287"/>
      <c r="V126" s="287"/>
      <c r="W126" s="287"/>
      <c r="X126" s="287"/>
      <c r="Y126" s="287"/>
      <c r="Z126" s="287"/>
      <c r="AA126" s="287"/>
      <c r="AB126" s="287"/>
      <c r="AC126" s="287"/>
      <c r="AD126" s="287"/>
      <c r="AE126" s="407"/>
      <c r="AF126" s="420"/>
      <c r="AG126" s="420"/>
      <c r="AH126" s="420"/>
      <c r="AI126" s="420"/>
      <c r="AJ126" s="420"/>
      <c r="AK126" s="420"/>
      <c r="AL126" s="420"/>
      <c r="AM126" s="420"/>
      <c r="AN126" s="420"/>
      <c r="AO126" s="420"/>
      <c r="AP126" s="420"/>
      <c r="AQ126" s="420"/>
      <c r="AR126" s="420"/>
      <c r="AS126" s="302"/>
    </row>
    <row r="127" spans="1:45" ht="30" hidden="1" outlineLevel="1">
      <c r="A127" s="509">
        <v>28</v>
      </c>
      <c r="B127" s="507" t="s">
        <v>120</v>
      </c>
      <c r="C127" s="287" t="s">
        <v>25</v>
      </c>
      <c r="D127" s="291">
        <f>'7.  Persistence Report'!AU163+'7.  Persistence Report'!AU202</f>
        <v>238180</v>
      </c>
      <c r="E127" s="291">
        <f>'7.  Persistence Report'!AV163+'7.  Persistence Report'!AV202</f>
        <v>238180</v>
      </c>
      <c r="F127" s="291">
        <f>'7.  Persistence Report'!AW163+'7.  Persistence Report'!AW202</f>
        <v>238180</v>
      </c>
      <c r="G127" s="291">
        <f>'7.  Persistence Report'!AX163+'7.  Persistence Report'!AX202</f>
        <v>238180</v>
      </c>
      <c r="H127" s="291">
        <f>'7.  Persistence Report'!AY163+'7.  Persistence Report'!AY202</f>
        <v>238180</v>
      </c>
      <c r="I127" s="291">
        <f>'7.  Persistence Report'!AZ163+'7.  Persistence Report'!AZ202</f>
        <v>238180</v>
      </c>
      <c r="J127" s="291">
        <f>'7.  Persistence Report'!BA163+'7.  Persistence Report'!BA202</f>
        <v>238180</v>
      </c>
      <c r="K127" s="291">
        <f>'7.  Persistence Report'!BB163+'7.  Persistence Report'!BB202</f>
        <v>238180</v>
      </c>
      <c r="L127" s="291">
        <f>'7.  Persistence Report'!BC163+'7.  Persistence Report'!BC202</f>
        <v>238180</v>
      </c>
      <c r="M127" s="291">
        <f>'7.  Persistence Report'!BD163+'7.  Persistence Report'!BD202</f>
        <v>238180</v>
      </c>
      <c r="N127" s="291">
        <f>'7.  Persistence Report'!BE163+'7.  Persistence Report'!BE202</f>
        <v>238180</v>
      </c>
      <c r="O127" s="291">
        <f>'7.  Persistence Report'!BF163+'7.  Persistence Report'!BF202</f>
        <v>238180</v>
      </c>
      <c r="P127" s="291">
        <f>'7.  Persistence Report'!BG163+'7.  Persistence Report'!BG202</f>
        <v>238180</v>
      </c>
      <c r="Q127" s="291">
        <v>12</v>
      </c>
      <c r="R127" s="291">
        <f>'7.  Persistence Report'!P163+'7.  Persistence Report'!P202</f>
        <v>50</v>
      </c>
      <c r="S127" s="291">
        <f>'7.  Persistence Report'!Q163</f>
        <v>50</v>
      </c>
      <c r="T127" s="291">
        <f>'7.  Persistence Report'!R163</f>
        <v>50</v>
      </c>
      <c r="U127" s="291">
        <f>'7.  Persistence Report'!S163</f>
        <v>50</v>
      </c>
      <c r="V127" s="291">
        <f>'7.  Persistence Report'!T163</f>
        <v>50</v>
      </c>
      <c r="W127" s="291">
        <f>'7.  Persistence Report'!U163</f>
        <v>50</v>
      </c>
      <c r="X127" s="291">
        <f>'7.  Persistence Report'!V163</f>
        <v>50</v>
      </c>
      <c r="Y127" s="291">
        <f>'7.  Persistence Report'!W163</f>
        <v>50</v>
      </c>
      <c r="Z127" s="291">
        <f>'7.  Persistence Report'!X163</f>
        <v>50</v>
      </c>
      <c r="AA127" s="291">
        <f>'7.  Persistence Report'!Y163</f>
        <v>50</v>
      </c>
      <c r="AB127" s="291">
        <f>'7.  Persistence Report'!Z163</f>
        <v>50</v>
      </c>
      <c r="AC127" s="291">
        <f>'7.  Persistence Report'!AA163</f>
        <v>50</v>
      </c>
      <c r="AD127" s="291">
        <f>'7.  Persistence Report'!AB163</f>
        <v>50</v>
      </c>
      <c r="AE127" s="421"/>
      <c r="AF127" s="405"/>
      <c r="AG127" s="405"/>
      <c r="AH127" s="405"/>
      <c r="AI127" s="405"/>
      <c r="AJ127" s="405"/>
      <c r="AK127" s="405"/>
      <c r="AL127" s="410"/>
      <c r="AM127" s="410"/>
      <c r="AN127" s="410"/>
      <c r="AO127" s="410"/>
      <c r="AP127" s="410"/>
      <c r="AQ127" s="410"/>
      <c r="AR127" s="410"/>
      <c r="AS127" s="292">
        <f>SUM(AE127:AR127)</f>
        <v>0</v>
      </c>
    </row>
    <row r="128" spans="1:45" hidden="1" outlineLevel="1">
      <c r="B128" s="290" t="s">
        <v>266</v>
      </c>
      <c r="C128" s="287" t="s">
        <v>163</v>
      </c>
      <c r="D128" s="291"/>
      <c r="E128" s="291"/>
      <c r="F128" s="291"/>
      <c r="G128" s="291"/>
      <c r="H128" s="291"/>
      <c r="I128" s="291"/>
      <c r="J128" s="291"/>
      <c r="K128" s="291"/>
      <c r="L128" s="291"/>
      <c r="M128" s="291"/>
      <c r="N128" s="291"/>
      <c r="O128" s="291"/>
      <c r="P128" s="291"/>
      <c r="Q128" s="291">
        <v>12</v>
      </c>
      <c r="R128" s="291"/>
      <c r="S128" s="291"/>
      <c r="T128" s="291"/>
      <c r="U128" s="291"/>
      <c r="V128" s="291"/>
      <c r="W128" s="291"/>
      <c r="X128" s="291"/>
      <c r="Y128" s="291"/>
      <c r="Z128" s="291"/>
      <c r="AA128" s="291"/>
      <c r="AB128" s="291"/>
      <c r="AC128" s="291"/>
      <c r="AD128" s="291"/>
      <c r="AE128" s="406">
        <v>0</v>
      </c>
      <c r="AF128" s="406">
        <v>0</v>
      </c>
      <c r="AG128" s="406">
        <v>0</v>
      </c>
      <c r="AH128" s="406">
        <v>0</v>
      </c>
      <c r="AI128" s="406">
        <v>0</v>
      </c>
      <c r="AJ128" s="406">
        <v>0</v>
      </c>
      <c r="AK128" s="406">
        <v>0</v>
      </c>
      <c r="AL128" s="406">
        <v>0</v>
      </c>
      <c r="AM128" s="406">
        <v>0</v>
      </c>
      <c r="AN128" s="406">
        <f t="shared" ref="AN128" si="107">AN127</f>
        <v>0</v>
      </c>
      <c r="AO128" s="406">
        <f t="shared" ref="AO128" si="108">AO127</f>
        <v>0</v>
      </c>
      <c r="AP128" s="406">
        <f t="shared" ref="AP128" si="109">AP127</f>
        <v>0</v>
      </c>
      <c r="AQ128" s="406">
        <f t="shared" ref="AQ128" si="110">AQ127</f>
        <v>0</v>
      </c>
      <c r="AR128" s="406">
        <f t="shared" ref="AR128" si="111">AR127</f>
        <v>0</v>
      </c>
      <c r="AS128" s="302"/>
    </row>
    <row r="129" spans="1:45" hidden="1" outlineLevel="1">
      <c r="B129" s="290"/>
      <c r="C129" s="287"/>
      <c r="D129" s="287"/>
      <c r="E129" s="287"/>
      <c r="F129" s="287"/>
      <c r="G129" s="287"/>
      <c r="H129" s="287"/>
      <c r="I129" s="287"/>
      <c r="J129" s="287"/>
      <c r="K129" s="287"/>
      <c r="L129" s="287"/>
      <c r="M129" s="287"/>
      <c r="N129" s="287"/>
      <c r="O129" s="287"/>
      <c r="P129" s="287"/>
      <c r="Q129" s="287"/>
      <c r="R129" s="287"/>
      <c r="S129" s="287"/>
      <c r="T129" s="287"/>
      <c r="U129" s="287"/>
      <c r="V129" s="287"/>
      <c r="W129" s="287"/>
      <c r="X129" s="287"/>
      <c r="Y129" s="287"/>
      <c r="Z129" s="287"/>
      <c r="AA129" s="287"/>
      <c r="AB129" s="287"/>
      <c r="AC129" s="287"/>
      <c r="AD129" s="287"/>
      <c r="AE129" s="407"/>
      <c r="AF129" s="420"/>
      <c r="AG129" s="420"/>
      <c r="AH129" s="420"/>
      <c r="AI129" s="420"/>
      <c r="AJ129" s="420"/>
      <c r="AK129" s="420"/>
      <c r="AL129" s="420"/>
      <c r="AM129" s="420"/>
      <c r="AN129" s="420"/>
      <c r="AO129" s="420"/>
      <c r="AP129" s="420"/>
      <c r="AQ129" s="420"/>
      <c r="AR129" s="420"/>
      <c r="AS129" s="302"/>
    </row>
    <row r="130" spans="1:45" ht="30" hidden="1" outlineLevel="1">
      <c r="A130" s="509">
        <v>29</v>
      </c>
      <c r="B130" s="507" t="s">
        <v>121</v>
      </c>
      <c r="C130" s="287" t="s">
        <v>25</v>
      </c>
      <c r="D130" s="291"/>
      <c r="E130" s="291"/>
      <c r="F130" s="291"/>
      <c r="G130" s="291"/>
      <c r="H130" s="291"/>
      <c r="I130" s="291"/>
      <c r="J130" s="291"/>
      <c r="K130" s="291"/>
      <c r="L130" s="291"/>
      <c r="M130" s="291"/>
      <c r="N130" s="291"/>
      <c r="O130" s="291"/>
      <c r="P130" s="291"/>
      <c r="Q130" s="291">
        <v>3</v>
      </c>
      <c r="R130" s="291"/>
      <c r="S130" s="291"/>
      <c r="T130" s="291"/>
      <c r="U130" s="291"/>
      <c r="V130" s="291"/>
      <c r="W130" s="291"/>
      <c r="X130" s="291"/>
      <c r="Y130" s="291"/>
      <c r="Z130" s="291"/>
      <c r="AA130" s="291"/>
      <c r="AB130" s="291"/>
      <c r="AC130" s="291"/>
      <c r="AD130" s="291"/>
      <c r="AE130" s="421"/>
      <c r="AF130" s="405"/>
      <c r="AG130" s="405"/>
      <c r="AH130" s="405"/>
      <c r="AI130" s="405"/>
      <c r="AJ130" s="405"/>
      <c r="AK130" s="405"/>
      <c r="AL130" s="410"/>
      <c r="AM130" s="410"/>
      <c r="AN130" s="410"/>
      <c r="AO130" s="410"/>
      <c r="AP130" s="410"/>
      <c r="AQ130" s="410"/>
      <c r="AR130" s="410"/>
      <c r="AS130" s="292">
        <f>SUM(AE130:AR130)</f>
        <v>0</v>
      </c>
    </row>
    <row r="131" spans="1:45" hidden="1" outlineLevel="1">
      <c r="B131" s="290" t="s">
        <v>266</v>
      </c>
      <c r="C131" s="287" t="s">
        <v>163</v>
      </c>
      <c r="D131" s="291"/>
      <c r="E131" s="291"/>
      <c r="F131" s="291"/>
      <c r="G131" s="291"/>
      <c r="H131" s="291"/>
      <c r="I131" s="291"/>
      <c r="J131" s="291"/>
      <c r="K131" s="291"/>
      <c r="L131" s="291"/>
      <c r="M131" s="291"/>
      <c r="N131" s="291"/>
      <c r="O131" s="291"/>
      <c r="P131" s="291"/>
      <c r="Q131" s="291">
        <v>3</v>
      </c>
      <c r="R131" s="291"/>
      <c r="S131" s="291"/>
      <c r="T131" s="291"/>
      <c r="U131" s="291"/>
      <c r="V131" s="291"/>
      <c r="W131" s="291"/>
      <c r="X131" s="291"/>
      <c r="Y131" s="291"/>
      <c r="Z131" s="291"/>
      <c r="AA131" s="291"/>
      <c r="AB131" s="291"/>
      <c r="AC131" s="291"/>
      <c r="AD131" s="291"/>
      <c r="AE131" s="406">
        <v>0</v>
      </c>
      <c r="AF131" s="406">
        <v>0</v>
      </c>
      <c r="AG131" s="406">
        <v>0</v>
      </c>
      <c r="AH131" s="406">
        <v>0</v>
      </c>
      <c r="AI131" s="406">
        <v>0</v>
      </c>
      <c r="AJ131" s="406">
        <v>0</v>
      </c>
      <c r="AK131" s="406">
        <v>0</v>
      </c>
      <c r="AL131" s="406">
        <v>0</v>
      </c>
      <c r="AM131" s="406">
        <v>0</v>
      </c>
      <c r="AN131" s="406">
        <f t="shared" ref="AN131" si="112">AN130</f>
        <v>0</v>
      </c>
      <c r="AO131" s="406">
        <f t="shared" ref="AO131" si="113">AO130</f>
        <v>0</v>
      </c>
      <c r="AP131" s="406">
        <f t="shared" ref="AP131" si="114">AP130</f>
        <v>0</v>
      </c>
      <c r="AQ131" s="406">
        <f t="shared" ref="AQ131" si="115">AQ130</f>
        <v>0</v>
      </c>
      <c r="AR131" s="406">
        <f t="shared" ref="AR131" si="116">AR130</f>
        <v>0</v>
      </c>
      <c r="AS131" s="302"/>
    </row>
    <row r="132" spans="1:45" hidden="1" outlineLevel="1">
      <c r="B132" s="290"/>
      <c r="C132" s="287"/>
      <c r="D132" s="287"/>
      <c r="E132" s="287"/>
      <c r="F132" s="287"/>
      <c r="G132" s="287"/>
      <c r="H132" s="287"/>
      <c r="I132" s="287"/>
      <c r="J132" s="287"/>
      <c r="K132" s="287"/>
      <c r="L132" s="287"/>
      <c r="M132" s="287"/>
      <c r="N132" s="287"/>
      <c r="O132" s="287"/>
      <c r="P132" s="287"/>
      <c r="Q132" s="287"/>
      <c r="R132" s="287"/>
      <c r="S132" s="287"/>
      <c r="T132" s="287"/>
      <c r="U132" s="287"/>
      <c r="V132" s="287"/>
      <c r="W132" s="287"/>
      <c r="X132" s="287"/>
      <c r="Y132" s="287"/>
      <c r="Z132" s="287"/>
      <c r="AA132" s="287"/>
      <c r="AB132" s="287"/>
      <c r="AC132" s="287"/>
      <c r="AD132" s="287"/>
      <c r="AE132" s="407"/>
      <c r="AF132" s="420"/>
      <c r="AG132" s="420"/>
      <c r="AH132" s="420"/>
      <c r="AI132" s="420"/>
      <c r="AJ132" s="420"/>
      <c r="AK132" s="420"/>
      <c r="AL132" s="420"/>
      <c r="AM132" s="420"/>
      <c r="AN132" s="420"/>
      <c r="AO132" s="420"/>
      <c r="AP132" s="420"/>
      <c r="AQ132" s="420"/>
      <c r="AR132" s="420"/>
      <c r="AS132" s="302"/>
    </row>
    <row r="133" spans="1:45" hidden="1" outlineLevel="1">
      <c r="A133" s="509">
        <v>30</v>
      </c>
      <c r="B133" s="507" t="s">
        <v>122</v>
      </c>
      <c r="C133" s="287" t="s">
        <v>25</v>
      </c>
      <c r="D133" s="291"/>
      <c r="E133" s="291"/>
      <c r="F133" s="291"/>
      <c r="G133" s="291"/>
      <c r="H133" s="291"/>
      <c r="I133" s="291"/>
      <c r="J133" s="291"/>
      <c r="K133" s="291"/>
      <c r="L133" s="291"/>
      <c r="M133" s="291"/>
      <c r="N133" s="291"/>
      <c r="O133" s="291"/>
      <c r="P133" s="291"/>
      <c r="Q133" s="291">
        <v>12</v>
      </c>
      <c r="R133" s="291"/>
      <c r="S133" s="291"/>
      <c r="T133" s="291"/>
      <c r="U133" s="291"/>
      <c r="V133" s="291"/>
      <c r="W133" s="291"/>
      <c r="X133" s="291"/>
      <c r="Y133" s="291"/>
      <c r="Z133" s="291"/>
      <c r="AA133" s="291"/>
      <c r="AB133" s="291"/>
      <c r="AC133" s="291"/>
      <c r="AD133" s="291"/>
      <c r="AE133" s="421"/>
      <c r="AF133" s="405"/>
      <c r="AG133" s="405"/>
      <c r="AH133" s="405"/>
      <c r="AI133" s="405"/>
      <c r="AJ133" s="405"/>
      <c r="AK133" s="405"/>
      <c r="AL133" s="410"/>
      <c r="AM133" s="410"/>
      <c r="AN133" s="410"/>
      <c r="AO133" s="410"/>
      <c r="AP133" s="410"/>
      <c r="AQ133" s="410"/>
      <c r="AR133" s="410"/>
      <c r="AS133" s="292">
        <f>SUM(AE133:AR133)</f>
        <v>0</v>
      </c>
    </row>
    <row r="134" spans="1:45" hidden="1" outlineLevel="1">
      <c r="B134" s="290" t="s">
        <v>266</v>
      </c>
      <c r="C134" s="287" t="s">
        <v>163</v>
      </c>
      <c r="D134" s="291"/>
      <c r="E134" s="291"/>
      <c r="F134" s="291"/>
      <c r="G134" s="291"/>
      <c r="H134" s="291"/>
      <c r="I134" s="291"/>
      <c r="J134" s="291"/>
      <c r="K134" s="291"/>
      <c r="L134" s="291"/>
      <c r="M134" s="291"/>
      <c r="N134" s="291"/>
      <c r="O134" s="291"/>
      <c r="P134" s="291"/>
      <c r="Q134" s="291">
        <v>12</v>
      </c>
      <c r="R134" s="291"/>
      <c r="S134" s="291"/>
      <c r="T134" s="291"/>
      <c r="U134" s="291"/>
      <c r="V134" s="291"/>
      <c r="W134" s="291"/>
      <c r="X134" s="291"/>
      <c r="Y134" s="291"/>
      <c r="Z134" s="291"/>
      <c r="AA134" s="291"/>
      <c r="AB134" s="291"/>
      <c r="AC134" s="291"/>
      <c r="AD134" s="291"/>
      <c r="AE134" s="406">
        <v>0</v>
      </c>
      <c r="AF134" s="406">
        <v>0</v>
      </c>
      <c r="AG134" s="406">
        <v>0</v>
      </c>
      <c r="AH134" s="406">
        <v>0</v>
      </c>
      <c r="AI134" s="406">
        <v>0</v>
      </c>
      <c r="AJ134" s="406">
        <v>0</v>
      </c>
      <c r="AK134" s="406">
        <v>0</v>
      </c>
      <c r="AL134" s="406">
        <v>0</v>
      </c>
      <c r="AM134" s="406">
        <v>0</v>
      </c>
      <c r="AN134" s="406">
        <f t="shared" ref="AN134" si="117">AN133</f>
        <v>0</v>
      </c>
      <c r="AO134" s="406">
        <f t="shared" ref="AO134" si="118">AO133</f>
        <v>0</v>
      </c>
      <c r="AP134" s="406">
        <f t="shared" ref="AP134" si="119">AP133</f>
        <v>0</v>
      </c>
      <c r="AQ134" s="406">
        <f t="shared" ref="AQ134" si="120">AQ133</f>
        <v>0</v>
      </c>
      <c r="AR134" s="406">
        <f t="shared" ref="AR134" si="121">AR133</f>
        <v>0</v>
      </c>
      <c r="AS134" s="302"/>
    </row>
    <row r="135" spans="1:45" hidden="1" outlineLevel="1">
      <c r="B135" s="290"/>
      <c r="C135" s="287"/>
      <c r="D135" s="287"/>
      <c r="E135" s="287"/>
      <c r="F135" s="287"/>
      <c r="G135" s="287"/>
      <c r="H135" s="287"/>
      <c r="I135" s="287"/>
      <c r="J135" s="287"/>
      <c r="K135" s="287"/>
      <c r="L135" s="287"/>
      <c r="M135" s="287"/>
      <c r="N135" s="287"/>
      <c r="O135" s="287"/>
      <c r="P135" s="287"/>
      <c r="Q135" s="287"/>
      <c r="R135" s="287"/>
      <c r="S135" s="287"/>
      <c r="T135" s="287"/>
      <c r="U135" s="287"/>
      <c r="V135" s="287"/>
      <c r="W135" s="287"/>
      <c r="X135" s="287"/>
      <c r="Y135" s="287"/>
      <c r="Z135" s="287"/>
      <c r="AA135" s="287"/>
      <c r="AB135" s="287"/>
      <c r="AC135" s="287"/>
      <c r="AD135" s="287"/>
      <c r="AE135" s="407"/>
      <c r="AF135" s="420"/>
      <c r="AG135" s="420"/>
      <c r="AH135" s="420"/>
      <c r="AI135" s="420"/>
      <c r="AJ135" s="420"/>
      <c r="AK135" s="420"/>
      <c r="AL135" s="420"/>
      <c r="AM135" s="420"/>
      <c r="AN135" s="420"/>
      <c r="AO135" s="420"/>
      <c r="AP135" s="420"/>
      <c r="AQ135" s="420"/>
      <c r="AR135" s="420"/>
      <c r="AS135" s="302"/>
    </row>
    <row r="136" spans="1:45" hidden="1" outlineLevel="1">
      <c r="A136" s="509">
        <v>31</v>
      </c>
      <c r="B136" s="507" t="s">
        <v>123</v>
      </c>
      <c r="C136" s="287" t="s">
        <v>25</v>
      </c>
      <c r="D136" s="291"/>
      <c r="E136" s="291"/>
      <c r="F136" s="291"/>
      <c r="G136" s="291"/>
      <c r="H136" s="291"/>
      <c r="I136" s="291"/>
      <c r="J136" s="291"/>
      <c r="K136" s="291"/>
      <c r="L136" s="291"/>
      <c r="M136" s="291"/>
      <c r="N136" s="291"/>
      <c r="O136" s="291"/>
      <c r="P136" s="291"/>
      <c r="Q136" s="291">
        <v>12</v>
      </c>
      <c r="R136" s="291"/>
      <c r="S136" s="291"/>
      <c r="T136" s="291"/>
      <c r="U136" s="291"/>
      <c r="V136" s="291"/>
      <c r="W136" s="291"/>
      <c r="X136" s="291"/>
      <c r="Y136" s="291"/>
      <c r="Z136" s="291"/>
      <c r="AA136" s="291"/>
      <c r="AB136" s="291"/>
      <c r="AC136" s="291"/>
      <c r="AD136" s="291"/>
      <c r="AE136" s="421"/>
      <c r="AF136" s="405"/>
      <c r="AG136" s="405"/>
      <c r="AH136" s="405"/>
      <c r="AI136" s="405"/>
      <c r="AJ136" s="405"/>
      <c r="AK136" s="405"/>
      <c r="AL136" s="410"/>
      <c r="AM136" s="410"/>
      <c r="AN136" s="410"/>
      <c r="AO136" s="410"/>
      <c r="AP136" s="410"/>
      <c r="AQ136" s="410"/>
      <c r="AR136" s="410"/>
      <c r="AS136" s="292">
        <f>SUM(AE136:AR136)</f>
        <v>0</v>
      </c>
    </row>
    <row r="137" spans="1:45" hidden="1" outlineLevel="1">
      <c r="B137" s="290" t="s">
        <v>266</v>
      </c>
      <c r="C137" s="287" t="s">
        <v>163</v>
      </c>
      <c r="D137" s="291"/>
      <c r="E137" s="291"/>
      <c r="F137" s="291"/>
      <c r="G137" s="291"/>
      <c r="H137" s="291"/>
      <c r="I137" s="291"/>
      <c r="J137" s="291"/>
      <c r="K137" s="291"/>
      <c r="L137" s="291"/>
      <c r="M137" s="291"/>
      <c r="N137" s="291"/>
      <c r="O137" s="291"/>
      <c r="P137" s="291"/>
      <c r="Q137" s="291">
        <v>12</v>
      </c>
      <c r="R137" s="291"/>
      <c r="S137" s="291"/>
      <c r="T137" s="291"/>
      <c r="U137" s="291"/>
      <c r="V137" s="291"/>
      <c r="W137" s="291"/>
      <c r="X137" s="291"/>
      <c r="Y137" s="291"/>
      <c r="Z137" s="291"/>
      <c r="AA137" s="291"/>
      <c r="AB137" s="291"/>
      <c r="AC137" s="291"/>
      <c r="AD137" s="291"/>
      <c r="AE137" s="406">
        <v>0</v>
      </c>
      <c r="AF137" s="406">
        <v>0</v>
      </c>
      <c r="AG137" s="406">
        <v>0</v>
      </c>
      <c r="AH137" s="406">
        <v>0</v>
      </c>
      <c r="AI137" s="406">
        <v>0</v>
      </c>
      <c r="AJ137" s="406">
        <v>0</v>
      </c>
      <c r="AK137" s="406">
        <v>0</v>
      </c>
      <c r="AL137" s="406">
        <v>0</v>
      </c>
      <c r="AM137" s="406">
        <v>0</v>
      </c>
      <c r="AN137" s="406">
        <f t="shared" ref="AN137" si="122">AN136</f>
        <v>0</v>
      </c>
      <c r="AO137" s="406">
        <f t="shared" ref="AO137" si="123">AO136</f>
        <v>0</v>
      </c>
      <c r="AP137" s="406">
        <f t="shared" ref="AP137" si="124">AP136</f>
        <v>0</v>
      </c>
      <c r="AQ137" s="406">
        <f t="shared" ref="AQ137" si="125">AQ136</f>
        <v>0</v>
      </c>
      <c r="AR137" s="406">
        <f t="shared" ref="AR137" si="126">AR136</f>
        <v>0</v>
      </c>
      <c r="AS137" s="302"/>
    </row>
    <row r="138" spans="1:45" hidden="1" outlineLevel="1">
      <c r="B138" s="507"/>
      <c r="C138" s="287"/>
      <c r="D138" s="287"/>
      <c r="E138" s="287"/>
      <c r="F138" s="287"/>
      <c r="G138" s="287"/>
      <c r="H138" s="287"/>
      <c r="I138" s="287"/>
      <c r="J138" s="287"/>
      <c r="K138" s="287"/>
      <c r="L138" s="287"/>
      <c r="M138" s="287"/>
      <c r="N138" s="287"/>
      <c r="O138" s="287"/>
      <c r="P138" s="287"/>
      <c r="Q138" s="287"/>
      <c r="R138" s="287"/>
      <c r="S138" s="287"/>
      <c r="T138" s="287"/>
      <c r="U138" s="287"/>
      <c r="V138" s="287"/>
      <c r="W138" s="287"/>
      <c r="X138" s="287"/>
      <c r="Y138" s="287"/>
      <c r="Z138" s="287"/>
      <c r="AA138" s="287"/>
      <c r="AB138" s="287"/>
      <c r="AC138" s="287"/>
      <c r="AD138" s="287"/>
      <c r="AE138" s="407"/>
      <c r="AF138" s="420"/>
      <c r="AG138" s="420"/>
      <c r="AH138" s="420"/>
      <c r="AI138" s="420"/>
      <c r="AJ138" s="420"/>
      <c r="AK138" s="420"/>
      <c r="AL138" s="420"/>
      <c r="AM138" s="420"/>
      <c r="AN138" s="420"/>
      <c r="AO138" s="420"/>
      <c r="AP138" s="420"/>
      <c r="AQ138" s="420"/>
      <c r="AR138" s="420"/>
      <c r="AS138" s="302"/>
    </row>
    <row r="139" spans="1:45" ht="15.75" hidden="1" customHeight="1" outlineLevel="1">
      <c r="A139" s="509">
        <v>32</v>
      </c>
      <c r="B139" s="507" t="s">
        <v>124</v>
      </c>
      <c r="C139" s="287" t="s">
        <v>25</v>
      </c>
      <c r="D139" s="291"/>
      <c r="E139" s="291"/>
      <c r="F139" s="291"/>
      <c r="G139" s="291"/>
      <c r="H139" s="291"/>
      <c r="I139" s="291"/>
      <c r="J139" s="291"/>
      <c r="K139" s="291"/>
      <c r="L139" s="291"/>
      <c r="M139" s="291"/>
      <c r="N139" s="291"/>
      <c r="O139" s="291"/>
      <c r="P139" s="291"/>
      <c r="Q139" s="291">
        <v>12</v>
      </c>
      <c r="R139" s="291"/>
      <c r="S139" s="291"/>
      <c r="T139" s="291"/>
      <c r="U139" s="291"/>
      <c r="V139" s="291"/>
      <c r="W139" s="291"/>
      <c r="X139" s="291"/>
      <c r="Y139" s="291"/>
      <c r="Z139" s="291"/>
      <c r="AA139" s="291"/>
      <c r="AB139" s="291"/>
      <c r="AC139" s="291"/>
      <c r="AD139" s="291"/>
      <c r="AE139" s="421"/>
      <c r="AF139" s="405"/>
      <c r="AG139" s="405"/>
      <c r="AH139" s="405"/>
      <c r="AI139" s="405"/>
      <c r="AJ139" s="405"/>
      <c r="AK139" s="405"/>
      <c r="AL139" s="410"/>
      <c r="AM139" s="410"/>
      <c r="AN139" s="410"/>
      <c r="AO139" s="410"/>
      <c r="AP139" s="410"/>
      <c r="AQ139" s="410"/>
      <c r="AR139" s="410"/>
      <c r="AS139" s="292">
        <f>SUM(AE139:AR139)</f>
        <v>0</v>
      </c>
    </row>
    <row r="140" spans="1:45" hidden="1" outlineLevel="1">
      <c r="B140" s="290" t="s">
        <v>266</v>
      </c>
      <c r="C140" s="287" t="s">
        <v>163</v>
      </c>
      <c r="D140" s="291"/>
      <c r="E140" s="291"/>
      <c r="F140" s="291"/>
      <c r="G140" s="291"/>
      <c r="H140" s="291"/>
      <c r="I140" s="291"/>
      <c r="J140" s="291"/>
      <c r="K140" s="291"/>
      <c r="L140" s="291"/>
      <c r="M140" s="291"/>
      <c r="N140" s="291"/>
      <c r="O140" s="291"/>
      <c r="P140" s="291"/>
      <c r="Q140" s="291">
        <v>12</v>
      </c>
      <c r="R140" s="291"/>
      <c r="S140" s="291"/>
      <c r="T140" s="291"/>
      <c r="U140" s="291"/>
      <c r="V140" s="291"/>
      <c r="W140" s="291"/>
      <c r="X140" s="291"/>
      <c r="Y140" s="291"/>
      <c r="Z140" s="291"/>
      <c r="AA140" s="291"/>
      <c r="AB140" s="291"/>
      <c r="AC140" s="291"/>
      <c r="AD140" s="291"/>
      <c r="AE140" s="406">
        <v>0</v>
      </c>
      <c r="AF140" s="406">
        <v>0</v>
      </c>
      <c r="AG140" s="406">
        <v>0</v>
      </c>
      <c r="AH140" s="406">
        <v>0</v>
      </c>
      <c r="AI140" s="406">
        <v>0</v>
      </c>
      <c r="AJ140" s="406">
        <v>0</v>
      </c>
      <c r="AK140" s="406">
        <v>0</v>
      </c>
      <c r="AL140" s="406">
        <v>0</v>
      </c>
      <c r="AM140" s="406">
        <v>0</v>
      </c>
      <c r="AN140" s="406">
        <f t="shared" ref="AN140" si="127">AN139</f>
        <v>0</v>
      </c>
      <c r="AO140" s="406">
        <f t="shared" ref="AO140" si="128">AO139</f>
        <v>0</v>
      </c>
      <c r="AP140" s="406">
        <f t="shared" ref="AP140" si="129">AP139</f>
        <v>0</v>
      </c>
      <c r="AQ140" s="406">
        <f t="shared" ref="AQ140" si="130">AQ139</f>
        <v>0</v>
      </c>
      <c r="AR140" s="406">
        <f t="shared" ref="AR140" si="131">AR139</f>
        <v>0</v>
      </c>
      <c r="AS140" s="302"/>
    </row>
    <row r="141" spans="1:45" hidden="1" outlineLevel="1">
      <c r="B141" s="507"/>
      <c r="C141" s="287"/>
      <c r="D141" s="287"/>
      <c r="E141" s="287"/>
      <c r="F141" s="287"/>
      <c r="G141" s="287"/>
      <c r="H141" s="287"/>
      <c r="I141" s="287"/>
      <c r="J141" s="287"/>
      <c r="K141" s="287"/>
      <c r="L141" s="287"/>
      <c r="M141" s="287"/>
      <c r="N141" s="287"/>
      <c r="O141" s="287"/>
      <c r="P141" s="287"/>
      <c r="Q141" s="287"/>
      <c r="R141" s="287"/>
      <c r="S141" s="287"/>
      <c r="T141" s="287"/>
      <c r="U141" s="287"/>
      <c r="V141" s="287"/>
      <c r="W141" s="287"/>
      <c r="X141" s="287"/>
      <c r="Y141" s="287"/>
      <c r="Z141" s="287"/>
      <c r="AA141" s="287"/>
      <c r="AB141" s="287"/>
      <c r="AC141" s="287"/>
      <c r="AD141" s="287"/>
      <c r="AE141" s="407"/>
      <c r="AF141" s="420"/>
      <c r="AG141" s="420"/>
      <c r="AH141" s="420"/>
      <c r="AI141" s="420"/>
      <c r="AJ141" s="420"/>
      <c r="AK141" s="420"/>
      <c r="AL141" s="420"/>
      <c r="AM141" s="420"/>
      <c r="AN141" s="420"/>
      <c r="AO141" s="420"/>
      <c r="AP141" s="420"/>
      <c r="AQ141" s="420"/>
      <c r="AR141" s="420"/>
      <c r="AS141" s="302"/>
    </row>
    <row r="142" spans="1:45" ht="15.75" hidden="1" outlineLevel="1">
      <c r="B142" s="284" t="s">
        <v>498</v>
      </c>
      <c r="C142" s="287"/>
      <c r="D142" s="287"/>
      <c r="E142" s="287"/>
      <c r="F142" s="287"/>
      <c r="G142" s="287"/>
      <c r="H142" s="287"/>
      <c r="I142" s="287"/>
      <c r="J142" s="287"/>
      <c r="K142" s="287"/>
      <c r="L142" s="287"/>
      <c r="M142" s="287"/>
      <c r="N142" s="287"/>
      <c r="O142" s="287"/>
      <c r="P142" s="287"/>
      <c r="Q142" s="287"/>
      <c r="R142" s="287"/>
      <c r="S142" s="287"/>
      <c r="T142" s="287"/>
      <c r="U142" s="287"/>
      <c r="V142" s="287"/>
      <c r="W142" s="287"/>
      <c r="X142" s="287"/>
      <c r="Y142" s="287"/>
      <c r="Z142" s="287"/>
      <c r="AA142" s="287"/>
      <c r="AB142" s="287"/>
      <c r="AC142" s="287"/>
      <c r="AD142" s="287"/>
      <c r="AE142" s="407"/>
      <c r="AF142" s="420"/>
      <c r="AG142" s="420"/>
      <c r="AH142" s="420"/>
      <c r="AI142" s="420"/>
      <c r="AJ142" s="420"/>
      <c r="AK142" s="420"/>
      <c r="AL142" s="420"/>
      <c r="AM142" s="420"/>
      <c r="AN142" s="420"/>
      <c r="AO142" s="420"/>
      <c r="AP142" s="420"/>
      <c r="AQ142" s="420"/>
      <c r="AR142" s="420"/>
      <c r="AS142" s="302"/>
    </row>
    <row r="143" spans="1:45" hidden="1" outlineLevel="1">
      <c r="A143" s="509">
        <v>33</v>
      </c>
      <c r="B143" s="507" t="s">
        <v>125</v>
      </c>
      <c r="C143" s="287" t="s">
        <v>25</v>
      </c>
      <c r="D143" s="291"/>
      <c r="E143" s="291"/>
      <c r="F143" s="291"/>
      <c r="G143" s="291"/>
      <c r="H143" s="291"/>
      <c r="I143" s="291"/>
      <c r="J143" s="291"/>
      <c r="K143" s="291"/>
      <c r="L143" s="291"/>
      <c r="M143" s="291"/>
      <c r="N143" s="291"/>
      <c r="O143" s="291"/>
      <c r="P143" s="291"/>
      <c r="Q143" s="291">
        <v>0</v>
      </c>
      <c r="R143" s="291"/>
      <c r="S143" s="291"/>
      <c r="T143" s="291"/>
      <c r="U143" s="291"/>
      <c r="V143" s="291"/>
      <c r="W143" s="291"/>
      <c r="X143" s="291"/>
      <c r="Y143" s="291"/>
      <c r="Z143" s="291"/>
      <c r="AA143" s="291"/>
      <c r="AB143" s="291"/>
      <c r="AC143" s="291"/>
      <c r="AD143" s="291"/>
      <c r="AE143" s="421"/>
      <c r="AF143" s="405"/>
      <c r="AG143" s="405"/>
      <c r="AH143" s="405"/>
      <c r="AI143" s="405"/>
      <c r="AJ143" s="405"/>
      <c r="AK143" s="405"/>
      <c r="AL143" s="410"/>
      <c r="AM143" s="410"/>
      <c r="AN143" s="410"/>
      <c r="AO143" s="410"/>
      <c r="AP143" s="410"/>
      <c r="AQ143" s="410"/>
      <c r="AR143" s="410"/>
      <c r="AS143" s="292">
        <f>SUM(AE143:AR143)</f>
        <v>0</v>
      </c>
    </row>
    <row r="144" spans="1:45" hidden="1" outlineLevel="1">
      <c r="B144" s="290" t="s">
        <v>266</v>
      </c>
      <c r="C144" s="287" t="s">
        <v>163</v>
      </c>
      <c r="D144" s="291"/>
      <c r="E144" s="291"/>
      <c r="F144" s="291"/>
      <c r="G144" s="291"/>
      <c r="H144" s="291"/>
      <c r="I144" s="291"/>
      <c r="J144" s="291"/>
      <c r="K144" s="291"/>
      <c r="L144" s="291"/>
      <c r="M144" s="291"/>
      <c r="N144" s="291"/>
      <c r="O144" s="291"/>
      <c r="P144" s="291"/>
      <c r="Q144" s="291">
        <v>0</v>
      </c>
      <c r="R144" s="291"/>
      <c r="S144" s="291"/>
      <c r="T144" s="291"/>
      <c r="U144" s="291"/>
      <c r="V144" s="291"/>
      <c r="W144" s="291"/>
      <c r="X144" s="291"/>
      <c r="Y144" s="291"/>
      <c r="Z144" s="291"/>
      <c r="AA144" s="291"/>
      <c r="AB144" s="291"/>
      <c r="AC144" s="291"/>
      <c r="AD144" s="291"/>
      <c r="AE144" s="406">
        <v>0</v>
      </c>
      <c r="AF144" s="406">
        <v>0</v>
      </c>
      <c r="AG144" s="406">
        <v>0</v>
      </c>
      <c r="AH144" s="406">
        <v>0</v>
      </c>
      <c r="AI144" s="406">
        <v>0</v>
      </c>
      <c r="AJ144" s="406">
        <v>0</v>
      </c>
      <c r="AK144" s="406">
        <v>0</v>
      </c>
      <c r="AL144" s="406">
        <v>0</v>
      </c>
      <c r="AM144" s="406">
        <v>0</v>
      </c>
      <c r="AN144" s="406">
        <f t="shared" ref="AN144" si="132">AN143</f>
        <v>0</v>
      </c>
      <c r="AO144" s="406">
        <f t="shared" ref="AO144" si="133">AO143</f>
        <v>0</v>
      </c>
      <c r="AP144" s="406">
        <f t="shared" ref="AP144" si="134">AP143</f>
        <v>0</v>
      </c>
      <c r="AQ144" s="406">
        <f t="shared" ref="AQ144" si="135">AQ143</f>
        <v>0</v>
      </c>
      <c r="AR144" s="406">
        <f t="shared" ref="AR144" si="136">AR143</f>
        <v>0</v>
      </c>
      <c r="AS144" s="302"/>
    </row>
    <row r="145" spans="1:45" hidden="1" outlineLevel="1">
      <c r="B145" s="507"/>
      <c r="C145" s="287"/>
      <c r="D145" s="287"/>
      <c r="E145" s="287"/>
      <c r="F145" s="287"/>
      <c r="G145" s="287"/>
      <c r="H145" s="287"/>
      <c r="I145" s="287"/>
      <c r="J145" s="287"/>
      <c r="K145" s="287"/>
      <c r="L145" s="287"/>
      <c r="M145" s="287"/>
      <c r="N145" s="287"/>
      <c r="O145" s="287"/>
      <c r="P145" s="287"/>
      <c r="Q145" s="287"/>
      <c r="R145" s="287"/>
      <c r="S145" s="287"/>
      <c r="T145" s="287"/>
      <c r="U145" s="287"/>
      <c r="V145" s="287"/>
      <c r="W145" s="287"/>
      <c r="X145" s="287"/>
      <c r="Y145" s="287"/>
      <c r="Z145" s="287"/>
      <c r="AA145" s="287"/>
      <c r="AB145" s="287"/>
      <c r="AC145" s="287"/>
      <c r="AD145" s="287"/>
      <c r="AE145" s="407"/>
      <c r="AF145" s="420"/>
      <c r="AG145" s="420"/>
      <c r="AH145" s="420"/>
      <c r="AI145" s="420"/>
      <c r="AJ145" s="420"/>
      <c r="AK145" s="420"/>
      <c r="AL145" s="420"/>
      <c r="AM145" s="420"/>
      <c r="AN145" s="420"/>
      <c r="AO145" s="420"/>
      <c r="AP145" s="420"/>
      <c r="AQ145" s="420"/>
      <c r="AR145" s="420"/>
      <c r="AS145" s="302"/>
    </row>
    <row r="146" spans="1:45" hidden="1" outlineLevel="1">
      <c r="A146" s="509">
        <v>34</v>
      </c>
      <c r="B146" s="507" t="s">
        <v>126</v>
      </c>
      <c r="C146" s="287" t="s">
        <v>25</v>
      </c>
      <c r="D146" s="291"/>
      <c r="E146" s="291"/>
      <c r="F146" s="291"/>
      <c r="G146" s="291"/>
      <c r="H146" s="291"/>
      <c r="I146" s="291"/>
      <c r="J146" s="291"/>
      <c r="K146" s="291"/>
      <c r="L146" s="291"/>
      <c r="M146" s="291"/>
      <c r="N146" s="291"/>
      <c r="O146" s="291"/>
      <c r="P146" s="291"/>
      <c r="Q146" s="291">
        <v>0</v>
      </c>
      <c r="R146" s="291"/>
      <c r="S146" s="291"/>
      <c r="T146" s="291"/>
      <c r="U146" s="291"/>
      <c r="V146" s="291"/>
      <c r="W146" s="291"/>
      <c r="X146" s="291"/>
      <c r="Y146" s="291"/>
      <c r="Z146" s="291"/>
      <c r="AA146" s="291"/>
      <c r="AB146" s="291"/>
      <c r="AC146" s="291"/>
      <c r="AD146" s="291"/>
      <c r="AE146" s="421"/>
      <c r="AF146" s="405"/>
      <c r="AG146" s="405"/>
      <c r="AH146" s="405"/>
      <c r="AI146" s="405"/>
      <c r="AJ146" s="405"/>
      <c r="AK146" s="405"/>
      <c r="AL146" s="410"/>
      <c r="AM146" s="410"/>
      <c r="AN146" s="410"/>
      <c r="AO146" s="410"/>
      <c r="AP146" s="410"/>
      <c r="AQ146" s="410"/>
      <c r="AR146" s="410"/>
      <c r="AS146" s="292">
        <f>SUM(AE146:AR146)</f>
        <v>0</v>
      </c>
    </row>
    <row r="147" spans="1:45" hidden="1" outlineLevel="1">
      <c r="B147" s="290" t="s">
        <v>266</v>
      </c>
      <c r="C147" s="287" t="s">
        <v>163</v>
      </c>
      <c r="D147" s="291"/>
      <c r="E147" s="291"/>
      <c r="F147" s="291"/>
      <c r="G147" s="291"/>
      <c r="H147" s="291"/>
      <c r="I147" s="291"/>
      <c r="J147" s="291"/>
      <c r="K147" s="291"/>
      <c r="L147" s="291"/>
      <c r="M147" s="291"/>
      <c r="N147" s="291"/>
      <c r="O147" s="291"/>
      <c r="P147" s="291"/>
      <c r="Q147" s="291">
        <v>0</v>
      </c>
      <c r="R147" s="291"/>
      <c r="S147" s="291"/>
      <c r="T147" s="291"/>
      <c r="U147" s="291"/>
      <c r="V147" s="291"/>
      <c r="W147" s="291"/>
      <c r="X147" s="291"/>
      <c r="Y147" s="291"/>
      <c r="Z147" s="291"/>
      <c r="AA147" s="291"/>
      <c r="AB147" s="291"/>
      <c r="AC147" s="291"/>
      <c r="AD147" s="291"/>
      <c r="AE147" s="406">
        <v>0</v>
      </c>
      <c r="AF147" s="406">
        <v>0</v>
      </c>
      <c r="AG147" s="406">
        <v>0</v>
      </c>
      <c r="AH147" s="406">
        <v>0</v>
      </c>
      <c r="AI147" s="406">
        <v>0</v>
      </c>
      <c r="AJ147" s="406">
        <v>0</v>
      </c>
      <c r="AK147" s="406">
        <v>0</v>
      </c>
      <c r="AL147" s="406">
        <v>0</v>
      </c>
      <c r="AM147" s="406">
        <v>0</v>
      </c>
      <c r="AN147" s="406">
        <f t="shared" ref="AN147" si="137">AN146</f>
        <v>0</v>
      </c>
      <c r="AO147" s="406">
        <f t="shared" ref="AO147" si="138">AO146</f>
        <v>0</v>
      </c>
      <c r="AP147" s="406">
        <f t="shared" ref="AP147" si="139">AP146</f>
        <v>0</v>
      </c>
      <c r="AQ147" s="406">
        <f t="shared" ref="AQ147" si="140">AQ146</f>
        <v>0</v>
      </c>
      <c r="AR147" s="406">
        <f t="shared" ref="AR147" si="141">AR146</f>
        <v>0</v>
      </c>
      <c r="AS147" s="302"/>
    </row>
    <row r="148" spans="1:45" hidden="1" outlineLevel="1">
      <c r="B148" s="507"/>
      <c r="C148" s="287"/>
      <c r="D148" s="287"/>
      <c r="E148" s="287"/>
      <c r="F148" s="287"/>
      <c r="G148" s="287"/>
      <c r="H148" s="287"/>
      <c r="I148" s="287"/>
      <c r="J148" s="287"/>
      <c r="K148" s="287"/>
      <c r="L148" s="287"/>
      <c r="M148" s="287"/>
      <c r="N148" s="287"/>
      <c r="O148" s="287"/>
      <c r="P148" s="287"/>
      <c r="Q148" s="287"/>
      <c r="R148" s="287"/>
      <c r="S148" s="287"/>
      <c r="T148" s="287"/>
      <c r="U148" s="287"/>
      <c r="V148" s="287"/>
      <c r="W148" s="287"/>
      <c r="X148" s="287"/>
      <c r="Y148" s="287"/>
      <c r="Z148" s="287"/>
      <c r="AA148" s="287"/>
      <c r="AB148" s="287"/>
      <c r="AC148" s="287"/>
      <c r="AD148" s="287"/>
      <c r="AE148" s="407"/>
      <c r="AF148" s="420"/>
      <c r="AG148" s="420"/>
      <c r="AH148" s="420"/>
      <c r="AI148" s="420"/>
      <c r="AJ148" s="420"/>
      <c r="AK148" s="420"/>
      <c r="AL148" s="420"/>
      <c r="AM148" s="420"/>
      <c r="AN148" s="420"/>
      <c r="AO148" s="420"/>
      <c r="AP148" s="420"/>
      <c r="AQ148" s="420"/>
      <c r="AR148" s="420"/>
      <c r="AS148" s="302"/>
    </row>
    <row r="149" spans="1:45" hidden="1" outlineLevel="1">
      <c r="A149" s="509">
        <v>35</v>
      </c>
      <c r="B149" s="507" t="s">
        <v>127</v>
      </c>
      <c r="C149" s="287" t="s">
        <v>25</v>
      </c>
      <c r="D149" s="291"/>
      <c r="E149" s="291"/>
      <c r="F149" s="291"/>
      <c r="G149" s="291"/>
      <c r="H149" s="291"/>
      <c r="I149" s="291"/>
      <c r="J149" s="291"/>
      <c r="K149" s="291"/>
      <c r="L149" s="291"/>
      <c r="M149" s="291"/>
      <c r="N149" s="291"/>
      <c r="O149" s="291"/>
      <c r="P149" s="291"/>
      <c r="Q149" s="291">
        <v>0</v>
      </c>
      <c r="R149" s="291"/>
      <c r="S149" s="291"/>
      <c r="T149" s="291"/>
      <c r="U149" s="291"/>
      <c r="V149" s="291"/>
      <c r="W149" s="291"/>
      <c r="X149" s="291"/>
      <c r="Y149" s="291"/>
      <c r="Z149" s="291"/>
      <c r="AA149" s="291"/>
      <c r="AB149" s="291"/>
      <c r="AC149" s="291"/>
      <c r="AD149" s="291"/>
      <c r="AE149" s="421"/>
      <c r="AF149" s="405"/>
      <c r="AG149" s="405"/>
      <c r="AH149" s="405"/>
      <c r="AI149" s="405"/>
      <c r="AJ149" s="405"/>
      <c r="AK149" s="405"/>
      <c r="AL149" s="410"/>
      <c r="AM149" s="410"/>
      <c r="AN149" s="410"/>
      <c r="AO149" s="410"/>
      <c r="AP149" s="410"/>
      <c r="AQ149" s="410"/>
      <c r="AR149" s="410"/>
      <c r="AS149" s="292">
        <f>SUM(AE149:AR149)</f>
        <v>0</v>
      </c>
    </row>
    <row r="150" spans="1:45" hidden="1" outlineLevel="1">
      <c r="B150" s="290" t="s">
        <v>266</v>
      </c>
      <c r="C150" s="287" t="s">
        <v>163</v>
      </c>
      <c r="D150" s="291"/>
      <c r="E150" s="291"/>
      <c r="F150" s="291"/>
      <c r="G150" s="291"/>
      <c r="H150" s="291"/>
      <c r="I150" s="291"/>
      <c r="J150" s="291"/>
      <c r="K150" s="291"/>
      <c r="L150" s="291"/>
      <c r="M150" s="291"/>
      <c r="N150" s="291"/>
      <c r="O150" s="291"/>
      <c r="P150" s="291"/>
      <c r="Q150" s="291">
        <v>0</v>
      </c>
      <c r="R150" s="291"/>
      <c r="S150" s="291"/>
      <c r="T150" s="291"/>
      <c r="U150" s="291"/>
      <c r="V150" s="291"/>
      <c r="W150" s="291"/>
      <c r="X150" s="291"/>
      <c r="Y150" s="291"/>
      <c r="Z150" s="291"/>
      <c r="AA150" s="291"/>
      <c r="AB150" s="291"/>
      <c r="AC150" s="291"/>
      <c r="AD150" s="291"/>
      <c r="AE150" s="406">
        <v>0</v>
      </c>
      <c r="AF150" s="406">
        <v>0</v>
      </c>
      <c r="AG150" s="406">
        <v>0</v>
      </c>
      <c r="AH150" s="406">
        <v>0</v>
      </c>
      <c r="AI150" s="406">
        <v>0</v>
      </c>
      <c r="AJ150" s="406">
        <v>0</v>
      </c>
      <c r="AK150" s="406">
        <v>0</v>
      </c>
      <c r="AL150" s="406">
        <v>0</v>
      </c>
      <c r="AM150" s="406">
        <v>0</v>
      </c>
      <c r="AN150" s="406">
        <f t="shared" ref="AN150" si="142">AN149</f>
        <v>0</v>
      </c>
      <c r="AO150" s="406">
        <f t="shared" ref="AO150" si="143">AO149</f>
        <v>0</v>
      </c>
      <c r="AP150" s="406">
        <f t="shared" ref="AP150" si="144">AP149</f>
        <v>0</v>
      </c>
      <c r="AQ150" s="406">
        <f t="shared" ref="AQ150" si="145">AQ149</f>
        <v>0</v>
      </c>
      <c r="AR150" s="406">
        <f t="shared" ref="AR150" si="146">AR149</f>
        <v>0</v>
      </c>
      <c r="AS150" s="302"/>
    </row>
    <row r="151" spans="1:45" hidden="1" outlineLevel="1">
      <c r="B151" s="290"/>
      <c r="C151" s="287"/>
      <c r="D151" s="287"/>
      <c r="E151" s="287"/>
      <c r="F151" s="287"/>
      <c r="G151" s="287"/>
      <c r="H151" s="287"/>
      <c r="I151" s="287"/>
      <c r="J151" s="287"/>
      <c r="K151" s="287"/>
      <c r="L151" s="287"/>
      <c r="M151" s="287"/>
      <c r="N151" s="287"/>
      <c r="O151" s="287"/>
      <c r="P151" s="287"/>
      <c r="Q151" s="287"/>
      <c r="R151" s="287"/>
      <c r="S151" s="287"/>
      <c r="T151" s="287"/>
      <c r="U151" s="287"/>
      <c r="V151" s="287"/>
      <c r="W151" s="287"/>
      <c r="X151" s="287"/>
      <c r="Y151" s="287"/>
      <c r="Z151" s="287"/>
      <c r="AA151" s="287"/>
      <c r="AB151" s="287"/>
      <c r="AC151" s="287"/>
      <c r="AD151" s="287"/>
      <c r="AE151" s="407"/>
      <c r="AF151" s="420"/>
      <c r="AG151" s="420"/>
      <c r="AH151" s="420"/>
      <c r="AI151" s="420"/>
      <c r="AJ151" s="420"/>
      <c r="AK151" s="420"/>
      <c r="AL151" s="420"/>
      <c r="AM151" s="420"/>
      <c r="AN151" s="420"/>
      <c r="AO151" s="420"/>
      <c r="AP151" s="420"/>
      <c r="AQ151" s="420"/>
      <c r="AR151" s="420"/>
      <c r="AS151" s="302"/>
    </row>
    <row r="152" spans="1:45" ht="15.75" hidden="1" outlineLevel="1">
      <c r="B152" s="284" t="s">
        <v>499</v>
      </c>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287"/>
      <c r="AE152" s="407"/>
      <c r="AF152" s="420"/>
      <c r="AG152" s="420"/>
      <c r="AH152" s="420"/>
      <c r="AI152" s="420"/>
      <c r="AJ152" s="420"/>
      <c r="AK152" s="420"/>
      <c r="AL152" s="420"/>
      <c r="AM152" s="420"/>
      <c r="AN152" s="420"/>
      <c r="AO152" s="420"/>
      <c r="AP152" s="420"/>
      <c r="AQ152" s="420"/>
      <c r="AR152" s="420"/>
      <c r="AS152" s="302"/>
    </row>
    <row r="153" spans="1:45" ht="30" hidden="1" outlineLevel="1">
      <c r="A153" s="509">
        <v>36</v>
      </c>
      <c r="B153" s="507" t="s">
        <v>128</v>
      </c>
      <c r="C153" s="287" t="s">
        <v>25</v>
      </c>
      <c r="D153" s="291"/>
      <c r="E153" s="291"/>
      <c r="F153" s="291"/>
      <c r="G153" s="291"/>
      <c r="H153" s="291"/>
      <c r="I153" s="291"/>
      <c r="J153" s="291"/>
      <c r="K153" s="291"/>
      <c r="L153" s="291"/>
      <c r="M153" s="291"/>
      <c r="N153" s="291"/>
      <c r="O153" s="291"/>
      <c r="P153" s="291"/>
      <c r="Q153" s="291">
        <v>12</v>
      </c>
      <c r="R153" s="291"/>
      <c r="S153" s="291"/>
      <c r="T153" s="291"/>
      <c r="U153" s="291"/>
      <c r="V153" s="291"/>
      <c r="W153" s="291"/>
      <c r="X153" s="291"/>
      <c r="Y153" s="291"/>
      <c r="Z153" s="291"/>
      <c r="AA153" s="291"/>
      <c r="AB153" s="291"/>
      <c r="AC153" s="291"/>
      <c r="AD153" s="291"/>
      <c r="AE153" s="421"/>
      <c r="AF153" s="405"/>
      <c r="AG153" s="405"/>
      <c r="AH153" s="405"/>
      <c r="AI153" s="405"/>
      <c r="AJ153" s="405"/>
      <c r="AK153" s="405"/>
      <c r="AL153" s="410"/>
      <c r="AM153" s="410"/>
      <c r="AN153" s="410"/>
      <c r="AO153" s="410"/>
      <c r="AP153" s="410"/>
      <c r="AQ153" s="410"/>
      <c r="AR153" s="410"/>
      <c r="AS153" s="292">
        <f>SUM(AE153:AR153)</f>
        <v>0</v>
      </c>
    </row>
    <row r="154" spans="1:45" hidden="1" outlineLevel="1">
      <c r="B154" s="290" t="s">
        <v>266</v>
      </c>
      <c r="C154" s="287" t="s">
        <v>163</v>
      </c>
      <c r="D154" s="291"/>
      <c r="E154" s="291"/>
      <c r="F154" s="291"/>
      <c r="G154" s="291"/>
      <c r="H154" s="291"/>
      <c r="I154" s="291"/>
      <c r="J154" s="291"/>
      <c r="K154" s="291"/>
      <c r="L154" s="291"/>
      <c r="M154" s="291"/>
      <c r="N154" s="291"/>
      <c r="O154" s="291"/>
      <c r="P154" s="291"/>
      <c r="Q154" s="291">
        <v>12</v>
      </c>
      <c r="R154" s="291"/>
      <c r="S154" s="291"/>
      <c r="T154" s="291"/>
      <c r="U154" s="291"/>
      <c r="V154" s="291"/>
      <c r="W154" s="291"/>
      <c r="X154" s="291"/>
      <c r="Y154" s="291"/>
      <c r="Z154" s="291"/>
      <c r="AA154" s="291"/>
      <c r="AB154" s="291"/>
      <c r="AC154" s="291"/>
      <c r="AD154" s="291"/>
      <c r="AE154" s="406">
        <v>0</v>
      </c>
      <c r="AF154" s="406">
        <v>0</v>
      </c>
      <c r="AG154" s="406">
        <v>0</v>
      </c>
      <c r="AH154" s="406">
        <v>0</v>
      </c>
      <c r="AI154" s="406">
        <v>0</v>
      </c>
      <c r="AJ154" s="406">
        <v>0</v>
      </c>
      <c r="AK154" s="406">
        <v>0</v>
      </c>
      <c r="AL154" s="406">
        <v>0</v>
      </c>
      <c r="AM154" s="406">
        <v>0</v>
      </c>
      <c r="AN154" s="406">
        <f t="shared" ref="AN154" si="147">AN153</f>
        <v>0</v>
      </c>
      <c r="AO154" s="406">
        <f t="shared" ref="AO154" si="148">AO153</f>
        <v>0</v>
      </c>
      <c r="AP154" s="406">
        <f t="shared" ref="AP154" si="149">AP153</f>
        <v>0</v>
      </c>
      <c r="AQ154" s="406">
        <f t="shared" ref="AQ154" si="150">AQ153</f>
        <v>0</v>
      </c>
      <c r="AR154" s="406">
        <f t="shared" ref="AR154" si="151">AR153</f>
        <v>0</v>
      </c>
      <c r="AS154" s="302"/>
    </row>
    <row r="155" spans="1:45" hidden="1" outlineLevel="1">
      <c r="B155" s="507"/>
      <c r="C155" s="287"/>
      <c r="D155" s="287"/>
      <c r="E155" s="287"/>
      <c r="F155" s="287"/>
      <c r="G155" s="287"/>
      <c r="H155" s="287"/>
      <c r="I155" s="287"/>
      <c r="J155" s="287"/>
      <c r="K155" s="287"/>
      <c r="L155" s="287"/>
      <c r="M155" s="287"/>
      <c r="N155" s="287"/>
      <c r="O155" s="287"/>
      <c r="P155" s="287"/>
      <c r="Q155" s="287"/>
      <c r="R155" s="287"/>
      <c r="S155" s="287"/>
      <c r="T155" s="287"/>
      <c r="U155" s="287"/>
      <c r="V155" s="287"/>
      <c r="W155" s="287"/>
      <c r="X155" s="287"/>
      <c r="Y155" s="287"/>
      <c r="Z155" s="287"/>
      <c r="AA155" s="287"/>
      <c r="AB155" s="287"/>
      <c r="AC155" s="287"/>
      <c r="AD155" s="287"/>
      <c r="AE155" s="407"/>
      <c r="AF155" s="420"/>
      <c r="AG155" s="420"/>
      <c r="AH155" s="420"/>
      <c r="AI155" s="420"/>
      <c r="AJ155" s="420"/>
      <c r="AK155" s="420"/>
      <c r="AL155" s="420"/>
      <c r="AM155" s="420"/>
      <c r="AN155" s="420"/>
      <c r="AO155" s="420"/>
      <c r="AP155" s="420"/>
      <c r="AQ155" s="420"/>
      <c r="AR155" s="420"/>
      <c r="AS155" s="302"/>
    </row>
    <row r="156" spans="1:45" hidden="1" outlineLevel="1">
      <c r="A156" s="509">
        <v>37</v>
      </c>
      <c r="B156" s="507" t="s">
        <v>129</v>
      </c>
      <c r="C156" s="287" t="s">
        <v>25</v>
      </c>
      <c r="D156" s="291"/>
      <c r="E156" s="291"/>
      <c r="F156" s="291"/>
      <c r="G156" s="291"/>
      <c r="H156" s="291"/>
      <c r="I156" s="291"/>
      <c r="J156" s="291"/>
      <c r="K156" s="291"/>
      <c r="L156" s="291"/>
      <c r="M156" s="291"/>
      <c r="N156" s="291"/>
      <c r="O156" s="291"/>
      <c r="P156" s="291"/>
      <c r="Q156" s="291">
        <v>12</v>
      </c>
      <c r="R156" s="291"/>
      <c r="S156" s="291"/>
      <c r="T156" s="291"/>
      <c r="U156" s="291"/>
      <c r="V156" s="291"/>
      <c r="W156" s="291"/>
      <c r="X156" s="291"/>
      <c r="Y156" s="291"/>
      <c r="Z156" s="291"/>
      <c r="AA156" s="291"/>
      <c r="AB156" s="291"/>
      <c r="AC156" s="291"/>
      <c r="AD156" s="291"/>
      <c r="AE156" s="421"/>
      <c r="AF156" s="405"/>
      <c r="AG156" s="405"/>
      <c r="AH156" s="405"/>
      <c r="AI156" s="405"/>
      <c r="AJ156" s="405"/>
      <c r="AK156" s="405"/>
      <c r="AL156" s="410"/>
      <c r="AM156" s="410"/>
      <c r="AN156" s="410"/>
      <c r="AO156" s="410"/>
      <c r="AP156" s="410"/>
      <c r="AQ156" s="410"/>
      <c r="AR156" s="410"/>
      <c r="AS156" s="292">
        <f>SUM(AE156:AR156)</f>
        <v>0</v>
      </c>
    </row>
    <row r="157" spans="1:45" hidden="1" outlineLevel="1">
      <c r="B157" s="290" t="s">
        <v>266</v>
      </c>
      <c r="C157" s="287" t="s">
        <v>163</v>
      </c>
      <c r="D157" s="291"/>
      <c r="E157" s="291"/>
      <c r="F157" s="291"/>
      <c r="G157" s="291"/>
      <c r="H157" s="291"/>
      <c r="I157" s="291"/>
      <c r="J157" s="291"/>
      <c r="K157" s="291"/>
      <c r="L157" s="291"/>
      <c r="M157" s="291"/>
      <c r="N157" s="291"/>
      <c r="O157" s="291"/>
      <c r="P157" s="291"/>
      <c r="Q157" s="291">
        <v>12</v>
      </c>
      <c r="R157" s="291"/>
      <c r="S157" s="291"/>
      <c r="T157" s="291"/>
      <c r="U157" s="291"/>
      <c r="V157" s="291"/>
      <c r="W157" s="291"/>
      <c r="X157" s="291"/>
      <c r="Y157" s="291"/>
      <c r="Z157" s="291"/>
      <c r="AA157" s="291"/>
      <c r="AB157" s="291"/>
      <c r="AC157" s="291"/>
      <c r="AD157" s="291"/>
      <c r="AE157" s="406">
        <v>0</v>
      </c>
      <c r="AF157" s="406">
        <v>0</v>
      </c>
      <c r="AG157" s="406">
        <v>0</v>
      </c>
      <c r="AH157" s="406">
        <v>0</v>
      </c>
      <c r="AI157" s="406">
        <v>0</v>
      </c>
      <c r="AJ157" s="406">
        <v>0</v>
      </c>
      <c r="AK157" s="406">
        <v>0</v>
      </c>
      <c r="AL157" s="406">
        <v>0</v>
      </c>
      <c r="AM157" s="406">
        <v>0</v>
      </c>
      <c r="AN157" s="406">
        <f t="shared" ref="AN157" si="152">AN156</f>
        <v>0</v>
      </c>
      <c r="AO157" s="406">
        <f t="shared" ref="AO157" si="153">AO156</f>
        <v>0</v>
      </c>
      <c r="AP157" s="406">
        <f t="shared" ref="AP157" si="154">AP156</f>
        <v>0</v>
      </c>
      <c r="AQ157" s="406">
        <f t="shared" ref="AQ157" si="155">AQ156</f>
        <v>0</v>
      </c>
      <c r="AR157" s="406">
        <f t="shared" ref="AR157" si="156">AR156</f>
        <v>0</v>
      </c>
      <c r="AS157" s="302"/>
    </row>
    <row r="158" spans="1:45" hidden="1" outlineLevel="1">
      <c r="B158" s="50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407"/>
      <c r="AF158" s="420"/>
      <c r="AG158" s="420"/>
      <c r="AH158" s="420"/>
      <c r="AI158" s="420"/>
      <c r="AJ158" s="420"/>
      <c r="AK158" s="420"/>
      <c r="AL158" s="420"/>
      <c r="AM158" s="420"/>
      <c r="AN158" s="420"/>
      <c r="AO158" s="420"/>
      <c r="AP158" s="420"/>
      <c r="AQ158" s="420"/>
      <c r="AR158" s="420"/>
      <c r="AS158" s="302"/>
    </row>
    <row r="159" spans="1:45" hidden="1" outlineLevel="1">
      <c r="A159" s="509">
        <v>38</v>
      </c>
      <c r="B159" s="507" t="s">
        <v>130</v>
      </c>
      <c r="C159" s="287" t="s">
        <v>25</v>
      </c>
      <c r="D159" s="291"/>
      <c r="E159" s="291"/>
      <c r="F159" s="291"/>
      <c r="G159" s="291"/>
      <c r="H159" s="291"/>
      <c r="I159" s="291"/>
      <c r="J159" s="291"/>
      <c r="K159" s="291"/>
      <c r="L159" s="291"/>
      <c r="M159" s="291"/>
      <c r="N159" s="291"/>
      <c r="O159" s="291"/>
      <c r="P159" s="291"/>
      <c r="Q159" s="291">
        <v>12</v>
      </c>
      <c r="R159" s="291"/>
      <c r="S159" s="291"/>
      <c r="T159" s="291"/>
      <c r="U159" s="291"/>
      <c r="V159" s="291"/>
      <c r="W159" s="291"/>
      <c r="X159" s="291"/>
      <c r="Y159" s="291"/>
      <c r="Z159" s="291"/>
      <c r="AA159" s="291"/>
      <c r="AB159" s="291"/>
      <c r="AC159" s="291"/>
      <c r="AD159" s="291"/>
      <c r="AE159" s="421"/>
      <c r="AF159" s="405"/>
      <c r="AG159" s="405"/>
      <c r="AH159" s="405"/>
      <c r="AI159" s="405"/>
      <c r="AJ159" s="405"/>
      <c r="AK159" s="405"/>
      <c r="AL159" s="410"/>
      <c r="AM159" s="410"/>
      <c r="AN159" s="410"/>
      <c r="AO159" s="410"/>
      <c r="AP159" s="410"/>
      <c r="AQ159" s="410"/>
      <c r="AR159" s="410"/>
      <c r="AS159" s="292">
        <f>SUM(AE159:AR159)</f>
        <v>0</v>
      </c>
    </row>
    <row r="160" spans="1:45" hidden="1" outlineLevel="1">
      <c r="B160" s="290" t="s">
        <v>266</v>
      </c>
      <c r="C160" s="287" t="s">
        <v>163</v>
      </c>
      <c r="D160" s="291"/>
      <c r="E160" s="291"/>
      <c r="F160" s="291"/>
      <c r="G160" s="291"/>
      <c r="H160" s="291"/>
      <c r="I160" s="291"/>
      <c r="J160" s="291"/>
      <c r="K160" s="291"/>
      <c r="L160" s="291"/>
      <c r="M160" s="291"/>
      <c r="N160" s="291"/>
      <c r="O160" s="291"/>
      <c r="P160" s="291"/>
      <c r="Q160" s="291">
        <v>12</v>
      </c>
      <c r="R160" s="291"/>
      <c r="S160" s="291"/>
      <c r="T160" s="291"/>
      <c r="U160" s="291"/>
      <c r="V160" s="291"/>
      <c r="W160" s="291"/>
      <c r="X160" s="291"/>
      <c r="Y160" s="291"/>
      <c r="Z160" s="291"/>
      <c r="AA160" s="291"/>
      <c r="AB160" s="291"/>
      <c r="AC160" s="291"/>
      <c r="AD160" s="291"/>
      <c r="AE160" s="406">
        <v>0</v>
      </c>
      <c r="AF160" s="406">
        <v>0</v>
      </c>
      <c r="AG160" s="406">
        <v>0</v>
      </c>
      <c r="AH160" s="406">
        <v>0</v>
      </c>
      <c r="AI160" s="406">
        <v>0</v>
      </c>
      <c r="AJ160" s="406">
        <v>0</v>
      </c>
      <c r="AK160" s="406">
        <v>0</v>
      </c>
      <c r="AL160" s="406">
        <v>0</v>
      </c>
      <c r="AM160" s="406">
        <v>0</v>
      </c>
      <c r="AN160" s="406">
        <f t="shared" ref="AN160" si="157">AN159</f>
        <v>0</v>
      </c>
      <c r="AO160" s="406">
        <f t="shared" ref="AO160" si="158">AO159</f>
        <v>0</v>
      </c>
      <c r="AP160" s="406">
        <f t="shared" ref="AP160" si="159">AP159</f>
        <v>0</v>
      </c>
      <c r="AQ160" s="406">
        <f t="shared" ref="AQ160" si="160">AQ159</f>
        <v>0</v>
      </c>
      <c r="AR160" s="406">
        <f t="shared" ref="AR160" si="161">AR159</f>
        <v>0</v>
      </c>
      <c r="AS160" s="302"/>
    </row>
    <row r="161" spans="1:45" hidden="1" outlineLevel="1">
      <c r="B161" s="507"/>
      <c r="C161" s="287"/>
      <c r="D161" s="287"/>
      <c r="E161" s="287"/>
      <c r="F161" s="287"/>
      <c r="G161" s="287"/>
      <c r="H161" s="287"/>
      <c r="I161" s="287"/>
      <c r="J161" s="287"/>
      <c r="K161" s="287"/>
      <c r="L161" s="287"/>
      <c r="M161" s="287"/>
      <c r="N161" s="287"/>
      <c r="O161" s="287"/>
      <c r="P161" s="287"/>
      <c r="Q161" s="287"/>
      <c r="R161" s="287"/>
      <c r="S161" s="287"/>
      <c r="T161" s="287"/>
      <c r="U161" s="287"/>
      <c r="V161" s="287"/>
      <c r="W161" s="287"/>
      <c r="X161" s="287"/>
      <c r="Y161" s="287"/>
      <c r="Z161" s="287"/>
      <c r="AA161" s="287"/>
      <c r="AB161" s="287"/>
      <c r="AC161" s="287"/>
      <c r="AD161" s="287"/>
      <c r="AE161" s="407"/>
      <c r="AF161" s="420"/>
      <c r="AG161" s="420"/>
      <c r="AH161" s="420"/>
      <c r="AI161" s="420"/>
      <c r="AJ161" s="420"/>
      <c r="AK161" s="420"/>
      <c r="AL161" s="420"/>
      <c r="AM161" s="420"/>
      <c r="AN161" s="420"/>
      <c r="AO161" s="420"/>
      <c r="AP161" s="420"/>
      <c r="AQ161" s="420"/>
      <c r="AR161" s="420"/>
      <c r="AS161" s="302"/>
    </row>
    <row r="162" spans="1:45" hidden="1" outlineLevel="1">
      <c r="A162" s="509">
        <v>39</v>
      </c>
      <c r="B162" s="507" t="s">
        <v>131</v>
      </c>
      <c r="C162" s="287" t="s">
        <v>25</v>
      </c>
      <c r="D162" s="291"/>
      <c r="E162" s="291"/>
      <c r="F162" s="291"/>
      <c r="G162" s="291"/>
      <c r="H162" s="291"/>
      <c r="I162" s="291"/>
      <c r="J162" s="291"/>
      <c r="K162" s="291"/>
      <c r="L162" s="291"/>
      <c r="M162" s="291"/>
      <c r="N162" s="291"/>
      <c r="O162" s="291"/>
      <c r="P162" s="291"/>
      <c r="Q162" s="291">
        <v>12</v>
      </c>
      <c r="R162" s="291"/>
      <c r="S162" s="291"/>
      <c r="T162" s="291"/>
      <c r="U162" s="291"/>
      <c r="V162" s="291"/>
      <c r="W162" s="291"/>
      <c r="X162" s="291"/>
      <c r="Y162" s="291"/>
      <c r="Z162" s="291"/>
      <c r="AA162" s="291"/>
      <c r="AB162" s="291"/>
      <c r="AC162" s="291"/>
      <c r="AD162" s="291"/>
      <c r="AE162" s="421"/>
      <c r="AF162" s="405"/>
      <c r="AG162" s="405"/>
      <c r="AH162" s="405"/>
      <c r="AI162" s="405"/>
      <c r="AJ162" s="405"/>
      <c r="AK162" s="405"/>
      <c r="AL162" s="410"/>
      <c r="AM162" s="410"/>
      <c r="AN162" s="410"/>
      <c r="AO162" s="410"/>
      <c r="AP162" s="410"/>
      <c r="AQ162" s="410"/>
      <c r="AR162" s="410"/>
      <c r="AS162" s="292">
        <f>SUM(AE162:AR162)</f>
        <v>0</v>
      </c>
    </row>
    <row r="163" spans="1:45" hidden="1" outlineLevel="1">
      <c r="B163" s="290" t="s">
        <v>266</v>
      </c>
      <c r="C163" s="287" t="s">
        <v>163</v>
      </c>
      <c r="D163" s="291"/>
      <c r="E163" s="291"/>
      <c r="F163" s="291"/>
      <c r="G163" s="291"/>
      <c r="H163" s="291"/>
      <c r="I163" s="291"/>
      <c r="J163" s="291"/>
      <c r="K163" s="291"/>
      <c r="L163" s="291"/>
      <c r="M163" s="291"/>
      <c r="N163" s="291"/>
      <c r="O163" s="291"/>
      <c r="P163" s="291"/>
      <c r="Q163" s="291">
        <v>12</v>
      </c>
      <c r="R163" s="291"/>
      <c r="S163" s="291"/>
      <c r="T163" s="291"/>
      <c r="U163" s="291"/>
      <c r="V163" s="291"/>
      <c r="W163" s="291"/>
      <c r="X163" s="291"/>
      <c r="Y163" s="291"/>
      <c r="Z163" s="291"/>
      <c r="AA163" s="291"/>
      <c r="AB163" s="291"/>
      <c r="AC163" s="291"/>
      <c r="AD163" s="291"/>
      <c r="AE163" s="406">
        <v>0</v>
      </c>
      <c r="AF163" s="406">
        <v>0</v>
      </c>
      <c r="AG163" s="406">
        <v>0</v>
      </c>
      <c r="AH163" s="406">
        <v>0</v>
      </c>
      <c r="AI163" s="406">
        <v>0</v>
      </c>
      <c r="AJ163" s="406">
        <v>0</v>
      </c>
      <c r="AK163" s="406">
        <v>0</v>
      </c>
      <c r="AL163" s="406">
        <v>0</v>
      </c>
      <c r="AM163" s="406">
        <v>0</v>
      </c>
      <c r="AN163" s="406">
        <f t="shared" ref="AN163" si="162">AN162</f>
        <v>0</v>
      </c>
      <c r="AO163" s="406">
        <f t="shared" ref="AO163" si="163">AO162</f>
        <v>0</v>
      </c>
      <c r="AP163" s="406">
        <f t="shared" ref="AP163" si="164">AP162</f>
        <v>0</v>
      </c>
      <c r="AQ163" s="406">
        <f t="shared" ref="AQ163" si="165">AQ162</f>
        <v>0</v>
      </c>
      <c r="AR163" s="406">
        <f t="shared" ref="AR163" si="166">AR162</f>
        <v>0</v>
      </c>
      <c r="AS163" s="302"/>
    </row>
    <row r="164" spans="1:45" hidden="1" outlineLevel="1">
      <c r="B164" s="507"/>
      <c r="C164" s="287"/>
      <c r="D164" s="287"/>
      <c r="E164" s="287"/>
      <c r="F164" s="287"/>
      <c r="G164" s="287"/>
      <c r="H164" s="287"/>
      <c r="I164" s="287"/>
      <c r="J164" s="287"/>
      <c r="K164" s="287"/>
      <c r="L164" s="287"/>
      <c r="M164" s="287"/>
      <c r="N164" s="287"/>
      <c r="O164" s="287"/>
      <c r="P164" s="287"/>
      <c r="Q164" s="287"/>
      <c r="R164" s="287"/>
      <c r="S164" s="287"/>
      <c r="T164" s="287"/>
      <c r="U164" s="287"/>
      <c r="V164" s="287"/>
      <c r="W164" s="287"/>
      <c r="X164" s="287"/>
      <c r="Y164" s="287"/>
      <c r="Z164" s="287"/>
      <c r="AA164" s="287"/>
      <c r="AB164" s="287"/>
      <c r="AC164" s="287"/>
      <c r="AD164" s="287"/>
      <c r="AE164" s="407"/>
      <c r="AF164" s="420"/>
      <c r="AG164" s="420"/>
      <c r="AH164" s="420"/>
      <c r="AI164" s="420"/>
      <c r="AJ164" s="420"/>
      <c r="AK164" s="420"/>
      <c r="AL164" s="420"/>
      <c r="AM164" s="420"/>
      <c r="AN164" s="420"/>
      <c r="AO164" s="420"/>
      <c r="AP164" s="420"/>
      <c r="AQ164" s="420"/>
      <c r="AR164" s="420"/>
      <c r="AS164" s="302"/>
    </row>
    <row r="165" spans="1:45" hidden="1" outlineLevel="1">
      <c r="A165" s="509">
        <v>40</v>
      </c>
      <c r="B165" s="507" t="s">
        <v>132</v>
      </c>
      <c r="C165" s="287" t="s">
        <v>25</v>
      </c>
      <c r="D165" s="291"/>
      <c r="E165" s="291"/>
      <c r="F165" s="291"/>
      <c r="G165" s="291"/>
      <c r="H165" s="291"/>
      <c r="I165" s="291"/>
      <c r="J165" s="291"/>
      <c r="K165" s="291"/>
      <c r="L165" s="291"/>
      <c r="M165" s="291"/>
      <c r="N165" s="291"/>
      <c r="O165" s="291"/>
      <c r="P165" s="291"/>
      <c r="Q165" s="291">
        <v>12</v>
      </c>
      <c r="R165" s="291"/>
      <c r="S165" s="291"/>
      <c r="T165" s="291"/>
      <c r="U165" s="291"/>
      <c r="V165" s="291"/>
      <c r="W165" s="291"/>
      <c r="X165" s="291"/>
      <c r="Y165" s="291"/>
      <c r="Z165" s="291"/>
      <c r="AA165" s="291"/>
      <c r="AB165" s="291"/>
      <c r="AC165" s="291"/>
      <c r="AD165" s="291"/>
      <c r="AE165" s="421"/>
      <c r="AF165" s="405"/>
      <c r="AG165" s="405"/>
      <c r="AH165" s="405"/>
      <c r="AI165" s="405"/>
      <c r="AJ165" s="405"/>
      <c r="AK165" s="405"/>
      <c r="AL165" s="410"/>
      <c r="AM165" s="410"/>
      <c r="AN165" s="410"/>
      <c r="AO165" s="410"/>
      <c r="AP165" s="410"/>
      <c r="AQ165" s="410"/>
      <c r="AR165" s="410"/>
      <c r="AS165" s="292">
        <f>SUM(AE165:AR165)</f>
        <v>0</v>
      </c>
    </row>
    <row r="166" spans="1:45" hidden="1" outlineLevel="1">
      <c r="B166" s="290" t="s">
        <v>266</v>
      </c>
      <c r="C166" s="287" t="s">
        <v>163</v>
      </c>
      <c r="D166" s="291"/>
      <c r="E166" s="291"/>
      <c r="F166" s="291"/>
      <c r="G166" s="291"/>
      <c r="H166" s="291"/>
      <c r="I166" s="291"/>
      <c r="J166" s="291"/>
      <c r="K166" s="291"/>
      <c r="L166" s="291"/>
      <c r="M166" s="291"/>
      <c r="N166" s="291"/>
      <c r="O166" s="291"/>
      <c r="P166" s="291"/>
      <c r="Q166" s="291">
        <v>12</v>
      </c>
      <c r="R166" s="291"/>
      <c r="S166" s="291"/>
      <c r="T166" s="291"/>
      <c r="U166" s="291"/>
      <c r="V166" s="291"/>
      <c r="W166" s="291"/>
      <c r="X166" s="291"/>
      <c r="Y166" s="291"/>
      <c r="Z166" s="291"/>
      <c r="AA166" s="291"/>
      <c r="AB166" s="291"/>
      <c r="AC166" s="291"/>
      <c r="AD166" s="291"/>
      <c r="AE166" s="406">
        <v>0</v>
      </c>
      <c r="AF166" s="406">
        <v>0</v>
      </c>
      <c r="AG166" s="406">
        <v>0</v>
      </c>
      <c r="AH166" s="406">
        <v>0</v>
      </c>
      <c r="AI166" s="406">
        <v>0</v>
      </c>
      <c r="AJ166" s="406">
        <v>0</v>
      </c>
      <c r="AK166" s="406">
        <v>0</v>
      </c>
      <c r="AL166" s="406">
        <v>0</v>
      </c>
      <c r="AM166" s="406">
        <v>0</v>
      </c>
      <c r="AN166" s="406">
        <f t="shared" ref="AN166" si="167">AN165</f>
        <v>0</v>
      </c>
      <c r="AO166" s="406">
        <f t="shared" ref="AO166" si="168">AO165</f>
        <v>0</v>
      </c>
      <c r="AP166" s="406">
        <f t="shared" ref="AP166" si="169">AP165</f>
        <v>0</v>
      </c>
      <c r="AQ166" s="406">
        <f t="shared" ref="AQ166" si="170">AQ165</f>
        <v>0</v>
      </c>
      <c r="AR166" s="406">
        <f t="shared" ref="AR166" si="171">AR165</f>
        <v>0</v>
      </c>
      <c r="AS166" s="302"/>
    </row>
    <row r="167" spans="1:45" hidden="1" outlineLevel="1">
      <c r="B167" s="507"/>
      <c r="C167" s="287"/>
      <c r="D167" s="287"/>
      <c r="E167" s="287"/>
      <c r="F167" s="287"/>
      <c r="G167" s="287"/>
      <c r="H167" s="287"/>
      <c r="I167" s="287"/>
      <c r="J167" s="287"/>
      <c r="K167" s="287"/>
      <c r="L167" s="287"/>
      <c r="M167" s="287"/>
      <c r="N167" s="287"/>
      <c r="O167" s="287"/>
      <c r="P167" s="287"/>
      <c r="Q167" s="287"/>
      <c r="R167" s="287"/>
      <c r="S167" s="287"/>
      <c r="T167" s="287"/>
      <c r="U167" s="287"/>
      <c r="V167" s="287"/>
      <c r="W167" s="287"/>
      <c r="X167" s="287"/>
      <c r="Y167" s="287"/>
      <c r="Z167" s="287"/>
      <c r="AA167" s="287"/>
      <c r="AB167" s="287"/>
      <c r="AC167" s="287"/>
      <c r="AD167" s="287"/>
      <c r="AE167" s="407"/>
      <c r="AF167" s="420"/>
      <c r="AG167" s="420"/>
      <c r="AH167" s="420"/>
      <c r="AI167" s="420"/>
      <c r="AJ167" s="420"/>
      <c r="AK167" s="420"/>
      <c r="AL167" s="420"/>
      <c r="AM167" s="420"/>
      <c r="AN167" s="420"/>
      <c r="AO167" s="420"/>
      <c r="AP167" s="420"/>
      <c r="AQ167" s="420"/>
      <c r="AR167" s="420"/>
      <c r="AS167" s="302"/>
    </row>
    <row r="168" spans="1:45" ht="30" hidden="1" outlineLevel="1">
      <c r="A168" s="509">
        <v>41</v>
      </c>
      <c r="B168" s="507" t="s">
        <v>133</v>
      </c>
      <c r="C168" s="287" t="s">
        <v>25</v>
      </c>
      <c r="D168" s="291"/>
      <c r="E168" s="291"/>
      <c r="F168" s="291"/>
      <c r="G168" s="291"/>
      <c r="H168" s="291"/>
      <c r="I168" s="291"/>
      <c r="J168" s="291"/>
      <c r="K168" s="291"/>
      <c r="L168" s="291"/>
      <c r="M168" s="291"/>
      <c r="N168" s="291"/>
      <c r="O168" s="291"/>
      <c r="P168" s="291"/>
      <c r="Q168" s="291">
        <v>12</v>
      </c>
      <c r="R168" s="291"/>
      <c r="S168" s="291"/>
      <c r="T168" s="291"/>
      <c r="U168" s="291"/>
      <c r="V168" s="291"/>
      <c r="W168" s="291"/>
      <c r="X168" s="291"/>
      <c r="Y168" s="291"/>
      <c r="Z168" s="291"/>
      <c r="AA168" s="291"/>
      <c r="AB168" s="291"/>
      <c r="AC168" s="291"/>
      <c r="AD168" s="291"/>
      <c r="AE168" s="421"/>
      <c r="AF168" s="405"/>
      <c r="AG168" s="405"/>
      <c r="AH168" s="405"/>
      <c r="AI168" s="405"/>
      <c r="AJ168" s="405"/>
      <c r="AK168" s="405"/>
      <c r="AL168" s="410"/>
      <c r="AM168" s="410"/>
      <c r="AN168" s="410"/>
      <c r="AO168" s="410"/>
      <c r="AP168" s="410"/>
      <c r="AQ168" s="410"/>
      <c r="AR168" s="410"/>
      <c r="AS168" s="292">
        <f>SUM(AE168:AR168)</f>
        <v>0</v>
      </c>
    </row>
    <row r="169" spans="1:45" hidden="1" outlineLevel="1">
      <c r="B169" s="290" t="s">
        <v>266</v>
      </c>
      <c r="C169" s="287" t="s">
        <v>163</v>
      </c>
      <c r="D169" s="291"/>
      <c r="E169" s="291"/>
      <c r="F169" s="291"/>
      <c r="G169" s="291"/>
      <c r="H169" s="291"/>
      <c r="I169" s="291"/>
      <c r="J169" s="291"/>
      <c r="K169" s="291"/>
      <c r="L169" s="291"/>
      <c r="M169" s="291"/>
      <c r="N169" s="291"/>
      <c r="O169" s="291"/>
      <c r="P169" s="291"/>
      <c r="Q169" s="291">
        <v>12</v>
      </c>
      <c r="R169" s="291"/>
      <c r="S169" s="291"/>
      <c r="T169" s="291"/>
      <c r="U169" s="291"/>
      <c r="V169" s="291"/>
      <c r="W169" s="291"/>
      <c r="X169" s="291"/>
      <c r="Y169" s="291"/>
      <c r="Z169" s="291"/>
      <c r="AA169" s="291"/>
      <c r="AB169" s="291"/>
      <c r="AC169" s="291"/>
      <c r="AD169" s="291"/>
      <c r="AE169" s="406">
        <v>0</v>
      </c>
      <c r="AF169" s="406">
        <v>0</v>
      </c>
      <c r="AG169" s="406">
        <v>0</v>
      </c>
      <c r="AH169" s="406">
        <v>0</v>
      </c>
      <c r="AI169" s="406">
        <v>0</v>
      </c>
      <c r="AJ169" s="406">
        <v>0</v>
      </c>
      <c r="AK169" s="406">
        <v>0</v>
      </c>
      <c r="AL169" s="406">
        <v>0</v>
      </c>
      <c r="AM169" s="406">
        <v>0</v>
      </c>
      <c r="AN169" s="406">
        <f t="shared" ref="AN169" si="172">AN168</f>
        <v>0</v>
      </c>
      <c r="AO169" s="406">
        <f t="shared" ref="AO169" si="173">AO168</f>
        <v>0</v>
      </c>
      <c r="AP169" s="406">
        <f t="shared" ref="AP169" si="174">AP168</f>
        <v>0</v>
      </c>
      <c r="AQ169" s="406">
        <f t="shared" ref="AQ169" si="175">AQ168</f>
        <v>0</v>
      </c>
      <c r="AR169" s="406">
        <f t="shared" ref="AR169" si="176">AR168</f>
        <v>0</v>
      </c>
      <c r="AS169" s="302"/>
    </row>
    <row r="170" spans="1:45" hidden="1" outlineLevel="1">
      <c r="B170" s="507"/>
      <c r="C170" s="287"/>
      <c r="D170" s="287"/>
      <c r="E170" s="287"/>
      <c r="F170" s="287"/>
      <c r="G170" s="287"/>
      <c r="H170" s="287"/>
      <c r="I170" s="287"/>
      <c r="J170" s="287"/>
      <c r="K170" s="287"/>
      <c r="L170" s="287"/>
      <c r="M170" s="287"/>
      <c r="N170" s="287"/>
      <c r="O170" s="287"/>
      <c r="P170" s="287"/>
      <c r="Q170" s="287"/>
      <c r="R170" s="287"/>
      <c r="S170" s="287"/>
      <c r="T170" s="287"/>
      <c r="U170" s="287"/>
      <c r="V170" s="287"/>
      <c r="W170" s="287"/>
      <c r="X170" s="287"/>
      <c r="Y170" s="287"/>
      <c r="Z170" s="287"/>
      <c r="AA170" s="287"/>
      <c r="AB170" s="287"/>
      <c r="AC170" s="287"/>
      <c r="AD170" s="287"/>
      <c r="AE170" s="407"/>
      <c r="AF170" s="420"/>
      <c r="AG170" s="420"/>
      <c r="AH170" s="420"/>
      <c r="AI170" s="420"/>
      <c r="AJ170" s="420"/>
      <c r="AK170" s="420"/>
      <c r="AL170" s="420"/>
      <c r="AM170" s="420"/>
      <c r="AN170" s="420"/>
      <c r="AO170" s="420"/>
      <c r="AP170" s="420"/>
      <c r="AQ170" s="420"/>
      <c r="AR170" s="420"/>
      <c r="AS170" s="302"/>
    </row>
    <row r="171" spans="1:45" ht="30" hidden="1" outlineLevel="1">
      <c r="A171" s="509">
        <v>42</v>
      </c>
      <c r="B171" s="507" t="s">
        <v>134</v>
      </c>
      <c r="C171" s="287" t="s">
        <v>25</v>
      </c>
      <c r="D171" s="291"/>
      <c r="E171" s="291"/>
      <c r="F171" s="291"/>
      <c r="G171" s="291"/>
      <c r="H171" s="291"/>
      <c r="I171" s="291"/>
      <c r="J171" s="291"/>
      <c r="K171" s="291"/>
      <c r="L171" s="291"/>
      <c r="M171" s="291"/>
      <c r="N171" s="291"/>
      <c r="O171" s="291"/>
      <c r="P171" s="291"/>
      <c r="Q171" s="287"/>
      <c r="R171" s="291"/>
      <c r="S171" s="291"/>
      <c r="T171" s="291"/>
      <c r="U171" s="291"/>
      <c r="V171" s="291"/>
      <c r="W171" s="291"/>
      <c r="X171" s="291"/>
      <c r="Y171" s="291"/>
      <c r="Z171" s="291"/>
      <c r="AA171" s="291"/>
      <c r="AB171" s="291"/>
      <c r="AC171" s="291"/>
      <c r="AD171" s="291"/>
      <c r="AE171" s="421"/>
      <c r="AF171" s="405"/>
      <c r="AG171" s="405"/>
      <c r="AH171" s="405"/>
      <c r="AI171" s="405"/>
      <c r="AJ171" s="405"/>
      <c r="AK171" s="405"/>
      <c r="AL171" s="410"/>
      <c r="AM171" s="410"/>
      <c r="AN171" s="410"/>
      <c r="AO171" s="410"/>
      <c r="AP171" s="410"/>
      <c r="AQ171" s="410"/>
      <c r="AR171" s="410"/>
      <c r="AS171" s="292">
        <f>SUM(AE171:AR171)</f>
        <v>0</v>
      </c>
    </row>
    <row r="172" spans="1:45" hidden="1" outlineLevel="1">
      <c r="B172" s="290" t="s">
        <v>266</v>
      </c>
      <c r="C172" s="287" t="s">
        <v>163</v>
      </c>
      <c r="D172" s="291"/>
      <c r="E172" s="291"/>
      <c r="F172" s="291"/>
      <c r="G172" s="291"/>
      <c r="H172" s="291"/>
      <c r="I172" s="291"/>
      <c r="J172" s="291"/>
      <c r="K172" s="291"/>
      <c r="L172" s="291"/>
      <c r="M172" s="291"/>
      <c r="N172" s="291"/>
      <c r="O172" s="291"/>
      <c r="P172" s="291"/>
      <c r="Q172" s="463"/>
      <c r="R172" s="291"/>
      <c r="S172" s="291"/>
      <c r="T172" s="291"/>
      <c r="U172" s="291"/>
      <c r="V172" s="291"/>
      <c r="W172" s="291"/>
      <c r="X172" s="291"/>
      <c r="Y172" s="291"/>
      <c r="Z172" s="291"/>
      <c r="AA172" s="291"/>
      <c r="AB172" s="291"/>
      <c r="AC172" s="291"/>
      <c r="AD172" s="291"/>
      <c r="AE172" s="406">
        <v>0</v>
      </c>
      <c r="AF172" s="406">
        <v>0</v>
      </c>
      <c r="AG172" s="406">
        <v>0</v>
      </c>
      <c r="AH172" s="406">
        <v>0</v>
      </c>
      <c r="AI172" s="406">
        <v>0</v>
      </c>
      <c r="AJ172" s="406">
        <v>0</v>
      </c>
      <c r="AK172" s="406">
        <v>0</v>
      </c>
      <c r="AL172" s="406">
        <v>0</v>
      </c>
      <c r="AM172" s="406">
        <v>0</v>
      </c>
      <c r="AN172" s="406">
        <f t="shared" ref="AN172" si="177">AN171</f>
        <v>0</v>
      </c>
      <c r="AO172" s="406">
        <f t="shared" ref="AO172" si="178">AO171</f>
        <v>0</v>
      </c>
      <c r="AP172" s="406">
        <f t="shared" ref="AP172" si="179">AP171</f>
        <v>0</v>
      </c>
      <c r="AQ172" s="406">
        <f t="shared" ref="AQ172" si="180">AQ171</f>
        <v>0</v>
      </c>
      <c r="AR172" s="406">
        <f t="shared" ref="AR172" si="181">AR171</f>
        <v>0</v>
      </c>
      <c r="AS172" s="302"/>
    </row>
    <row r="173" spans="1:45" hidden="1" outlineLevel="1">
      <c r="B173" s="507"/>
      <c r="C173" s="287"/>
      <c r="D173" s="287"/>
      <c r="E173" s="287"/>
      <c r="F173" s="287"/>
      <c r="G173" s="287"/>
      <c r="H173" s="287"/>
      <c r="I173" s="287"/>
      <c r="J173" s="287"/>
      <c r="K173" s="287"/>
      <c r="L173" s="287"/>
      <c r="M173" s="287"/>
      <c r="N173" s="287"/>
      <c r="O173" s="287"/>
      <c r="P173" s="287"/>
      <c r="Q173" s="287"/>
      <c r="R173" s="287"/>
      <c r="S173" s="287"/>
      <c r="T173" s="287"/>
      <c r="U173" s="287"/>
      <c r="V173" s="287"/>
      <c r="W173" s="287"/>
      <c r="X173" s="287"/>
      <c r="Y173" s="287"/>
      <c r="Z173" s="287"/>
      <c r="AA173" s="287"/>
      <c r="AB173" s="287"/>
      <c r="AC173" s="287"/>
      <c r="AD173" s="287"/>
      <c r="AE173" s="407"/>
      <c r="AF173" s="420"/>
      <c r="AG173" s="420"/>
      <c r="AH173" s="420"/>
      <c r="AI173" s="420"/>
      <c r="AJ173" s="420"/>
      <c r="AK173" s="420"/>
      <c r="AL173" s="420"/>
      <c r="AM173" s="420"/>
      <c r="AN173" s="420"/>
      <c r="AO173" s="420"/>
      <c r="AP173" s="420"/>
      <c r="AQ173" s="420"/>
      <c r="AR173" s="420"/>
      <c r="AS173" s="302"/>
    </row>
    <row r="174" spans="1:45" hidden="1" outlineLevel="1">
      <c r="A174" s="509">
        <v>43</v>
      </c>
      <c r="B174" s="507" t="s">
        <v>135</v>
      </c>
      <c r="C174" s="287" t="s">
        <v>25</v>
      </c>
      <c r="D174" s="291"/>
      <c r="E174" s="291"/>
      <c r="F174" s="291"/>
      <c r="G174" s="291"/>
      <c r="H174" s="291"/>
      <c r="I174" s="291"/>
      <c r="J174" s="291"/>
      <c r="K174" s="291"/>
      <c r="L174" s="291"/>
      <c r="M174" s="291"/>
      <c r="N174" s="291"/>
      <c r="O174" s="291"/>
      <c r="P174" s="291"/>
      <c r="Q174" s="291">
        <v>12</v>
      </c>
      <c r="R174" s="291"/>
      <c r="S174" s="291"/>
      <c r="T174" s="291"/>
      <c r="U174" s="291"/>
      <c r="V174" s="291"/>
      <c r="W174" s="291"/>
      <c r="X174" s="291"/>
      <c r="Y174" s="291"/>
      <c r="Z174" s="291"/>
      <c r="AA174" s="291"/>
      <c r="AB174" s="291"/>
      <c r="AC174" s="291"/>
      <c r="AD174" s="291"/>
      <c r="AE174" s="421"/>
      <c r="AF174" s="405"/>
      <c r="AG174" s="405"/>
      <c r="AH174" s="405"/>
      <c r="AI174" s="405"/>
      <c r="AJ174" s="405"/>
      <c r="AK174" s="405"/>
      <c r="AL174" s="410"/>
      <c r="AM174" s="410"/>
      <c r="AN174" s="410"/>
      <c r="AO174" s="410"/>
      <c r="AP174" s="410"/>
      <c r="AQ174" s="410"/>
      <c r="AR174" s="410"/>
      <c r="AS174" s="292">
        <f>SUM(AE174:AR174)</f>
        <v>0</v>
      </c>
    </row>
    <row r="175" spans="1:45" hidden="1" outlineLevel="1">
      <c r="B175" s="290" t="s">
        <v>266</v>
      </c>
      <c r="C175" s="287" t="s">
        <v>163</v>
      </c>
      <c r="D175" s="291"/>
      <c r="E175" s="291"/>
      <c r="F175" s="291"/>
      <c r="G175" s="291"/>
      <c r="H175" s="291"/>
      <c r="I175" s="291"/>
      <c r="J175" s="291"/>
      <c r="K175" s="291"/>
      <c r="L175" s="291"/>
      <c r="M175" s="291"/>
      <c r="N175" s="291"/>
      <c r="O175" s="291"/>
      <c r="P175" s="291"/>
      <c r="Q175" s="291">
        <v>12</v>
      </c>
      <c r="R175" s="291"/>
      <c r="S175" s="291"/>
      <c r="T175" s="291"/>
      <c r="U175" s="291"/>
      <c r="V175" s="291"/>
      <c r="W175" s="291"/>
      <c r="X175" s="291"/>
      <c r="Y175" s="291"/>
      <c r="Z175" s="291"/>
      <c r="AA175" s="291"/>
      <c r="AB175" s="291"/>
      <c r="AC175" s="291"/>
      <c r="AD175" s="291"/>
      <c r="AE175" s="406">
        <v>0</v>
      </c>
      <c r="AF175" s="406">
        <v>0</v>
      </c>
      <c r="AG175" s="406">
        <v>0</v>
      </c>
      <c r="AH175" s="406">
        <v>0</v>
      </c>
      <c r="AI175" s="406">
        <v>0</v>
      </c>
      <c r="AJ175" s="406">
        <v>0</v>
      </c>
      <c r="AK175" s="406">
        <v>0</v>
      </c>
      <c r="AL175" s="406">
        <v>0</v>
      </c>
      <c r="AM175" s="406">
        <v>0</v>
      </c>
      <c r="AN175" s="406">
        <f t="shared" ref="AN175" si="182">AN174</f>
        <v>0</v>
      </c>
      <c r="AO175" s="406">
        <f t="shared" ref="AO175" si="183">AO174</f>
        <v>0</v>
      </c>
      <c r="AP175" s="406">
        <f t="shared" ref="AP175" si="184">AP174</f>
        <v>0</v>
      </c>
      <c r="AQ175" s="406">
        <f t="shared" ref="AQ175" si="185">AQ174</f>
        <v>0</v>
      </c>
      <c r="AR175" s="406">
        <f t="shared" ref="AR175" si="186">AR174</f>
        <v>0</v>
      </c>
      <c r="AS175" s="302"/>
    </row>
    <row r="176" spans="1:45" hidden="1" outlineLevel="1">
      <c r="B176" s="507"/>
      <c r="C176" s="287"/>
      <c r="D176" s="287"/>
      <c r="E176" s="287"/>
      <c r="F176" s="287"/>
      <c r="G176" s="287"/>
      <c r="H176" s="287"/>
      <c r="I176" s="287"/>
      <c r="J176" s="287"/>
      <c r="K176" s="287"/>
      <c r="L176" s="287"/>
      <c r="M176" s="287"/>
      <c r="N176" s="287"/>
      <c r="O176" s="287"/>
      <c r="P176" s="287"/>
      <c r="Q176" s="287"/>
      <c r="R176" s="287"/>
      <c r="S176" s="287"/>
      <c r="T176" s="287"/>
      <c r="U176" s="287"/>
      <c r="V176" s="287"/>
      <c r="W176" s="287"/>
      <c r="X176" s="287"/>
      <c r="Y176" s="287"/>
      <c r="Z176" s="287"/>
      <c r="AA176" s="287"/>
      <c r="AB176" s="287"/>
      <c r="AC176" s="287"/>
      <c r="AD176" s="287"/>
      <c r="AE176" s="407"/>
      <c r="AF176" s="420"/>
      <c r="AG176" s="420"/>
      <c r="AH176" s="420"/>
      <c r="AI176" s="420"/>
      <c r="AJ176" s="420"/>
      <c r="AK176" s="420"/>
      <c r="AL176" s="420"/>
      <c r="AM176" s="420"/>
      <c r="AN176" s="420"/>
      <c r="AO176" s="420"/>
      <c r="AP176" s="420"/>
      <c r="AQ176" s="420"/>
      <c r="AR176" s="420"/>
      <c r="AS176" s="302"/>
    </row>
    <row r="177" spans="1:45" ht="30" hidden="1" outlineLevel="1">
      <c r="A177" s="509">
        <v>44</v>
      </c>
      <c r="B177" s="507" t="s">
        <v>136</v>
      </c>
      <c r="C177" s="287" t="s">
        <v>25</v>
      </c>
      <c r="D177" s="291"/>
      <c r="E177" s="291"/>
      <c r="F177" s="291"/>
      <c r="G177" s="291"/>
      <c r="H177" s="291"/>
      <c r="I177" s="291"/>
      <c r="J177" s="291"/>
      <c r="K177" s="291"/>
      <c r="L177" s="291"/>
      <c r="M177" s="291"/>
      <c r="N177" s="291"/>
      <c r="O177" s="291"/>
      <c r="P177" s="291"/>
      <c r="Q177" s="291">
        <v>12</v>
      </c>
      <c r="R177" s="291"/>
      <c r="S177" s="291"/>
      <c r="T177" s="291"/>
      <c r="U177" s="291"/>
      <c r="V177" s="291"/>
      <c r="W177" s="291"/>
      <c r="X177" s="291"/>
      <c r="Y177" s="291"/>
      <c r="Z177" s="291"/>
      <c r="AA177" s="291"/>
      <c r="AB177" s="291"/>
      <c r="AC177" s="291"/>
      <c r="AD177" s="291"/>
      <c r="AE177" s="421"/>
      <c r="AF177" s="405"/>
      <c r="AG177" s="405"/>
      <c r="AH177" s="405"/>
      <c r="AI177" s="405"/>
      <c r="AJ177" s="405"/>
      <c r="AK177" s="405"/>
      <c r="AL177" s="410"/>
      <c r="AM177" s="410"/>
      <c r="AN177" s="410"/>
      <c r="AO177" s="410"/>
      <c r="AP177" s="410"/>
      <c r="AQ177" s="410"/>
      <c r="AR177" s="410"/>
      <c r="AS177" s="292">
        <f>SUM(AE177:AR177)</f>
        <v>0</v>
      </c>
    </row>
    <row r="178" spans="1:45" hidden="1" outlineLevel="1">
      <c r="B178" s="290" t="s">
        <v>266</v>
      </c>
      <c r="C178" s="287" t="s">
        <v>163</v>
      </c>
      <c r="D178" s="291"/>
      <c r="E178" s="291"/>
      <c r="F178" s="291"/>
      <c r="G178" s="291"/>
      <c r="H178" s="291"/>
      <c r="I178" s="291"/>
      <c r="J178" s="291"/>
      <c r="K178" s="291"/>
      <c r="L178" s="291"/>
      <c r="M178" s="291"/>
      <c r="N178" s="291"/>
      <c r="O178" s="291"/>
      <c r="P178" s="291"/>
      <c r="Q178" s="291">
        <v>12</v>
      </c>
      <c r="R178" s="291"/>
      <c r="S178" s="291"/>
      <c r="T178" s="291"/>
      <c r="U178" s="291"/>
      <c r="V178" s="291"/>
      <c r="W178" s="291"/>
      <c r="X178" s="291"/>
      <c r="Y178" s="291"/>
      <c r="Z178" s="291"/>
      <c r="AA178" s="291"/>
      <c r="AB178" s="291"/>
      <c r="AC178" s="291"/>
      <c r="AD178" s="291"/>
      <c r="AE178" s="406">
        <v>0</v>
      </c>
      <c r="AF178" s="406">
        <v>0</v>
      </c>
      <c r="AG178" s="406">
        <v>0</v>
      </c>
      <c r="AH178" s="406">
        <v>0</v>
      </c>
      <c r="AI178" s="406">
        <v>0</v>
      </c>
      <c r="AJ178" s="406">
        <v>0</v>
      </c>
      <c r="AK178" s="406">
        <v>0</v>
      </c>
      <c r="AL178" s="406">
        <v>0</v>
      </c>
      <c r="AM178" s="406">
        <v>0</v>
      </c>
      <c r="AN178" s="406">
        <f t="shared" ref="AN178" si="187">AN177</f>
        <v>0</v>
      </c>
      <c r="AO178" s="406">
        <f t="shared" ref="AO178" si="188">AO177</f>
        <v>0</v>
      </c>
      <c r="AP178" s="406">
        <f t="shared" ref="AP178" si="189">AP177</f>
        <v>0</v>
      </c>
      <c r="AQ178" s="406">
        <f t="shared" ref="AQ178" si="190">AQ177</f>
        <v>0</v>
      </c>
      <c r="AR178" s="406">
        <f t="shared" ref="AR178" si="191">AR177</f>
        <v>0</v>
      </c>
      <c r="AS178" s="302"/>
    </row>
    <row r="179" spans="1:45" hidden="1" outlineLevel="1">
      <c r="B179" s="507"/>
      <c r="C179" s="287"/>
      <c r="D179" s="287"/>
      <c r="E179" s="287"/>
      <c r="F179" s="287"/>
      <c r="G179" s="287"/>
      <c r="H179" s="287"/>
      <c r="I179" s="287"/>
      <c r="J179" s="287"/>
      <c r="K179" s="287"/>
      <c r="L179" s="287"/>
      <c r="M179" s="287"/>
      <c r="N179" s="287"/>
      <c r="O179" s="287"/>
      <c r="P179" s="287"/>
      <c r="Q179" s="287"/>
      <c r="R179" s="287"/>
      <c r="S179" s="287"/>
      <c r="T179" s="287"/>
      <c r="U179" s="287"/>
      <c r="V179" s="287"/>
      <c r="W179" s="287"/>
      <c r="X179" s="287"/>
      <c r="Y179" s="287"/>
      <c r="Z179" s="287"/>
      <c r="AA179" s="287"/>
      <c r="AB179" s="287"/>
      <c r="AC179" s="287"/>
      <c r="AD179" s="287"/>
      <c r="AE179" s="407"/>
      <c r="AF179" s="420"/>
      <c r="AG179" s="420"/>
      <c r="AH179" s="420"/>
      <c r="AI179" s="420"/>
      <c r="AJ179" s="420"/>
      <c r="AK179" s="420"/>
      <c r="AL179" s="420"/>
      <c r="AM179" s="420"/>
      <c r="AN179" s="420"/>
      <c r="AO179" s="420"/>
      <c r="AP179" s="420"/>
      <c r="AQ179" s="420"/>
      <c r="AR179" s="420"/>
      <c r="AS179" s="302"/>
    </row>
    <row r="180" spans="1:45" ht="30" hidden="1" outlineLevel="1">
      <c r="A180" s="509">
        <v>45</v>
      </c>
      <c r="B180" s="507" t="s">
        <v>137</v>
      </c>
      <c r="C180" s="287" t="s">
        <v>25</v>
      </c>
      <c r="D180" s="291"/>
      <c r="E180" s="291"/>
      <c r="F180" s="291"/>
      <c r="G180" s="291"/>
      <c r="H180" s="291"/>
      <c r="I180" s="291"/>
      <c r="J180" s="291"/>
      <c r="K180" s="291"/>
      <c r="L180" s="291"/>
      <c r="M180" s="291"/>
      <c r="N180" s="291"/>
      <c r="O180" s="291"/>
      <c r="P180" s="291"/>
      <c r="Q180" s="291">
        <v>12</v>
      </c>
      <c r="R180" s="291"/>
      <c r="S180" s="291"/>
      <c r="T180" s="291"/>
      <c r="U180" s="291"/>
      <c r="V180" s="291"/>
      <c r="W180" s="291"/>
      <c r="X180" s="291"/>
      <c r="Y180" s="291"/>
      <c r="Z180" s="291"/>
      <c r="AA180" s="291"/>
      <c r="AB180" s="291"/>
      <c r="AC180" s="291"/>
      <c r="AD180" s="291"/>
      <c r="AE180" s="421"/>
      <c r="AF180" s="405"/>
      <c r="AG180" s="405"/>
      <c r="AH180" s="405"/>
      <c r="AI180" s="405"/>
      <c r="AJ180" s="405"/>
      <c r="AK180" s="405"/>
      <c r="AL180" s="410"/>
      <c r="AM180" s="410"/>
      <c r="AN180" s="410"/>
      <c r="AO180" s="410"/>
      <c r="AP180" s="410"/>
      <c r="AQ180" s="410"/>
      <c r="AR180" s="410"/>
      <c r="AS180" s="292">
        <f>SUM(AE180:AR180)</f>
        <v>0</v>
      </c>
    </row>
    <row r="181" spans="1:45" hidden="1" outlineLevel="1">
      <c r="B181" s="290" t="s">
        <v>266</v>
      </c>
      <c r="C181" s="287" t="s">
        <v>163</v>
      </c>
      <c r="D181" s="291"/>
      <c r="E181" s="291"/>
      <c r="F181" s="291"/>
      <c r="G181" s="291"/>
      <c r="H181" s="291"/>
      <c r="I181" s="291"/>
      <c r="J181" s="291"/>
      <c r="K181" s="291"/>
      <c r="L181" s="291"/>
      <c r="M181" s="291"/>
      <c r="N181" s="291"/>
      <c r="O181" s="291"/>
      <c r="P181" s="291"/>
      <c r="Q181" s="291">
        <v>12</v>
      </c>
      <c r="R181" s="291"/>
      <c r="S181" s="291"/>
      <c r="T181" s="291"/>
      <c r="U181" s="291"/>
      <c r="V181" s="291"/>
      <c r="W181" s="291"/>
      <c r="X181" s="291"/>
      <c r="Y181" s="291"/>
      <c r="Z181" s="291"/>
      <c r="AA181" s="291"/>
      <c r="AB181" s="291"/>
      <c r="AC181" s="291"/>
      <c r="AD181" s="291"/>
      <c r="AE181" s="406">
        <v>0</v>
      </c>
      <c r="AF181" s="406">
        <v>0</v>
      </c>
      <c r="AG181" s="406">
        <v>0</v>
      </c>
      <c r="AH181" s="406">
        <v>0</v>
      </c>
      <c r="AI181" s="406">
        <v>0</v>
      </c>
      <c r="AJ181" s="406">
        <v>0</v>
      </c>
      <c r="AK181" s="406">
        <v>0</v>
      </c>
      <c r="AL181" s="406">
        <v>0</v>
      </c>
      <c r="AM181" s="406">
        <v>0</v>
      </c>
      <c r="AN181" s="406">
        <f t="shared" ref="AN181" si="192">AN180</f>
        <v>0</v>
      </c>
      <c r="AO181" s="406">
        <f t="shared" ref="AO181" si="193">AO180</f>
        <v>0</v>
      </c>
      <c r="AP181" s="406">
        <f t="shared" ref="AP181" si="194">AP180</f>
        <v>0</v>
      </c>
      <c r="AQ181" s="406">
        <f t="shared" ref="AQ181" si="195">AQ180</f>
        <v>0</v>
      </c>
      <c r="AR181" s="406">
        <f t="shared" ref="AR181" si="196">AR180</f>
        <v>0</v>
      </c>
      <c r="AS181" s="302"/>
    </row>
    <row r="182" spans="1:45" hidden="1" outlineLevel="1">
      <c r="B182" s="507"/>
      <c r="C182" s="287"/>
      <c r="D182" s="287"/>
      <c r="E182" s="287"/>
      <c r="F182" s="287"/>
      <c r="G182" s="287"/>
      <c r="H182" s="287"/>
      <c r="I182" s="287"/>
      <c r="J182" s="287"/>
      <c r="K182" s="287"/>
      <c r="L182" s="287"/>
      <c r="M182" s="287"/>
      <c r="N182" s="287"/>
      <c r="O182" s="287"/>
      <c r="P182" s="287"/>
      <c r="Q182" s="287"/>
      <c r="R182" s="287"/>
      <c r="S182" s="287"/>
      <c r="T182" s="287"/>
      <c r="U182" s="287"/>
      <c r="V182" s="287"/>
      <c r="W182" s="287"/>
      <c r="X182" s="287"/>
      <c r="Y182" s="287"/>
      <c r="Z182" s="287"/>
      <c r="AA182" s="287"/>
      <c r="AB182" s="287"/>
      <c r="AC182" s="287"/>
      <c r="AD182" s="287"/>
      <c r="AE182" s="407"/>
      <c r="AF182" s="420"/>
      <c r="AG182" s="420"/>
      <c r="AH182" s="420"/>
      <c r="AI182" s="420"/>
      <c r="AJ182" s="420"/>
      <c r="AK182" s="420"/>
      <c r="AL182" s="420"/>
      <c r="AM182" s="420"/>
      <c r="AN182" s="420"/>
      <c r="AO182" s="420"/>
      <c r="AP182" s="420"/>
      <c r="AQ182" s="420"/>
      <c r="AR182" s="420"/>
      <c r="AS182" s="302"/>
    </row>
    <row r="183" spans="1:45" ht="30" hidden="1" outlineLevel="1">
      <c r="A183" s="509">
        <v>46</v>
      </c>
      <c r="B183" s="507" t="s">
        <v>138</v>
      </c>
      <c r="C183" s="287" t="s">
        <v>25</v>
      </c>
      <c r="D183" s="291"/>
      <c r="E183" s="291"/>
      <c r="F183" s="291"/>
      <c r="G183" s="291"/>
      <c r="H183" s="291"/>
      <c r="I183" s="291"/>
      <c r="J183" s="291"/>
      <c r="K183" s="291"/>
      <c r="L183" s="291"/>
      <c r="M183" s="291"/>
      <c r="N183" s="291"/>
      <c r="O183" s="291"/>
      <c r="P183" s="291"/>
      <c r="Q183" s="291">
        <v>12</v>
      </c>
      <c r="R183" s="291"/>
      <c r="S183" s="291"/>
      <c r="T183" s="291"/>
      <c r="U183" s="291"/>
      <c r="V183" s="291"/>
      <c r="W183" s="291"/>
      <c r="X183" s="291"/>
      <c r="Y183" s="291"/>
      <c r="Z183" s="291"/>
      <c r="AA183" s="291"/>
      <c r="AB183" s="291"/>
      <c r="AC183" s="291"/>
      <c r="AD183" s="291"/>
      <c r="AE183" s="421"/>
      <c r="AF183" s="405"/>
      <c r="AG183" s="405"/>
      <c r="AH183" s="405"/>
      <c r="AI183" s="405"/>
      <c r="AJ183" s="405"/>
      <c r="AK183" s="405"/>
      <c r="AL183" s="410"/>
      <c r="AM183" s="410"/>
      <c r="AN183" s="410"/>
      <c r="AO183" s="410"/>
      <c r="AP183" s="410"/>
      <c r="AQ183" s="410"/>
      <c r="AR183" s="410"/>
      <c r="AS183" s="292">
        <f>SUM(AE183:AR183)</f>
        <v>0</v>
      </c>
    </row>
    <row r="184" spans="1:45" hidden="1" outlineLevel="1">
      <c r="B184" s="290" t="s">
        <v>266</v>
      </c>
      <c r="C184" s="287" t="s">
        <v>163</v>
      </c>
      <c r="D184" s="291"/>
      <c r="E184" s="291"/>
      <c r="F184" s="291"/>
      <c r="G184" s="291"/>
      <c r="H184" s="291"/>
      <c r="I184" s="291"/>
      <c r="J184" s="291"/>
      <c r="K184" s="291"/>
      <c r="L184" s="291"/>
      <c r="M184" s="291"/>
      <c r="N184" s="291"/>
      <c r="O184" s="291"/>
      <c r="P184" s="291"/>
      <c r="Q184" s="291">
        <v>12</v>
      </c>
      <c r="R184" s="291"/>
      <c r="S184" s="291"/>
      <c r="T184" s="291"/>
      <c r="U184" s="291"/>
      <c r="V184" s="291"/>
      <c r="W184" s="291"/>
      <c r="X184" s="291"/>
      <c r="Y184" s="291"/>
      <c r="Z184" s="291"/>
      <c r="AA184" s="291"/>
      <c r="AB184" s="291"/>
      <c r="AC184" s="291"/>
      <c r="AD184" s="291"/>
      <c r="AE184" s="406">
        <v>0</v>
      </c>
      <c r="AF184" s="406">
        <v>0</v>
      </c>
      <c r="AG184" s="406">
        <v>0</v>
      </c>
      <c r="AH184" s="406">
        <v>0</v>
      </c>
      <c r="AI184" s="406">
        <v>0</v>
      </c>
      <c r="AJ184" s="406">
        <v>0</v>
      </c>
      <c r="AK184" s="406">
        <v>0</v>
      </c>
      <c r="AL184" s="406">
        <v>0</v>
      </c>
      <c r="AM184" s="406">
        <v>0</v>
      </c>
      <c r="AN184" s="406">
        <f t="shared" ref="AN184" si="197">AN183</f>
        <v>0</v>
      </c>
      <c r="AO184" s="406">
        <f t="shared" ref="AO184" si="198">AO183</f>
        <v>0</v>
      </c>
      <c r="AP184" s="406">
        <f t="shared" ref="AP184" si="199">AP183</f>
        <v>0</v>
      </c>
      <c r="AQ184" s="406">
        <f t="shared" ref="AQ184" si="200">AQ183</f>
        <v>0</v>
      </c>
      <c r="AR184" s="406">
        <f t="shared" ref="AR184" si="201">AR183</f>
        <v>0</v>
      </c>
      <c r="AS184" s="302"/>
    </row>
    <row r="185" spans="1:45" hidden="1" outlineLevel="1">
      <c r="B185" s="507"/>
      <c r="C185" s="287"/>
      <c r="D185" s="287"/>
      <c r="E185" s="287"/>
      <c r="F185" s="287"/>
      <c r="G185" s="287"/>
      <c r="H185" s="287"/>
      <c r="I185" s="287"/>
      <c r="J185" s="287"/>
      <c r="K185" s="287"/>
      <c r="L185" s="287"/>
      <c r="M185" s="287"/>
      <c r="N185" s="287"/>
      <c r="O185" s="287"/>
      <c r="P185" s="287"/>
      <c r="Q185" s="287"/>
      <c r="R185" s="287"/>
      <c r="S185" s="287"/>
      <c r="T185" s="287"/>
      <c r="U185" s="287"/>
      <c r="V185" s="287"/>
      <c r="W185" s="287"/>
      <c r="X185" s="287"/>
      <c r="Y185" s="287"/>
      <c r="Z185" s="287"/>
      <c r="AA185" s="287"/>
      <c r="AB185" s="287"/>
      <c r="AC185" s="287"/>
      <c r="AD185" s="287"/>
      <c r="AE185" s="407"/>
      <c r="AF185" s="420"/>
      <c r="AG185" s="420"/>
      <c r="AH185" s="420"/>
      <c r="AI185" s="420"/>
      <c r="AJ185" s="420"/>
      <c r="AK185" s="420"/>
      <c r="AL185" s="420"/>
      <c r="AM185" s="420"/>
      <c r="AN185" s="420"/>
      <c r="AO185" s="420"/>
      <c r="AP185" s="420"/>
      <c r="AQ185" s="420"/>
      <c r="AR185" s="420"/>
      <c r="AS185" s="302"/>
    </row>
    <row r="186" spans="1:45" ht="30" hidden="1" outlineLevel="1">
      <c r="A186" s="509">
        <v>47</v>
      </c>
      <c r="B186" s="507" t="s">
        <v>139</v>
      </c>
      <c r="C186" s="287" t="s">
        <v>25</v>
      </c>
      <c r="D186" s="291"/>
      <c r="E186" s="291"/>
      <c r="F186" s="291"/>
      <c r="G186" s="291"/>
      <c r="H186" s="291"/>
      <c r="I186" s="291"/>
      <c r="J186" s="291"/>
      <c r="K186" s="291"/>
      <c r="L186" s="291"/>
      <c r="M186" s="291"/>
      <c r="N186" s="291"/>
      <c r="O186" s="291"/>
      <c r="P186" s="291"/>
      <c r="Q186" s="291">
        <v>12</v>
      </c>
      <c r="R186" s="291"/>
      <c r="S186" s="291"/>
      <c r="T186" s="291"/>
      <c r="U186" s="291"/>
      <c r="V186" s="291"/>
      <c r="W186" s="291"/>
      <c r="X186" s="291"/>
      <c r="Y186" s="291"/>
      <c r="Z186" s="291"/>
      <c r="AA186" s="291"/>
      <c r="AB186" s="291"/>
      <c r="AC186" s="291"/>
      <c r="AD186" s="291"/>
      <c r="AE186" s="421"/>
      <c r="AF186" s="405"/>
      <c r="AG186" s="405"/>
      <c r="AH186" s="405"/>
      <c r="AI186" s="405"/>
      <c r="AJ186" s="405"/>
      <c r="AK186" s="405"/>
      <c r="AL186" s="410"/>
      <c r="AM186" s="410"/>
      <c r="AN186" s="410"/>
      <c r="AO186" s="410"/>
      <c r="AP186" s="410"/>
      <c r="AQ186" s="410"/>
      <c r="AR186" s="410"/>
      <c r="AS186" s="292">
        <f>SUM(AE186:AR186)</f>
        <v>0</v>
      </c>
    </row>
    <row r="187" spans="1:45" hidden="1" outlineLevel="1">
      <c r="B187" s="290" t="s">
        <v>266</v>
      </c>
      <c r="C187" s="287" t="s">
        <v>163</v>
      </c>
      <c r="D187" s="291"/>
      <c r="E187" s="291"/>
      <c r="F187" s="291"/>
      <c r="G187" s="291"/>
      <c r="H187" s="291"/>
      <c r="I187" s="291"/>
      <c r="J187" s="291"/>
      <c r="K187" s="291"/>
      <c r="L187" s="291"/>
      <c r="M187" s="291"/>
      <c r="N187" s="291"/>
      <c r="O187" s="291"/>
      <c r="P187" s="291"/>
      <c r="Q187" s="291">
        <v>12</v>
      </c>
      <c r="R187" s="291"/>
      <c r="S187" s="291"/>
      <c r="T187" s="291"/>
      <c r="U187" s="291"/>
      <c r="V187" s="291"/>
      <c r="W187" s="291"/>
      <c r="X187" s="291"/>
      <c r="Y187" s="291"/>
      <c r="Z187" s="291"/>
      <c r="AA187" s="291"/>
      <c r="AB187" s="291"/>
      <c r="AC187" s="291"/>
      <c r="AD187" s="291"/>
      <c r="AE187" s="406">
        <v>0</v>
      </c>
      <c r="AF187" s="406">
        <v>0</v>
      </c>
      <c r="AG187" s="406">
        <v>0</v>
      </c>
      <c r="AH187" s="406">
        <v>0</v>
      </c>
      <c r="AI187" s="406">
        <v>0</v>
      </c>
      <c r="AJ187" s="406">
        <v>0</v>
      </c>
      <c r="AK187" s="406">
        <v>0</v>
      </c>
      <c r="AL187" s="406">
        <v>0</v>
      </c>
      <c r="AM187" s="406">
        <v>0</v>
      </c>
      <c r="AN187" s="406">
        <f t="shared" ref="AN187" si="202">AN186</f>
        <v>0</v>
      </c>
      <c r="AO187" s="406">
        <f t="shared" ref="AO187" si="203">AO186</f>
        <v>0</v>
      </c>
      <c r="AP187" s="406">
        <f t="shared" ref="AP187" si="204">AP186</f>
        <v>0</v>
      </c>
      <c r="AQ187" s="406">
        <f t="shared" ref="AQ187" si="205">AQ186</f>
        <v>0</v>
      </c>
      <c r="AR187" s="406">
        <f t="shared" ref="AR187" si="206">AR186</f>
        <v>0</v>
      </c>
      <c r="AS187" s="302"/>
    </row>
    <row r="188" spans="1:45" hidden="1" outlineLevel="1">
      <c r="B188" s="507"/>
      <c r="C188" s="287"/>
      <c r="D188" s="287"/>
      <c r="E188" s="287"/>
      <c r="F188" s="287"/>
      <c r="G188" s="287"/>
      <c r="H188" s="287"/>
      <c r="I188" s="287"/>
      <c r="J188" s="287"/>
      <c r="K188" s="287"/>
      <c r="L188" s="287"/>
      <c r="M188" s="287"/>
      <c r="N188" s="287"/>
      <c r="O188" s="287"/>
      <c r="P188" s="287"/>
      <c r="Q188" s="287"/>
      <c r="R188" s="287"/>
      <c r="S188" s="287"/>
      <c r="T188" s="287"/>
      <c r="U188" s="287"/>
      <c r="V188" s="287"/>
      <c r="W188" s="287"/>
      <c r="X188" s="287"/>
      <c r="Y188" s="287"/>
      <c r="Z188" s="287"/>
      <c r="AA188" s="287"/>
      <c r="AB188" s="287"/>
      <c r="AC188" s="287"/>
      <c r="AD188" s="287"/>
      <c r="AE188" s="407"/>
      <c r="AF188" s="420"/>
      <c r="AG188" s="420"/>
      <c r="AH188" s="420"/>
      <c r="AI188" s="420"/>
      <c r="AJ188" s="420"/>
      <c r="AK188" s="420"/>
      <c r="AL188" s="420"/>
      <c r="AM188" s="420"/>
      <c r="AN188" s="420"/>
      <c r="AO188" s="420"/>
      <c r="AP188" s="420"/>
      <c r="AQ188" s="420"/>
      <c r="AR188" s="420"/>
      <c r="AS188" s="302"/>
    </row>
    <row r="189" spans="1:45" ht="30" hidden="1" outlineLevel="1">
      <c r="A189" s="509">
        <v>48</v>
      </c>
      <c r="B189" s="507" t="s">
        <v>140</v>
      </c>
      <c r="C189" s="287" t="s">
        <v>25</v>
      </c>
      <c r="D189" s="291"/>
      <c r="E189" s="291"/>
      <c r="F189" s="291"/>
      <c r="G189" s="291"/>
      <c r="H189" s="291"/>
      <c r="I189" s="291"/>
      <c r="J189" s="291"/>
      <c r="K189" s="291"/>
      <c r="L189" s="291"/>
      <c r="M189" s="291"/>
      <c r="N189" s="291"/>
      <c r="O189" s="291"/>
      <c r="P189" s="291"/>
      <c r="Q189" s="291">
        <v>12</v>
      </c>
      <c r="R189" s="291"/>
      <c r="S189" s="291"/>
      <c r="T189" s="291"/>
      <c r="U189" s="291"/>
      <c r="V189" s="291"/>
      <c r="W189" s="291"/>
      <c r="X189" s="291"/>
      <c r="Y189" s="291"/>
      <c r="Z189" s="291"/>
      <c r="AA189" s="291"/>
      <c r="AB189" s="291"/>
      <c r="AC189" s="291"/>
      <c r="AD189" s="291"/>
      <c r="AE189" s="421"/>
      <c r="AF189" s="405"/>
      <c r="AG189" s="405"/>
      <c r="AH189" s="405"/>
      <c r="AI189" s="405"/>
      <c r="AJ189" s="405"/>
      <c r="AK189" s="405"/>
      <c r="AL189" s="410"/>
      <c r="AM189" s="410"/>
      <c r="AN189" s="410"/>
      <c r="AO189" s="410"/>
      <c r="AP189" s="410"/>
      <c r="AQ189" s="410"/>
      <c r="AR189" s="410"/>
      <c r="AS189" s="292">
        <f>SUM(AE189:AR189)</f>
        <v>0</v>
      </c>
    </row>
    <row r="190" spans="1:45" hidden="1" outlineLevel="1">
      <c r="B190" s="290" t="s">
        <v>266</v>
      </c>
      <c r="C190" s="287" t="s">
        <v>163</v>
      </c>
      <c r="D190" s="291"/>
      <c r="E190" s="291"/>
      <c r="F190" s="291"/>
      <c r="G190" s="291"/>
      <c r="H190" s="291"/>
      <c r="I190" s="291"/>
      <c r="J190" s="291"/>
      <c r="K190" s="291"/>
      <c r="L190" s="291"/>
      <c r="M190" s="291"/>
      <c r="N190" s="291"/>
      <c r="O190" s="291"/>
      <c r="P190" s="291"/>
      <c r="Q190" s="291">
        <v>12</v>
      </c>
      <c r="R190" s="291"/>
      <c r="S190" s="291"/>
      <c r="T190" s="291"/>
      <c r="U190" s="291"/>
      <c r="V190" s="291"/>
      <c r="W190" s="291"/>
      <c r="X190" s="291"/>
      <c r="Y190" s="291"/>
      <c r="Z190" s="291"/>
      <c r="AA190" s="291"/>
      <c r="AB190" s="291"/>
      <c r="AC190" s="291"/>
      <c r="AD190" s="291"/>
      <c r="AE190" s="406">
        <v>0</v>
      </c>
      <c r="AF190" s="406">
        <v>0</v>
      </c>
      <c r="AG190" s="406">
        <v>0</v>
      </c>
      <c r="AH190" s="406">
        <v>0</v>
      </c>
      <c r="AI190" s="406">
        <v>0</v>
      </c>
      <c r="AJ190" s="406">
        <v>0</v>
      </c>
      <c r="AK190" s="406">
        <v>0</v>
      </c>
      <c r="AL190" s="406">
        <v>0</v>
      </c>
      <c r="AM190" s="406">
        <v>0</v>
      </c>
      <c r="AN190" s="406">
        <f t="shared" ref="AN190" si="207">AN189</f>
        <v>0</v>
      </c>
      <c r="AO190" s="406">
        <f t="shared" ref="AO190" si="208">AO189</f>
        <v>0</v>
      </c>
      <c r="AP190" s="406">
        <f t="shared" ref="AP190" si="209">AP189</f>
        <v>0</v>
      </c>
      <c r="AQ190" s="406">
        <f t="shared" ref="AQ190" si="210">AQ189</f>
        <v>0</v>
      </c>
      <c r="AR190" s="406">
        <f t="shared" ref="AR190" si="211">AR189</f>
        <v>0</v>
      </c>
      <c r="AS190" s="302"/>
    </row>
    <row r="191" spans="1:45" hidden="1" outlineLevel="1">
      <c r="B191" s="507"/>
      <c r="C191" s="287"/>
      <c r="D191" s="287"/>
      <c r="E191" s="287"/>
      <c r="F191" s="287"/>
      <c r="G191" s="287"/>
      <c r="H191" s="287"/>
      <c r="I191" s="287"/>
      <c r="J191" s="287"/>
      <c r="K191" s="287"/>
      <c r="L191" s="287"/>
      <c r="M191" s="287"/>
      <c r="N191" s="287"/>
      <c r="O191" s="287"/>
      <c r="P191" s="287"/>
      <c r="Q191" s="287"/>
      <c r="R191" s="287"/>
      <c r="S191" s="287"/>
      <c r="T191" s="287"/>
      <c r="U191" s="287"/>
      <c r="V191" s="287"/>
      <c r="W191" s="287"/>
      <c r="X191" s="287"/>
      <c r="Y191" s="287"/>
      <c r="Z191" s="287"/>
      <c r="AA191" s="287"/>
      <c r="AB191" s="287"/>
      <c r="AC191" s="287"/>
      <c r="AD191" s="287"/>
      <c r="AE191" s="407"/>
      <c r="AF191" s="420"/>
      <c r="AG191" s="420"/>
      <c r="AH191" s="420"/>
      <c r="AI191" s="420"/>
      <c r="AJ191" s="420"/>
      <c r="AK191" s="420"/>
      <c r="AL191" s="420"/>
      <c r="AM191" s="420"/>
      <c r="AN191" s="420"/>
      <c r="AO191" s="420"/>
      <c r="AP191" s="420"/>
      <c r="AQ191" s="420"/>
      <c r="AR191" s="420"/>
      <c r="AS191" s="302"/>
    </row>
    <row r="192" spans="1:45" ht="30" hidden="1" outlineLevel="1">
      <c r="A192" s="509">
        <v>49</v>
      </c>
      <c r="B192" s="507" t="s">
        <v>141</v>
      </c>
      <c r="C192" s="287" t="s">
        <v>25</v>
      </c>
      <c r="D192" s="291"/>
      <c r="E192" s="291"/>
      <c r="F192" s="291"/>
      <c r="G192" s="291"/>
      <c r="H192" s="291"/>
      <c r="I192" s="291"/>
      <c r="J192" s="291"/>
      <c r="K192" s="291"/>
      <c r="L192" s="291"/>
      <c r="M192" s="291"/>
      <c r="N192" s="291"/>
      <c r="O192" s="291"/>
      <c r="P192" s="291"/>
      <c r="Q192" s="291">
        <v>12</v>
      </c>
      <c r="R192" s="291"/>
      <c r="S192" s="291"/>
      <c r="T192" s="291"/>
      <c r="U192" s="291"/>
      <c r="V192" s="291"/>
      <c r="W192" s="291"/>
      <c r="X192" s="291"/>
      <c r="Y192" s="291"/>
      <c r="Z192" s="291"/>
      <c r="AA192" s="291"/>
      <c r="AB192" s="291"/>
      <c r="AC192" s="291"/>
      <c r="AD192" s="291"/>
      <c r="AE192" s="421"/>
      <c r="AF192" s="405"/>
      <c r="AG192" s="405"/>
      <c r="AH192" s="405"/>
      <c r="AI192" s="405"/>
      <c r="AJ192" s="405"/>
      <c r="AK192" s="405"/>
      <c r="AL192" s="410"/>
      <c r="AM192" s="410"/>
      <c r="AN192" s="410"/>
      <c r="AO192" s="410"/>
      <c r="AP192" s="410"/>
      <c r="AQ192" s="410"/>
      <c r="AR192" s="410"/>
      <c r="AS192" s="292">
        <f>SUM(AE192:AR192)</f>
        <v>0</v>
      </c>
    </row>
    <row r="193" spans="2:45" hidden="1" outlineLevel="1">
      <c r="B193" s="290" t="s">
        <v>266</v>
      </c>
      <c r="C193" s="287" t="s">
        <v>163</v>
      </c>
      <c r="D193" s="291"/>
      <c r="E193" s="291"/>
      <c r="F193" s="291"/>
      <c r="G193" s="291"/>
      <c r="H193" s="291"/>
      <c r="I193" s="291"/>
      <c r="J193" s="291"/>
      <c r="K193" s="291"/>
      <c r="L193" s="291"/>
      <c r="M193" s="291"/>
      <c r="N193" s="291"/>
      <c r="O193" s="291"/>
      <c r="P193" s="291"/>
      <c r="Q193" s="291">
        <v>12</v>
      </c>
      <c r="R193" s="291"/>
      <c r="S193" s="291"/>
      <c r="T193" s="291"/>
      <c r="U193" s="291"/>
      <c r="V193" s="291"/>
      <c r="W193" s="291"/>
      <c r="X193" s="291"/>
      <c r="Y193" s="291"/>
      <c r="Z193" s="291"/>
      <c r="AA193" s="291"/>
      <c r="AB193" s="291"/>
      <c r="AC193" s="291"/>
      <c r="AD193" s="291"/>
      <c r="AE193" s="406">
        <v>0</v>
      </c>
      <c r="AF193" s="406">
        <v>0</v>
      </c>
      <c r="AG193" s="406">
        <v>0</v>
      </c>
      <c r="AH193" s="406">
        <v>0</v>
      </c>
      <c r="AI193" s="406">
        <v>0</v>
      </c>
      <c r="AJ193" s="406">
        <v>0</v>
      </c>
      <c r="AK193" s="406">
        <v>0</v>
      </c>
      <c r="AL193" s="406">
        <v>0</v>
      </c>
      <c r="AM193" s="406">
        <v>0</v>
      </c>
      <c r="AN193" s="406">
        <f t="shared" ref="AN193" si="212">AN192</f>
        <v>0</v>
      </c>
      <c r="AO193" s="406">
        <f t="shared" ref="AO193" si="213">AO192</f>
        <v>0</v>
      </c>
      <c r="AP193" s="406">
        <f t="shared" ref="AP193" si="214">AP192</f>
        <v>0</v>
      </c>
      <c r="AQ193" s="406">
        <f t="shared" ref="AQ193" si="215">AQ192</f>
        <v>0</v>
      </c>
      <c r="AR193" s="406">
        <f t="shared" ref="AR193" si="216">AR192</f>
        <v>0</v>
      </c>
      <c r="AS193" s="302"/>
    </row>
    <row r="194" spans="2:45" hidden="1" outlineLevel="1">
      <c r="B194" s="290"/>
      <c r="C194" s="301"/>
      <c r="D194" s="287"/>
      <c r="E194" s="287"/>
      <c r="F194" s="287"/>
      <c r="G194" s="287"/>
      <c r="H194" s="287"/>
      <c r="I194" s="287"/>
      <c r="J194" s="287"/>
      <c r="K194" s="287"/>
      <c r="L194" s="287"/>
      <c r="M194" s="287"/>
      <c r="N194" s="287"/>
      <c r="O194" s="287"/>
      <c r="P194" s="287"/>
      <c r="Q194" s="287"/>
      <c r="R194" s="287"/>
      <c r="S194" s="287"/>
      <c r="T194" s="287"/>
      <c r="U194" s="287"/>
      <c r="V194" s="287"/>
      <c r="W194" s="287"/>
      <c r="X194" s="287"/>
      <c r="Y194" s="287"/>
      <c r="Z194" s="287"/>
      <c r="AA194" s="287"/>
      <c r="AB194" s="287"/>
      <c r="AC194" s="287"/>
      <c r="AD194" s="287"/>
      <c r="AE194" s="297"/>
      <c r="AF194" s="297"/>
      <c r="AG194" s="297"/>
      <c r="AH194" s="297"/>
      <c r="AI194" s="297"/>
      <c r="AJ194" s="297"/>
      <c r="AK194" s="297"/>
      <c r="AL194" s="297"/>
      <c r="AM194" s="297"/>
      <c r="AN194" s="297"/>
      <c r="AO194" s="297"/>
      <c r="AP194" s="297"/>
      <c r="AQ194" s="297"/>
      <c r="AR194" s="297"/>
      <c r="AS194" s="302"/>
    </row>
    <row r="195" spans="2:45" ht="15.75" collapsed="1">
      <c r="B195" s="323" t="s">
        <v>270</v>
      </c>
      <c r="C195" s="325"/>
      <c r="D195" s="325">
        <f>SUM(D38:D193)</f>
        <v>31069107</v>
      </c>
      <c r="E195" s="325">
        <f t="shared" ref="E195:P195" si="217">SUM(E38:E193)</f>
        <v>36159348.871771671</v>
      </c>
      <c r="F195" s="325">
        <f t="shared" si="217"/>
        <v>36357129.668712951</v>
      </c>
      <c r="G195" s="325">
        <f t="shared" si="217"/>
        <v>36389831.699290499</v>
      </c>
      <c r="H195" s="325">
        <f t="shared" si="217"/>
        <v>36371289.699290499</v>
      </c>
      <c r="I195" s="325">
        <f t="shared" si="217"/>
        <v>36352952.699290499</v>
      </c>
      <c r="J195" s="325">
        <f t="shared" si="217"/>
        <v>35289777.699290499</v>
      </c>
      <c r="K195" s="325">
        <f t="shared" si="217"/>
        <v>35287462.699290499</v>
      </c>
      <c r="L195" s="325">
        <f t="shared" si="217"/>
        <v>34630448.699290499</v>
      </c>
      <c r="M195" s="325">
        <f t="shared" si="217"/>
        <v>31054533.699290495</v>
      </c>
      <c r="N195" s="325">
        <f t="shared" si="217"/>
        <v>21553606.321746178</v>
      </c>
      <c r="O195" s="325">
        <f t="shared" si="217"/>
        <v>20363794.021150034</v>
      </c>
      <c r="P195" s="325">
        <f t="shared" si="217"/>
        <v>15588460.122466106</v>
      </c>
      <c r="Q195" s="325"/>
      <c r="R195" s="325">
        <f>SUM(R38:R193)</f>
        <v>4396</v>
      </c>
      <c r="S195" s="325">
        <f t="shared" ref="S195:AD195" si="218">SUM(S38:S193)</f>
        <v>6142.0251760672427</v>
      </c>
      <c r="T195" s="325">
        <f t="shared" si="218"/>
        <v>6202.3547018536265</v>
      </c>
      <c r="U195" s="325">
        <f t="shared" si="218"/>
        <v>6211.2900597557073</v>
      </c>
      <c r="V195" s="325">
        <f t="shared" si="218"/>
        <v>6210.2900597557073</v>
      </c>
      <c r="W195" s="325">
        <f t="shared" si="218"/>
        <v>6208.2900597557073</v>
      </c>
      <c r="X195" s="325">
        <f t="shared" si="218"/>
        <v>6041.2900597557073</v>
      </c>
      <c r="Y195" s="325">
        <f t="shared" si="218"/>
        <v>6040.2900597557073</v>
      </c>
      <c r="Z195" s="325">
        <f t="shared" si="218"/>
        <v>5888.2900597557073</v>
      </c>
      <c r="AA195" s="325">
        <f t="shared" si="218"/>
        <v>5330.2900597557073</v>
      </c>
      <c r="AB195" s="325">
        <f t="shared" si="218"/>
        <v>3891.8340854108455</v>
      </c>
      <c r="AC195" s="325">
        <f t="shared" si="218"/>
        <v>3701.9643782299654</v>
      </c>
      <c r="AD195" s="325">
        <f t="shared" si="218"/>
        <v>3111.4200206438072</v>
      </c>
      <c r="AE195" s="325">
        <f>IF(AE36="kWh",SUMPRODUCT(D38:D193,AE38:AE193))</f>
        <v>6326094</v>
      </c>
      <c r="AF195" s="325">
        <f>IF(AF36="kWh",SUMPRODUCT(D38:D193,AF38:AF193))</f>
        <v>7267885.6298458241</v>
      </c>
      <c r="AG195" s="325">
        <f>IF(AG36="kw",SUMPRODUCT(Q38:Q193,R38:R193,AG38:AG193),SUMPRODUCT(D38:D193,AG38:AG193))</f>
        <v>20244.145840422956</v>
      </c>
      <c r="AH195" s="325">
        <f>IF(AH36="kw",SUMPRODUCT(Q38:Q193,R38:R193,AH38:AH193),SUMPRODUCT(D38:D193,AH38:AH193))</f>
        <v>8233.1557684890031</v>
      </c>
      <c r="AI195" s="325">
        <f>IF(AI36="kw",SUMPRODUCT(Q38:Q193,R38:R193,AI38:AI193),SUMPRODUCT(D38:D193,AI38:AI193))</f>
        <v>351.16739081613008</v>
      </c>
      <c r="AJ195" s="325">
        <f>IF(AJ36="kw",SUMPRODUCT(Q38:Q193,R38:R193,AJ38:AJ193),SUMPRODUCT(D38:D193,AJ38:AJ193))</f>
        <v>0</v>
      </c>
      <c r="AK195" s="325">
        <f>IF(AK36="kw",SUMPRODUCT(Q38:Q193,R38:R193,AK38:AK193),SUMPRODUCT(D38:D193,AK38:AK193))</f>
        <v>0</v>
      </c>
      <c r="AL195" s="325">
        <f>IF(AL36="kw",SUMPRODUCT(Q38:Q193,R38:R193,AL38:AL193),SUMPRODUCT(D38:D193,AL38:AL193))</f>
        <v>0</v>
      </c>
      <c r="AM195" s="325">
        <f>IF(AM36="kw",SUMPRODUCT(Q38:Q193,R38:R193,AM38:AM193),SUMPRODUCT(D38:D193,AM38:AM193))</f>
        <v>0</v>
      </c>
      <c r="AN195" s="325">
        <f>IF(AN36="kw",SUMPRODUCT(Q38:Q193,R38:R193,AN38:AN193),SUMPRODUCT(D38:D193,AN38:AN193))</f>
        <v>0</v>
      </c>
      <c r="AO195" s="325">
        <f>IF(AO36="kw",SUMPRODUCT(Q38:Q193,R38:R193,AO38:AO193),SUMPRODUCT(D38:D193,AO38:AO193))</f>
        <v>0</v>
      </c>
      <c r="AP195" s="325">
        <f>IF(AP36="kw",SUMPRODUCT(Q38:Q193,R38:R193,AP38:AP193),SUMPRODUCT(D38:D193,AP38:AP193))</f>
        <v>0</v>
      </c>
      <c r="AQ195" s="325">
        <f>IF(AQ36="kw",SUMPRODUCT(Q38:Q193,R38:R193,AQ38:AQ193),SUMPRODUCT(D38:D193,AQ38:AQ193))</f>
        <v>0</v>
      </c>
      <c r="AR195" s="325">
        <f>IF(AR36="kw",SUMPRODUCT(Q38:Q193,R38:R193,AR38:AR193),SUMPRODUCT(D38:D193,AR38:AR193))</f>
        <v>0</v>
      </c>
      <c r="AS195" s="326"/>
    </row>
    <row r="196" spans="2:45" ht="15.75">
      <c r="B196" s="386" t="s">
        <v>271</v>
      </c>
      <c r="C196" s="387"/>
      <c r="D196" s="387"/>
      <c r="E196" s="387"/>
      <c r="F196" s="387"/>
      <c r="G196" s="387"/>
      <c r="H196" s="387"/>
      <c r="I196" s="387"/>
      <c r="J196" s="387"/>
      <c r="K196" s="387"/>
      <c r="L196" s="387"/>
      <c r="M196" s="387"/>
      <c r="N196" s="387"/>
      <c r="O196" s="387"/>
      <c r="P196" s="387"/>
      <c r="Q196" s="387"/>
      <c r="R196" s="387"/>
      <c r="S196" s="387"/>
      <c r="T196" s="387"/>
      <c r="U196" s="387"/>
      <c r="V196" s="387"/>
      <c r="W196" s="387"/>
      <c r="X196" s="387"/>
      <c r="Y196" s="387"/>
      <c r="Z196" s="387"/>
      <c r="AA196" s="387"/>
      <c r="AB196" s="387"/>
      <c r="AC196" s="387"/>
      <c r="AD196" s="387"/>
      <c r="AE196" s="387">
        <f>HLOOKUP(AE35,'2. LRAMVA Threshold'!$B$42:$Q$60,7,FALSE)</f>
        <v>0</v>
      </c>
      <c r="AF196" s="387">
        <f>HLOOKUP(AF35,'2. LRAMVA Threshold'!$B$42:$Q$53,7,FALSE)</f>
        <v>0</v>
      </c>
      <c r="AG196" s="387">
        <f>HLOOKUP(AG35,'2. LRAMVA Threshold'!$B$42:$Q$53,7,FALSE)</f>
        <v>0</v>
      </c>
      <c r="AH196" s="387">
        <f>HLOOKUP(AH35,'2. LRAMVA Threshold'!$B$42:$Q$53,7,FALSE)</f>
        <v>0</v>
      </c>
      <c r="AI196" s="387">
        <f>HLOOKUP(AI35,'2. LRAMVA Threshold'!$B$42:$Q$53,7,FALSE)</f>
        <v>0</v>
      </c>
      <c r="AJ196" s="387">
        <f>HLOOKUP(AJ35,'2. LRAMVA Threshold'!$B$42:$Q$53,7,FALSE)</f>
        <v>0</v>
      </c>
      <c r="AK196" s="387">
        <f>HLOOKUP(AK35,'2. LRAMVA Threshold'!$B$42:$Q$53,7,FALSE)</f>
        <v>0</v>
      </c>
      <c r="AL196" s="387">
        <f>HLOOKUP(AL35,'2. LRAMVA Threshold'!$B$42:$Q$53,7,FALSE)</f>
        <v>0</v>
      </c>
      <c r="AM196" s="387">
        <f>HLOOKUP(AM35,'2. LRAMVA Threshold'!$B$42:$Q$53,7,FALSE)</f>
        <v>0</v>
      </c>
      <c r="AN196" s="387">
        <f>HLOOKUP(AN35,'2. LRAMVA Threshold'!$B$42:$Q$53,7,FALSE)</f>
        <v>0</v>
      </c>
      <c r="AO196" s="387">
        <f>HLOOKUP(AO35,'2. LRAMVA Threshold'!$B$42:$Q$53,7,FALSE)</f>
        <v>0</v>
      </c>
      <c r="AP196" s="387">
        <f>HLOOKUP(AP35,'2. LRAMVA Threshold'!$B$42:$Q$53,7,FALSE)</f>
        <v>0</v>
      </c>
      <c r="AQ196" s="387">
        <f>HLOOKUP(AQ35,'2. LRAMVA Threshold'!$B$42:$Q$53,7,FALSE)</f>
        <v>0</v>
      </c>
      <c r="AR196" s="387">
        <f>HLOOKUP(AR35,'2. LRAMVA Threshold'!$B$42:$Q$53,7,FALSE)</f>
        <v>0</v>
      </c>
      <c r="AS196" s="388"/>
    </row>
    <row r="197" spans="2:45">
      <c r="B197" s="508"/>
      <c r="C197" s="427"/>
      <c r="D197" s="428"/>
      <c r="E197" s="428"/>
      <c r="F197" s="428"/>
      <c r="G197" s="428"/>
      <c r="H197" s="428"/>
      <c r="I197" s="428"/>
      <c r="J197" s="428"/>
      <c r="K197" s="428"/>
      <c r="L197" s="428"/>
      <c r="M197" s="428"/>
      <c r="N197" s="391"/>
      <c r="O197" s="391"/>
      <c r="P197" s="391"/>
      <c r="Q197" s="428"/>
      <c r="R197" s="429"/>
      <c r="S197" s="428"/>
      <c r="T197" s="428"/>
      <c r="U197" s="428"/>
      <c r="V197" s="430"/>
      <c r="W197" s="430"/>
      <c r="X197" s="430"/>
      <c r="Y197" s="430"/>
      <c r="Z197" s="428"/>
      <c r="AA197" s="428"/>
      <c r="AB197" s="391"/>
      <c r="AC197" s="391"/>
      <c r="AD197" s="391"/>
      <c r="AE197" s="431"/>
      <c r="AF197" s="431"/>
      <c r="AG197" s="431"/>
      <c r="AH197" s="431"/>
      <c r="AI197" s="431"/>
      <c r="AJ197" s="431"/>
      <c r="AK197" s="431"/>
      <c r="AL197" s="394"/>
      <c r="AM197" s="394"/>
      <c r="AN197" s="394"/>
      <c r="AO197" s="394"/>
      <c r="AP197" s="394"/>
      <c r="AQ197" s="394"/>
      <c r="AR197" s="394"/>
      <c r="AS197" s="395"/>
    </row>
    <row r="198" spans="2:45">
      <c r="B198" s="320" t="s">
        <v>168</v>
      </c>
      <c r="C198" s="334"/>
      <c r="D198" s="334"/>
      <c r="E198" s="371"/>
      <c r="F198" s="371"/>
      <c r="G198" s="371"/>
      <c r="H198" s="371"/>
      <c r="I198" s="371"/>
      <c r="J198" s="371"/>
      <c r="K198" s="371"/>
      <c r="L198" s="371"/>
      <c r="M198" s="371"/>
      <c r="N198" s="371"/>
      <c r="O198" s="371"/>
      <c r="P198" s="371"/>
      <c r="Q198" s="371"/>
      <c r="R198" s="287"/>
      <c r="S198" s="336"/>
      <c r="T198" s="336"/>
      <c r="U198" s="336"/>
      <c r="V198" s="335"/>
      <c r="W198" s="335"/>
      <c r="X198" s="335"/>
      <c r="Y198" s="335"/>
      <c r="Z198" s="336"/>
      <c r="AA198" s="336"/>
      <c r="AB198" s="336"/>
      <c r="AC198" s="336"/>
      <c r="AD198" s="336"/>
      <c r="AE198" s="802">
        <f>HLOOKUP(AE$35,'3.  Distribution Rates'!$C$122:$P$135,7,FALSE)</f>
        <v>0</v>
      </c>
      <c r="AF198" s="802">
        <f>HLOOKUP(AF$35,'3.  Distribution Rates'!$C$122:$P$135,7,FALSE)</f>
        <v>0</v>
      </c>
      <c r="AG198" s="337">
        <f>HLOOKUP(AG$35,'3.  Distribution Rates'!$C$122:$P$135,7,FALSE)</f>
        <v>0</v>
      </c>
      <c r="AH198" s="337">
        <f>HLOOKUP(AH$35,'3.  Distribution Rates'!$C$122:$P$135,7,FALSE)</f>
        <v>0</v>
      </c>
      <c r="AI198" s="337">
        <f>HLOOKUP(AI$35,'3.  Distribution Rates'!$C$122:$P$135,7,FALSE)</f>
        <v>0</v>
      </c>
      <c r="AJ198" s="337">
        <f>HLOOKUP(AJ$35,'3.  Distribution Rates'!$C$122:$P$135,7,FALSE)</f>
        <v>0</v>
      </c>
      <c r="AK198" s="337">
        <f>HLOOKUP(AK$35,'3.  Distribution Rates'!$C$122:$P$135,7,FALSE)</f>
        <v>0</v>
      </c>
      <c r="AL198" s="337">
        <f>HLOOKUP(AL$35,'3.  Distribution Rates'!$C$122:$P$135,7,FALSE)</f>
        <v>0</v>
      </c>
      <c r="AM198" s="337">
        <f>HLOOKUP(AM$35,'3.  Distribution Rates'!$C$122:$P$135,7,FALSE)</f>
        <v>0</v>
      </c>
      <c r="AN198" s="337">
        <f>HLOOKUP(AN$35,'3.  Distribution Rates'!$C$122:$P$135,7,FALSE)</f>
        <v>0</v>
      </c>
      <c r="AO198" s="337">
        <f>HLOOKUP(AO$35,'3.  Distribution Rates'!$C$122:$P$135,7,FALSE)</f>
        <v>0</v>
      </c>
      <c r="AP198" s="337">
        <f>HLOOKUP(AP$35,'3.  Distribution Rates'!$C$122:$P$135,7,FALSE)</f>
        <v>0</v>
      </c>
      <c r="AQ198" s="337">
        <f>HLOOKUP(AQ$35,'3.  Distribution Rates'!$C$122:$P$135,7,FALSE)</f>
        <v>0</v>
      </c>
      <c r="AR198" s="337">
        <f>HLOOKUP(AR$35,'3.  Distribution Rates'!$C$122:$P$135,7,FALSE)</f>
        <v>0</v>
      </c>
      <c r="AS198" s="344"/>
    </row>
    <row r="199" spans="2:45">
      <c r="B199" s="320" t="s">
        <v>149</v>
      </c>
      <c r="C199" s="341"/>
      <c r="D199" s="305"/>
      <c r="E199" s="275"/>
      <c r="F199" s="275"/>
      <c r="G199" s="275"/>
      <c r="H199" s="275"/>
      <c r="I199" s="275"/>
      <c r="J199" s="275"/>
      <c r="K199" s="275"/>
      <c r="L199" s="275"/>
      <c r="M199" s="275"/>
      <c r="N199" s="275"/>
      <c r="O199" s="275"/>
      <c r="P199" s="275"/>
      <c r="Q199" s="275"/>
      <c r="R199" s="287"/>
      <c r="S199" s="275"/>
      <c r="T199" s="275"/>
      <c r="U199" s="275"/>
      <c r="V199" s="305"/>
      <c r="W199" s="305"/>
      <c r="X199" s="305"/>
      <c r="Y199" s="305"/>
      <c r="Z199" s="275"/>
      <c r="AA199" s="275"/>
      <c r="AB199" s="275"/>
      <c r="AC199" s="275"/>
      <c r="AD199" s="275"/>
      <c r="AE199" s="373">
        <f>'4.  2011-2014 LRAM'!AM138*AE198</f>
        <v>0</v>
      </c>
      <c r="AF199" s="373">
        <f>'4.  2011-2014 LRAM'!AN138*AF198</f>
        <v>0</v>
      </c>
      <c r="AG199" s="373">
        <f>'4.  2011-2014 LRAM'!AO138*AG198</f>
        <v>0</v>
      </c>
      <c r="AH199" s="373">
        <f>'4.  2011-2014 LRAM'!AP138*AH198</f>
        <v>0</v>
      </c>
      <c r="AI199" s="373">
        <f>'4.  2011-2014 LRAM'!AQ138*AI198</f>
        <v>0</v>
      </c>
      <c r="AJ199" s="373">
        <f>'4.  2011-2014 LRAM'!AR138*AJ198</f>
        <v>0</v>
      </c>
      <c r="AK199" s="373">
        <f>'4.  2011-2014 LRAM'!AS138*AK198</f>
        <v>0</v>
      </c>
      <c r="AL199" s="373">
        <f>'4.  2011-2014 LRAM'!AT138*AL198</f>
        <v>0</v>
      </c>
      <c r="AM199" s="373">
        <f>'4.  2011-2014 LRAM'!AU138*AM198</f>
        <v>0</v>
      </c>
      <c r="AN199" s="373">
        <f>'4.  2011-2014 LRAM'!AV138*AN198</f>
        <v>0</v>
      </c>
      <c r="AO199" s="373">
        <f>'4.  2011-2014 LRAM'!AW138*AO198</f>
        <v>0</v>
      </c>
      <c r="AP199" s="373">
        <f>'4.  2011-2014 LRAM'!AX138*AP198</f>
        <v>0</v>
      </c>
      <c r="AQ199" s="373">
        <f>'4.  2011-2014 LRAM'!AY138*AQ198</f>
        <v>0</v>
      </c>
      <c r="AR199" s="373">
        <f>'4.  2011-2014 LRAM'!AZ138*AR198</f>
        <v>0</v>
      </c>
      <c r="AS199" s="613">
        <f>SUM(AE199:AR199)</f>
        <v>0</v>
      </c>
    </row>
    <row r="200" spans="2:45">
      <c r="B200" s="320" t="s">
        <v>150</v>
      </c>
      <c r="C200" s="341"/>
      <c r="D200" s="305"/>
      <c r="E200" s="275"/>
      <c r="F200" s="275"/>
      <c r="G200" s="275"/>
      <c r="H200" s="275"/>
      <c r="I200" s="275"/>
      <c r="J200" s="275"/>
      <c r="K200" s="275"/>
      <c r="L200" s="275"/>
      <c r="M200" s="275"/>
      <c r="N200" s="275"/>
      <c r="O200" s="275"/>
      <c r="P200" s="275"/>
      <c r="Q200" s="275"/>
      <c r="R200" s="287"/>
      <c r="S200" s="275"/>
      <c r="T200" s="275"/>
      <c r="U200" s="275"/>
      <c r="V200" s="305"/>
      <c r="W200" s="305"/>
      <c r="X200" s="305"/>
      <c r="Y200" s="305"/>
      <c r="Z200" s="275"/>
      <c r="AA200" s="275"/>
      <c r="AB200" s="275"/>
      <c r="AC200" s="275"/>
      <c r="AD200" s="275"/>
      <c r="AE200" s="373">
        <f>'4.  2011-2014 LRAM'!AM277*AE198</f>
        <v>0</v>
      </c>
      <c r="AF200" s="373">
        <f>'4.  2011-2014 LRAM'!AN277*AF198</f>
        <v>0</v>
      </c>
      <c r="AG200" s="373">
        <f>'4.  2011-2014 LRAM'!AO277*AG198</f>
        <v>0</v>
      </c>
      <c r="AH200" s="373">
        <f>'4.  2011-2014 LRAM'!AP277*AH198</f>
        <v>0</v>
      </c>
      <c r="AI200" s="373">
        <f>'4.  2011-2014 LRAM'!AQ277*AI198</f>
        <v>0</v>
      </c>
      <c r="AJ200" s="373">
        <f>'4.  2011-2014 LRAM'!AR277*AJ198</f>
        <v>0</v>
      </c>
      <c r="AK200" s="373">
        <f>'4.  2011-2014 LRAM'!AS277*AK198</f>
        <v>0</v>
      </c>
      <c r="AL200" s="373">
        <f>'4.  2011-2014 LRAM'!AT277*AL198</f>
        <v>0</v>
      </c>
      <c r="AM200" s="373">
        <f>'4.  2011-2014 LRAM'!AU277*AM198</f>
        <v>0</v>
      </c>
      <c r="AN200" s="373">
        <f>'4.  2011-2014 LRAM'!AV277*AN198</f>
        <v>0</v>
      </c>
      <c r="AO200" s="373">
        <f>'4.  2011-2014 LRAM'!AW277*AO198</f>
        <v>0</v>
      </c>
      <c r="AP200" s="373">
        <f>'4.  2011-2014 LRAM'!AX277*AP198</f>
        <v>0</v>
      </c>
      <c r="AQ200" s="373">
        <f>'4.  2011-2014 LRAM'!AY277*AQ198</f>
        <v>0</v>
      </c>
      <c r="AR200" s="373">
        <f>'4.  2011-2014 LRAM'!AZ277*AR198</f>
        <v>0</v>
      </c>
      <c r="AS200" s="613">
        <f>SUM(AE200:AR200)</f>
        <v>0</v>
      </c>
    </row>
    <row r="201" spans="2:45">
      <c r="B201" s="320" t="s">
        <v>151</v>
      </c>
      <c r="C201" s="341"/>
      <c r="D201" s="305"/>
      <c r="E201" s="275"/>
      <c r="F201" s="275"/>
      <c r="G201" s="275"/>
      <c r="H201" s="275"/>
      <c r="I201" s="275"/>
      <c r="J201" s="275"/>
      <c r="K201" s="275"/>
      <c r="L201" s="275"/>
      <c r="M201" s="275"/>
      <c r="N201" s="275"/>
      <c r="O201" s="275"/>
      <c r="P201" s="275"/>
      <c r="Q201" s="275"/>
      <c r="R201" s="287"/>
      <c r="S201" s="275"/>
      <c r="T201" s="275"/>
      <c r="U201" s="275"/>
      <c r="V201" s="305"/>
      <c r="W201" s="305"/>
      <c r="X201" s="305"/>
      <c r="Y201" s="305"/>
      <c r="Z201" s="275"/>
      <c r="AA201" s="275"/>
      <c r="AB201" s="275"/>
      <c r="AC201" s="275"/>
      <c r="AD201" s="275"/>
      <c r="AE201" s="373">
        <f>'4.  2011-2014 LRAM'!AM413*AE198</f>
        <v>0</v>
      </c>
      <c r="AF201" s="373">
        <f>'4.  2011-2014 LRAM'!AN413*AF198</f>
        <v>0</v>
      </c>
      <c r="AG201" s="373">
        <f>'4.  2011-2014 LRAM'!AO413*AG198</f>
        <v>0</v>
      </c>
      <c r="AH201" s="373">
        <f>'4.  2011-2014 LRAM'!AP413*AH198</f>
        <v>0</v>
      </c>
      <c r="AI201" s="373">
        <f>'4.  2011-2014 LRAM'!AQ413*AI198</f>
        <v>0</v>
      </c>
      <c r="AJ201" s="373">
        <f>'4.  2011-2014 LRAM'!AR413*AJ198</f>
        <v>0</v>
      </c>
      <c r="AK201" s="373">
        <f>'4.  2011-2014 LRAM'!AS413*AK198</f>
        <v>0</v>
      </c>
      <c r="AL201" s="373">
        <f>'4.  2011-2014 LRAM'!AT413*AL198</f>
        <v>0</v>
      </c>
      <c r="AM201" s="373">
        <f>'4.  2011-2014 LRAM'!AU413*AM198</f>
        <v>0</v>
      </c>
      <c r="AN201" s="373">
        <f>'4.  2011-2014 LRAM'!AV413*AN198</f>
        <v>0</v>
      </c>
      <c r="AO201" s="373">
        <f>'4.  2011-2014 LRAM'!AW413*AO198</f>
        <v>0</v>
      </c>
      <c r="AP201" s="373">
        <f>'4.  2011-2014 LRAM'!AX413*AP198</f>
        <v>0</v>
      </c>
      <c r="AQ201" s="373">
        <f>'4.  2011-2014 LRAM'!AY413*AQ198</f>
        <v>0</v>
      </c>
      <c r="AR201" s="373">
        <f>'4.  2011-2014 LRAM'!AZ413*AR198</f>
        <v>0</v>
      </c>
      <c r="AS201" s="613">
        <f>SUM(AE201:AR201)</f>
        <v>0</v>
      </c>
    </row>
    <row r="202" spans="2:45">
      <c r="B202" s="320" t="s">
        <v>152</v>
      </c>
      <c r="C202" s="341"/>
      <c r="D202" s="305"/>
      <c r="E202" s="275"/>
      <c r="F202" s="275"/>
      <c r="G202" s="275"/>
      <c r="H202" s="275"/>
      <c r="I202" s="275"/>
      <c r="J202" s="275"/>
      <c r="K202" s="275"/>
      <c r="L202" s="275"/>
      <c r="M202" s="275"/>
      <c r="N202" s="275"/>
      <c r="O202" s="275"/>
      <c r="P202" s="275"/>
      <c r="Q202" s="275"/>
      <c r="R202" s="287"/>
      <c r="S202" s="275"/>
      <c r="T202" s="275"/>
      <c r="U202" s="275"/>
      <c r="V202" s="305"/>
      <c r="W202" s="305"/>
      <c r="X202" s="305"/>
      <c r="Y202" s="305"/>
      <c r="Z202" s="275"/>
      <c r="AA202" s="275"/>
      <c r="AB202" s="275"/>
      <c r="AC202" s="275"/>
      <c r="AD202" s="275"/>
      <c r="AE202" s="373">
        <f>'4.  2011-2014 LRAM'!AM550*AE198</f>
        <v>0</v>
      </c>
      <c r="AF202" s="373">
        <f>'4.  2011-2014 LRAM'!AN550*AF198</f>
        <v>0</v>
      </c>
      <c r="AG202" s="373">
        <f>'4.  2011-2014 LRAM'!AO550*AG198</f>
        <v>0</v>
      </c>
      <c r="AH202" s="373">
        <f>'4.  2011-2014 LRAM'!AP550*AH198</f>
        <v>0</v>
      </c>
      <c r="AI202" s="373">
        <f>'4.  2011-2014 LRAM'!AQ550*AI198</f>
        <v>0</v>
      </c>
      <c r="AJ202" s="373">
        <f>'4.  2011-2014 LRAM'!AR550*AJ198</f>
        <v>0</v>
      </c>
      <c r="AK202" s="373">
        <f>'4.  2011-2014 LRAM'!AS550*AK198</f>
        <v>0</v>
      </c>
      <c r="AL202" s="373">
        <f>'4.  2011-2014 LRAM'!AT550*AL198</f>
        <v>0</v>
      </c>
      <c r="AM202" s="373">
        <f>'4.  2011-2014 LRAM'!AU550*AM198</f>
        <v>0</v>
      </c>
      <c r="AN202" s="373">
        <f>'4.  2011-2014 LRAM'!AV550*AN198</f>
        <v>0</v>
      </c>
      <c r="AO202" s="373">
        <f>'4.  2011-2014 LRAM'!AW550*AO198</f>
        <v>0</v>
      </c>
      <c r="AP202" s="373">
        <f>'4.  2011-2014 LRAM'!AX550*AP198</f>
        <v>0</v>
      </c>
      <c r="AQ202" s="373">
        <f>'4.  2011-2014 LRAM'!AY550*AQ198</f>
        <v>0</v>
      </c>
      <c r="AR202" s="373">
        <f>'4.  2011-2014 LRAM'!AZ550*AR198</f>
        <v>0</v>
      </c>
      <c r="AS202" s="613">
        <f>SUM(AE202:AR202)</f>
        <v>0</v>
      </c>
    </row>
    <row r="203" spans="2:45">
      <c r="B203" s="320" t="s">
        <v>153</v>
      </c>
      <c r="C203" s="341"/>
      <c r="D203" s="305"/>
      <c r="E203" s="275"/>
      <c r="F203" s="275"/>
      <c r="G203" s="275"/>
      <c r="H203" s="275"/>
      <c r="I203" s="275"/>
      <c r="J203" s="275"/>
      <c r="K203" s="275"/>
      <c r="L203" s="275"/>
      <c r="M203" s="275"/>
      <c r="N203" s="275"/>
      <c r="O203" s="275"/>
      <c r="P203" s="275"/>
      <c r="Q203" s="275"/>
      <c r="R203" s="287"/>
      <c r="S203" s="275"/>
      <c r="T203" s="275"/>
      <c r="U203" s="275"/>
      <c r="V203" s="305"/>
      <c r="W203" s="305"/>
      <c r="X203" s="305"/>
      <c r="Y203" s="305"/>
      <c r="Z203" s="275"/>
      <c r="AA203" s="275"/>
      <c r="AB203" s="275"/>
      <c r="AC203" s="275"/>
      <c r="AD203" s="275"/>
      <c r="AE203" s="373">
        <f>AE195*AE198</f>
        <v>0</v>
      </c>
      <c r="AF203" s="373">
        <f t="shared" ref="AF203:AR203" si="219">AF195*AF198</f>
        <v>0</v>
      </c>
      <c r="AG203" s="373">
        <f t="shared" si="219"/>
        <v>0</v>
      </c>
      <c r="AH203" s="373">
        <f t="shared" si="219"/>
        <v>0</v>
      </c>
      <c r="AI203" s="373">
        <f t="shared" si="219"/>
        <v>0</v>
      </c>
      <c r="AJ203" s="373">
        <f t="shared" si="219"/>
        <v>0</v>
      </c>
      <c r="AK203" s="373">
        <f t="shared" si="219"/>
        <v>0</v>
      </c>
      <c r="AL203" s="373">
        <f t="shared" si="219"/>
        <v>0</v>
      </c>
      <c r="AM203" s="373">
        <f t="shared" si="219"/>
        <v>0</v>
      </c>
      <c r="AN203" s="373">
        <f t="shared" si="219"/>
        <v>0</v>
      </c>
      <c r="AO203" s="373">
        <f t="shared" si="219"/>
        <v>0</v>
      </c>
      <c r="AP203" s="373">
        <f t="shared" si="219"/>
        <v>0</v>
      </c>
      <c r="AQ203" s="373">
        <f t="shared" si="219"/>
        <v>0</v>
      </c>
      <c r="AR203" s="373">
        <f t="shared" si="219"/>
        <v>0</v>
      </c>
      <c r="AS203" s="613">
        <f>SUM(AE203:AR203)</f>
        <v>0</v>
      </c>
    </row>
    <row r="204" spans="2:45" ht="15.75">
      <c r="B204" s="345" t="s">
        <v>267</v>
      </c>
      <c r="C204" s="341"/>
      <c r="D204" s="332"/>
      <c r="E204" s="330"/>
      <c r="F204" s="330"/>
      <c r="G204" s="330"/>
      <c r="H204" s="330"/>
      <c r="I204" s="330"/>
      <c r="J204" s="330"/>
      <c r="K204" s="330"/>
      <c r="L204" s="330"/>
      <c r="M204" s="330"/>
      <c r="N204" s="330"/>
      <c r="O204" s="330"/>
      <c r="P204" s="330"/>
      <c r="Q204" s="330"/>
      <c r="R204" s="296"/>
      <c r="S204" s="330"/>
      <c r="T204" s="330"/>
      <c r="U204" s="330"/>
      <c r="V204" s="332"/>
      <c r="W204" s="332"/>
      <c r="X204" s="332"/>
      <c r="Y204" s="332"/>
      <c r="Z204" s="330"/>
      <c r="AA204" s="330"/>
      <c r="AB204" s="330"/>
      <c r="AC204" s="330"/>
      <c r="AD204" s="330"/>
      <c r="AE204" s="342">
        <f>SUM(AE199:AE203)</f>
        <v>0</v>
      </c>
      <c r="AF204" s="342">
        <f>SUM(AF199:AF203)</f>
        <v>0</v>
      </c>
      <c r="AG204" s="342">
        <f t="shared" ref="AG204:AK204" si="220">SUM(AG199:AG203)</f>
        <v>0</v>
      </c>
      <c r="AH204" s="342">
        <f t="shared" si="220"/>
        <v>0</v>
      </c>
      <c r="AI204" s="342">
        <f t="shared" si="220"/>
        <v>0</v>
      </c>
      <c r="AJ204" s="342">
        <f t="shared" si="220"/>
        <v>0</v>
      </c>
      <c r="AK204" s="342">
        <f t="shared" si="220"/>
        <v>0</v>
      </c>
      <c r="AL204" s="342">
        <f>SUM(AL199:AL203)</f>
        <v>0</v>
      </c>
      <c r="AM204" s="342">
        <f>SUM(AM199:AM203)</f>
        <v>0</v>
      </c>
      <c r="AN204" s="342">
        <f t="shared" ref="AN204:AR204" si="221">SUM(AN199:AN203)</f>
        <v>0</v>
      </c>
      <c r="AO204" s="342">
        <f t="shared" si="221"/>
        <v>0</v>
      </c>
      <c r="AP204" s="342">
        <f t="shared" si="221"/>
        <v>0</v>
      </c>
      <c r="AQ204" s="342">
        <f t="shared" si="221"/>
        <v>0</v>
      </c>
      <c r="AR204" s="342">
        <f t="shared" si="221"/>
        <v>0</v>
      </c>
      <c r="AS204" s="402">
        <f>SUM(AS199:AS203)</f>
        <v>0</v>
      </c>
    </row>
    <row r="205" spans="2:45" ht="15.75">
      <c r="B205" s="345" t="s">
        <v>268</v>
      </c>
      <c r="C205" s="341"/>
      <c r="D205" s="346"/>
      <c r="E205" s="330"/>
      <c r="F205" s="330"/>
      <c r="G205" s="330"/>
      <c r="H205" s="330"/>
      <c r="I205" s="330"/>
      <c r="J205" s="330"/>
      <c r="K205" s="330"/>
      <c r="L205" s="330"/>
      <c r="M205" s="330"/>
      <c r="N205" s="330"/>
      <c r="O205" s="330"/>
      <c r="P205" s="330"/>
      <c r="Q205" s="330"/>
      <c r="R205" s="296"/>
      <c r="S205" s="330"/>
      <c r="T205" s="330"/>
      <c r="U205" s="330"/>
      <c r="V205" s="332"/>
      <c r="W205" s="332"/>
      <c r="X205" s="332"/>
      <c r="Y205" s="332"/>
      <c r="Z205" s="330"/>
      <c r="AA205" s="330"/>
      <c r="AB205" s="330"/>
      <c r="AC205" s="330"/>
      <c r="AD205" s="330"/>
      <c r="AE205" s="343">
        <f>AE196*AE198</f>
        <v>0</v>
      </c>
      <c r="AF205" s="343">
        <f t="shared" ref="AF205:AK205" si="222">AF196*AF198</f>
        <v>0</v>
      </c>
      <c r="AG205" s="343">
        <f t="shared" si="222"/>
        <v>0</v>
      </c>
      <c r="AH205" s="343">
        <f t="shared" si="222"/>
        <v>0</v>
      </c>
      <c r="AI205" s="343">
        <f t="shared" si="222"/>
        <v>0</v>
      </c>
      <c r="AJ205" s="343">
        <f t="shared" si="222"/>
        <v>0</v>
      </c>
      <c r="AK205" s="343">
        <f t="shared" si="222"/>
        <v>0</v>
      </c>
      <c r="AL205" s="343">
        <f>AL196*AL198</f>
        <v>0</v>
      </c>
      <c r="AM205" s="343">
        <f t="shared" ref="AM205:AR205" si="223">AM196*AM198</f>
        <v>0</v>
      </c>
      <c r="AN205" s="343">
        <f t="shared" si="223"/>
        <v>0</v>
      </c>
      <c r="AO205" s="343">
        <f t="shared" si="223"/>
        <v>0</v>
      </c>
      <c r="AP205" s="343">
        <f t="shared" si="223"/>
        <v>0</v>
      </c>
      <c r="AQ205" s="343">
        <f t="shared" si="223"/>
        <v>0</v>
      </c>
      <c r="AR205" s="343">
        <f t="shared" si="223"/>
        <v>0</v>
      </c>
      <c r="AS205" s="402">
        <f>SUM(AE205:AR205)</f>
        <v>0</v>
      </c>
    </row>
    <row r="206" spans="2:45" ht="15.75">
      <c r="B206" s="345" t="s">
        <v>269</v>
      </c>
      <c r="C206" s="341"/>
      <c r="D206" s="346"/>
      <c r="E206" s="330"/>
      <c r="F206" s="330"/>
      <c r="G206" s="330"/>
      <c r="H206" s="330"/>
      <c r="I206" s="330"/>
      <c r="J206" s="330"/>
      <c r="K206" s="330"/>
      <c r="L206" s="330"/>
      <c r="M206" s="330"/>
      <c r="N206" s="330"/>
      <c r="O206" s="330"/>
      <c r="P206" s="330"/>
      <c r="Q206" s="330"/>
      <c r="R206" s="296"/>
      <c r="S206" s="330"/>
      <c r="T206" s="330"/>
      <c r="U206" s="330"/>
      <c r="V206" s="346"/>
      <c r="W206" s="346"/>
      <c r="X206" s="346"/>
      <c r="Y206" s="346"/>
      <c r="Z206" s="330"/>
      <c r="AA206" s="330"/>
      <c r="AB206" s="330"/>
      <c r="AC206" s="330"/>
      <c r="AD206" s="330"/>
      <c r="AE206" s="347"/>
      <c r="AF206" s="347"/>
      <c r="AG206" s="347"/>
      <c r="AH206" s="347"/>
      <c r="AI206" s="347"/>
      <c r="AJ206" s="347"/>
      <c r="AK206" s="347"/>
      <c r="AL206" s="347"/>
      <c r="AM206" s="347"/>
      <c r="AN206" s="347"/>
      <c r="AO206" s="347"/>
      <c r="AP206" s="347"/>
      <c r="AQ206" s="347"/>
      <c r="AR206" s="347"/>
      <c r="AS206" s="402">
        <f>AS204-AS205</f>
        <v>0</v>
      </c>
    </row>
    <row r="207" spans="2:45">
      <c r="B207" s="320"/>
      <c r="C207" s="346"/>
      <c r="D207" s="346"/>
      <c r="E207" s="330"/>
      <c r="F207" s="330"/>
      <c r="G207" s="330"/>
      <c r="H207" s="330"/>
      <c r="I207" s="330"/>
      <c r="J207" s="330"/>
      <c r="K207" s="330"/>
      <c r="L207" s="330"/>
      <c r="M207" s="330"/>
      <c r="N207" s="330"/>
      <c r="O207" s="330"/>
      <c r="P207" s="330"/>
      <c r="Q207" s="330"/>
      <c r="R207" s="296"/>
      <c r="S207" s="330"/>
      <c r="T207" s="330"/>
      <c r="U207" s="330"/>
      <c r="V207" s="346"/>
      <c r="W207" s="341"/>
      <c r="X207" s="346"/>
      <c r="Y207" s="346"/>
      <c r="Z207" s="330"/>
      <c r="AA207" s="330"/>
      <c r="AB207" s="330"/>
      <c r="AC207" s="330"/>
      <c r="AD207" s="330"/>
      <c r="AE207" s="348"/>
      <c r="AF207" s="348"/>
      <c r="AG207" s="348"/>
      <c r="AH207" s="348"/>
      <c r="AI207" s="348"/>
      <c r="AJ207" s="348"/>
      <c r="AK207" s="348"/>
      <c r="AL207" s="348"/>
      <c r="AM207" s="348"/>
      <c r="AN207" s="348"/>
      <c r="AO207" s="348"/>
      <c r="AP207" s="348"/>
      <c r="AQ207" s="348"/>
      <c r="AR207" s="348"/>
      <c r="AS207" s="344"/>
    </row>
    <row r="208" spans="2:45">
      <c r="B208" s="290" t="s">
        <v>144</v>
      </c>
      <c r="C208" s="300"/>
      <c r="D208" s="275"/>
      <c r="E208" s="275"/>
      <c r="F208" s="275"/>
      <c r="G208" s="275"/>
      <c r="H208" s="275"/>
      <c r="I208" s="275"/>
      <c r="J208" s="275"/>
      <c r="K208" s="275"/>
      <c r="L208" s="275"/>
      <c r="M208" s="275"/>
      <c r="N208" s="275"/>
      <c r="O208" s="275"/>
      <c r="P208" s="275"/>
      <c r="Q208" s="275"/>
      <c r="R208" s="353"/>
      <c r="S208" s="275"/>
      <c r="T208" s="275"/>
      <c r="U208" s="275"/>
      <c r="V208" s="300"/>
      <c r="W208" s="305"/>
      <c r="X208" s="305"/>
      <c r="Y208" s="275"/>
      <c r="Z208" s="275"/>
      <c r="AA208" s="305"/>
      <c r="AB208" s="305"/>
      <c r="AC208" s="305"/>
      <c r="AD208" s="305"/>
      <c r="AE208" s="287">
        <f>SUMPRODUCT($E$38:$E$193,AE38:AE193)</f>
        <v>10272135</v>
      </c>
      <c r="AF208" s="287">
        <f>SUMPRODUCT($E$38:$E$193,AF38:AF193)</f>
        <v>5236543.9091633623</v>
      </c>
      <c r="AG208" s="287">
        <f>IF(AG36="kw",SUMPRODUCT($Q$38:$Q$193,$S$38:$S$193,AG38:AG193),SUMPRODUCT($E$38:$E$193,AG38:AG193))</f>
        <v>23886.143768504928</v>
      </c>
      <c r="AH208" s="287">
        <f t="shared" ref="AH208:AR208" si="224">IF(AH36="kw",SUMPRODUCT($Q$38:$Q$193,$S$38:$S$193,AH38:AH193),SUMPRODUCT($E$38:$E$193,AH38:AH193))</f>
        <v>9416.740095675561</v>
      </c>
      <c r="AI208" s="287">
        <f t="shared" si="224"/>
        <v>372.10945153414008</v>
      </c>
      <c r="AJ208" s="287">
        <f t="shared" si="224"/>
        <v>0</v>
      </c>
      <c r="AK208" s="287">
        <f t="shared" si="224"/>
        <v>0</v>
      </c>
      <c r="AL208" s="287">
        <f t="shared" si="224"/>
        <v>0</v>
      </c>
      <c r="AM208" s="287">
        <f t="shared" si="224"/>
        <v>0</v>
      </c>
      <c r="AN208" s="287">
        <f t="shared" si="224"/>
        <v>0</v>
      </c>
      <c r="AO208" s="287">
        <f t="shared" si="224"/>
        <v>0</v>
      </c>
      <c r="AP208" s="287">
        <f t="shared" si="224"/>
        <v>0</v>
      </c>
      <c r="AQ208" s="287">
        <f t="shared" si="224"/>
        <v>0</v>
      </c>
      <c r="AR208" s="287">
        <f t="shared" si="224"/>
        <v>0</v>
      </c>
      <c r="AS208" s="344"/>
    </row>
    <row r="209" spans="2:45">
      <c r="B209" s="290" t="s">
        <v>145</v>
      </c>
      <c r="C209" s="300"/>
      <c r="D209" s="275"/>
      <c r="E209" s="275"/>
      <c r="F209" s="275"/>
      <c r="G209" s="275"/>
      <c r="H209" s="275"/>
      <c r="I209" s="275"/>
      <c r="J209" s="275"/>
      <c r="K209" s="275"/>
      <c r="L209" s="275"/>
      <c r="M209" s="275"/>
      <c r="N209" s="275"/>
      <c r="O209" s="275"/>
      <c r="P209" s="275"/>
      <c r="Q209" s="275"/>
      <c r="R209" s="353"/>
      <c r="S209" s="275"/>
      <c r="T209" s="275"/>
      <c r="U209" s="275"/>
      <c r="V209" s="300"/>
      <c r="W209" s="305"/>
      <c r="X209" s="305"/>
      <c r="Y209" s="275"/>
      <c r="Z209" s="275"/>
      <c r="AA209" s="305"/>
      <c r="AB209" s="305"/>
      <c r="AC209" s="305"/>
      <c r="AD209" s="305"/>
      <c r="AE209" s="287">
        <f>SUMPRODUCT($F$38:$F$193,AE38:AE193)</f>
        <v>10265389</v>
      </c>
      <c r="AF209" s="287">
        <f>SUMPRODUCT($F$38:$F$193,AF38:AF193)</f>
        <v>5395653.7849852461</v>
      </c>
      <c r="AG209" s="287">
        <f>IF(AG36="kw",SUMPRODUCT($Q$38:$Q$193,$T$38:$T$193,AG38:AG193),SUMPRODUCT($F$38:$F$193,AG38:AG193))</f>
        <v>23990.443235730148</v>
      </c>
      <c r="AH209" s="287">
        <f t="shared" ref="AH209:AR209" si="225">IF(AH36="kw",SUMPRODUCT($Q$38:$Q$193,$T$38:$T$193,AH38:AH193),SUMPRODUCT($F$38:$F$193,AH38:AH193))</f>
        <v>9460.4118748079109</v>
      </c>
      <c r="AI209" s="287">
        <f t="shared" si="225"/>
        <v>372.94700918863299</v>
      </c>
      <c r="AJ209" s="287">
        <f t="shared" si="225"/>
        <v>0</v>
      </c>
      <c r="AK209" s="287">
        <f t="shared" si="225"/>
        <v>0</v>
      </c>
      <c r="AL209" s="287">
        <f t="shared" si="225"/>
        <v>0</v>
      </c>
      <c r="AM209" s="287">
        <f t="shared" si="225"/>
        <v>0</v>
      </c>
      <c r="AN209" s="287">
        <f t="shared" si="225"/>
        <v>0</v>
      </c>
      <c r="AO209" s="287">
        <f t="shared" si="225"/>
        <v>0</v>
      </c>
      <c r="AP209" s="287">
        <f t="shared" si="225"/>
        <v>0</v>
      </c>
      <c r="AQ209" s="287">
        <f t="shared" si="225"/>
        <v>0</v>
      </c>
      <c r="AR209" s="287">
        <f t="shared" si="225"/>
        <v>0</v>
      </c>
      <c r="AS209" s="333"/>
    </row>
    <row r="210" spans="2:45">
      <c r="B210" s="290" t="s">
        <v>146</v>
      </c>
      <c r="C210" s="300"/>
      <c r="D210" s="275"/>
      <c r="E210" s="275"/>
      <c r="F210" s="275"/>
      <c r="G210" s="275"/>
      <c r="H210" s="275"/>
      <c r="I210" s="275"/>
      <c r="J210" s="275"/>
      <c r="K210" s="275"/>
      <c r="L210" s="275"/>
      <c r="M210" s="275"/>
      <c r="N210" s="275"/>
      <c r="O210" s="275"/>
      <c r="P210" s="275"/>
      <c r="Q210" s="275"/>
      <c r="R210" s="353"/>
      <c r="S210" s="275"/>
      <c r="T210" s="275"/>
      <c r="U210" s="275"/>
      <c r="V210" s="300"/>
      <c r="W210" s="305"/>
      <c r="X210" s="305"/>
      <c r="Y210" s="275"/>
      <c r="Z210" s="275"/>
      <c r="AA210" s="305"/>
      <c r="AB210" s="305"/>
      <c r="AC210" s="305"/>
      <c r="AD210" s="305"/>
      <c r="AE210" s="287">
        <f>SUMPRODUCT($G$38:$G$193,AE38:AE193)</f>
        <v>10258643</v>
      </c>
      <c r="AF210" s="287">
        <f>SUMPRODUCT($G$38:$G$193,AF38:AF193)</f>
        <v>5422068.8796869228</v>
      </c>
      <c r="AG210" s="287">
        <f>IF(AG36="kw",SUMPRODUCT($Q$38:$Q$193,$U$38:$U$193,AG38:AG193),SUMPRODUCT($G$38:$G$193,AG38:AG193))</f>
        <v>24024.988652385815</v>
      </c>
      <c r="AH210" s="287">
        <f t="shared" ref="AH210:AR210" si="226">IF(AH36="kw",SUMPRODUCT($Q$38:$Q$193,$U$38:$U$193,AH38:AH193),SUMPRODUCT($G$38:$G$193,AH38:AH193))</f>
        <v>9474.8765681218574</v>
      </c>
      <c r="AI210" s="287">
        <f t="shared" si="226"/>
        <v>373.22441979213221</v>
      </c>
      <c r="AJ210" s="287">
        <f t="shared" si="226"/>
        <v>0</v>
      </c>
      <c r="AK210" s="287">
        <f t="shared" si="226"/>
        <v>0</v>
      </c>
      <c r="AL210" s="287">
        <f t="shared" si="226"/>
        <v>0</v>
      </c>
      <c r="AM210" s="287">
        <f t="shared" si="226"/>
        <v>0</v>
      </c>
      <c r="AN210" s="287">
        <f t="shared" si="226"/>
        <v>0</v>
      </c>
      <c r="AO210" s="287">
        <f t="shared" si="226"/>
        <v>0</v>
      </c>
      <c r="AP210" s="287">
        <f t="shared" si="226"/>
        <v>0</v>
      </c>
      <c r="AQ210" s="287">
        <f t="shared" si="226"/>
        <v>0</v>
      </c>
      <c r="AR210" s="287">
        <f t="shared" si="226"/>
        <v>0</v>
      </c>
      <c r="AS210" s="333"/>
    </row>
    <row r="211" spans="2:45">
      <c r="B211" s="290" t="s">
        <v>147</v>
      </c>
      <c r="C211" s="300"/>
      <c r="D211" s="275"/>
      <c r="E211" s="275"/>
      <c r="F211" s="275"/>
      <c r="G211" s="275"/>
      <c r="H211" s="275"/>
      <c r="I211" s="275"/>
      <c r="J211" s="275"/>
      <c r="K211" s="275"/>
      <c r="L211" s="275"/>
      <c r="M211" s="275"/>
      <c r="N211" s="275"/>
      <c r="O211" s="275"/>
      <c r="P211" s="275"/>
      <c r="Q211" s="275"/>
      <c r="R211" s="353"/>
      <c r="S211" s="275"/>
      <c r="T211" s="275"/>
      <c r="U211" s="275"/>
      <c r="V211" s="300"/>
      <c r="W211" s="305"/>
      <c r="X211" s="305"/>
      <c r="Y211" s="275"/>
      <c r="Z211" s="275"/>
      <c r="AA211" s="305"/>
      <c r="AB211" s="305"/>
      <c r="AC211" s="305"/>
      <c r="AD211" s="305"/>
      <c r="AE211" s="287">
        <f>SUMPRODUCT($H$38:$H$193,AE38:AE193)</f>
        <v>10240100</v>
      </c>
      <c r="AF211" s="287">
        <f>SUMPRODUCT($H$38:$H$193,AF38:AF193)</f>
        <v>5422068.8796869228</v>
      </c>
      <c r="AG211" s="287">
        <f>IF(AG36="kw",SUMPRODUCT($Q$38:$Q$193,$V$38:$V$193,AG38:AG193),SUMPRODUCT($H$38:$H$193,AG38:AG193))</f>
        <v>24042.443852385815</v>
      </c>
      <c r="AH211" s="287">
        <f t="shared" ref="AH211:AR211" si="227">IF(AH36="kw",SUMPRODUCT($Q$38:$Q$193,$V$38:$V$193,AH38:AH193),SUMPRODUCT($H$38:$H$193,AH38:AH193))</f>
        <v>9481.4213681218571</v>
      </c>
      <c r="AI211" s="287">
        <f t="shared" si="227"/>
        <v>373.22441979213221</v>
      </c>
      <c r="AJ211" s="287">
        <f t="shared" si="227"/>
        <v>0</v>
      </c>
      <c r="AK211" s="287">
        <f t="shared" si="227"/>
        <v>0</v>
      </c>
      <c r="AL211" s="287">
        <f t="shared" si="227"/>
        <v>0</v>
      </c>
      <c r="AM211" s="287">
        <f t="shared" si="227"/>
        <v>0</v>
      </c>
      <c r="AN211" s="287">
        <f t="shared" si="227"/>
        <v>0</v>
      </c>
      <c r="AO211" s="287">
        <f t="shared" si="227"/>
        <v>0</v>
      </c>
      <c r="AP211" s="287">
        <f t="shared" si="227"/>
        <v>0</v>
      </c>
      <c r="AQ211" s="287">
        <f t="shared" si="227"/>
        <v>0</v>
      </c>
      <c r="AR211" s="287">
        <f t="shared" si="227"/>
        <v>0</v>
      </c>
      <c r="AS211" s="333"/>
    </row>
    <row r="212" spans="2:45">
      <c r="B212" s="290" t="s">
        <v>148</v>
      </c>
      <c r="C212" s="300"/>
      <c r="D212" s="275"/>
      <c r="E212" s="275"/>
      <c r="F212" s="275"/>
      <c r="G212" s="275"/>
      <c r="H212" s="275"/>
      <c r="I212" s="275"/>
      <c r="J212" s="275"/>
      <c r="K212" s="275"/>
      <c r="L212" s="275"/>
      <c r="M212" s="275"/>
      <c r="N212" s="275"/>
      <c r="O212" s="275"/>
      <c r="P212" s="275"/>
      <c r="Q212" s="275"/>
      <c r="R212" s="353"/>
      <c r="S212" s="275"/>
      <c r="T212" s="275"/>
      <c r="U212" s="275"/>
      <c r="V212" s="300"/>
      <c r="W212" s="305"/>
      <c r="X212" s="305"/>
      <c r="Y212" s="275"/>
      <c r="Z212" s="275"/>
      <c r="AA212" s="305"/>
      <c r="AB212" s="305"/>
      <c r="AC212" s="305"/>
      <c r="AD212" s="305"/>
      <c r="AE212" s="287">
        <f>SUMPRODUCT($I$38:$I$193,AE38:AE193)</f>
        <v>10223414</v>
      </c>
      <c r="AF212" s="287">
        <f>SUMPRODUCT($I$38:$I$193,AF38:AF193)</f>
        <v>5421815.9349170253</v>
      </c>
      <c r="AG212" s="287">
        <f>IF(AG36="kw",SUMPRODUCT($Q$38:$Q$193,$W$38:$W$193,AG38:AG193),SUMPRODUCT($I$38:$I$193,AG38:AG193))</f>
        <v>24042.443852385815</v>
      </c>
      <c r="AH212" s="287">
        <f t="shared" ref="AH212:AR212" si="228">IF(AH36="kw",SUMPRODUCT($Q$38:$Q$193,$W$38:$W$193,AH38:AH193),SUMPRODUCT($I$38:$I$193,AH38:AH193))</f>
        <v>9481.4213681218571</v>
      </c>
      <c r="AI212" s="287">
        <f t="shared" si="228"/>
        <v>373.22441979213221</v>
      </c>
      <c r="AJ212" s="287">
        <f t="shared" si="228"/>
        <v>0</v>
      </c>
      <c r="AK212" s="287">
        <f t="shared" si="228"/>
        <v>0</v>
      </c>
      <c r="AL212" s="287">
        <f t="shared" si="228"/>
        <v>0</v>
      </c>
      <c r="AM212" s="287">
        <f t="shared" si="228"/>
        <v>0</v>
      </c>
      <c r="AN212" s="287">
        <f t="shared" si="228"/>
        <v>0</v>
      </c>
      <c r="AO212" s="287">
        <f t="shared" si="228"/>
        <v>0</v>
      </c>
      <c r="AP212" s="287">
        <f t="shared" si="228"/>
        <v>0</v>
      </c>
      <c r="AQ212" s="287">
        <f t="shared" si="228"/>
        <v>0</v>
      </c>
      <c r="AR212" s="287">
        <f t="shared" si="228"/>
        <v>0</v>
      </c>
      <c r="AS212" s="333"/>
    </row>
    <row r="213" spans="2:45">
      <c r="B213" s="290" t="s">
        <v>836</v>
      </c>
      <c r="C213" s="300"/>
      <c r="D213" s="275"/>
      <c r="E213" s="275"/>
      <c r="F213" s="275"/>
      <c r="G213" s="275"/>
      <c r="H213" s="275"/>
      <c r="I213" s="275"/>
      <c r="J213" s="275"/>
      <c r="K213" s="275"/>
      <c r="L213" s="275"/>
      <c r="M213" s="275"/>
      <c r="N213" s="275"/>
      <c r="O213" s="275"/>
      <c r="P213" s="275"/>
      <c r="Q213" s="275"/>
      <c r="R213" s="353"/>
      <c r="S213" s="275"/>
      <c r="T213" s="275"/>
      <c r="U213" s="275"/>
      <c r="V213" s="300"/>
      <c r="W213" s="305"/>
      <c r="X213" s="305"/>
      <c r="Y213" s="275"/>
      <c r="Z213" s="275"/>
      <c r="AA213" s="305"/>
      <c r="AB213" s="305"/>
      <c r="AC213" s="305"/>
      <c r="AD213" s="305"/>
      <c r="AE213" s="287">
        <f>SUMPRODUCT($J$38:$J$193,AE38:AE193)</f>
        <v>10221217</v>
      </c>
      <c r="AF213" s="287">
        <f>SUMPRODUCT($J$38:$J$193,AF38:AF193)</f>
        <v>5259266.6701831538</v>
      </c>
      <c r="AG213" s="287">
        <f>IF(AG36="kw",SUMPRODUCT($Q$38:$Q$193,$X$38:$X$193,AG38:AG193),SUMPRODUCT($J$38:$J$193,AG38:AG193))</f>
        <v>22940.347513836794</v>
      </c>
      <c r="AH213" s="287">
        <f t="shared" ref="AH213:AR213" si="229">IF(AH36="kw",SUMPRODUCT($Q$38:$Q$193,$X$38:$X$193,AH38:AH193),SUMPRODUCT($J$38:$J$193,AH38:AH193))</f>
        <v>9019.956806891154</v>
      </c>
      <c r="AI213" s="287">
        <f t="shared" si="229"/>
        <v>364.37423820542222</v>
      </c>
      <c r="AJ213" s="287">
        <f t="shared" si="229"/>
        <v>0</v>
      </c>
      <c r="AK213" s="287">
        <f t="shared" si="229"/>
        <v>0</v>
      </c>
      <c r="AL213" s="287">
        <f t="shared" si="229"/>
        <v>0</v>
      </c>
      <c r="AM213" s="287">
        <f t="shared" si="229"/>
        <v>0</v>
      </c>
      <c r="AN213" s="287">
        <f t="shared" si="229"/>
        <v>0</v>
      </c>
      <c r="AO213" s="287">
        <f t="shared" si="229"/>
        <v>0</v>
      </c>
      <c r="AP213" s="287">
        <f t="shared" si="229"/>
        <v>0</v>
      </c>
      <c r="AQ213" s="287">
        <f t="shared" si="229"/>
        <v>0</v>
      </c>
      <c r="AR213" s="287">
        <f t="shared" si="229"/>
        <v>0</v>
      </c>
      <c r="AS213" s="333"/>
    </row>
    <row r="214" spans="2:45">
      <c r="B214" s="290" t="s">
        <v>841</v>
      </c>
      <c r="C214" s="300"/>
      <c r="D214" s="275"/>
      <c r="E214" s="275"/>
      <c r="F214" s="275"/>
      <c r="G214" s="275"/>
      <c r="H214" s="275"/>
      <c r="I214" s="275"/>
      <c r="J214" s="275"/>
      <c r="K214" s="275"/>
      <c r="L214" s="275"/>
      <c r="M214" s="275"/>
      <c r="N214" s="275"/>
      <c r="O214" s="275"/>
      <c r="P214" s="275"/>
      <c r="Q214" s="275"/>
      <c r="R214" s="353"/>
      <c r="S214" s="275"/>
      <c r="T214" s="275"/>
      <c r="U214" s="275"/>
      <c r="V214" s="300"/>
      <c r="W214" s="305"/>
      <c r="X214" s="305"/>
      <c r="Y214" s="275"/>
      <c r="Z214" s="275"/>
      <c r="AA214" s="305"/>
      <c r="AB214" s="305"/>
      <c r="AC214" s="305"/>
      <c r="AD214" s="305"/>
      <c r="AE214" s="287">
        <f>SUMPRODUCT($K$35:$K$193,AE35:AE193)</f>
        <v>10218902</v>
      </c>
      <c r="AF214" s="287">
        <f>SUMPRODUCT($K$35:$K$193,AF35:AF193)</f>
        <v>5259266.6701831538</v>
      </c>
      <c r="AG214" s="287">
        <f>IF(AG36="kw",SUMPRODUCT($Q$38:$Q$193,$Y$38:$Y$193,AG38:AG193),SUMPRODUCT($K$38:$K$193,AG38:AG193))</f>
        <v>22940.347513836794</v>
      </c>
      <c r="AH214" s="287">
        <f t="shared" ref="AH214:AR214" si="230">IF(AH36="kw",SUMPRODUCT($Q$38:$Q$193,$Y$38:$Y$193,AH38:AH193),SUMPRODUCT($K$38:$K$193,AH38:AH193))</f>
        <v>9019.956806891154</v>
      </c>
      <c r="AI214" s="287">
        <f t="shared" si="230"/>
        <v>364.37423820542222</v>
      </c>
      <c r="AJ214" s="287">
        <f t="shared" si="230"/>
        <v>0</v>
      </c>
      <c r="AK214" s="287">
        <f t="shared" si="230"/>
        <v>0</v>
      </c>
      <c r="AL214" s="287">
        <f t="shared" si="230"/>
        <v>0</v>
      </c>
      <c r="AM214" s="287">
        <f t="shared" si="230"/>
        <v>0</v>
      </c>
      <c r="AN214" s="287">
        <f t="shared" si="230"/>
        <v>0</v>
      </c>
      <c r="AO214" s="287">
        <f t="shared" si="230"/>
        <v>0</v>
      </c>
      <c r="AP214" s="287">
        <f t="shared" si="230"/>
        <v>0</v>
      </c>
      <c r="AQ214" s="287">
        <f t="shared" si="230"/>
        <v>0</v>
      </c>
      <c r="AR214" s="287">
        <f t="shared" si="230"/>
        <v>0</v>
      </c>
      <c r="AS214" s="333"/>
    </row>
    <row r="215" spans="2:45">
      <c r="B215" s="290" t="s">
        <v>842</v>
      </c>
      <c r="C215" s="300"/>
      <c r="D215" s="275"/>
      <c r="E215" s="275"/>
      <c r="F215" s="275"/>
      <c r="G215" s="275"/>
      <c r="H215" s="275"/>
      <c r="I215" s="275"/>
      <c r="J215" s="275"/>
      <c r="K215" s="275"/>
      <c r="L215" s="275"/>
      <c r="M215" s="275"/>
      <c r="N215" s="275"/>
      <c r="O215" s="275"/>
      <c r="P215" s="275"/>
      <c r="Q215" s="275"/>
      <c r="R215" s="353"/>
      <c r="S215" s="275"/>
      <c r="T215" s="275"/>
      <c r="U215" s="275"/>
      <c r="V215" s="300"/>
      <c r="W215" s="305"/>
      <c r="X215" s="305"/>
      <c r="Y215" s="275"/>
      <c r="Z215" s="275"/>
      <c r="AA215" s="305"/>
      <c r="AB215" s="305"/>
      <c r="AC215" s="305"/>
      <c r="AD215" s="305"/>
      <c r="AE215" s="287">
        <f>SUMPRODUCT($L$38:$L$193,AE38:AE193)</f>
        <v>10148501</v>
      </c>
      <c r="AF215" s="287">
        <f>SUMPRODUCT($L$38:$L$193,AF38:AF193)</f>
        <v>5160878.3812181586</v>
      </c>
      <c r="AG215" s="287">
        <f>IF(AG36="kw",SUMPRODUCT($Q$38:$Q$193,$Z$38:$Z$193,AG38:AG193),SUMPRODUCT($L$38:$L$193,AG38:AG193))</f>
        <v>21973.836898560989</v>
      </c>
      <c r="AH215" s="287">
        <f t="shared" ref="AH215:AR215" si="231">IF(AH36="kw",SUMPRODUCT($Q$38:$Q$193,$Z$38:$Z$193,AH38:AH193),SUMPRODUCT($L$38:$L$193,AH38:AH193))</f>
        <v>8622.0472451113856</v>
      </c>
      <c r="AI215" s="287">
        <f t="shared" si="231"/>
        <v>356.74294390310939</v>
      </c>
      <c r="AJ215" s="287">
        <f t="shared" si="231"/>
        <v>0</v>
      </c>
      <c r="AK215" s="287">
        <f t="shared" si="231"/>
        <v>0</v>
      </c>
      <c r="AL215" s="287">
        <f t="shared" si="231"/>
        <v>0</v>
      </c>
      <c r="AM215" s="287">
        <f t="shared" si="231"/>
        <v>0</v>
      </c>
      <c r="AN215" s="287">
        <f t="shared" si="231"/>
        <v>0</v>
      </c>
      <c r="AO215" s="287">
        <f t="shared" si="231"/>
        <v>0</v>
      </c>
      <c r="AP215" s="287">
        <f t="shared" si="231"/>
        <v>0</v>
      </c>
      <c r="AQ215" s="287">
        <f t="shared" si="231"/>
        <v>0</v>
      </c>
      <c r="AR215" s="287">
        <f t="shared" si="231"/>
        <v>0</v>
      </c>
      <c r="AS215" s="333"/>
    </row>
    <row r="216" spans="2:45">
      <c r="B216" s="290" t="s">
        <v>843</v>
      </c>
      <c r="C216" s="300"/>
      <c r="D216" s="275"/>
      <c r="E216" s="275"/>
      <c r="F216" s="275"/>
      <c r="G216" s="275"/>
      <c r="H216" s="275"/>
      <c r="I216" s="275"/>
      <c r="J216" s="275"/>
      <c r="K216" s="275"/>
      <c r="L216" s="275"/>
      <c r="M216" s="275"/>
      <c r="N216" s="275"/>
      <c r="O216" s="275"/>
      <c r="P216" s="275"/>
      <c r="Q216" s="275"/>
      <c r="R216" s="353"/>
      <c r="S216" s="275"/>
      <c r="T216" s="275"/>
      <c r="U216" s="275"/>
      <c r="V216" s="300"/>
      <c r="W216" s="305"/>
      <c r="X216" s="305"/>
      <c r="Y216" s="275"/>
      <c r="Z216" s="275"/>
      <c r="AA216" s="305"/>
      <c r="AB216" s="305"/>
      <c r="AC216" s="305"/>
      <c r="AD216" s="305"/>
      <c r="AE216" s="287">
        <f>SUMPRODUCT($M$38:$M$193,AE38:AE193)</f>
        <v>10148285</v>
      </c>
      <c r="AF216" s="287">
        <f>SUMPRODUCT($M$38:$M$193,AF38:AF193)</f>
        <v>4613056.2365934458</v>
      </c>
      <c r="AG216" s="287">
        <f>IF(AG36="kw",SUMPRODUCT($Q$38:$Q$193,$AA$38:$AA$193,AG38:AG193),SUMPRODUCT($M$38:$M$193,AG38:AG193))</f>
        <v>18291.383264367254</v>
      </c>
      <c r="AH216" s="287">
        <f t="shared" ref="AH216:AR216" si="232">IF(AH36="kw",SUMPRODUCT($Q$38:$Q$193,$AA$38:$AA$193,AH38:AH193),SUMPRODUCT($M$38:$M$193,AH38:AH193))</f>
        <v>7080.1476932147843</v>
      </c>
      <c r="AI216" s="287">
        <f t="shared" si="232"/>
        <v>327.17167848164718</v>
      </c>
      <c r="AJ216" s="287">
        <f t="shared" si="232"/>
        <v>0</v>
      </c>
      <c r="AK216" s="287">
        <f t="shared" si="232"/>
        <v>0</v>
      </c>
      <c r="AL216" s="287">
        <f t="shared" si="232"/>
        <v>0</v>
      </c>
      <c r="AM216" s="287">
        <f t="shared" si="232"/>
        <v>0</v>
      </c>
      <c r="AN216" s="287">
        <f t="shared" si="232"/>
        <v>0</v>
      </c>
      <c r="AO216" s="287">
        <f t="shared" si="232"/>
        <v>0</v>
      </c>
      <c r="AP216" s="287">
        <f t="shared" si="232"/>
        <v>0</v>
      </c>
      <c r="AQ216" s="287">
        <f t="shared" si="232"/>
        <v>0</v>
      </c>
      <c r="AR216" s="287">
        <f t="shared" si="232"/>
        <v>0</v>
      </c>
      <c r="AS216" s="333"/>
    </row>
    <row r="217" spans="2:45">
      <c r="B217" s="290" t="s">
        <v>844</v>
      </c>
      <c r="C217" s="300"/>
      <c r="D217" s="275"/>
      <c r="E217" s="275"/>
      <c r="F217" s="275"/>
      <c r="G217" s="275"/>
      <c r="H217" s="275"/>
      <c r="I217" s="275"/>
      <c r="J217" s="275"/>
      <c r="K217" s="275"/>
      <c r="L217" s="275"/>
      <c r="M217" s="275"/>
      <c r="N217" s="275"/>
      <c r="O217" s="275"/>
      <c r="P217" s="275"/>
      <c r="Q217" s="275"/>
      <c r="R217" s="353"/>
      <c r="S217" s="275"/>
      <c r="T217" s="275"/>
      <c r="U217" s="275"/>
      <c r="V217" s="300"/>
      <c r="W217" s="305"/>
      <c r="X217" s="305"/>
      <c r="Y217" s="275"/>
      <c r="Z217" s="275"/>
      <c r="AA217" s="305"/>
      <c r="AB217" s="305"/>
      <c r="AC217" s="305"/>
      <c r="AD217" s="305"/>
      <c r="AE217" s="287">
        <f>SUMPRODUCT($N$38:$N$193,AE38:AE193)</f>
        <v>9807550</v>
      </c>
      <c r="AF217" s="287">
        <f>SUMPRODUCT($N$38:$N$193,AF38:AF193)</f>
        <v>3060391.0637739897</v>
      </c>
      <c r="AG217" s="287">
        <f>IF(AG36="kw",SUMPRODUCT($Q$38:$Q$193,$AB$38:$AB$193,AG38:AG193),SUMPRODUCT($N$38:$N$193,AG38:AG193))</f>
        <v>9281.1083741527054</v>
      </c>
      <c r="AH217" s="287">
        <f t="shared" ref="AH217:AR217" si="233">IF(AH36="kw",SUMPRODUCT($Q$38:$Q$193,$AB$38:$AB$193,AH38:AH193),SUMPRODUCT($N$38:$N$193,AH38:AH193))</f>
        <v>3365.0651405498179</v>
      </c>
      <c r="AI217" s="287">
        <f t="shared" si="233"/>
        <v>51.922100587700015</v>
      </c>
      <c r="AJ217" s="287">
        <f t="shared" si="233"/>
        <v>0</v>
      </c>
      <c r="AK217" s="287">
        <f t="shared" si="233"/>
        <v>0</v>
      </c>
      <c r="AL217" s="287">
        <f t="shared" si="233"/>
        <v>0</v>
      </c>
      <c r="AM217" s="287">
        <f t="shared" si="233"/>
        <v>0</v>
      </c>
      <c r="AN217" s="287">
        <f t="shared" si="233"/>
        <v>0</v>
      </c>
      <c r="AO217" s="287">
        <f t="shared" si="233"/>
        <v>0</v>
      </c>
      <c r="AP217" s="287">
        <f t="shared" si="233"/>
        <v>0</v>
      </c>
      <c r="AQ217" s="287">
        <f t="shared" si="233"/>
        <v>0</v>
      </c>
      <c r="AR217" s="287">
        <f t="shared" si="233"/>
        <v>0</v>
      </c>
      <c r="AS217" s="333"/>
    </row>
    <row r="218" spans="2:45">
      <c r="B218" s="290" t="s">
        <v>845</v>
      </c>
      <c r="C218" s="300"/>
      <c r="D218" s="275"/>
      <c r="E218" s="275"/>
      <c r="F218" s="275"/>
      <c r="G218" s="275"/>
      <c r="H218" s="275"/>
      <c r="I218" s="275"/>
      <c r="J218" s="275"/>
      <c r="K218" s="275"/>
      <c r="L218" s="275"/>
      <c r="M218" s="275"/>
      <c r="N218" s="275"/>
      <c r="O218" s="275"/>
      <c r="P218" s="275"/>
      <c r="Q218" s="275"/>
      <c r="R218" s="353"/>
      <c r="S218" s="275"/>
      <c r="T218" s="275"/>
      <c r="U218" s="275"/>
      <c r="V218" s="300"/>
      <c r="W218" s="305"/>
      <c r="X218" s="305"/>
      <c r="Y218" s="275"/>
      <c r="Z218" s="275"/>
      <c r="AA218" s="305"/>
      <c r="AB218" s="305"/>
      <c r="AC218" s="305"/>
      <c r="AD218" s="305"/>
      <c r="AE218" s="287">
        <f>SUMPRODUCT($O$38:$O$193,AE38:AE193)</f>
        <v>9668268</v>
      </c>
      <c r="AF218" s="287">
        <f>SUMPRODUCT($O$38:$O$193,AF38:AF193)</f>
        <v>2419465.9669717392</v>
      </c>
      <c r="AG218" s="287">
        <f>IF(AG36="kw",SUMPRODUCT($Q$38:$Q$193,$AC$38:$AC$193,AG38:AG193),SUMPRODUCT($O$38:$O$193,AG38:AG193))</f>
        <v>8861.2633803682038</v>
      </c>
      <c r="AH218" s="287">
        <f t="shared" ref="AH218:AR218" si="234">IF(AH36="kw",SUMPRODUCT($Q$38:$Q$193,$AC$38:$AC$193,AH38:AH193),SUMPRODUCT($O$38:$O$193,AH38:AH193))</f>
        <v>3189.2696324214194</v>
      </c>
      <c r="AI218" s="287">
        <f t="shared" si="234"/>
        <v>48.550612721080341</v>
      </c>
      <c r="AJ218" s="287">
        <f t="shared" si="234"/>
        <v>0</v>
      </c>
      <c r="AK218" s="287">
        <f t="shared" si="234"/>
        <v>0</v>
      </c>
      <c r="AL218" s="287">
        <f t="shared" si="234"/>
        <v>0</v>
      </c>
      <c r="AM218" s="287">
        <f t="shared" si="234"/>
        <v>0</v>
      </c>
      <c r="AN218" s="287">
        <f t="shared" si="234"/>
        <v>0</v>
      </c>
      <c r="AO218" s="287">
        <f t="shared" si="234"/>
        <v>0</v>
      </c>
      <c r="AP218" s="287">
        <f t="shared" si="234"/>
        <v>0</v>
      </c>
      <c r="AQ218" s="287">
        <f t="shared" si="234"/>
        <v>0</v>
      </c>
      <c r="AR218" s="287">
        <f t="shared" si="234"/>
        <v>0</v>
      </c>
      <c r="AS218" s="333"/>
    </row>
    <row r="219" spans="2:45">
      <c r="B219" s="432" t="s">
        <v>846</v>
      </c>
      <c r="C219" s="360"/>
      <c r="D219" s="379"/>
      <c r="E219" s="379"/>
      <c r="F219" s="379"/>
      <c r="G219" s="379"/>
      <c r="H219" s="379"/>
      <c r="I219" s="379"/>
      <c r="J219" s="379"/>
      <c r="K219" s="379"/>
      <c r="L219" s="379"/>
      <c r="M219" s="379"/>
      <c r="N219" s="379"/>
      <c r="O219" s="379"/>
      <c r="P219" s="379"/>
      <c r="Q219" s="379"/>
      <c r="R219" s="378"/>
      <c r="S219" s="379"/>
      <c r="T219" s="379"/>
      <c r="U219" s="379"/>
      <c r="V219" s="360"/>
      <c r="W219" s="380"/>
      <c r="X219" s="380"/>
      <c r="Y219" s="379"/>
      <c r="Z219" s="379"/>
      <c r="AA219" s="380"/>
      <c r="AB219" s="380"/>
      <c r="AC219" s="380"/>
      <c r="AD219" s="380"/>
      <c r="AE219" s="322">
        <f>SUMPRODUCT($P$38:$P$193,AE38:AE193)</f>
        <v>9667384</v>
      </c>
      <c r="AF219" s="322">
        <f>SUMPRODUCT($P$38:$P$193,AF38:AF193)</f>
        <v>1336867.6816333199</v>
      </c>
      <c r="AG219" s="322">
        <f>IF(AG36="kw",SUMPRODUCT($Q$38:$Q$193,$AD$38:$AD$193,AG38:AG193),SUMPRODUCT($P$38:$P$193,AG38:AG193))</f>
        <v>5655.8525628127809</v>
      </c>
      <c r="AH219" s="322">
        <f t="shared" ref="AH219:AR219" si="235">IF(AH36="kw",SUMPRODUCT($Q$38:$Q$193,$AD$38:$AD$193,AH38:AH193),SUMPRODUCT($P$38:$P$193,AH38:AH193))</f>
        <v>1847.1151902473346</v>
      </c>
      <c r="AI219" s="322">
        <f t="shared" si="235"/>
        <v>22.810151744030957</v>
      </c>
      <c r="AJ219" s="322">
        <f t="shared" si="235"/>
        <v>0</v>
      </c>
      <c r="AK219" s="322">
        <f t="shared" si="235"/>
        <v>0</v>
      </c>
      <c r="AL219" s="322">
        <f t="shared" si="235"/>
        <v>0</v>
      </c>
      <c r="AM219" s="322">
        <f t="shared" si="235"/>
        <v>0</v>
      </c>
      <c r="AN219" s="322">
        <f t="shared" si="235"/>
        <v>0</v>
      </c>
      <c r="AO219" s="322">
        <f t="shared" si="235"/>
        <v>0</v>
      </c>
      <c r="AP219" s="322">
        <f t="shared" si="235"/>
        <v>0</v>
      </c>
      <c r="AQ219" s="322">
        <f t="shared" si="235"/>
        <v>0</v>
      </c>
      <c r="AR219" s="322">
        <f t="shared" si="235"/>
        <v>0</v>
      </c>
      <c r="AS219" s="381"/>
    </row>
    <row r="220" spans="2:45" ht="20.25" customHeight="1">
      <c r="B220" s="363" t="s">
        <v>589</v>
      </c>
      <c r="C220" s="382"/>
      <c r="D220" s="383"/>
      <c r="E220" s="383"/>
      <c r="F220" s="383"/>
      <c r="G220" s="383"/>
      <c r="H220" s="383"/>
      <c r="I220" s="383"/>
      <c r="J220" s="383"/>
      <c r="K220" s="383"/>
      <c r="L220" s="383"/>
      <c r="M220" s="383"/>
      <c r="N220" s="383"/>
      <c r="O220" s="383"/>
      <c r="P220" s="383"/>
      <c r="Q220" s="383"/>
      <c r="R220" s="383"/>
      <c r="S220" s="383"/>
      <c r="T220" s="383"/>
      <c r="U220" s="383"/>
      <c r="V220" s="366"/>
      <c r="W220" s="367"/>
      <c r="X220" s="383"/>
      <c r="Y220" s="383"/>
      <c r="Z220" s="383"/>
      <c r="AA220" s="383"/>
      <c r="AB220" s="383"/>
      <c r="AC220" s="383"/>
      <c r="AD220" s="383"/>
      <c r="AE220" s="404"/>
      <c r="AF220" s="404"/>
      <c r="AG220" s="404"/>
      <c r="AH220" s="404"/>
      <c r="AI220" s="404"/>
      <c r="AJ220" s="404"/>
      <c r="AK220" s="404"/>
      <c r="AL220" s="404"/>
      <c r="AM220" s="404"/>
      <c r="AN220" s="404"/>
      <c r="AO220" s="404"/>
      <c r="AP220" s="404"/>
      <c r="AQ220" s="404"/>
      <c r="AR220" s="404"/>
      <c r="AS220" s="384"/>
    </row>
    <row r="221" spans="2:45" ht="15.75">
      <c r="B221" s="433"/>
    </row>
    <row r="222" spans="2:45" ht="15.75">
      <c r="B222" s="433"/>
    </row>
    <row r="223" spans="2:45" ht="15.75">
      <c r="B223" s="276" t="s">
        <v>272</v>
      </c>
      <c r="C223" s="277"/>
      <c r="D223" s="577" t="s">
        <v>523</v>
      </c>
      <c r="E223" s="249"/>
      <c r="F223" s="577"/>
      <c r="G223" s="249"/>
      <c r="H223" s="249"/>
      <c r="I223" s="249"/>
      <c r="J223" s="249"/>
      <c r="K223" s="249"/>
      <c r="L223" s="249"/>
      <c r="M223" s="249"/>
      <c r="N223" s="249"/>
      <c r="O223" s="249"/>
      <c r="P223" s="249"/>
      <c r="Q223" s="249"/>
      <c r="R223" s="277"/>
      <c r="S223" s="249"/>
      <c r="T223" s="249"/>
      <c r="U223" s="249"/>
      <c r="V223" s="249"/>
      <c r="W223" s="249"/>
      <c r="X223" s="249"/>
      <c r="Y223" s="249"/>
      <c r="Z223" s="249"/>
      <c r="AA223" s="249"/>
      <c r="AB223" s="249"/>
      <c r="AC223" s="249"/>
      <c r="AD223" s="249"/>
      <c r="AE223" s="266"/>
      <c r="AF223" s="263"/>
      <c r="AG223" s="263"/>
      <c r="AH223" s="263"/>
      <c r="AI223" s="263"/>
      <c r="AJ223" s="263"/>
      <c r="AK223" s="263"/>
      <c r="AL223" s="263"/>
      <c r="AM223" s="263"/>
      <c r="AN223" s="263"/>
      <c r="AO223" s="263"/>
      <c r="AP223" s="263"/>
      <c r="AQ223" s="263"/>
      <c r="AR223" s="263"/>
      <c r="AS223" s="278"/>
    </row>
    <row r="224" spans="2:45" ht="34.5" customHeight="1">
      <c r="B224" s="1031" t="s">
        <v>211</v>
      </c>
      <c r="C224" s="1033" t="s">
        <v>33</v>
      </c>
      <c r="D224" s="280" t="s">
        <v>421</v>
      </c>
      <c r="E224" s="1037" t="s">
        <v>209</v>
      </c>
      <c r="F224" s="1038"/>
      <c r="G224" s="1038"/>
      <c r="H224" s="1038"/>
      <c r="I224" s="1038"/>
      <c r="J224" s="1038"/>
      <c r="K224" s="1038"/>
      <c r="L224" s="1038"/>
      <c r="M224" s="1038"/>
      <c r="N224" s="1038"/>
      <c r="O224" s="1038"/>
      <c r="P224" s="1039"/>
      <c r="Q224" s="1035" t="s">
        <v>213</v>
      </c>
      <c r="R224" s="280" t="s">
        <v>422</v>
      </c>
      <c r="S224" s="1028" t="s">
        <v>212</v>
      </c>
      <c r="T224" s="1029"/>
      <c r="U224" s="1029"/>
      <c r="V224" s="1029"/>
      <c r="W224" s="1029"/>
      <c r="X224" s="1029"/>
      <c r="Y224" s="1029"/>
      <c r="Z224" s="1029"/>
      <c r="AA224" s="1029"/>
      <c r="AB224" s="1029"/>
      <c r="AC224" s="1029"/>
      <c r="AD224" s="1040"/>
      <c r="AE224" s="1028" t="s">
        <v>242</v>
      </c>
      <c r="AF224" s="1029"/>
      <c r="AG224" s="1029"/>
      <c r="AH224" s="1029"/>
      <c r="AI224" s="1029"/>
      <c r="AJ224" s="1029"/>
      <c r="AK224" s="1029"/>
      <c r="AL224" s="1029"/>
      <c r="AM224" s="1029"/>
      <c r="AN224" s="1029"/>
      <c r="AO224" s="1029"/>
      <c r="AP224" s="1029"/>
      <c r="AQ224" s="1029"/>
      <c r="AR224" s="1029"/>
      <c r="AS224" s="1030"/>
    </row>
    <row r="225" spans="1:45" ht="60.75" customHeight="1">
      <c r="B225" s="1032"/>
      <c r="C225" s="1034"/>
      <c r="D225" s="281">
        <v>2016</v>
      </c>
      <c r="E225" s="281">
        <v>2017</v>
      </c>
      <c r="F225" s="281">
        <v>2018</v>
      </c>
      <c r="G225" s="281">
        <v>2019</v>
      </c>
      <c r="H225" s="281">
        <v>2020</v>
      </c>
      <c r="I225" s="281">
        <v>2021</v>
      </c>
      <c r="J225" s="281">
        <v>2022</v>
      </c>
      <c r="K225" s="281">
        <v>2023</v>
      </c>
      <c r="L225" s="281">
        <v>2024</v>
      </c>
      <c r="M225" s="281">
        <v>2025</v>
      </c>
      <c r="N225" s="281">
        <v>2026</v>
      </c>
      <c r="O225" s="281">
        <v>2027</v>
      </c>
      <c r="P225" s="281">
        <v>2028</v>
      </c>
      <c r="Q225" s="1036"/>
      <c r="R225" s="281">
        <v>2016</v>
      </c>
      <c r="S225" s="281">
        <v>2017</v>
      </c>
      <c r="T225" s="281">
        <v>2018</v>
      </c>
      <c r="U225" s="281">
        <v>2019</v>
      </c>
      <c r="V225" s="281">
        <v>2020</v>
      </c>
      <c r="W225" s="281">
        <v>2021</v>
      </c>
      <c r="X225" s="281">
        <v>2022</v>
      </c>
      <c r="Y225" s="281">
        <v>2023</v>
      </c>
      <c r="Z225" s="281">
        <v>2024</v>
      </c>
      <c r="AA225" s="281">
        <v>2025</v>
      </c>
      <c r="AB225" s="281">
        <v>2026</v>
      </c>
      <c r="AC225" s="281">
        <v>2027</v>
      </c>
      <c r="AD225" s="281">
        <v>2028</v>
      </c>
      <c r="AE225" s="281" t="str">
        <f>'1.  LRAMVA Summary'!$D$53</f>
        <v>Residential</v>
      </c>
      <c r="AF225" s="281" t="str">
        <f>'1.  LRAMVA Summary'!$E$53</f>
        <v>GS&lt;50 kW</v>
      </c>
      <c r="AG225" s="281" t="str">
        <f>'1.  LRAMVA Summary'!$F$53</f>
        <v>GS 50 to 699 kW</v>
      </c>
      <c r="AH225" s="281" t="str">
        <f>'1.  LRAMVA Summary'!$G$53</f>
        <v>GS 700 to 4,999 kW</v>
      </c>
      <c r="AI225" s="281" t="str">
        <f>'1.  LRAMVA Summary'!$H$53</f>
        <v>Large Use</v>
      </c>
      <c r="AJ225" s="281" t="str">
        <f>'1.  LRAMVA Summary'!$I$53</f>
        <v>Street Lighting</v>
      </c>
      <c r="AK225" s="281" t="str">
        <f>'1.  LRAMVA Summary'!$J$53</f>
        <v>Unmetered Scattered Load</v>
      </c>
      <c r="AL225" s="281" t="str">
        <f>'1.  LRAMVA Summary'!$K$53</f>
        <v/>
      </c>
      <c r="AM225" s="281" t="str">
        <f>'1.  LRAMVA Summary'!$L$53</f>
        <v/>
      </c>
      <c r="AN225" s="281" t="str">
        <f>'1.  LRAMVA Summary'!$M$53</f>
        <v/>
      </c>
      <c r="AO225" s="281" t="str">
        <f>'1.  LRAMVA Summary'!$N$53</f>
        <v/>
      </c>
      <c r="AP225" s="281" t="str">
        <f>'1.  LRAMVA Summary'!$O$53</f>
        <v/>
      </c>
      <c r="AQ225" s="281" t="str">
        <f>'1.  LRAMVA Summary'!$P$53</f>
        <v/>
      </c>
      <c r="AR225" s="281" t="str">
        <f>'1.  LRAMVA Summary'!$Q$53</f>
        <v/>
      </c>
      <c r="AS225" s="283" t="str">
        <f>'1.  LRAMVA Summary'!$R$53</f>
        <v>Total</v>
      </c>
    </row>
    <row r="226" spans="1:45" ht="15.75" customHeight="1">
      <c r="B226" s="505" t="s">
        <v>501</v>
      </c>
      <c r="C226" s="285"/>
      <c r="D226" s="285"/>
      <c r="E226" s="285"/>
      <c r="F226" s="285"/>
      <c r="G226" s="285"/>
      <c r="H226" s="285"/>
      <c r="I226" s="285"/>
      <c r="J226" s="285"/>
      <c r="K226" s="285"/>
      <c r="L226" s="285"/>
      <c r="M226" s="285"/>
      <c r="N226" s="285"/>
      <c r="O226" s="285"/>
      <c r="P226" s="285"/>
      <c r="Q226" s="286"/>
      <c r="R226" s="285"/>
      <c r="S226" s="285"/>
      <c r="T226" s="285"/>
      <c r="U226" s="285"/>
      <c r="V226" s="285"/>
      <c r="W226" s="285"/>
      <c r="X226" s="285"/>
      <c r="Y226" s="285"/>
      <c r="Z226" s="285"/>
      <c r="AA226" s="285"/>
      <c r="AB226" s="285"/>
      <c r="AC226" s="285"/>
      <c r="AD226" s="285"/>
      <c r="AE226" s="287" t="str">
        <f>'1.  LRAMVA Summary'!$D$54</f>
        <v>kWh</v>
      </c>
      <c r="AF226" s="287" t="str">
        <f>'1.  LRAMVA Summary'!$E$54</f>
        <v>kWh</v>
      </c>
      <c r="AG226" s="287" t="str">
        <f>'1.  LRAMVA Summary'!$F$54</f>
        <v>kW</v>
      </c>
      <c r="AH226" s="287" t="str">
        <f>'1.  LRAMVA Summary'!$G$54</f>
        <v>kW</v>
      </c>
      <c r="AI226" s="287" t="str">
        <f>'1.  LRAMVA Summary'!$H$54</f>
        <v>kW</v>
      </c>
      <c r="AJ226" s="287" t="str">
        <f>'1.  LRAMVA Summary'!$I$54</f>
        <v>kW</v>
      </c>
      <c r="AK226" s="287" t="str">
        <f>'1.  LRAMVA Summary'!$J$54</f>
        <v>kWh</v>
      </c>
      <c r="AL226" s="287">
        <f>'1.  LRAMVA Summary'!$K$54</f>
        <v>0</v>
      </c>
      <c r="AM226" s="287">
        <f>'1.  LRAMVA Summary'!$L$54</f>
        <v>0</v>
      </c>
      <c r="AN226" s="287">
        <f>'1.  LRAMVA Summary'!$M$54</f>
        <v>0</v>
      </c>
      <c r="AO226" s="287">
        <f>'1.  LRAMVA Summary'!$N$54</f>
        <v>0</v>
      </c>
      <c r="AP226" s="287">
        <f>'1.  LRAMVA Summary'!$O$54</f>
        <v>0</v>
      </c>
      <c r="AQ226" s="287">
        <f>'1.  LRAMVA Summary'!$P$54</f>
        <v>0</v>
      </c>
      <c r="AR226" s="287">
        <f>'1.  LRAMVA Summary'!$Q$54</f>
        <v>0</v>
      </c>
      <c r="AS226" s="288"/>
    </row>
    <row r="227" spans="1:45" ht="15.75" hidden="1" outlineLevel="1">
      <c r="B227" s="284" t="s">
        <v>494</v>
      </c>
      <c r="C227" s="285"/>
      <c r="D227" s="285"/>
      <c r="E227" s="285"/>
      <c r="F227" s="285"/>
      <c r="G227" s="285"/>
      <c r="H227" s="285"/>
      <c r="I227" s="285"/>
      <c r="J227" s="285"/>
      <c r="K227" s="285"/>
      <c r="L227" s="285"/>
      <c r="M227" s="285"/>
      <c r="N227" s="285"/>
      <c r="O227" s="285"/>
      <c r="P227" s="285"/>
      <c r="Q227" s="286"/>
      <c r="R227" s="285"/>
      <c r="S227" s="285"/>
      <c r="T227" s="285"/>
      <c r="U227" s="285"/>
      <c r="V227" s="285"/>
      <c r="W227" s="285"/>
      <c r="X227" s="285"/>
      <c r="Y227" s="285"/>
      <c r="Z227" s="285"/>
      <c r="AA227" s="285"/>
      <c r="AB227" s="285"/>
      <c r="AC227" s="285"/>
      <c r="AD227" s="285"/>
      <c r="AE227" s="287"/>
      <c r="AF227" s="287"/>
      <c r="AG227" s="287"/>
      <c r="AH227" s="287"/>
      <c r="AI227" s="287"/>
      <c r="AJ227" s="287"/>
      <c r="AK227" s="287"/>
      <c r="AL227" s="287"/>
      <c r="AM227" s="287"/>
      <c r="AN227" s="287"/>
      <c r="AO227" s="287"/>
      <c r="AP227" s="287"/>
      <c r="AQ227" s="287"/>
      <c r="AR227" s="287"/>
      <c r="AS227" s="288"/>
    </row>
    <row r="228" spans="1:45" hidden="1" outlineLevel="1">
      <c r="A228" s="509">
        <v>1</v>
      </c>
      <c r="B228" s="507" t="s">
        <v>95</v>
      </c>
      <c r="C228" s="287" t="s">
        <v>25</v>
      </c>
      <c r="D228" s="291"/>
      <c r="E228" s="291"/>
      <c r="F228" s="291"/>
      <c r="G228" s="291"/>
      <c r="H228" s="291"/>
      <c r="I228" s="291"/>
      <c r="J228" s="291"/>
      <c r="K228" s="291"/>
      <c r="L228" s="291"/>
      <c r="M228" s="291"/>
      <c r="N228" s="291"/>
      <c r="O228" s="291"/>
      <c r="P228" s="291"/>
      <c r="Q228" s="838"/>
      <c r="R228" s="291"/>
      <c r="S228" s="291"/>
      <c r="T228" s="291"/>
      <c r="U228" s="291"/>
      <c r="V228" s="291"/>
      <c r="W228" s="291"/>
      <c r="X228" s="291"/>
      <c r="Y228" s="291"/>
      <c r="Z228" s="291"/>
      <c r="AA228" s="291"/>
      <c r="AB228" s="291"/>
      <c r="AC228" s="291"/>
      <c r="AD228" s="291"/>
      <c r="AE228" s="846"/>
      <c r="AF228" s="846"/>
      <c r="AG228" s="846"/>
      <c r="AH228" s="846"/>
      <c r="AI228" s="846"/>
      <c r="AJ228" s="846"/>
      <c r="AK228" s="846"/>
      <c r="AL228" s="405"/>
      <c r="AM228" s="405"/>
      <c r="AN228" s="405"/>
      <c r="AO228" s="405"/>
      <c r="AP228" s="405"/>
      <c r="AQ228" s="405"/>
      <c r="AR228" s="405"/>
      <c r="AS228" s="292">
        <f>SUM(AE228:AR228)</f>
        <v>0</v>
      </c>
    </row>
    <row r="229" spans="1:45" hidden="1" outlineLevel="1">
      <c r="B229" s="290" t="s">
        <v>288</v>
      </c>
      <c r="C229" s="287" t="s">
        <v>163</v>
      </c>
      <c r="D229" s="291"/>
      <c r="E229" s="291"/>
      <c r="F229" s="291"/>
      <c r="G229" s="291"/>
      <c r="H229" s="291"/>
      <c r="I229" s="291"/>
      <c r="J229" s="291"/>
      <c r="K229" s="291"/>
      <c r="L229" s="291"/>
      <c r="M229" s="291"/>
      <c r="N229" s="291"/>
      <c r="O229" s="291"/>
      <c r="P229" s="291"/>
      <c r="Q229" s="839"/>
      <c r="R229" s="291"/>
      <c r="S229" s="291"/>
      <c r="T229" s="291"/>
      <c r="U229" s="291"/>
      <c r="V229" s="291"/>
      <c r="W229" s="291"/>
      <c r="X229" s="291"/>
      <c r="Y229" s="291"/>
      <c r="Z229" s="291"/>
      <c r="AA229" s="291"/>
      <c r="AB229" s="291"/>
      <c r="AC229" s="291"/>
      <c r="AD229" s="291"/>
      <c r="AE229" s="847">
        <f>AE228</f>
        <v>0</v>
      </c>
      <c r="AF229" s="847">
        <f t="shared" ref="AF229:AK229" si="236">AF228</f>
        <v>0</v>
      </c>
      <c r="AG229" s="847">
        <f t="shared" si="236"/>
        <v>0</v>
      </c>
      <c r="AH229" s="847">
        <f t="shared" si="236"/>
        <v>0</v>
      </c>
      <c r="AI229" s="847">
        <f t="shared" si="236"/>
        <v>0</v>
      </c>
      <c r="AJ229" s="847">
        <f t="shared" si="236"/>
        <v>0</v>
      </c>
      <c r="AK229" s="847">
        <f t="shared" si="236"/>
        <v>0</v>
      </c>
      <c r="AL229" s="406">
        <v>0</v>
      </c>
      <c r="AM229" s="406">
        <v>0</v>
      </c>
      <c r="AN229" s="406">
        <f t="shared" ref="AN229" si="237">AN228</f>
        <v>0</v>
      </c>
      <c r="AO229" s="406">
        <f t="shared" ref="AO229" si="238">AO228</f>
        <v>0</v>
      </c>
      <c r="AP229" s="406">
        <f t="shared" ref="AP229" si="239">AP228</f>
        <v>0</v>
      </c>
      <c r="AQ229" s="406">
        <f t="shared" ref="AQ229" si="240">AQ228</f>
        <v>0</v>
      </c>
      <c r="AR229" s="406">
        <f t="shared" ref="AR229" si="241">AR228</f>
        <v>0</v>
      </c>
      <c r="AS229" s="293"/>
    </row>
    <row r="230" spans="1:45" ht="15.75" hidden="1" outlineLevel="1">
      <c r="B230" s="294"/>
      <c r="C230" s="295"/>
      <c r="D230" s="295"/>
      <c r="E230" s="295"/>
      <c r="F230" s="295"/>
      <c r="G230" s="295"/>
      <c r="H230" s="295"/>
      <c r="I230" s="295"/>
      <c r="J230" s="725"/>
      <c r="K230" s="295"/>
      <c r="L230" s="295"/>
      <c r="M230" s="295"/>
      <c r="N230" s="295"/>
      <c r="O230" s="295"/>
      <c r="P230" s="295"/>
      <c r="Q230" s="840"/>
      <c r="R230" s="841"/>
      <c r="S230" s="841"/>
      <c r="T230" s="841"/>
      <c r="U230" s="841"/>
      <c r="V230" s="841"/>
      <c r="W230" s="841"/>
      <c r="X230" s="841"/>
      <c r="Y230" s="841"/>
      <c r="Z230" s="841"/>
      <c r="AA230" s="841"/>
      <c r="AB230" s="841"/>
      <c r="AC230" s="841"/>
      <c r="AD230" s="841"/>
      <c r="AE230" s="848"/>
      <c r="AF230" s="849"/>
      <c r="AG230" s="849"/>
      <c r="AH230" s="849"/>
      <c r="AI230" s="849"/>
      <c r="AJ230" s="849"/>
      <c r="AK230" s="849"/>
      <c r="AL230" s="408"/>
      <c r="AM230" s="408"/>
      <c r="AN230" s="408"/>
      <c r="AO230" s="408"/>
      <c r="AP230" s="408"/>
      <c r="AQ230" s="408"/>
      <c r="AR230" s="408"/>
      <c r="AS230" s="298"/>
    </row>
    <row r="231" spans="1:45" hidden="1" outlineLevel="1">
      <c r="A231" s="509">
        <v>2</v>
      </c>
      <c r="B231" s="507" t="s">
        <v>96</v>
      </c>
      <c r="C231" s="287" t="s">
        <v>25</v>
      </c>
      <c r="D231" s="291"/>
      <c r="E231" s="291"/>
      <c r="F231" s="291"/>
      <c r="G231" s="291"/>
      <c r="H231" s="291"/>
      <c r="I231" s="291"/>
      <c r="J231" s="291"/>
      <c r="K231" s="291"/>
      <c r="L231" s="291"/>
      <c r="M231" s="291"/>
      <c r="N231" s="291"/>
      <c r="O231" s="291"/>
      <c r="P231" s="291"/>
      <c r="Q231" s="838"/>
      <c r="R231" s="291"/>
      <c r="S231" s="291"/>
      <c r="T231" s="291"/>
      <c r="U231" s="291"/>
      <c r="V231" s="291"/>
      <c r="W231" s="291"/>
      <c r="X231" s="291"/>
      <c r="Y231" s="291"/>
      <c r="Z231" s="291"/>
      <c r="AA231" s="291"/>
      <c r="AB231" s="291"/>
      <c r="AC231" s="291"/>
      <c r="AD231" s="291"/>
      <c r="AE231" s="846"/>
      <c r="AF231" s="846"/>
      <c r="AG231" s="846"/>
      <c r="AH231" s="846"/>
      <c r="AI231" s="846"/>
      <c r="AJ231" s="846"/>
      <c r="AK231" s="846"/>
      <c r="AL231" s="405"/>
      <c r="AM231" s="405"/>
      <c r="AN231" s="405"/>
      <c r="AO231" s="405"/>
      <c r="AP231" s="405"/>
      <c r="AQ231" s="405"/>
      <c r="AR231" s="405"/>
      <c r="AS231" s="292">
        <f>SUM(AE231:AR231)</f>
        <v>0</v>
      </c>
    </row>
    <row r="232" spans="1:45" hidden="1" outlineLevel="1">
      <c r="B232" s="290" t="s">
        <v>288</v>
      </c>
      <c r="C232" s="287" t="s">
        <v>163</v>
      </c>
      <c r="D232" s="291"/>
      <c r="E232" s="291"/>
      <c r="F232" s="291"/>
      <c r="G232" s="291"/>
      <c r="H232" s="291"/>
      <c r="I232" s="291"/>
      <c r="J232" s="291"/>
      <c r="K232" s="291"/>
      <c r="L232" s="291"/>
      <c r="M232" s="291"/>
      <c r="N232" s="291"/>
      <c r="O232" s="291"/>
      <c r="P232" s="291"/>
      <c r="Q232" s="839"/>
      <c r="R232" s="291"/>
      <c r="S232" s="291"/>
      <c r="T232" s="291"/>
      <c r="U232" s="291"/>
      <c r="V232" s="291"/>
      <c r="W232" s="291"/>
      <c r="X232" s="291"/>
      <c r="Y232" s="291"/>
      <c r="Z232" s="291"/>
      <c r="AA232" s="291"/>
      <c r="AB232" s="291"/>
      <c r="AC232" s="291"/>
      <c r="AD232" s="291"/>
      <c r="AE232" s="847">
        <f>AE231</f>
        <v>0</v>
      </c>
      <c r="AF232" s="847">
        <f t="shared" ref="AF232:AK232" si="242">AF231</f>
        <v>0</v>
      </c>
      <c r="AG232" s="847">
        <f t="shared" si="242"/>
        <v>0</v>
      </c>
      <c r="AH232" s="847">
        <f t="shared" si="242"/>
        <v>0</v>
      </c>
      <c r="AI232" s="847">
        <f t="shared" si="242"/>
        <v>0</v>
      </c>
      <c r="AJ232" s="847">
        <f t="shared" si="242"/>
        <v>0</v>
      </c>
      <c r="AK232" s="847">
        <f t="shared" si="242"/>
        <v>0</v>
      </c>
      <c r="AL232" s="406">
        <v>0</v>
      </c>
      <c r="AM232" s="406">
        <v>0</v>
      </c>
      <c r="AN232" s="406">
        <f t="shared" ref="AN232" si="243">AN231</f>
        <v>0</v>
      </c>
      <c r="AO232" s="406">
        <f t="shared" ref="AO232" si="244">AO231</f>
        <v>0</v>
      </c>
      <c r="AP232" s="406">
        <f t="shared" ref="AP232" si="245">AP231</f>
        <v>0</v>
      </c>
      <c r="AQ232" s="406">
        <f t="shared" ref="AQ232" si="246">AQ231</f>
        <v>0</v>
      </c>
      <c r="AR232" s="406">
        <f t="shared" ref="AR232" si="247">AR231</f>
        <v>0</v>
      </c>
      <c r="AS232" s="293"/>
    </row>
    <row r="233" spans="1:45" ht="15.75" hidden="1" outlineLevel="1">
      <c r="B233" s="294"/>
      <c r="C233" s="295"/>
      <c r="D233" s="300"/>
      <c r="E233" s="300"/>
      <c r="F233" s="300"/>
      <c r="G233" s="300"/>
      <c r="H233" s="300"/>
      <c r="I233" s="300"/>
      <c r="J233" s="300"/>
      <c r="K233" s="300"/>
      <c r="L233" s="300"/>
      <c r="M233" s="300"/>
      <c r="N233" s="300"/>
      <c r="O233" s="300"/>
      <c r="P233" s="300"/>
      <c r="Q233" s="840"/>
      <c r="R233" s="842"/>
      <c r="S233" s="842"/>
      <c r="T233" s="842"/>
      <c r="U233" s="842"/>
      <c r="V233" s="842"/>
      <c r="W233" s="842"/>
      <c r="X233" s="842"/>
      <c r="Y233" s="842"/>
      <c r="Z233" s="842"/>
      <c r="AA233" s="842"/>
      <c r="AB233" s="842"/>
      <c r="AC233" s="842"/>
      <c r="AD233" s="842"/>
      <c r="AE233" s="848"/>
      <c r="AF233" s="849"/>
      <c r="AG233" s="849"/>
      <c r="AH233" s="849"/>
      <c r="AI233" s="849"/>
      <c r="AJ233" s="849"/>
      <c r="AK233" s="849"/>
      <c r="AL233" s="408"/>
      <c r="AM233" s="408"/>
      <c r="AN233" s="408"/>
      <c r="AO233" s="408"/>
      <c r="AP233" s="408"/>
      <c r="AQ233" s="408"/>
      <c r="AR233" s="408"/>
      <c r="AS233" s="298"/>
    </row>
    <row r="234" spans="1:45" hidden="1" outlineLevel="1">
      <c r="A234" s="509">
        <v>3</v>
      </c>
      <c r="B234" s="507" t="s">
        <v>97</v>
      </c>
      <c r="C234" s="287" t="s">
        <v>25</v>
      </c>
      <c r="D234" s="291"/>
      <c r="E234" s="291"/>
      <c r="F234" s="291"/>
      <c r="G234" s="291"/>
      <c r="H234" s="291"/>
      <c r="I234" s="291"/>
      <c r="J234" s="291"/>
      <c r="K234" s="291"/>
      <c r="L234" s="291"/>
      <c r="M234" s="291"/>
      <c r="N234" s="291"/>
      <c r="O234" s="291"/>
      <c r="P234" s="291"/>
      <c r="Q234" s="838"/>
      <c r="R234" s="291"/>
      <c r="S234" s="291"/>
      <c r="T234" s="291"/>
      <c r="U234" s="291"/>
      <c r="V234" s="291"/>
      <c r="W234" s="291"/>
      <c r="X234" s="291"/>
      <c r="Y234" s="291"/>
      <c r="Z234" s="291"/>
      <c r="AA234" s="291"/>
      <c r="AB234" s="291"/>
      <c r="AC234" s="291"/>
      <c r="AD234" s="291"/>
      <c r="AE234" s="846"/>
      <c r="AF234" s="846"/>
      <c r="AG234" s="846"/>
      <c r="AH234" s="846"/>
      <c r="AI234" s="846"/>
      <c r="AJ234" s="846"/>
      <c r="AK234" s="846"/>
      <c r="AL234" s="405"/>
      <c r="AM234" s="405"/>
      <c r="AN234" s="405"/>
      <c r="AO234" s="405"/>
      <c r="AP234" s="405"/>
      <c r="AQ234" s="405"/>
      <c r="AR234" s="405"/>
      <c r="AS234" s="292">
        <f>SUM(AE234:AR234)</f>
        <v>0</v>
      </c>
    </row>
    <row r="235" spans="1:45" hidden="1" outlineLevel="1">
      <c r="B235" s="290" t="s">
        <v>288</v>
      </c>
      <c r="C235" s="287" t="s">
        <v>163</v>
      </c>
      <c r="D235" s="291"/>
      <c r="E235" s="291"/>
      <c r="F235" s="291"/>
      <c r="G235" s="291"/>
      <c r="H235" s="291"/>
      <c r="I235" s="291"/>
      <c r="J235" s="291"/>
      <c r="K235" s="291"/>
      <c r="L235" s="291"/>
      <c r="M235" s="291"/>
      <c r="N235" s="291"/>
      <c r="O235" s="291"/>
      <c r="P235" s="291"/>
      <c r="Q235" s="839"/>
      <c r="R235" s="291"/>
      <c r="S235" s="291"/>
      <c r="T235" s="291"/>
      <c r="U235" s="291"/>
      <c r="V235" s="291"/>
      <c r="W235" s="291"/>
      <c r="X235" s="291"/>
      <c r="Y235" s="291"/>
      <c r="Z235" s="291"/>
      <c r="AA235" s="291"/>
      <c r="AB235" s="291"/>
      <c r="AC235" s="291"/>
      <c r="AD235" s="291"/>
      <c r="AE235" s="847">
        <f>AE234</f>
        <v>0</v>
      </c>
      <c r="AF235" s="847">
        <f t="shared" ref="AF235:AK235" si="248">AF234</f>
        <v>0</v>
      </c>
      <c r="AG235" s="847">
        <f t="shared" si="248"/>
        <v>0</v>
      </c>
      <c r="AH235" s="847">
        <f t="shared" si="248"/>
        <v>0</v>
      </c>
      <c r="AI235" s="847">
        <f t="shared" si="248"/>
        <v>0</v>
      </c>
      <c r="AJ235" s="847">
        <f t="shared" si="248"/>
        <v>0</v>
      </c>
      <c r="AK235" s="847">
        <f t="shared" si="248"/>
        <v>0</v>
      </c>
      <c r="AL235" s="406">
        <v>0</v>
      </c>
      <c r="AM235" s="406">
        <v>0</v>
      </c>
      <c r="AN235" s="406">
        <f t="shared" ref="AN235" si="249">AN234</f>
        <v>0</v>
      </c>
      <c r="AO235" s="406">
        <f t="shared" ref="AO235" si="250">AO234</f>
        <v>0</v>
      </c>
      <c r="AP235" s="406">
        <f t="shared" ref="AP235" si="251">AP234</f>
        <v>0</v>
      </c>
      <c r="AQ235" s="406">
        <f t="shared" ref="AQ235" si="252">AQ234</f>
        <v>0</v>
      </c>
      <c r="AR235" s="406">
        <f t="shared" ref="AR235" si="253">AR234</f>
        <v>0</v>
      </c>
      <c r="AS235" s="293"/>
    </row>
    <row r="236" spans="1:45" hidden="1" outlineLevel="1">
      <c r="B236" s="290"/>
      <c r="C236" s="301"/>
      <c r="D236" s="287"/>
      <c r="E236" s="287"/>
      <c r="F236" s="287"/>
      <c r="G236" s="287"/>
      <c r="H236" s="287"/>
      <c r="I236" s="287"/>
      <c r="J236" s="287"/>
      <c r="K236" s="287"/>
      <c r="L236" s="287"/>
      <c r="M236" s="287"/>
      <c r="N236" s="287"/>
      <c r="O236" s="287"/>
      <c r="P236" s="287"/>
      <c r="Q236" s="838"/>
      <c r="R236" s="838"/>
      <c r="S236" s="838"/>
      <c r="T236" s="838"/>
      <c r="U236" s="838"/>
      <c r="V236" s="838"/>
      <c r="W236" s="838"/>
      <c r="X236" s="838"/>
      <c r="Y236" s="838"/>
      <c r="Z236" s="838"/>
      <c r="AA236" s="838"/>
      <c r="AB236" s="838"/>
      <c r="AC236" s="838"/>
      <c r="AD236" s="838"/>
      <c r="AE236" s="848"/>
      <c r="AF236" s="848"/>
      <c r="AG236" s="848"/>
      <c r="AH236" s="848"/>
      <c r="AI236" s="848"/>
      <c r="AJ236" s="848"/>
      <c r="AK236" s="848"/>
      <c r="AL236" s="407"/>
      <c r="AM236" s="407"/>
      <c r="AN236" s="407"/>
      <c r="AO236" s="407"/>
      <c r="AP236" s="407"/>
      <c r="AQ236" s="407"/>
      <c r="AR236" s="407"/>
      <c r="AS236" s="302"/>
    </row>
    <row r="237" spans="1:45" hidden="1" outlineLevel="1">
      <c r="A237" s="509">
        <v>4</v>
      </c>
      <c r="B237" s="507" t="s">
        <v>664</v>
      </c>
      <c r="C237" s="287" t="s">
        <v>25</v>
      </c>
      <c r="D237" s="291"/>
      <c r="E237" s="291"/>
      <c r="F237" s="291"/>
      <c r="G237" s="291"/>
      <c r="H237" s="291"/>
      <c r="I237" s="291"/>
      <c r="J237" s="291"/>
      <c r="K237" s="291"/>
      <c r="L237" s="291"/>
      <c r="M237" s="291"/>
      <c r="N237" s="291"/>
      <c r="O237" s="291"/>
      <c r="P237" s="291"/>
      <c r="Q237" s="838"/>
      <c r="R237" s="291"/>
      <c r="S237" s="291"/>
      <c r="T237" s="291"/>
      <c r="U237" s="291"/>
      <c r="V237" s="291"/>
      <c r="W237" s="291"/>
      <c r="X237" s="291"/>
      <c r="Y237" s="291"/>
      <c r="Z237" s="291"/>
      <c r="AA237" s="291"/>
      <c r="AB237" s="291"/>
      <c r="AC237" s="291"/>
      <c r="AD237" s="291"/>
      <c r="AE237" s="846"/>
      <c r="AF237" s="846"/>
      <c r="AG237" s="846"/>
      <c r="AH237" s="846"/>
      <c r="AI237" s="846"/>
      <c r="AJ237" s="846"/>
      <c r="AK237" s="846"/>
      <c r="AL237" s="405"/>
      <c r="AM237" s="405"/>
      <c r="AN237" s="405"/>
      <c r="AO237" s="405"/>
      <c r="AP237" s="405"/>
      <c r="AQ237" s="405"/>
      <c r="AR237" s="405"/>
      <c r="AS237" s="292">
        <f>SUM(AE237:AR237)</f>
        <v>0</v>
      </c>
    </row>
    <row r="238" spans="1:45" hidden="1" outlineLevel="1">
      <c r="B238" s="290" t="s">
        <v>288</v>
      </c>
      <c r="C238" s="287" t="s">
        <v>163</v>
      </c>
      <c r="D238" s="291"/>
      <c r="E238" s="291"/>
      <c r="F238" s="291"/>
      <c r="G238" s="291"/>
      <c r="H238" s="291"/>
      <c r="I238" s="291"/>
      <c r="J238" s="291"/>
      <c r="K238" s="291"/>
      <c r="L238" s="291"/>
      <c r="M238" s="291"/>
      <c r="N238" s="291"/>
      <c r="O238" s="291"/>
      <c r="P238" s="291"/>
      <c r="Q238" s="839"/>
      <c r="R238" s="291"/>
      <c r="S238" s="291"/>
      <c r="T238" s="291"/>
      <c r="U238" s="291"/>
      <c r="V238" s="291"/>
      <c r="W238" s="291"/>
      <c r="X238" s="291"/>
      <c r="Y238" s="291"/>
      <c r="Z238" s="291"/>
      <c r="AA238" s="291"/>
      <c r="AB238" s="291"/>
      <c r="AC238" s="291"/>
      <c r="AD238" s="291"/>
      <c r="AE238" s="847">
        <f>AE237</f>
        <v>0</v>
      </c>
      <c r="AF238" s="847">
        <f t="shared" ref="AF238:AK238" si="254">AF237</f>
        <v>0</v>
      </c>
      <c r="AG238" s="847">
        <f t="shared" si="254"/>
        <v>0</v>
      </c>
      <c r="AH238" s="847">
        <f t="shared" si="254"/>
        <v>0</v>
      </c>
      <c r="AI238" s="847">
        <f t="shared" si="254"/>
        <v>0</v>
      </c>
      <c r="AJ238" s="847">
        <f t="shared" si="254"/>
        <v>0</v>
      </c>
      <c r="AK238" s="847">
        <f t="shared" si="254"/>
        <v>0</v>
      </c>
      <c r="AL238" s="406">
        <v>0</v>
      </c>
      <c r="AM238" s="406">
        <v>0</v>
      </c>
      <c r="AN238" s="406">
        <f t="shared" ref="AN238" si="255">AN237</f>
        <v>0</v>
      </c>
      <c r="AO238" s="406">
        <f t="shared" ref="AO238" si="256">AO237</f>
        <v>0</v>
      </c>
      <c r="AP238" s="406">
        <f t="shared" ref="AP238" si="257">AP237</f>
        <v>0</v>
      </c>
      <c r="AQ238" s="406">
        <f t="shared" ref="AQ238" si="258">AQ237</f>
        <v>0</v>
      </c>
      <c r="AR238" s="406">
        <f t="shared" ref="AR238" si="259">AR237</f>
        <v>0</v>
      </c>
      <c r="AS238" s="293"/>
    </row>
    <row r="239" spans="1:45" hidden="1" outlineLevel="1">
      <c r="B239" s="290"/>
      <c r="C239" s="301"/>
      <c r="D239" s="300"/>
      <c r="E239" s="300"/>
      <c r="F239" s="300"/>
      <c r="G239" s="300"/>
      <c r="H239" s="300"/>
      <c r="I239" s="300"/>
      <c r="J239" s="300"/>
      <c r="K239" s="300"/>
      <c r="L239" s="300"/>
      <c r="M239" s="300"/>
      <c r="N239" s="300"/>
      <c r="O239" s="300"/>
      <c r="P239" s="300"/>
      <c r="Q239" s="838"/>
      <c r="R239" s="842"/>
      <c r="S239" s="842"/>
      <c r="T239" s="842"/>
      <c r="U239" s="842"/>
      <c r="V239" s="842"/>
      <c r="W239" s="842"/>
      <c r="X239" s="842"/>
      <c r="Y239" s="842"/>
      <c r="Z239" s="842"/>
      <c r="AA239" s="842"/>
      <c r="AB239" s="842"/>
      <c r="AC239" s="842"/>
      <c r="AD239" s="842"/>
      <c r="AE239" s="848"/>
      <c r="AF239" s="848"/>
      <c r="AG239" s="848"/>
      <c r="AH239" s="848"/>
      <c r="AI239" s="848"/>
      <c r="AJ239" s="848"/>
      <c r="AK239" s="848"/>
      <c r="AL239" s="407"/>
      <c r="AM239" s="407"/>
      <c r="AN239" s="407"/>
      <c r="AO239" s="407"/>
      <c r="AP239" s="407"/>
      <c r="AQ239" s="407"/>
      <c r="AR239" s="407"/>
      <c r="AS239" s="302"/>
    </row>
    <row r="240" spans="1:45" ht="30" hidden="1" outlineLevel="1">
      <c r="A240" s="509">
        <v>5</v>
      </c>
      <c r="B240" s="507" t="s">
        <v>98</v>
      </c>
      <c r="C240" s="287" t="s">
        <v>25</v>
      </c>
      <c r="D240" s="291"/>
      <c r="E240" s="291"/>
      <c r="F240" s="291"/>
      <c r="G240" s="291"/>
      <c r="H240" s="291"/>
      <c r="I240" s="291"/>
      <c r="J240" s="291"/>
      <c r="K240" s="291"/>
      <c r="L240" s="291"/>
      <c r="M240" s="291"/>
      <c r="N240" s="291"/>
      <c r="O240" s="291"/>
      <c r="P240" s="291"/>
      <c r="Q240" s="838"/>
      <c r="R240" s="291"/>
      <c r="S240" s="291"/>
      <c r="T240" s="291"/>
      <c r="U240" s="291"/>
      <c r="V240" s="291"/>
      <c r="W240" s="291"/>
      <c r="X240" s="291"/>
      <c r="Y240" s="291"/>
      <c r="Z240" s="291"/>
      <c r="AA240" s="291"/>
      <c r="AB240" s="291"/>
      <c r="AC240" s="291"/>
      <c r="AD240" s="291"/>
      <c r="AE240" s="846"/>
      <c r="AF240" s="846"/>
      <c r="AG240" s="846"/>
      <c r="AH240" s="846"/>
      <c r="AI240" s="846"/>
      <c r="AJ240" s="846"/>
      <c r="AK240" s="846"/>
      <c r="AL240" s="405"/>
      <c r="AM240" s="405"/>
      <c r="AN240" s="405"/>
      <c r="AO240" s="405"/>
      <c r="AP240" s="405"/>
      <c r="AQ240" s="405"/>
      <c r="AR240" s="405"/>
      <c r="AS240" s="292">
        <f>SUM(AE240:AR240)</f>
        <v>0</v>
      </c>
    </row>
    <row r="241" spans="1:45" hidden="1" outlineLevel="1">
      <c r="B241" s="290" t="s">
        <v>288</v>
      </c>
      <c r="C241" s="287" t="s">
        <v>163</v>
      </c>
      <c r="D241" s="291"/>
      <c r="E241" s="291"/>
      <c r="F241" s="291"/>
      <c r="G241" s="291"/>
      <c r="H241" s="291"/>
      <c r="I241" s="291"/>
      <c r="J241" s="291"/>
      <c r="K241" s="291"/>
      <c r="L241" s="291"/>
      <c r="M241" s="291"/>
      <c r="N241" s="291"/>
      <c r="O241" s="291"/>
      <c r="P241" s="291"/>
      <c r="Q241" s="839"/>
      <c r="R241" s="291"/>
      <c r="S241" s="291"/>
      <c r="T241" s="291"/>
      <c r="U241" s="291"/>
      <c r="V241" s="291"/>
      <c r="W241" s="291"/>
      <c r="X241" s="291"/>
      <c r="Y241" s="291"/>
      <c r="Z241" s="291"/>
      <c r="AA241" s="291"/>
      <c r="AB241" s="291"/>
      <c r="AC241" s="291"/>
      <c r="AD241" s="291"/>
      <c r="AE241" s="847">
        <f>AE240</f>
        <v>0</v>
      </c>
      <c r="AF241" s="847">
        <f t="shared" ref="AF241:AK241" si="260">AF240</f>
        <v>0</v>
      </c>
      <c r="AG241" s="847">
        <f t="shared" si="260"/>
        <v>0</v>
      </c>
      <c r="AH241" s="847">
        <f t="shared" si="260"/>
        <v>0</v>
      </c>
      <c r="AI241" s="847">
        <f t="shared" si="260"/>
        <v>0</v>
      </c>
      <c r="AJ241" s="847">
        <f t="shared" si="260"/>
        <v>0</v>
      </c>
      <c r="AK241" s="847">
        <f t="shared" si="260"/>
        <v>0</v>
      </c>
      <c r="AL241" s="406">
        <v>0</v>
      </c>
      <c r="AM241" s="406">
        <v>0</v>
      </c>
      <c r="AN241" s="406">
        <f t="shared" ref="AN241" si="261">AN240</f>
        <v>0</v>
      </c>
      <c r="AO241" s="406">
        <f t="shared" ref="AO241" si="262">AO240</f>
        <v>0</v>
      </c>
      <c r="AP241" s="406">
        <f t="shared" ref="AP241" si="263">AP240</f>
        <v>0</v>
      </c>
      <c r="AQ241" s="406">
        <f t="shared" ref="AQ241" si="264">AQ240</f>
        <v>0</v>
      </c>
      <c r="AR241" s="406">
        <f t="shared" ref="AR241" si="265">AR240</f>
        <v>0</v>
      </c>
      <c r="AS241" s="293"/>
    </row>
    <row r="242" spans="1:45" hidden="1" outlineLevel="1">
      <c r="B242" s="290"/>
      <c r="C242" s="287"/>
      <c r="D242" s="287"/>
      <c r="E242" s="287"/>
      <c r="F242" s="287"/>
      <c r="G242" s="287"/>
      <c r="H242" s="287"/>
      <c r="I242" s="287"/>
      <c r="J242" s="287"/>
      <c r="K242" s="287"/>
      <c r="L242" s="287"/>
      <c r="M242" s="287"/>
      <c r="N242" s="287"/>
      <c r="O242" s="287"/>
      <c r="P242" s="287"/>
      <c r="Q242" s="838"/>
      <c r="R242" s="838"/>
      <c r="S242" s="838"/>
      <c r="T242" s="838"/>
      <c r="U242" s="838"/>
      <c r="V242" s="838"/>
      <c r="W242" s="838"/>
      <c r="X242" s="838"/>
      <c r="Y242" s="838"/>
      <c r="Z242" s="838"/>
      <c r="AA242" s="838"/>
      <c r="AB242" s="838"/>
      <c r="AC242" s="838"/>
      <c r="AD242" s="838"/>
      <c r="AE242" s="850"/>
      <c r="AF242" s="851"/>
      <c r="AG242" s="851"/>
      <c r="AH242" s="851"/>
      <c r="AI242" s="851"/>
      <c r="AJ242" s="851"/>
      <c r="AK242" s="851"/>
      <c r="AL242" s="418"/>
      <c r="AM242" s="418"/>
      <c r="AN242" s="418"/>
      <c r="AO242" s="418"/>
      <c r="AP242" s="418"/>
      <c r="AQ242" s="418"/>
      <c r="AR242" s="418"/>
      <c r="AS242" s="293"/>
    </row>
    <row r="243" spans="1:45" ht="15.75" hidden="1" outlineLevel="1">
      <c r="B243" s="315" t="s">
        <v>495</v>
      </c>
      <c r="C243" s="285"/>
      <c r="D243" s="285"/>
      <c r="E243" s="285"/>
      <c r="F243" s="285"/>
      <c r="G243" s="285"/>
      <c r="H243" s="285"/>
      <c r="I243" s="285"/>
      <c r="J243" s="285"/>
      <c r="K243" s="285"/>
      <c r="L243" s="285"/>
      <c r="M243" s="285"/>
      <c r="N243" s="285"/>
      <c r="O243" s="285"/>
      <c r="P243" s="285"/>
      <c r="Q243" s="843"/>
      <c r="R243" s="844"/>
      <c r="S243" s="844"/>
      <c r="T243" s="844"/>
      <c r="U243" s="844"/>
      <c r="V243" s="844"/>
      <c r="W243" s="844"/>
      <c r="X243" s="844"/>
      <c r="Y243" s="844"/>
      <c r="Z243" s="844"/>
      <c r="AA243" s="844"/>
      <c r="AB243" s="844"/>
      <c r="AC243" s="844"/>
      <c r="AD243" s="844"/>
      <c r="AE243" s="852"/>
      <c r="AF243" s="852"/>
      <c r="AG243" s="852"/>
      <c r="AH243" s="852"/>
      <c r="AI243" s="852"/>
      <c r="AJ243" s="852"/>
      <c r="AK243" s="852"/>
      <c r="AL243" s="409"/>
      <c r="AM243" s="409"/>
      <c r="AN243" s="409"/>
      <c r="AO243" s="409"/>
      <c r="AP243" s="409"/>
      <c r="AQ243" s="409"/>
      <c r="AR243" s="409"/>
      <c r="AS243" s="288"/>
    </row>
    <row r="244" spans="1:45" hidden="1" outlineLevel="1">
      <c r="A244" s="509">
        <v>6</v>
      </c>
      <c r="B244" s="507" t="s">
        <v>99</v>
      </c>
      <c r="C244" s="287" t="s">
        <v>25</v>
      </c>
      <c r="D244" s="291"/>
      <c r="E244" s="291"/>
      <c r="F244" s="291"/>
      <c r="G244" s="291"/>
      <c r="H244" s="291"/>
      <c r="I244" s="291"/>
      <c r="J244" s="291"/>
      <c r="K244" s="291"/>
      <c r="L244" s="291"/>
      <c r="M244" s="291"/>
      <c r="N244" s="291"/>
      <c r="O244" s="291"/>
      <c r="P244" s="291"/>
      <c r="Q244" s="291">
        <v>12</v>
      </c>
      <c r="R244" s="291"/>
      <c r="S244" s="291"/>
      <c r="T244" s="291"/>
      <c r="U244" s="291"/>
      <c r="V244" s="291"/>
      <c r="W244" s="291"/>
      <c r="X244" s="291"/>
      <c r="Y244" s="291"/>
      <c r="Z244" s="291"/>
      <c r="AA244" s="291"/>
      <c r="AB244" s="291"/>
      <c r="AC244" s="291"/>
      <c r="AD244" s="291"/>
      <c r="AE244" s="410"/>
      <c r="AF244" s="846"/>
      <c r="AG244" s="846"/>
      <c r="AH244" s="846"/>
      <c r="AI244" s="846"/>
      <c r="AJ244" s="846"/>
      <c r="AK244" s="846"/>
      <c r="AL244" s="410"/>
      <c r="AM244" s="410"/>
      <c r="AN244" s="410"/>
      <c r="AO244" s="410"/>
      <c r="AP244" s="410"/>
      <c r="AQ244" s="410"/>
      <c r="AR244" s="410"/>
      <c r="AS244" s="292">
        <f>SUM(AE244:AR244)</f>
        <v>0</v>
      </c>
    </row>
    <row r="245" spans="1:45" hidden="1" outlineLevel="1">
      <c r="B245" s="290" t="s">
        <v>288</v>
      </c>
      <c r="C245" s="287" t="s">
        <v>163</v>
      </c>
      <c r="D245" s="291"/>
      <c r="E245" s="291"/>
      <c r="F245" s="291"/>
      <c r="G245" s="291"/>
      <c r="H245" s="291"/>
      <c r="I245" s="291"/>
      <c r="J245" s="291"/>
      <c r="K245" s="291"/>
      <c r="L245" s="291"/>
      <c r="M245" s="291"/>
      <c r="N245" s="291"/>
      <c r="O245" s="291"/>
      <c r="P245" s="291"/>
      <c r="Q245" s="291">
        <v>12</v>
      </c>
      <c r="R245" s="291"/>
      <c r="S245" s="291"/>
      <c r="T245" s="291"/>
      <c r="U245" s="291"/>
      <c r="V245" s="291"/>
      <c r="W245" s="291"/>
      <c r="X245" s="291"/>
      <c r="Y245" s="291"/>
      <c r="Z245" s="291"/>
      <c r="AA245" s="291"/>
      <c r="AB245" s="291"/>
      <c r="AC245" s="291"/>
      <c r="AD245" s="291"/>
      <c r="AE245" s="847">
        <f>AE244</f>
        <v>0</v>
      </c>
      <c r="AF245" s="847">
        <f t="shared" ref="AF245:AK245" si="266">AF244</f>
        <v>0</v>
      </c>
      <c r="AG245" s="847">
        <f t="shared" si="266"/>
        <v>0</v>
      </c>
      <c r="AH245" s="847">
        <f t="shared" si="266"/>
        <v>0</v>
      </c>
      <c r="AI245" s="847">
        <f t="shared" si="266"/>
        <v>0</v>
      </c>
      <c r="AJ245" s="847">
        <f t="shared" si="266"/>
        <v>0</v>
      </c>
      <c r="AK245" s="847">
        <f t="shared" si="266"/>
        <v>0</v>
      </c>
      <c r="AL245" s="406">
        <v>0</v>
      </c>
      <c r="AM245" s="406">
        <v>0</v>
      </c>
      <c r="AN245" s="406">
        <f t="shared" ref="AN245" si="267">AN244</f>
        <v>0</v>
      </c>
      <c r="AO245" s="406">
        <f t="shared" ref="AO245" si="268">AO244</f>
        <v>0</v>
      </c>
      <c r="AP245" s="406">
        <f t="shared" ref="AP245" si="269">AP244</f>
        <v>0</v>
      </c>
      <c r="AQ245" s="406">
        <f t="shared" ref="AQ245" si="270">AQ244</f>
        <v>0</v>
      </c>
      <c r="AR245" s="406">
        <f t="shared" ref="AR245" si="271">AR244</f>
        <v>0</v>
      </c>
      <c r="AS245" s="307"/>
    </row>
    <row r="246" spans="1:45" hidden="1" outlineLevel="1">
      <c r="B246" s="306"/>
      <c r="C246" s="308"/>
      <c r="D246" s="287"/>
      <c r="E246" s="287"/>
      <c r="F246" s="287"/>
      <c r="G246" s="287"/>
      <c r="H246" s="287"/>
      <c r="I246" s="287"/>
      <c r="J246" s="287"/>
      <c r="K246" s="287"/>
      <c r="L246" s="287"/>
      <c r="M246" s="287"/>
      <c r="N246" s="287"/>
      <c r="O246" s="287"/>
      <c r="P246" s="287"/>
      <c r="Q246" s="838"/>
      <c r="R246" s="838"/>
      <c r="S246" s="838"/>
      <c r="T246" s="838"/>
      <c r="U246" s="838"/>
      <c r="V246" s="838"/>
      <c r="W246" s="838"/>
      <c r="X246" s="838"/>
      <c r="Y246" s="838"/>
      <c r="Z246" s="838"/>
      <c r="AA246" s="838"/>
      <c r="AB246" s="838"/>
      <c r="AC246" s="838"/>
      <c r="AD246" s="838"/>
      <c r="AE246" s="411"/>
      <c r="AF246" s="411"/>
      <c r="AG246" s="411"/>
      <c r="AH246" s="411"/>
      <c r="AI246" s="411"/>
      <c r="AJ246" s="411"/>
      <c r="AK246" s="411"/>
      <c r="AL246" s="411"/>
      <c r="AM246" s="411"/>
      <c r="AN246" s="411"/>
      <c r="AO246" s="411"/>
      <c r="AP246" s="411"/>
      <c r="AQ246" s="411"/>
      <c r="AR246" s="411"/>
      <c r="AS246" s="309"/>
    </row>
    <row r="247" spans="1:45" hidden="1" outlineLevel="1">
      <c r="A247" s="509">
        <v>7</v>
      </c>
      <c r="B247" s="507" t="s">
        <v>100</v>
      </c>
      <c r="C247" s="287" t="s">
        <v>25</v>
      </c>
      <c r="D247" s="291"/>
      <c r="E247" s="291"/>
      <c r="F247" s="291"/>
      <c r="G247" s="291"/>
      <c r="H247" s="291"/>
      <c r="I247" s="291"/>
      <c r="J247" s="291"/>
      <c r="K247" s="291"/>
      <c r="L247" s="291"/>
      <c r="M247" s="291"/>
      <c r="N247" s="291"/>
      <c r="O247" s="291"/>
      <c r="P247" s="291"/>
      <c r="Q247" s="291">
        <v>12</v>
      </c>
      <c r="R247" s="291"/>
      <c r="S247" s="291"/>
      <c r="T247" s="291"/>
      <c r="U247" s="291"/>
      <c r="V247" s="291"/>
      <c r="W247" s="291"/>
      <c r="X247" s="291"/>
      <c r="Y247" s="291"/>
      <c r="Z247" s="291"/>
      <c r="AA247" s="291"/>
      <c r="AB247" s="291"/>
      <c r="AC247" s="291"/>
      <c r="AD247" s="291"/>
      <c r="AE247" s="410"/>
      <c r="AF247" s="846"/>
      <c r="AG247" s="846"/>
      <c r="AH247" s="846"/>
      <c r="AI247" s="846"/>
      <c r="AJ247" s="846"/>
      <c r="AK247" s="846"/>
      <c r="AL247" s="410"/>
      <c r="AM247" s="410"/>
      <c r="AN247" s="410"/>
      <c r="AO247" s="410"/>
      <c r="AP247" s="410"/>
      <c r="AQ247" s="410"/>
      <c r="AR247" s="410"/>
      <c r="AS247" s="292">
        <f>SUM(AE247:AR247)</f>
        <v>0</v>
      </c>
    </row>
    <row r="248" spans="1:45" hidden="1" outlineLevel="1">
      <c r="B248" s="290" t="s">
        <v>288</v>
      </c>
      <c r="C248" s="287" t="s">
        <v>163</v>
      </c>
      <c r="D248" s="291"/>
      <c r="E248" s="291"/>
      <c r="F248" s="291"/>
      <c r="G248" s="291"/>
      <c r="H248" s="291"/>
      <c r="I248" s="291"/>
      <c r="J248" s="291"/>
      <c r="K248" s="291"/>
      <c r="L248" s="291"/>
      <c r="M248" s="291"/>
      <c r="N248" s="291"/>
      <c r="O248" s="291"/>
      <c r="P248" s="291"/>
      <c r="Q248" s="291">
        <v>12</v>
      </c>
      <c r="R248" s="291"/>
      <c r="S248" s="291"/>
      <c r="T248" s="291"/>
      <c r="U248" s="291"/>
      <c r="V248" s="291"/>
      <c r="W248" s="291"/>
      <c r="X248" s="291"/>
      <c r="Y248" s="291"/>
      <c r="Z248" s="291"/>
      <c r="AA248" s="291"/>
      <c r="AB248" s="291"/>
      <c r="AC248" s="291"/>
      <c r="AD248" s="291"/>
      <c r="AE248" s="847">
        <f>AE247</f>
        <v>0</v>
      </c>
      <c r="AF248" s="847">
        <f t="shared" ref="AF248:AK248" si="272">AF247</f>
        <v>0</v>
      </c>
      <c r="AG248" s="847">
        <f t="shared" si="272"/>
        <v>0</v>
      </c>
      <c r="AH248" s="847">
        <f t="shared" si="272"/>
        <v>0</v>
      </c>
      <c r="AI248" s="847">
        <f t="shared" si="272"/>
        <v>0</v>
      </c>
      <c r="AJ248" s="847">
        <f t="shared" si="272"/>
        <v>0</v>
      </c>
      <c r="AK248" s="847">
        <f t="shared" si="272"/>
        <v>0</v>
      </c>
      <c r="AL248" s="406">
        <v>0</v>
      </c>
      <c r="AM248" s="406">
        <v>0</v>
      </c>
      <c r="AN248" s="406">
        <f t="shared" ref="AN248" si="273">AN247</f>
        <v>0</v>
      </c>
      <c r="AO248" s="406">
        <f t="shared" ref="AO248" si="274">AO247</f>
        <v>0</v>
      </c>
      <c r="AP248" s="406">
        <f t="shared" ref="AP248" si="275">AP247</f>
        <v>0</v>
      </c>
      <c r="AQ248" s="406">
        <f t="shared" ref="AQ248" si="276">AQ247</f>
        <v>0</v>
      </c>
      <c r="AR248" s="406">
        <f t="shared" ref="AR248" si="277">AR247</f>
        <v>0</v>
      </c>
      <c r="AS248" s="307"/>
    </row>
    <row r="249" spans="1:45" hidden="1" outlineLevel="1">
      <c r="B249" s="310"/>
      <c r="C249" s="308"/>
      <c r="D249" s="287"/>
      <c r="E249" s="287"/>
      <c r="F249" s="287"/>
      <c r="G249" s="287"/>
      <c r="H249" s="287"/>
      <c r="I249" s="287"/>
      <c r="J249" s="287"/>
      <c r="K249" s="287"/>
      <c r="L249" s="287"/>
      <c r="M249" s="287"/>
      <c r="N249" s="287"/>
      <c r="O249" s="287"/>
      <c r="P249" s="287"/>
      <c r="Q249" s="838"/>
      <c r="R249" s="838"/>
      <c r="S249" s="838"/>
      <c r="T249" s="838"/>
      <c r="U249" s="838"/>
      <c r="V249" s="838"/>
      <c r="W249" s="838"/>
      <c r="X249" s="838"/>
      <c r="Y249" s="838"/>
      <c r="Z249" s="838"/>
      <c r="AA249" s="838"/>
      <c r="AB249" s="838"/>
      <c r="AC249" s="838"/>
      <c r="AD249" s="838"/>
      <c r="AE249" s="411"/>
      <c r="AF249" s="412"/>
      <c r="AG249" s="411"/>
      <c r="AH249" s="411"/>
      <c r="AI249" s="411"/>
      <c r="AJ249" s="411"/>
      <c r="AK249" s="411"/>
      <c r="AL249" s="411"/>
      <c r="AM249" s="411"/>
      <c r="AN249" s="411"/>
      <c r="AO249" s="411"/>
      <c r="AP249" s="411"/>
      <c r="AQ249" s="411"/>
      <c r="AR249" s="411"/>
      <c r="AS249" s="309"/>
    </row>
    <row r="250" spans="1:45" hidden="1" outlineLevel="1">
      <c r="A250" s="509">
        <v>8</v>
      </c>
      <c r="B250" s="507" t="s">
        <v>101</v>
      </c>
      <c r="C250" s="287" t="s">
        <v>25</v>
      </c>
      <c r="D250" s="291"/>
      <c r="E250" s="291"/>
      <c r="F250" s="291"/>
      <c r="G250" s="291"/>
      <c r="H250" s="291"/>
      <c r="I250" s="291"/>
      <c r="J250" s="291"/>
      <c r="K250" s="291"/>
      <c r="L250" s="291"/>
      <c r="M250" s="291"/>
      <c r="N250" s="291"/>
      <c r="O250" s="291"/>
      <c r="P250" s="291"/>
      <c r="Q250" s="291">
        <v>12</v>
      </c>
      <c r="R250" s="291"/>
      <c r="S250" s="291"/>
      <c r="T250" s="291"/>
      <c r="U250" s="291"/>
      <c r="V250" s="291"/>
      <c r="W250" s="291"/>
      <c r="X250" s="291"/>
      <c r="Y250" s="291"/>
      <c r="Z250" s="291"/>
      <c r="AA250" s="291"/>
      <c r="AB250" s="291"/>
      <c r="AC250" s="291"/>
      <c r="AD250" s="291"/>
      <c r="AE250" s="410"/>
      <c r="AF250" s="846"/>
      <c r="AG250" s="846"/>
      <c r="AH250" s="846"/>
      <c r="AI250" s="846"/>
      <c r="AJ250" s="846"/>
      <c r="AK250" s="846"/>
      <c r="AL250" s="410"/>
      <c r="AM250" s="410"/>
      <c r="AN250" s="410"/>
      <c r="AO250" s="410"/>
      <c r="AP250" s="410"/>
      <c r="AQ250" s="410"/>
      <c r="AR250" s="410"/>
      <c r="AS250" s="292">
        <f>SUM(AE250:AR250)</f>
        <v>0</v>
      </c>
    </row>
    <row r="251" spans="1:45" hidden="1" outlineLevel="1">
      <c r="B251" s="290" t="s">
        <v>288</v>
      </c>
      <c r="C251" s="287" t="s">
        <v>163</v>
      </c>
      <c r="D251" s="291"/>
      <c r="E251" s="291"/>
      <c r="F251" s="291"/>
      <c r="G251" s="291"/>
      <c r="H251" s="291"/>
      <c r="I251" s="291"/>
      <c r="J251" s="291"/>
      <c r="K251" s="291"/>
      <c r="L251" s="291"/>
      <c r="M251" s="291"/>
      <c r="N251" s="291"/>
      <c r="O251" s="291"/>
      <c r="P251" s="291"/>
      <c r="Q251" s="291">
        <v>12</v>
      </c>
      <c r="R251" s="291"/>
      <c r="S251" s="291"/>
      <c r="T251" s="291"/>
      <c r="U251" s="291"/>
      <c r="V251" s="291"/>
      <c r="W251" s="291"/>
      <c r="X251" s="291"/>
      <c r="Y251" s="291"/>
      <c r="Z251" s="291"/>
      <c r="AA251" s="291"/>
      <c r="AB251" s="291"/>
      <c r="AC251" s="291"/>
      <c r="AD251" s="291"/>
      <c r="AE251" s="847">
        <f>AE250</f>
        <v>0</v>
      </c>
      <c r="AF251" s="847">
        <f t="shared" ref="AF251:AK251" si="278">AF250</f>
        <v>0</v>
      </c>
      <c r="AG251" s="847">
        <f t="shared" si="278"/>
        <v>0</v>
      </c>
      <c r="AH251" s="847">
        <f t="shared" si="278"/>
        <v>0</v>
      </c>
      <c r="AI251" s="847">
        <f t="shared" si="278"/>
        <v>0</v>
      </c>
      <c r="AJ251" s="847">
        <f t="shared" si="278"/>
        <v>0</v>
      </c>
      <c r="AK251" s="847">
        <f t="shared" si="278"/>
        <v>0</v>
      </c>
      <c r="AL251" s="406">
        <v>0</v>
      </c>
      <c r="AM251" s="406">
        <v>0</v>
      </c>
      <c r="AN251" s="406">
        <f t="shared" ref="AN251" si="279">AN250</f>
        <v>0</v>
      </c>
      <c r="AO251" s="406">
        <f t="shared" ref="AO251" si="280">AO250</f>
        <v>0</v>
      </c>
      <c r="AP251" s="406">
        <f t="shared" ref="AP251" si="281">AP250</f>
        <v>0</v>
      </c>
      <c r="AQ251" s="406">
        <f t="shared" ref="AQ251" si="282">AQ250</f>
        <v>0</v>
      </c>
      <c r="AR251" s="406">
        <f t="shared" ref="AR251" si="283">AR250</f>
        <v>0</v>
      </c>
      <c r="AS251" s="307"/>
    </row>
    <row r="252" spans="1:45" hidden="1" outlineLevel="1">
      <c r="B252" s="310"/>
      <c r="C252" s="308"/>
      <c r="D252" s="312"/>
      <c r="E252" s="312"/>
      <c r="F252" s="312"/>
      <c r="G252" s="312"/>
      <c r="H252" s="312"/>
      <c r="I252" s="312"/>
      <c r="J252" s="312"/>
      <c r="K252" s="312"/>
      <c r="L252" s="312"/>
      <c r="M252" s="312"/>
      <c r="N252" s="312"/>
      <c r="O252" s="312"/>
      <c r="P252" s="312"/>
      <c r="Q252" s="838"/>
      <c r="R252" s="845"/>
      <c r="S252" s="845"/>
      <c r="T252" s="845"/>
      <c r="U252" s="845"/>
      <c r="V252" s="845"/>
      <c r="W252" s="845"/>
      <c r="X252" s="845"/>
      <c r="Y252" s="845"/>
      <c r="Z252" s="845"/>
      <c r="AA252" s="845"/>
      <c r="AB252" s="845"/>
      <c r="AC252" s="845"/>
      <c r="AD252" s="845"/>
      <c r="AE252" s="411"/>
      <c r="AF252" s="412"/>
      <c r="AG252" s="411"/>
      <c r="AH252" s="411"/>
      <c r="AI252" s="411"/>
      <c r="AJ252" s="411"/>
      <c r="AK252" s="411"/>
      <c r="AL252" s="411"/>
      <c r="AM252" s="411"/>
      <c r="AN252" s="411"/>
      <c r="AO252" s="411"/>
      <c r="AP252" s="411"/>
      <c r="AQ252" s="411"/>
      <c r="AR252" s="411"/>
      <c r="AS252" s="309"/>
    </row>
    <row r="253" spans="1:45" hidden="1" outlineLevel="1">
      <c r="A253" s="509">
        <v>9</v>
      </c>
      <c r="B253" s="507" t="s">
        <v>102</v>
      </c>
      <c r="C253" s="287" t="s">
        <v>25</v>
      </c>
      <c r="D253" s="291"/>
      <c r="E253" s="291"/>
      <c r="F253" s="291"/>
      <c r="G253" s="291"/>
      <c r="H253" s="291"/>
      <c r="I253" s="291"/>
      <c r="J253" s="291"/>
      <c r="K253" s="291"/>
      <c r="L253" s="291"/>
      <c r="M253" s="291"/>
      <c r="N253" s="291"/>
      <c r="O253" s="291"/>
      <c r="P253" s="291"/>
      <c r="Q253" s="291">
        <v>12</v>
      </c>
      <c r="R253" s="291"/>
      <c r="S253" s="291"/>
      <c r="T253" s="291"/>
      <c r="U253" s="291"/>
      <c r="V253" s="291"/>
      <c r="W253" s="291"/>
      <c r="X253" s="291"/>
      <c r="Y253" s="291"/>
      <c r="Z253" s="291"/>
      <c r="AA253" s="291"/>
      <c r="AB253" s="291"/>
      <c r="AC253" s="291"/>
      <c r="AD253" s="291"/>
      <c r="AE253" s="410"/>
      <c r="AF253" s="846"/>
      <c r="AG253" s="846"/>
      <c r="AH253" s="846"/>
      <c r="AI253" s="846"/>
      <c r="AJ253" s="846"/>
      <c r="AK253" s="846"/>
      <c r="AL253" s="410"/>
      <c r="AM253" s="410"/>
      <c r="AN253" s="410"/>
      <c r="AO253" s="410"/>
      <c r="AP253" s="410"/>
      <c r="AQ253" s="410"/>
      <c r="AR253" s="410"/>
      <c r="AS253" s="292">
        <f>SUM(AE253:AR253)</f>
        <v>0</v>
      </c>
    </row>
    <row r="254" spans="1:45" hidden="1" outlineLevel="1">
      <c r="B254" s="290" t="s">
        <v>288</v>
      </c>
      <c r="C254" s="287" t="s">
        <v>163</v>
      </c>
      <c r="D254" s="291"/>
      <c r="E254" s="291"/>
      <c r="F254" s="291"/>
      <c r="G254" s="291"/>
      <c r="H254" s="291"/>
      <c r="I254" s="291"/>
      <c r="J254" s="291"/>
      <c r="K254" s="291"/>
      <c r="L254" s="291"/>
      <c r="M254" s="291"/>
      <c r="N254" s="291"/>
      <c r="O254" s="291"/>
      <c r="P254" s="291"/>
      <c r="Q254" s="291">
        <v>12</v>
      </c>
      <c r="R254" s="291"/>
      <c r="S254" s="291"/>
      <c r="T254" s="291"/>
      <c r="U254" s="291"/>
      <c r="V254" s="291"/>
      <c r="W254" s="291"/>
      <c r="X254" s="291"/>
      <c r="Y254" s="291"/>
      <c r="Z254" s="291"/>
      <c r="AA254" s="291"/>
      <c r="AB254" s="291"/>
      <c r="AC254" s="291"/>
      <c r="AD254" s="291"/>
      <c r="AE254" s="847">
        <f>AE253</f>
        <v>0</v>
      </c>
      <c r="AF254" s="847">
        <f t="shared" ref="AF254:AK254" si="284">AF253</f>
        <v>0</v>
      </c>
      <c r="AG254" s="847">
        <f t="shared" si="284"/>
        <v>0</v>
      </c>
      <c r="AH254" s="847">
        <f t="shared" si="284"/>
        <v>0</v>
      </c>
      <c r="AI254" s="847">
        <f t="shared" si="284"/>
        <v>0</v>
      </c>
      <c r="AJ254" s="847">
        <f t="shared" si="284"/>
        <v>0</v>
      </c>
      <c r="AK254" s="847">
        <f t="shared" si="284"/>
        <v>0</v>
      </c>
      <c r="AL254" s="406">
        <v>0</v>
      </c>
      <c r="AM254" s="406">
        <v>0</v>
      </c>
      <c r="AN254" s="406">
        <f t="shared" ref="AN254" si="285">AN253</f>
        <v>0</v>
      </c>
      <c r="AO254" s="406">
        <f t="shared" ref="AO254" si="286">AO253</f>
        <v>0</v>
      </c>
      <c r="AP254" s="406">
        <f t="shared" ref="AP254" si="287">AP253</f>
        <v>0</v>
      </c>
      <c r="AQ254" s="406">
        <f t="shared" ref="AQ254" si="288">AQ253</f>
        <v>0</v>
      </c>
      <c r="AR254" s="406">
        <f t="shared" ref="AR254" si="289">AR253</f>
        <v>0</v>
      </c>
      <c r="AS254" s="307"/>
    </row>
    <row r="255" spans="1:45" hidden="1" outlineLevel="1">
      <c r="B255" s="310"/>
      <c r="C255" s="308"/>
      <c r="D255" s="312"/>
      <c r="E255" s="312"/>
      <c r="F255" s="312"/>
      <c r="G255" s="312"/>
      <c r="H255" s="312"/>
      <c r="I255" s="312"/>
      <c r="J255" s="312"/>
      <c r="K255" s="312"/>
      <c r="L255" s="312"/>
      <c r="M255" s="312"/>
      <c r="N255" s="312"/>
      <c r="O255" s="312"/>
      <c r="P255" s="312"/>
      <c r="Q255" s="838"/>
      <c r="R255" s="845"/>
      <c r="S255" s="845"/>
      <c r="T255" s="845"/>
      <c r="U255" s="845"/>
      <c r="V255" s="845"/>
      <c r="W255" s="845"/>
      <c r="X255" s="845"/>
      <c r="Y255" s="845"/>
      <c r="Z255" s="845"/>
      <c r="AA255" s="845"/>
      <c r="AB255" s="845"/>
      <c r="AC255" s="845"/>
      <c r="AD255" s="845"/>
      <c r="AE255" s="411"/>
      <c r="AF255" s="411"/>
      <c r="AG255" s="411"/>
      <c r="AH255" s="411"/>
      <c r="AI255" s="411"/>
      <c r="AJ255" s="411"/>
      <c r="AK255" s="411"/>
      <c r="AL255" s="411"/>
      <c r="AM255" s="411"/>
      <c r="AN255" s="411"/>
      <c r="AO255" s="411"/>
      <c r="AP255" s="411"/>
      <c r="AQ255" s="411"/>
      <c r="AR255" s="411"/>
      <c r="AS255" s="309"/>
    </row>
    <row r="256" spans="1:45" hidden="1" outlineLevel="1">
      <c r="A256" s="509">
        <v>10</v>
      </c>
      <c r="B256" s="507" t="s">
        <v>103</v>
      </c>
      <c r="C256" s="287" t="s">
        <v>25</v>
      </c>
      <c r="D256" s="291"/>
      <c r="E256" s="291"/>
      <c r="F256" s="291"/>
      <c r="G256" s="291"/>
      <c r="H256" s="291"/>
      <c r="I256" s="291"/>
      <c r="J256" s="291"/>
      <c r="K256" s="291"/>
      <c r="L256" s="291"/>
      <c r="M256" s="291"/>
      <c r="N256" s="291"/>
      <c r="O256" s="291"/>
      <c r="P256" s="291"/>
      <c r="Q256" s="291">
        <v>3</v>
      </c>
      <c r="R256" s="291"/>
      <c r="S256" s="291"/>
      <c r="T256" s="291"/>
      <c r="U256" s="291"/>
      <c r="V256" s="291"/>
      <c r="W256" s="291"/>
      <c r="X256" s="291"/>
      <c r="Y256" s="291"/>
      <c r="Z256" s="291"/>
      <c r="AA256" s="291"/>
      <c r="AB256" s="291"/>
      <c r="AC256" s="291"/>
      <c r="AD256" s="291"/>
      <c r="AE256" s="410"/>
      <c r="AF256" s="846"/>
      <c r="AG256" s="846"/>
      <c r="AH256" s="846"/>
      <c r="AI256" s="846"/>
      <c r="AJ256" s="846"/>
      <c r="AK256" s="846"/>
      <c r="AL256" s="410"/>
      <c r="AM256" s="410"/>
      <c r="AN256" s="410"/>
      <c r="AO256" s="410"/>
      <c r="AP256" s="410"/>
      <c r="AQ256" s="410"/>
      <c r="AR256" s="410"/>
      <c r="AS256" s="292">
        <f>SUM(AE256:AR256)</f>
        <v>0</v>
      </c>
    </row>
    <row r="257" spans="1:46" hidden="1" outlineLevel="1">
      <c r="B257" s="290" t="s">
        <v>288</v>
      </c>
      <c r="C257" s="287" t="s">
        <v>163</v>
      </c>
      <c r="D257" s="291"/>
      <c r="E257" s="291"/>
      <c r="F257" s="291"/>
      <c r="G257" s="291"/>
      <c r="H257" s="291"/>
      <c r="I257" s="291"/>
      <c r="J257" s="291"/>
      <c r="K257" s="291"/>
      <c r="L257" s="291"/>
      <c r="M257" s="291"/>
      <c r="N257" s="291"/>
      <c r="O257" s="291"/>
      <c r="P257" s="291"/>
      <c r="Q257" s="291">
        <v>3</v>
      </c>
      <c r="R257" s="291"/>
      <c r="S257" s="291"/>
      <c r="T257" s="291"/>
      <c r="U257" s="291"/>
      <c r="V257" s="291"/>
      <c r="W257" s="291"/>
      <c r="X257" s="291"/>
      <c r="Y257" s="291"/>
      <c r="Z257" s="291"/>
      <c r="AA257" s="291"/>
      <c r="AB257" s="291"/>
      <c r="AC257" s="291"/>
      <c r="AD257" s="291"/>
      <c r="AE257" s="847">
        <f>AE256</f>
        <v>0</v>
      </c>
      <c r="AF257" s="847">
        <f t="shared" ref="AF257:AK257" si="290">AF256</f>
        <v>0</v>
      </c>
      <c r="AG257" s="847">
        <f t="shared" si="290"/>
        <v>0</v>
      </c>
      <c r="AH257" s="847">
        <f t="shared" si="290"/>
        <v>0</v>
      </c>
      <c r="AI257" s="847">
        <f t="shared" si="290"/>
        <v>0</v>
      </c>
      <c r="AJ257" s="847">
        <f t="shared" si="290"/>
        <v>0</v>
      </c>
      <c r="AK257" s="847">
        <f t="shared" si="290"/>
        <v>0</v>
      </c>
      <c r="AL257" s="406">
        <v>0</v>
      </c>
      <c r="AM257" s="406">
        <v>0</v>
      </c>
      <c r="AN257" s="406">
        <f t="shared" ref="AN257" si="291">AN256</f>
        <v>0</v>
      </c>
      <c r="AO257" s="406">
        <f t="shared" ref="AO257" si="292">AO256</f>
        <v>0</v>
      </c>
      <c r="AP257" s="406">
        <f t="shared" ref="AP257" si="293">AP256</f>
        <v>0</v>
      </c>
      <c r="AQ257" s="406">
        <f t="shared" ref="AQ257" si="294">AQ256</f>
        <v>0</v>
      </c>
      <c r="AR257" s="406">
        <f t="shared" ref="AR257" si="295">AR256</f>
        <v>0</v>
      </c>
      <c r="AS257" s="307"/>
    </row>
    <row r="258" spans="1:46" hidden="1" outlineLevel="1">
      <c r="B258" s="310"/>
      <c r="C258" s="308"/>
      <c r="D258" s="312"/>
      <c r="E258" s="312"/>
      <c r="F258" s="312"/>
      <c r="G258" s="312"/>
      <c r="H258" s="312"/>
      <c r="I258" s="312"/>
      <c r="J258" s="312"/>
      <c r="K258" s="312"/>
      <c r="L258" s="312"/>
      <c r="M258" s="312"/>
      <c r="N258" s="312"/>
      <c r="O258" s="312"/>
      <c r="P258" s="312"/>
      <c r="Q258" s="838"/>
      <c r="R258" s="845"/>
      <c r="S258" s="845"/>
      <c r="T258" s="845"/>
      <c r="U258" s="845"/>
      <c r="V258" s="845"/>
      <c r="W258" s="845"/>
      <c r="X258" s="845"/>
      <c r="Y258" s="845"/>
      <c r="Z258" s="845"/>
      <c r="AA258" s="845"/>
      <c r="AB258" s="845"/>
      <c r="AC258" s="845"/>
      <c r="AD258" s="845"/>
      <c r="AE258" s="411"/>
      <c r="AF258" s="412"/>
      <c r="AG258" s="411"/>
      <c r="AH258" s="411"/>
      <c r="AI258" s="411"/>
      <c r="AJ258" s="411"/>
      <c r="AK258" s="411"/>
      <c r="AL258" s="411"/>
      <c r="AM258" s="411"/>
      <c r="AN258" s="411"/>
      <c r="AO258" s="411"/>
      <c r="AP258" s="411"/>
      <c r="AQ258" s="411"/>
      <c r="AR258" s="411"/>
      <c r="AS258" s="309"/>
    </row>
    <row r="259" spans="1:46" ht="15.75" hidden="1" outlineLevel="1">
      <c r="B259" s="284" t="s">
        <v>10</v>
      </c>
      <c r="C259" s="285"/>
      <c r="D259" s="285"/>
      <c r="E259" s="285"/>
      <c r="F259" s="285"/>
      <c r="G259" s="285"/>
      <c r="H259" s="285"/>
      <c r="I259" s="285"/>
      <c r="J259" s="285"/>
      <c r="K259" s="285"/>
      <c r="L259" s="285"/>
      <c r="M259" s="285"/>
      <c r="N259" s="285"/>
      <c r="O259" s="285"/>
      <c r="P259" s="285"/>
      <c r="Q259" s="843"/>
      <c r="R259" s="844"/>
      <c r="S259" s="844"/>
      <c r="T259" s="844"/>
      <c r="U259" s="844"/>
      <c r="V259" s="844"/>
      <c r="W259" s="844"/>
      <c r="X259" s="844"/>
      <c r="Y259" s="844"/>
      <c r="Z259" s="844"/>
      <c r="AA259" s="844"/>
      <c r="AB259" s="844"/>
      <c r="AC259" s="844"/>
      <c r="AD259" s="844"/>
      <c r="AE259" s="852"/>
      <c r="AF259" s="852"/>
      <c r="AG259" s="852"/>
      <c r="AH259" s="852"/>
      <c r="AI259" s="852"/>
      <c r="AJ259" s="852"/>
      <c r="AK259" s="852"/>
      <c r="AL259" s="409"/>
      <c r="AM259" s="409"/>
      <c r="AN259" s="409"/>
      <c r="AO259" s="409"/>
      <c r="AP259" s="409"/>
      <c r="AQ259" s="409"/>
      <c r="AR259" s="409"/>
      <c r="AS259" s="288"/>
    </row>
    <row r="260" spans="1:46" ht="30" hidden="1" outlineLevel="1">
      <c r="A260" s="509">
        <v>11</v>
      </c>
      <c r="B260" s="507" t="s">
        <v>104</v>
      </c>
      <c r="C260" s="287" t="s">
        <v>25</v>
      </c>
      <c r="D260" s="291"/>
      <c r="E260" s="291"/>
      <c r="F260" s="291"/>
      <c r="G260" s="291"/>
      <c r="H260" s="291"/>
      <c r="I260" s="291"/>
      <c r="J260" s="291"/>
      <c r="K260" s="291"/>
      <c r="L260" s="291"/>
      <c r="M260" s="291"/>
      <c r="N260" s="291"/>
      <c r="O260" s="291"/>
      <c r="P260" s="291"/>
      <c r="Q260" s="291">
        <v>12</v>
      </c>
      <c r="R260" s="291"/>
      <c r="S260" s="291"/>
      <c r="T260" s="291"/>
      <c r="U260" s="291"/>
      <c r="V260" s="291"/>
      <c r="W260" s="291"/>
      <c r="X260" s="291"/>
      <c r="Y260" s="291"/>
      <c r="Z260" s="291"/>
      <c r="AA260" s="291"/>
      <c r="AB260" s="291"/>
      <c r="AC260" s="291"/>
      <c r="AD260" s="291"/>
      <c r="AE260" s="853"/>
      <c r="AF260" s="846"/>
      <c r="AG260" s="846"/>
      <c r="AH260" s="846"/>
      <c r="AI260" s="846"/>
      <c r="AJ260" s="846"/>
      <c r="AK260" s="846"/>
      <c r="AL260" s="410"/>
      <c r="AM260" s="410"/>
      <c r="AN260" s="410"/>
      <c r="AO260" s="410"/>
      <c r="AP260" s="410"/>
      <c r="AQ260" s="410"/>
      <c r="AR260" s="410"/>
      <c r="AS260" s="292">
        <f>SUM(AE260:AR260)</f>
        <v>0</v>
      </c>
    </row>
    <row r="261" spans="1:46" hidden="1" outlineLevel="1">
      <c r="B261" s="290" t="s">
        <v>288</v>
      </c>
      <c r="C261" s="287" t="s">
        <v>163</v>
      </c>
      <c r="D261" s="291"/>
      <c r="E261" s="291"/>
      <c r="F261" s="291"/>
      <c r="G261" s="291"/>
      <c r="H261" s="291"/>
      <c r="I261" s="291"/>
      <c r="J261" s="291"/>
      <c r="K261" s="291"/>
      <c r="L261" s="291"/>
      <c r="M261" s="291"/>
      <c r="N261" s="291"/>
      <c r="O261" s="291"/>
      <c r="P261" s="291"/>
      <c r="Q261" s="291">
        <v>12</v>
      </c>
      <c r="R261" s="291"/>
      <c r="S261" s="291"/>
      <c r="T261" s="291"/>
      <c r="U261" s="291"/>
      <c r="V261" s="291"/>
      <c r="W261" s="291"/>
      <c r="X261" s="291"/>
      <c r="Y261" s="291"/>
      <c r="Z261" s="291"/>
      <c r="AA261" s="291"/>
      <c r="AB261" s="291"/>
      <c r="AC261" s="291"/>
      <c r="AD261" s="291"/>
      <c r="AE261" s="847">
        <f>AE260</f>
        <v>0</v>
      </c>
      <c r="AF261" s="847">
        <f t="shared" ref="AF261:AK261" si="296">AF260</f>
        <v>0</v>
      </c>
      <c r="AG261" s="847">
        <f t="shared" si="296"/>
        <v>0</v>
      </c>
      <c r="AH261" s="847">
        <f t="shared" si="296"/>
        <v>0</v>
      </c>
      <c r="AI261" s="847">
        <f t="shared" si="296"/>
        <v>0</v>
      </c>
      <c r="AJ261" s="847">
        <f t="shared" si="296"/>
        <v>0</v>
      </c>
      <c r="AK261" s="847">
        <f t="shared" si="296"/>
        <v>0</v>
      </c>
      <c r="AL261" s="406">
        <v>0</v>
      </c>
      <c r="AM261" s="406">
        <v>0</v>
      </c>
      <c r="AN261" s="406">
        <f t="shared" ref="AN261" si="297">AN260</f>
        <v>0</v>
      </c>
      <c r="AO261" s="406">
        <f t="shared" ref="AO261" si="298">AO260</f>
        <v>0</v>
      </c>
      <c r="AP261" s="406">
        <f t="shared" ref="AP261" si="299">AP260</f>
        <v>0</v>
      </c>
      <c r="AQ261" s="406">
        <f t="shared" ref="AQ261" si="300">AQ260</f>
        <v>0</v>
      </c>
      <c r="AR261" s="406">
        <f t="shared" ref="AR261" si="301">AR260</f>
        <v>0</v>
      </c>
      <c r="AS261" s="293"/>
    </row>
    <row r="262" spans="1:46" hidden="1" outlineLevel="1">
      <c r="B262" s="311"/>
      <c r="C262" s="301"/>
      <c r="D262" s="287"/>
      <c r="E262" s="287"/>
      <c r="F262" s="287"/>
      <c r="G262" s="287"/>
      <c r="H262" s="287"/>
      <c r="I262" s="287"/>
      <c r="J262" s="287"/>
      <c r="K262" s="287"/>
      <c r="L262" s="287"/>
      <c r="M262" s="287"/>
      <c r="N262" s="287"/>
      <c r="O262" s="287"/>
      <c r="P262" s="287"/>
      <c r="Q262" s="838"/>
      <c r="R262" s="838"/>
      <c r="S262" s="838"/>
      <c r="T262" s="838"/>
      <c r="U262" s="838"/>
      <c r="V262" s="838"/>
      <c r="W262" s="838"/>
      <c r="X262" s="838"/>
      <c r="Y262" s="838"/>
      <c r="Z262" s="838"/>
      <c r="AA262" s="838"/>
      <c r="AB262" s="838"/>
      <c r="AC262" s="838"/>
      <c r="AD262" s="838"/>
      <c r="AE262" s="848"/>
      <c r="AF262" s="854"/>
      <c r="AG262" s="854"/>
      <c r="AH262" s="854"/>
      <c r="AI262" s="854"/>
      <c r="AJ262" s="854"/>
      <c r="AK262" s="854"/>
      <c r="AL262" s="416"/>
      <c r="AM262" s="416"/>
      <c r="AN262" s="416"/>
      <c r="AO262" s="416"/>
      <c r="AP262" s="416"/>
      <c r="AQ262" s="416"/>
      <c r="AR262" s="416"/>
      <c r="AS262" s="302"/>
    </row>
    <row r="263" spans="1:46" ht="30" hidden="1" outlineLevel="1">
      <c r="A263" s="509">
        <v>12</v>
      </c>
      <c r="B263" s="507" t="s">
        <v>105</v>
      </c>
      <c r="C263" s="287" t="s">
        <v>25</v>
      </c>
      <c r="D263" s="291"/>
      <c r="E263" s="291"/>
      <c r="F263" s="291"/>
      <c r="G263" s="291"/>
      <c r="H263" s="291"/>
      <c r="I263" s="291"/>
      <c r="J263" s="291"/>
      <c r="K263" s="291"/>
      <c r="L263" s="291"/>
      <c r="M263" s="291"/>
      <c r="N263" s="291"/>
      <c r="O263" s="291"/>
      <c r="P263" s="291"/>
      <c r="Q263" s="291">
        <v>12</v>
      </c>
      <c r="R263" s="291"/>
      <c r="S263" s="291"/>
      <c r="T263" s="291"/>
      <c r="U263" s="291"/>
      <c r="V263" s="291"/>
      <c r="W263" s="291"/>
      <c r="X263" s="291"/>
      <c r="Y263" s="291"/>
      <c r="Z263" s="291"/>
      <c r="AA263" s="291"/>
      <c r="AB263" s="291"/>
      <c r="AC263" s="291"/>
      <c r="AD263" s="291"/>
      <c r="AE263" s="846"/>
      <c r="AF263" s="846"/>
      <c r="AG263" s="846"/>
      <c r="AH263" s="846"/>
      <c r="AI263" s="846"/>
      <c r="AJ263" s="846"/>
      <c r="AK263" s="846"/>
      <c r="AL263" s="410"/>
      <c r="AM263" s="410"/>
      <c r="AN263" s="410"/>
      <c r="AO263" s="410"/>
      <c r="AP263" s="410"/>
      <c r="AQ263" s="410"/>
      <c r="AR263" s="410"/>
      <c r="AS263" s="292">
        <f>SUM(AE263:AR263)</f>
        <v>0</v>
      </c>
    </row>
    <row r="264" spans="1:46" hidden="1" outlineLevel="1">
      <c r="B264" s="290" t="s">
        <v>288</v>
      </c>
      <c r="C264" s="287" t="s">
        <v>163</v>
      </c>
      <c r="D264" s="291"/>
      <c r="E264" s="291"/>
      <c r="F264" s="291"/>
      <c r="G264" s="291"/>
      <c r="H264" s="291"/>
      <c r="I264" s="291"/>
      <c r="J264" s="291"/>
      <c r="K264" s="291"/>
      <c r="L264" s="291"/>
      <c r="M264" s="291"/>
      <c r="N264" s="291"/>
      <c r="O264" s="291"/>
      <c r="P264" s="291"/>
      <c r="Q264" s="291">
        <v>12</v>
      </c>
      <c r="R264" s="291"/>
      <c r="S264" s="291"/>
      <c r="T264" s="291"/>
      <c r="U264" s="291"/>
      <c r="V264" s="291"/>
      <c r="W264" s="291"/>
      <c r="X264" s="291"/>
      <c r="Y264" s="291"/>
      <c r="Z264" s="291"/>
      <c r="AA264" s="291"/>
      <c r="AB264" s="291"/>
      <c r="AC264" s="291"/>
      <c r="AD264" s="291"/>
      <c r="AE264" s="847">
        <f>AE263</f>
        <v>0</v>
      </c>
      <c r="AF264" s="847">
        <f t="shared" ref="AF264:AK264" si="302">AF263</f>
        <v>0</v>
      </c>
      <c r="AG264" s="847">
        <f t="shared" si="302"/>
        <v>0</v>
      </c>
      <c r="AH264" s="847">
        <f t="shared" si="302"/>
        <v>0</v>
      </c>
      <c r="AI264" s="847">
        <f t="shared" si="302"/>
        <v>0</v>
      </c>
      <c r="AJ264" s="847">
        <f t="shared" si="302"/>
        <v>0</v>
      </c>
      <c r="AK264" s="847">
        <f t="shared" si="302"/>
        <v>0</v>
      </c>
      <c r="AL264" s="406">
        <v>0</v>
      </c>
      <c r="AM264" s="406">
        <v>0</v>
      </c>
      <c r="AN264" s="406">
        <f t="shared" ref="AN264" si="303">AN263</f>
        <v>0</v>
      </c>
      <c r="AO264" s="406">
        <f t="shared" ref="AO264" si="304">AO263</f>
        <v>0</v>
      </c>
      <c r="AP264" s="406">
        <f t="shared" ref="AP264" si="305">AP263</f>
        <v>0</v>
      </c>
      <c r="AQ264" s="406">
        <f t="shared" ref="AQ264" si="306">AQ263</f>
        <v>0</v>
      </c>
      <c r="AR264" s="406">
        <f t="shared" ref="AR264" si="307">AR263</f>
        <v>0</v>
      </c>
      <c r="AS264" s="293"/>
    </row>
    <row r="265" spans="1:46" hidden="1" outlineLevel="1">
      <c r="B265" s="311"/>
      <c r="C265" s="301"/>
      <c r="D265" s="287"/>
      <c r="E265" s="287"/>
      <c r="F265" s="287"/>
      <c r="G265" s="287"/>
      <c r="H265" s="287"/>
      <c r="I265" s="287"/>
      <c r="J265" s="287"/>
      <c r="K265" s="287"/>
      <c r="L265" s="287"/>
      <c r="M265" s="287"/>
      <c r="N265" s="287"/>
      <c r="O265" s="287"/>
      <c r="P265" s="287"/>
      <c r="Q265" s="838"/>
      <c r="R265" s="838"/>
      <c r="S265" s="838"/>
      <c r="T265" s="838"/>
      <c r="U265" s="838"/>
      <c r="V265" s="838"/>
      <c r="W265" s="838"/>
      <c r="X265" s="838"/>
      <c r="Y265" s="838"/>
      <c r="Z265" s="838"/>
      <c r="AA265" s="838"/>
      <c r="AB265" s="838"/>
      <c r="AC265" s="838"/>
      <c r="AD265" s="838"/>
      <c r="AE265" s="850"/>
      <c r="AF265" s="850"/>
      <c r="AG265" s="848"/>
      <c r="AH265" s="848"/>
      <c r="AI265" s="848"/>
      <c r="AJ265" s="848"/>
      <c r="AK265" s="848"/>
      <c r="AL265" s="407"/>
      <c r="AM265" s="407"/>
      <c r="AN265" s="407"/>
      <c r="AO265" s="407"/>
      <c r="AP265" s="407"/>
      <c r="AQ265" s="407"/>
      <c r="AR265" s="407"/>
      <c r="AS265" s="302"/>
    </row>
    <row r="266" spans="1:46" ht="30" hidden="1" outlineLevel="1">
      <c r="A266" s="509">
        <v>13</v>
      </c>
      <c r="B266" s="507" t="s">
        <v>106</v>
      </c>
      <c r="C266" s="287" t="s">
        <v>25</v>
      </c>
      <c r="D266" s="291"/>
      <c r="E266" s="291"/>
      <c r="F266" s="291"/>
      <c r="G266" s="291"/>
      <c r="H266" s="291"/>
      <c r="I266" s="291"/>
      <c r="J266" s="291"/>
      <c r="K266" s="291"/>
      <c r="L266" s="291"/>
      <c r="M266" s="291"/>
      <c r="N266" s="291"/>
      <c r="O266" s="291"/>
      <c r="P266" s="291"/>
      <c r="Q266" s="291">
        <v>12</v>
      </c>
      <c r="R266" s="291"/>
      <c r="S266" s="291"/>
      <c r="T266" s="291"/>
      <c r="U266" s="291"/>
      <c r="V266" s="291"/>
      <c r="W266" s="291"/>
      <c r="X266" s="291"/>
      <c r="Y266" s="291"/>
      <c r="Z266" s="291"/>
      <c r="AA266" s="291"/>
      <c r="AB266" s="291"/>
      <c r="AC266" s="291"/>
      <c r="AD266" s="291"/>
      <c r="AE266" s="846"/>
      <c r="AF266" s="846"/>
      <c r="AG266" s="846"/>
      <c r="AH266" s="846"/>
      <c r="AI266" s="846"/>
      <c r="AJ266" s="846"/>
      <c r="AK266" s="846"/>
      <c r="AL266" s="410"/>
      <c r="AM266" s="410"/>
      <c r="AN266" s="410"/>
      <c r="AO266" s="410"/>
      <c r="AP266" s="410"/>
      <c r="AQ266" s="410"/>
      <c r="AR266" s="410"/>
      <c r="AS266" s="292">
        <f>SUM(AE266:AR266)</f>
        <v>0</v>
      </c>
    </row>
    <row r="267" spans="1:46" hidden="1" outlineLevel="1">
      <c r="B267" s="290" t="s">
        <v>288</v>
      </c>
      <c r="C267" s="287" t="s">
        <v>163</v>
      </c>
      <c r="D267" s="291"/>
      <c r="E267" s="291"/>
      <c r="F267" s="291"/>
      <c r="G267" s="291"/>
      <c r="H267" s="291"/>
      <c r="I267" s="291"/>
      <c r="J267" s="291"/>
      <c r="K267" s="291"/>
      <c r="L267" s="291"/>
      <c r="M267" s="291"/>
      <c r="N267" s="291"/>
      <c r="O267" s="291"/>
      <c r="P267" s="291"/>
      <c r="Q267" s="291">
        <v>12</v>
      </c>
      <c r="R267" s="291"/>
      <c r="S267" s="291"/>
      <c r="T267" s="291"/>
      <c r="U267" s="291"/>
      <c r="V267" s="291"/>
      <c r="W267" s="291"/>
      <c r="X267" s="291"/>
      <c r="Y267" s="291"/>
      <c r="Z267" s="291"/>
      <c r="AA267" s="291"/>
      <c r="AB267" s="291"/>
      <c r="AC267" s="291"/>
      <c r="AD267" s="291"/>
      <c r="AE267" s="847">
        <f>AE266</f>
        <v>0</v>
      </c>
      <c r="AF267" s="847">
        <f t="shared" ref="AF267:AK267" si="308">AF266</f>
        <v>0</v>
      </c>
      <c r="AG267" s="847">
        <f t="shared" si="308"/>
        <v>0</v>
      </c>
      <c r="AH267" s="847">
        <f t="shared" si="308"/>
        <v>0</v>
      </c>
      <c r="AI267" s="847">
        <f t="shared" si="308"/>
        <v>0</v>
      </c>
      <c r="AJ267" s="847">
        <f t="shared" si="308"/>
        <v>0</v>
      </c>
      <c r="AK267" s="847">
        <f t="shared" si="308"/>
        <v>0</v>
      </c>
      <c r="AL267" s="406">
        <v>0</v>
      </c>
      <c r="AM267" s="406">
        <v>0</v>
      </c>
      <c r="AN267" s="406">
        <f t="shared" ref="AN267" si="309">AN266</f>
        <v>0</v>
      </c>
      <c r="AO267" s="406">
        <f t="shared" ref="AO267" si="310">AO266</f>
        <v>0</v>
      </c>
      <c r="AP267" s="406">
        <f t="shared" ref="AP267" si="311">AP266</f>
        <v>0</v>
      </c>
      <c r="AQ267" s="406">
        <f t="shared" ref="AQ267" si="312">AQ266</f>
        <v>0</v>
      </c>
      <c r="AR267" s="406">
        <f t="shared" ref="AR267" si="313">AR266</f>
        <v>0</v>
      </c>
      <c r="AS267" s="302"/>
    </row>
    <row r="268" spans="1:46" hidden="1" outlineLevel="1">
      <c r="B268" s="311"/>
      <c r="C268" s="301"/>
      <c r="D268" s="287"/>
      <c r="E268" s="287"/>
      <c r="F268" s="287"/>
      <c r="G268" s="287"/>
      <c r="H268" s="287"/>
      <c r="I268" s="287"/>
      <c r="J268" s="287"/>
      <c r="K268" s="287"/>
      <c r="L268" s="287"/>
      <c r="M268" s="287"/>
      <c r="N268" s="287"/>
      <c r="O268" s="287"/>
      <c r="P268" s="287"/>
      <c r="Q268" s="838"/>
      <c r="R268" s="838"/>
      <c r="S268" s="838"/>
      <c r="T268" s="838"/>
      <c r="U268" s="838"/>
      <c r="V268" s="838"/>
      <c r="W268" s="838"/>
      <c r="X268" s="838"/>
      <c r="Y268" s="838"/>
      <c r="Z268" s="838"/>
      <c r="AA268" s="838"/>
      <c r="AB268" s="838"/>
      <c r="AC268" s="838"/>
      <c r="AD268" s="838"/>
      <c r="AE268" s="848"/>
      <c r="AF268" s="848"/>
      <c r="AG268" s="848"/>
      <c r="AH268" s="848"/>
      <c r="AI268" s="848"/>
      <c r="AJ268" s="848"/>
      <c r="AK268" s="848"/>
      <c r="AL268" s="407"/>
      <c r="AM268" s="407"/>
      <c r="AN268" s="407"/>
      <c r="AO268" s="407"/>
      <c r="AP268" s="407"/>
      <c r="AQ268" s="407"/>
      <c r="AR268" s="407"/>
      <c r="AS268" s="302"/>
    </row>
    <row r="269" spans="1:46" ht="15.75" hidden="1" outlineLevel="1">
      <c r="B269" s="284" t="s">
        <v>107</v>
      </c>
      <c r="C269" s="285"/>
      <c r="D269" s="286"/>
      <c r="E269" s="286"/>
      <c r="F269" s="286"/>
      <c r="G269" s="286"/>
      <c r="H269" s="286"/>
      <c r="I269" s="286"/>
      <c r="J269" s="286"/>
      <c r="K269" s="286"/>
      <c r="L269" s="286"/>
      <c r="M269" s="286"/>
      <c r="N269" s="286"/>
      <c r="O269" s="286"/>
      <c r="P269" s="286"/>
      <c r="Q269" s="843"/>
      <c r="R269" s="843"/>
      <c r="S269" s="844"/>
      <c r="T269" s="844"/>
      <c r="U269" s="844"/>
      <c r="V269" s="844"/>
      <c r="W269" s="844"/>
      <c r="X269" s="844"/>
      <c r="Y269" s="844"/>
      <c r="Z269" s="844"/>
      <c r="AA269" s="844"/>
      <c r="AB269" s="844"/>
      <c r="AC269" s="844"/>
      <c r="AD269" s="844"/>
      <c r="AE269" s="852"/>
      <c r="AF269" s="852"/>
      <c r="AG269" s="852"/>
      <c r="AH269" s="852"/>
      <c r="AI269" s="852"/>
      <c r="AJ269" s="852"/>
      <c r="AK269" s="852"/>
      <c r="AL269" s="409"/>
      <c r="AM269" s="409"/>
      <c r="AN269" s="409"/>
      <c r="AO269" s="409"/>
      <c r="AP269" s="409"/>
      <c r="AQ269" s="409"/>
      <c r="AR269" s="409"/>
      <c r="AS269" s="288"/>
    </row>
    <row r="270" spans="1:46" hidden="1" outlineLevel="1">
      <c r="A270" s="509">
        <v>14</v>
      </c>
      <c r="B270" s="311" t="s">
        <v>108</v>
      </c>
      <c r="C270" s="287" t="s">
        <v>25</v>
      </c>
      <c r="D270" s="291"/>
      <c r="E270" s="291"/>
      <c r="F270" s="291"/>
      <c r="G270" s="291"/>
      <c r="H270" s="291"/>
      <c r="I270" s="291"/>
      <c r="J270" s="291"/>
      <c r="K270" s="291"/>
      <c r="L270" s="291"/>
      <c r="M270" s="291"/>
      <c r="N270" s="291"/>
      <c r="O270" s="291"/>
      <c r="P270" s="291"/>
      <c r="Q270" s="291">
        <v>12</v>
      </c>
      <c r="R270" s="291"/>
      <c r="S270" s="291"/>
      <c r="T270" s="291"/>
      <c r="U270" s="291"/>
      <c r="V270" s="291"/>
      <c r="W270" s="291"/>
      <c r="X270" s="291"/>
      <c r="Y270" s="291"/>
      <c r="Z270" s="291"/>
      <c r="AA270" s="291"/>
      <c r="AB270" s="291"/>
      <c r="AC270" s="291"/>
      <c r="AD270" s="291"/>
      <c r="AE270" s="846"/>
      <c r="AF270" s="846"/>
      <c r="AG270" s="846"/>
      <c r="AH270" s="846"/>
      <c r="AI270" s="846"/>
      <c r="AJ270" s="846"/>
      <c r="AK270" s="846"/>
      <c r="AL270" s="405"/>
      <c r="AM270" s="405"/>
      <c r="AN270" s="405"/>
      <c r="AO270" s="405"/>
      <c r="AP270" s="405"/>
      <c r="AQ270" s="405"/>
      <c r="AR270" s="405"/>
      <c r="AS270" s="292">
        <f>SUM(AE270:AR270)</f>
        <v>0</v>
      </c>
    </row>
    <row r="271" spans="1:46" hidden="1" outlineLevel="1">
      <c r="B271" s="290" t="s">
        <v>288</v>
      </c>
      <c r="C271" s="287" t="s">
        <v>163</v>
      </c>
      <c r="D271" s="291"/>
      <c r="E271" s="291"/>
      <c r="F271" s="291"/>
      <c r="G271" s="291"/>
      <c r="H271" s="291"/>
      <c r="I271" s="291"/>
      <c r="J271" s="291"/>
      <c r="K271" s="291"/>
      <c r="L271" s="291"/>
      <c r="M271" s="291"/>
      <c r="N271" s="291"/>
      <c r="O271" s="291"/>
      <c r="P271" s="291"/>
      <c r="Q271" s="291">
        <v>12</v>
      </c>
      <c r="R271" s="291"/>
      <c r="S271" s="291"/>
      <c r="T271" s="291"/>
      <c r="U271" s="291"/>
      <c r="V271" s="291"/>
      <c r="W271" s="291"/>
      <c r="X271" s="291"/>
      <c r="Y271" s="291"/>
      <c r="Z271" s="291"/>
      <c r="AA271" s="291"/>
      <c r="AB271" s="291"/>
      <c r="AC271" s="291"/>
      <c r="AD271" s="291"/>
      <c r="AE271" s="847">
        <f>AE270</f>
        <v>0</v>
      </c>
      <c r="AF271" s="847">
        <f t="shared" ref="AF271:AK271" si="314">AF270</f>
        <v>0</v>
      </c>
      <c r="AG271" s="847">
        <f t="shared" si="314"/>
        <v>0</v>
      </c>
      <c r="AH271" s="847">
        <f t="shared" si="314"/>
        <v>0</v>
      </c>
      <c r="AI271" s="847">
        <f t="shared" si="314"/>
        <v>0</v>
      </c>
      <c r="AJ271" s="847">
        <f t="shared" si="314"/>
        <v>0</v>
      </c>
      <c r="AK271" s="847">
        <f t="shared" si="314"/>
        <v>0</v>
      </c>
      <c r="AL271" s="406">
        <v>0</v>
      </c>
      <c r="AM271" s="406">
        <v>0</v>
      </c>
      <c r="AN271" s="406">
        <f t="shared" ref="AN271" si="315">AN270</f>
        <v>0</v>
      </c>
      <c r="AO271" s="406">
        <f t="shared" ref="AO271" si="316">AO270</f>
        <v>0</v>
      </c>
      <c r="AP271" s="406">
        <f t="shared" ref="AP271" si="317">AP270</f>
        <v>0</v>
      </c>
      <c r="AQ271" s="406">
        <f t="shared" ref="AQ271" si="318">AQ270</f>
        <v>0</v>
      </c>
      <c r="AR271" s="406">
        <f t="shared" ref="AR271" si="319">AR270</f>
        <v>0</v>
      </c>
      <c r="AS271" s="293"/>
    </row>
    <row r="272" spans="1:46" hidden="1" outlineLevel="1">
      <c r="A272" s="510"/>
      <c r="B272" s="311"/>
      <c r="C272" s="301"/>
      <c r="D272" s="287"/>
      <c r="E272" s="287"/>
      <c r="F272" s="287"/>
      <c r="G272" s="287"/>
      <c r="H272" s="287"/>
      <c r="I272" s="287"/>
      <c r="J272" s="287"/>
      <c r="K272" s="287"/>
      <c r="L272" s="287"/>
      <c r="M272" s="287"/>
      <c r="N272" s="287"/>
      <c r="O272" s="287"/>
      <c r="P272" s="287"/>
      <c r="Q272" s="839"/>
      <c r="R272" s="838"/>
      <c r="S272" s="838"/>
      <c r="T272" s="838"/>
      <c r="U272" s="838"/>
      <c r="V272" s="838"/>
      <c r="W272" s="838"/>
      <c r="X272" s="838"/>
      <c r="Y272" s="838"/>
      <c r="Z272" s="838"/>
      <c r="AA272" s="838"/>
      <c r="AB272" s="838"/>
      <c r="AC272" s="838"/>
      <c r="AD272" s="838"/>
      <c r="AE272" s="848"/>
      <c r="AF272" s="848"/>
      <c r="AG272" s="848"/>
      <c r="AH272" s="848"/>
      <c r="AI272" s="848"/>
      <c r="AJ272" s="848"/>
      <c r="AK272" s="848"/>
      <c r="AL272" s="407"/>
      <c r="AM272" s="407"/>
      <c r="AN272" s="407"/>
      <c r="AO272" s="407"/>
      <c r="AP272" s="407"/>
      <c r="AQ272" s="407"/>
      <c r="AR272" s="407"/>
      <c r="AS272" s="297"/>
      <c r="AT272" s="614"/>
    </row>
    <row r="273" spans="1:46" s="305" customFormat="1" ht="15.75" hidden="1" outlineLevel="1">
      <c r="A273" s="510"/>
      <c r="B273" s="284" t="s">
        <v>487</v>
      </c>
      <c r="C273" s="287"/>
      <c r="D273" s="287"/>
      <c r="E273" s="287"/>
      <c r="F273" s="287"/>
      <c r="G273" s="287"/>
      <c r="H273" s="287"/>
      <c r="I273" s="287"/>
      <c r="J273" s="287"/>
      <c r="K273" s="287"/>
      <c r="L273" s="287"/>
      <c r="M273" s="287"/>
      <c r="N273" s="287"/>
      <c r="O273" s="287"/>
      <c r="P273" s="287"/>
      <c r="Q273" s="838"/>
      <c r="R273" s="838"/>
      <c r="S273" s="838"/>
      <c r="T273" s="838"/>
      <c r="U273" s="838"/>
      <c r="V273" s="838"/>
      <c r="W273" s="838"/>
      <c r="X273" s="838"/>
      <c r="Y273" s="838"/>
      <c r="Z273" s="838"/>
      <c r="AA273" s="838"/>
      <c r="AB273" s="838"/>
      <c r="AC273" s="838"/>
      <c r="AD273" s="838"/>
      <c r="AE273" s="848"/>
      <c r="AF273" s="848"/>
      <c r="AG273" s="848"/>
      <c r="AH273" s="848"/>
      <c r="AI273" s="848"/>
      <c r="AJ273" s="848"/>
      <c r="AK273" s="411"/>
      <c r="AL273" s="411"/>
      <c r="AM273" s="411"/>
      <c r="AN273" s="411"/>
      <c r="AO273" s="411"/>
      <c r="AP273" s="411"/>
      <c r="AQ273" s="411"/>
      <c r="AR273" s="411"/>
      <c r="AS273" s="504"/>
      <c r="AT273" s="615"/>
    </row>
    <row r="274" spans="1:46" hidden="1" outlineLevel="1">
      <c r="A274" s="509">
        <v>15</v>
      </c>
      <c r="B274" s="290" t="s">
        <v>492</v>
      </c>
      <c r="C274" s="287" t="s">
        <v>25</v>
      </c>
      <c r="D274" s="291"/>
      <c r="E274" s="291"/>
      <c r="F274" s="291"/>
      <c r="G274" s="291"/>
      <c r="H274" s="291"/>
      <c r="I274" s="291"/>
      <c r="J274" s="291"/>
      <c r="K274" s="291"/>
      <c r="L274" s="291"/>
      <c r="M274" s="291"/>
      <c r="N274" s="291"/>
      <c r="O274" s="291"/>
      <c r="P274" s="291"/>
      <c r="Q274" s="291">
        <v>0</v>
      </c>
      <c r="R274" s="291"/>
      <c r="S274" s="291"/>
      <c r="T274" s="291"/>
      <c r="U274" s="291"/>
      <c r="V274" s="291"/>
      <c r="W274" s="291"/>
      <c r="X274" s="291"/>
      <c r="Y274" s="291"/>
      <c r="Z274" s="291"/>
      <c r="AA274" s="291"/>
      <c r="AB274" s="291"/>
      <c r="AC274" s="291"/>
      <c r="AD274" s="291"/>
      <c r="AE274" s="846"/>
      <c r="AF274" s="846"/>
      <c r="AG274" s="846"/>
      <c r="AH274" s="846"/>
      <c r="AI274" s="846"/>
      <c r="AJ274" s="846"/>
      <c r="AK274" s="846"/>
      <c r="AL274" s="405"/>
      <c r="AM274" s="405"/>
      <c r="AN274" s="405"/>
      <c r="AO274" s="405"/>
      <c r="AP274" s="405"/>
      <c r="AQ274" s="405"/>
      <c r="AR274" s="405"/>
      <c r="AS274" s="292">
        <f>SUM(AE274:AR274)</f>
        <v>0</v>
      </c>
    </row>
    <row r="275" spans="1:46" hidden="1" outlineLevel="1">
      <c r="B275" s="290" t="s">
        <v>288</v>
      </c>
      <c r="C275" s="287" t="s">
        <v>163</v>
      </c>
      <c r="D275" s="291"/>
      <c r="E275" s="291"/>
      <c r="F275" s="291"/>
      <c r="G275" s="291"/>
      <c r="H275" s="291"/>
      <c r="I275" s="291"/>
      <c r="J275" s="291"/>
      <c r="K275" s="291"/>
      <c r="L275" s="291"/>
      <c r="M275" s="291"/>
      <c r="N275" s="291"/>
      <c r="O275" s="291"/>
      <c r="P275" s="291"/>
      <c r="Q275" s="291">
        <v>0</v>
      </c>
      <c r="R275" s="291"/>
      <c r="S275" s="291"/>
      <c r="T275" s="291"/>
      <c r="U275" s="291"/>
      <c r="V275" s="291"/>
      <c r="W275" s="291"/>
      <c r="X275" s="291"/>
      <c r="Y275" s="291"/>
      <c r="Z275" s="291"/>
      <c r="AA275" s="291"/>
      <c r="AB275" s="291"/>
      <c r="AC275" s="291"/>
      <c r="AD275" s="291"/>
      <c r="AE275" s="847">
        <f>AE274</f>
        <v>0</v>
      </c>
      <c r="AF275" s="847">
        <f t="shared" ref="AF275:AK275" si="320">AF274</f>
        <v>0</v>
      </c>
      <c r="AG275" s="847">
        <f t="shared" si="320"/>
        <v>0</v>
      </c>
      <c r="AH275" s="847">
        <f t="shared" si="320"/>
        <v>0</v>
      </c>
      <c r="AI275" s="847">
        <f t="shared" si="320"/>
        <v>0</v>
      </c>
      <c r="AJ275" s="847">
        <f t="shared" si="320"/>
        <v>0</v>
      </c>
      <c r="AK275" s="847">
        <f t="shared" si="320"/>
        <v>0</v>
      </c>
      <c r="AL275" s="406">
        <v>0</v>
      </c>
      <c r="AM275" s="406">
        <v>0</v>
      </c>
      <c r="AN275" s="406">
        <f t="shared" ref="AN275:AR275" si="321">AN274</f>
        <v>0</v>
      </c>
      <c r="AO275" s="406">
        <f t="shared" si="321"/>
        <v>0</v>
      </c>
      <c r="AP275" s="406">
        <f t="shared" si="321"/>
        <v>0</v>
      </c>
      <c r="AQ275" s="406">
        <f t="shared" si="321"/>
        <v>0</v>
      </c>
      <c r="AR275" s="406">
        <f t="shared" si="321"/>
        <v>0</v>
      </c>
      <c r="AS275" s="293"/>
    </row>
    <row r="276" spans="1:46" hidden="1" outlineLevel="1">
      <c r="B276" s="311"/>
      <c r="C276" s="301"/>
      <c r="D276" s="287"/>
      <c r="E276" s="287"/>
      <c r="F276" s="287"/>
      <c r="G276" s="287"/>
      <c r="H276" s="287"/>
      <c r="I276" s="287"/>
      <c r="J276" s="287"/>
      <c r="K276" s="287"/>
      <c r="L276" s="287"/>
      <c r="M276" s="287"/>
      <c r="N276" s="287"/>
      <c r="O276" s="287"/>
      <c r="P276" s="287"/>
      <c r="Q276" s="838"/>
      <c r="R276" s="838"/>
      <c r="S276" s="838"/>
      <c r="T276" s="838"/>
      <c r="U276" s="838"/>
      <c r="V276" s="838"/>
      <c r="W276" s="838"/>
      <c r="X276" s="838"/>
      <c r="Y276" s="838"/>
      <c r="Z276" s="838"/>
      <c r="AA276" s="838"/>
      <c r="AB276" s="838"/>
      <c r="AC276" s="838"/>
      <c r="AD276" s="838"/>
      <c r="AE276" s="848"/>
      <c r="AF276" s="848"/>
      <c r="AG276" s="848"/>
      <c r="AH276" s="848"/>
      <c r="AI276" s="848"/>
      <c r="AJ276" s="848"/>
      <c r="AK276" s="848"/>
      <c r="AL276" s="407"/>
      <c r="AM276" s="407"/>
      <c r="AN276" s="407"/>
      <c r="AO276" s="407"/>
      <c r="AP276" s="407"/>
      <c r="AQ276" s="407"/>
      <c r="AR276" s="407"/>
      <c r="AS276" s="302"/>
    </row>
    <row r="277" spans="1:46" s="279" customFormat="1" hidden="1" outlineLevel="1">
      <c r="A277" s="509">
        <v>16</v>
      </c>
      <c r="B277" s="320" t="s">
        <v>488</v>
      </c>
      <c r="C277" s="287" t="s">
        <v>25</v>
      </c>
      <c r="D277" s="291"/>
      <c r="E277" s="291"/>
      <c r="F277" s="291"/>
      <c r="G277" s="291"/>
      <c r="H277" s="291"/>
      <c r="I277" s="291"/>
      <c r="J277" s="291"/>
      <c r="K277" s="291"/>
      <c r="L277" s="291"/>
      <c r="M277" s="291"/>
      <c r="N277" s="291"/>
      <c r="O277" s="291"/>
      <c r="P277" s="291"/>
      <c r="Q277" s="291">
        <v>0</v>
      </c>
      <c r="R277" s="291"/>
      <c r="S277" s="291"/>
      <c r="T277" s="291"/>
      <c r="U277" s="291"/>
      <c r="V277" s="291"/>
      <c r="W277" s="291"/>
      <c r="X277" s="291"/>
      <c r="Y277" s="291"/>
      <c r="Z277" s="291"/>
      <c r="AA277" s="291"/>
      <c r="AB277" s="291"/>
      <c r="AC277" s="291"/>
      <c r="AD277" s="291"/>
      <c r="AE277" s="846"/>
      <c r="AF277" s="846"/>
      <c r="AG277" s="846"/>
      <c r="AH277" s="846"/>
      <c r="AI277" s="846"/>
      <c r="AJ277" s="846"/>
      <c r="AK277" s="846"/>
      <c r="AL277" s="405"/>
      <c r="AM277" s="405"/>
      <c r="AN277" s="405"/>
      <c r="AO277" s="405"/>
      <c r="AP277" s="405"/>
      <c r="AQ277" s="405"/>
      <c r="AR277" s="405"/>
      <c r="AS277" s="292">
        <f>SUM(AE277:AR277)</f>
        <v>0</v>
      </c>
    </row>
    <row r="278" spans="1:46" s="279" customFormat="1" hidden="1" outlineLevel="1">
      <c r="A278" s="509"/>
      <c r="B278" s="320" t="s">
        <v>288</v>
      </c>
      <c r="C278" s="287" t="s">
        <v>163</v>
      </c>
      <c r="D278" s="291"/>
      <c r="E278" s="291"/>
      <c r="F278" s="291"/>
      <c r="G278" s="291"/>
      <c r="H278" s="291"/>
      <c r="I278" s="291"/>
      <c r="J278" s="291"/>
      <c r="K278" s="291"/>
      <c r="L278" s="291"/>
      <c r="M278" s="291"/>
      <c r="N278" s="291"/>
      <c r="O278" s="291"/>
      <c r="P278" s="291"/>
      <c r="Q278" s="291">
        <v>0</v>
      </c>
      <c r="R278" s="291"/>
      <c r="S278" s="291"/>
      <c r="T278" s="291"/>
      <c r="U278" s="291"/>
      <c r="V278" s="291"/>
      <c r="W278" s="291"/>
      <c r="X278" s="291"/>
      <c r="Y278" s="291"/>
      <c r="Z278" s="291"/>
      <c r="AA278" s="291"/>
      <c r="AB278" s="291"/>
      <c r="AC278" s="291"/>
      <c r="AD278" s="291"/>
      <c r="AE278" s="847">
        <f>AE277</f>
        <v>0</v>
      </c>
      <c r="AF278" s="847">
        <f t="shared" ref="AF278:AK278" si="322">AF277</f>
        <v>0</v>
      </c>
      <c r="AG278" s="847">
        <f t="shared" si="322"/>
        <v>0</v>
      </c>
      <c r="AH278" s="847">
        <f t="shared" si="322"/>
        <v>0</v>
      </c>
      <c r="AI278" s="847">
        <f t="shared" si="322"/>
        <v>0</v>
      </c>
      <c r="AJ278" s="847">
        <f t="shared" si="322"/>
        <v>0</v>
      </c>
      <c r="AK278" s="847">
        <f t="shared" si="322"/>
        <v>0</v>
      </c>
      <c r="AL278" s="406">
        <v>0</v>
      </c>
      <c r="AM278" s="406">
        <v>0</v>
      </c>
      <c r="AN278" s="406">
        <f t="shared" ref="AN278:AR278" si="323">AN277</f>
        <v>0</v>
      </c>
      <c r="AO278" s="406">
        <f t="shared" si="323"/>
        <v>0</v>
      </c>
      <c r="AP278" s="406">
        <f t="shared" si="323"/>
        <v>0</v>
      </c>
      <c r="AQ278" s="406">
        <f t="shared" si="323"/>
        <v>0</v>
      </c>
      <c r="AR278" s="406">
        <f t="shared" si="323"/>
        <v>0</v>
      </c>
      <c r="AS278" s="293"/>
    </row>
    <row r="279" spans="1:46" s="279" customFormat="1" hidden="1" outlineLevel="1">
      <c r="A279" s="509"/>
      <c r="B279" s="320"/>
      <c r="C279" s="287"/>
      <c r="D279" s="287"/>
      <c r="E279" s="287"/>
      <c r="F279" s="287"/>
      <c r="G279" s="287"/>
      <c r="H279" s="287"/>
      <c r="I279" s="287"/>
      <c r="J279" s="287"/>
      <c r="K279" s="287"/>
      <c r="L279" s="287"/>
      <c r="M279" s="287"/>
      <c r="N279" s="287"/>
      <c r="O279" s="287"/>
      <c r="P279" s="287"/>
      <c r="Q279" s="838"/>
      <c r="R279" s="838"/>
      <c r="S279" s="838"/>
      <c r="T279" s="838"/>
      <c r="U279" s="838"/>
      <c r="V279" s="838"/>
      <c r="W279" s="838"/>
      <c r="X279" s="838"/>
      <c r="Y279" s="838"/>
      <c r="Z279" s="838"/>
      <c r="AA279" s="838"/>
      <c r="AB279" s="838"/>
      <c r="AC279" s="838"/>
      <c r="AD279" s="838"/>
      <c r="AE279" s="848"/>
      <c r="AF279" s="848"/>
      <c r="AG279" s="848"/>
      <c r="AH279" s="848"/>
      <c r="AI279" s="848"/>
      <c r="AJ279" s="848"/>
      <c r="AK279" s="411"/>
      <c r="AL279" s="411"/>
      <c r="AM279" s="411"/>
      <c r="AN279" s="411"/>
      <c r="AO279" s="411"/>
      <c r="AP279" s="411"/>
      <c r="AQ279" s="411"/>
      <c r="AR279" s="411"/>
      <c r="AS279" s="309"/>
    </row>
    <row r="280" spans="1:46" ht="15.75" hidden="1" outlineLevel="1">
      <c r="B280" s="506" t="s">
        <v>493</v>
      </c>
      <c r="C280" s="316"/>
      <c r="D280" s="286"/>
      <c r="E280" s="285"/>
      <c r="F280" s="285"/>
      <c r="G280" s="285"/>
      <c r="H280" s="285"/>
      <c r="I280" s="285"/>
      <c r="J280" s="285"/>
      <c r="K280" s="285"/>
      <c r="L280" s="285"/>
      <c r="M280" s="285"/>
      <c r="N280" s="285"/>
      <c r="O280" s="285"/>
      <c r="P280" s="285"/>
      <c r="Q280" s="843"/>
      <c r="R280" s="844"/>
      <c r="S280" s="844"/>
      <c r="T280" s="844"/>
      <c r="U280" s="844"/>
      <c r="V280" s="844"/>
      <c r="W280" s="844"/>
      <c r="X280" s="844"/>
      <c r="Y280" s="844"/>
      <c r="Z280" s="844"/>
      <c r="AA280" s="844"/>
      <c r="AB280" s="844"/>
      <c r="AC280" s="844"/>
      <c r="AD280" s="844"/>
      <c r="AE280" s="852"/>
      <c r="AF280" s="852"/>
      <c r="AG280" s="852"/>
      <c r="AH280" s="852"/>
      <c r="AI280" s="852"/>
      <c r="AJ280" s="852"/>
      <c r="AK280" s="852"/>
      <c r="AL280" s="409"/>
      <c r="AM280" s="409"/>
      <c r="AN280" s="409"/>
      <c r="AO280" s="409"/>
      <c r="AP280" s="409"/>
      <c r="AQ280" s="409"/>
      <c r="AR280" s="409"/>
      <c r="AS280" s="288"/>
    </row>
    <row r="281" spans="1:46" hidden="1" outlineLevel="1">
      <c r="A281" s="509">
        <v>17</v>
      </c>
      <c r="B281" s="507" t="s">
        <v>112</v>
      </c>
      <c r="C281" s="287" t="s">
        <v>25</v>
      </c>
      <c r="D281" s="291">
        <f>'7.  Persistence Report'!AV153</f>
        <v>2718</v>
      </c>
      <c r="E281" s="291">
        <f>'7.  Persistence Report'!AW153</f>
        <v>2718</v>
      </c>
      <c r="F281" s="291">
        <f>'7.  Persistence Report'!AX153</f>
        <v>2718</v>
      </c>
      <c r="G281" s="291">
        <f>'7.  Persistence Report'!AY153</f>
        <v>2718</v>
      </c>
      <c r="H281" s="291">
        <f>'7.  Persistence Report'!AZ153</f>
        <v>2718</v>
      </c>
      <c r="I281" s="291">
        <f>'7.  Persistence Report'!BA153</f>
        <v>2718</v>
      </c>
      <c r="J281" s="291">
        <f>'7.  Persistence Report'!BB153</f>
        <v>2718</v>
      </c>
      <c r="K281" s="291">
        <f>'7.  Persistence Report'!BC153</f>
        <v>2718</v>
      </c>
      <c r="L281" s="291">
        <f>'7.  Persistence Report'!BD153</f>
        <v>2718</v>
      </c>
      <c r="M281" s="291">
        <f>'7.  Persistence Report'!BE153</f>
        <v>2718</v>
      </c>
      <c r="N281" s="291">
        <f>'7.  Persistence Report'!BF153</f>
        <v>2718</v>
      </c>
      <c r="O281" s="291">
        <f>'7.  Persistence Report'!BG153</f>
        <v>2718</v>
      </c>
      <c r="P281" s="291">
        <f>'7.  Persistence Report'!BH153</f>
        <v>2718</v>
      </c>
      <c r="Q281" s="291">
        <v>12</v>
      </c>
      <c r="R281" s="291">
        <f>'7.  Persistence Report'!Q153</f>
        <v>3</v>
      </c>
      <c r="S281" s="291">
        <f>'7.  Persistence Report'!R153</f>
        <v>3</v>
      </c>
      <c r="T281" s="291">
        <f>'7.  Persistence Report'!S153</f>
        <v>3</v>
      </c>
      <c r="U281" s="291">
        <f>'7.  Persistence Report'!T153</f>
        <v>3</v>
      </c>
      <c r="V281" s="291">
        <f>'7.  Persistence Report'!U153</f>
        <v>3</v>
      </c>
      <c r="W281" s="291">
        <f>'7.  Persistence Report'!V153</f>
        <v>3</v>
      </c>
      <c r="X281" s="291">
        <f>'7.  Persistence Report'!W153</f>
        <v>3</v>
      </c>
      <c r="Y281" s="291">
        <f>'7.  Persistence Report'!X153</f>
        <v>3</v>
      </c>
      <c r="Z281" s="291">
        <f>'7.  Persistence Report'!Y153</f>
        <v>3</v>
      </c>
      <c r="AA281" s="291">
        <f>'7.  Persistence Report'!Z153</f>
        <v>3</v>
      </c>
      <c r="AB281" s="291">
        <f>'7.  Persistence Report'!AA153</f>
        <v>3</v>
      </c>
      <c r="AC281" s="291">
        <f>'7.  Persistence Report'!AB153</f>
        <v>3</v>
      </c>
      <c r="AD281" s="291">
        <f>'7.  Persistence Report'!AC153</f>
        <v>3</v>
      </c>
      <c r="AE281" s="853">
        <v>1</v>
      </c>
      <c r="AF281" s="846"/>
      <c r="AG281" s="846"/>
      <c r="AH281" s="846"/>
      <c r="AI281" s="846"/>
      <c r="AJ281" s="846"/>
      <c r="AK281" s="846"/>
      <c r="AL281" s="410"/>
      <c r="AM281" s="410"/>
      <c r="AN281" s="410"/>
      <c r="AO281" s="410"/>
      <c r="AP281" s="410"/>
      <c r="AQ281" s="410"/>
      <c r="AR281" s="410"/>
      <c r="AS281" s="292">
        <f>SUM(AE281:AR281)</f>
        <v>1</v>
      </c>
    </row>
    <row r="282" spans="1:46" hidden="1" outlineLevel="1">
      <c r="B282" s="290" t="s">
        <v>288</v>
      </c>
      <c r="C282" s="287" t="s">
        <v>163</v>
      </c>
      <c r="D282" s="291"/>
      <c r="E282" s="291"/>
      <c r="F282" s="291"/>
      <c r="G282" s="291"/>
      <c r="H282" s="291"/>
      <c r="I282" s="291"/>
      <c r="J282" s="291"/>
      <c r="K282" s="291"/>
      <c r="L282" s="291"/>
      <c r="M282" s="291"/>
      <c r="N282" s="291"/>
      <c r="O282" s="291"/>
      <c r="P282" s="291"/>
      <c r="Q282" s="291">
        <v>12</v>
      </c>
      <c r="R282" s="291"/>
      <c r="S282" s="291"/>
      <c r="T282" s="291"/>
      <c r="U282" s="291"/>
      <c r="V282" s="291"/>
      <c r="W282" s="291"/>
      <c r="X282" s="291"/>
      <c r="Y282" s="291"/>
      <c r="Z282" s="291"/>
      <c r="AA282" s="291"/>
      <c r="AB282" s="291"/>
      <c r="AC282" s="291"/>
      <c r="AD282" s="291"/>
      <c r="AE282" s="847">
        <f>AE281</f>
        <v>1</v>
      </c>
      <c r="AF282" s="847">
        <f t="shared" ref="AF282:AK282" si="324">AF281</f>
        <v>0</v>
      </c>
      <c r="AG282" s="847">
        <f t="shared" si="324"/>
        <v>0</v>
      </c>
      <c r="AH282" s="847">
        <f t="shared" si="324"/>
        <v>0</v>
      </c>
      <c r="AI282" s="847">
        <f t="shared" si="324"/>
        <v>0</v>
      </c>
      <c r="AJ282" s="847">
        <f t="shared" si="324"/>
        <v>0</v>
      </c>
      <c r="AK282" s="847">
        <f t="shared" si="324"/>
        <v>0</v>
      </c>
      <c r="AL282" s="406">
        <v>0</v>
      </c>
      <c r="AM282" s="406">
        <v>0</v>
      </c>
      <c r="AN282" s="406">
        <f t="shared" ref="AN282:AR282" si="325">AN281</f>
        <v>0</v>
      </c>
      <c r="AO282" s="406">
        <f t="shared" si="325"/>
        <v>0</v>
      </c>
      <c r="AP282" s="406">
        <f t="shared" si="325"/>
        <v>0</v>
      </c>
      <c r="AQ282" s="406">
        <f t="shared" si="325"/>
        <v>0</v>
      </c>
      <c r="AR282" s="406">
        <f t="shared" si="325"/>
        <v>0</v>
      </c>
      <c r="AS282" s="302"/>
    </row>
    <row r="283" spans="1:46" hidden="1" outlineLevel="1">
      <c r="B283" s="290"/>
      <c r="C283" s="287"/>
      <c r="D283" s="287"/>
      <c r="E283" s="287"/>
      <c r="F283" s="287"/>
      <c r="G283" s="287"/>
      <c r="H283" s="287"/>
      <c r="I283" s="287"/>
      <c r="J283" s="287"/>
      <c r="K283" s="287"/>
      <c r="L283" s="287"/>
      <c r="M283" s="287"/>
      <c r="N283" s="287"/>
      <c r="O283" s="287"/>
      <c r="P283" s="287"/>
      <c r="Q283" s="838"/>
      <c r="R283" s="838"/>
      <c r="S283" s="838"/>
      <c r="T283" s="838"/>
      <c r="U283" s="838"/>
      <c r="V283" s="838"/>
      <c r="W283" s="838"/>
      <c r="X283" s="838"/>
      <c r="Y283" s="838"/>
      <c r="Z283" s="838"/>
      <c r="AA283" s="838"/>
      <c r="AB283" s="838"/>
      <c r="AC283" s="838"/>
      <c r="AD283" s="838"/>
      <c r="AE283" s="850"/>
      <c r="AF283" s="855"/>
      <c r="AG283" s="855"/>
      <c r="AH283" s="855"/>
      <c r="AI283" s="855"/>
      <c r="AJ283" s="855"/>
      <c r="AK283" s="855"/>
      <c r="AL283" s="420"/>
      <c r="AM283" s="420"/>
      <c r="AN283" s="420"/>
      <c r="AO283" s="420"/>
      <c r="AP283" s="420"/>
      <c r="AQ283" s="420"/>
      <c r="AR283" s="420"/>
      <c r="AS283" s="302"/>
    </row>
    <row r="284" spans="1:46" hidden="1" outlineLevel="1">
      <c r="A284" s="509">
        <v>18</v>
      </c>
      <c r="B284" s="507" t="s">
        <v>109</v>
      </c>
      <c r="C284" s="287" t="s">
        <v>25</v>
      </c>
      <c r="D284" s="291"/>
      <c r="E284" s="291"/>
      <c r="F284" s="291"/>
      <c r="G284" s="291"/>
      <c r="H284" s="291"/>
      <c r="I284" s="291"/>
      <c r="J284" s="291"/>
      <c r="K284" s="291"/>
      <c r="L284" s="291"/>
      <c r="M284" s="291"/>
      <c r="N284" s="291"/>
      <c r="O284" s="291"/>
      <c r="P284" s="291"/>
      <c r="Q284" s="291">
        <v>12</v>
      </c>
      <c r="R284" s="291"/>
      <c r="S284" s="291"/>
      <c r="T284" s="291"/>
      <c r="U284" s="291"/>
      <c r="V284" s="291"/>
      <c r="W284" s="291"/>
      <c r="X284" s="291"/>
      <c r="Y284" s="291"/>
      <c r="Z284" s="291"/>
      <c r="AA284" s="291"/>
      <c r="AB284" s="291"/>
      <c r="AC284" s="291"/>
      <c r="AD284" s="291"/>
      <c r="AE284" s="853"/>
      <c r="AF284" s="846"/>
      <c r="AG284" s="846"/>
      <c r="AH284" s="846"/>
      <c r="AI284" s="846"/>
      <c r="AJ284" s="846"/>
      <c r="AK284" s="846"/>
      <c r="AL284" s="410"/>
      <c r="AM284" s="410"/>
      <c r="AN284" s="410"/>
      <c r="AO284" s="410"/>
      <c r="AP284" s="410"/>
      <c r="AQ284" s="410"/>
      <c r="AR284" s="410"/>
      <c r="AS284" s="292">
        <f>SUM(AE284:AR284)</f>
        <v>0</v>
      </c>
    </row>
    <row r="285" spans="1:46" hidden="1" outlineLevel="1">
      <c r="B285" s="290" t="s">
        <v>288</v>
      </c>
      <c r="C285" s="287" t="s">
        <v>163</v>
      </c>
      <c r="D285" s="291"/>
      <c r="E285" s="291"/>
      <c r="F285" s="291"/>
      <c r="G285" s="291"/>
      <c r="H285" s="291"/>
      <c r="I285" s="291"/>
      <c r="J285" s="291"/>
      <c r="K285" s="291"/>
      <c r="L285" s="291"/>
      <c r="M285" s="291"/>
      <c r="N285" s="291"/>
      <c r="O285" s="291"/>
      <c r="P285" s="291"/>
      <c r="Q285" s="291">
        <v>12</v>
      </c>
      <c r="R285" s="291"/>
      <c r="S285" s="291"/>
      <c r="T285" s="291"/>
      <c r="U285" s="291"/>
      <c r="V285" s="291"/>
      <c r="W285" s="291"/>
      <c r="X285" s="291"/>
      <c r="Y285" s="291"/>
      <c r="Z285" s="291"/>
      <c r="AA285" s="291"/>
      <c r="AB285" s="291"/>
      <c r="AC285" s="291"/>
      <c r="AD285" s="291"/>
      <c r="AE285" s="847">
        <f>AE284</f>
        <v>0</v>
      </c>
      <c r="AF285" s="847">
        <f t="shared" ref="AF285:AK285" si="326">AF284</f>
        <v>0</v>
      </c>
      <c r="AG285" s="847">
        <f t="shared" si="326"/>
        <v>0</v>
      </c>
      <c r="AH285" s="847">
        <f t="shared" si="326"/>
        <v>0</v>
      </c>
      <c r="AI285" s="847">
        <f t="shared" si="326"/>
        <v>0</v>
      </c>
      <c r="AJ285" s="847">
        <f t="shared" si="326"/>
        <v>0</v>
      </c>
      <c r="AK285" s="847">
        <f t="shared" si="326"/>
        <v>0</v>
      </c>
      <c r="AL285" s="406">
        <v>0</v>
      </c>
      <c r="AM285" s="406">
        <v>0</v>
      </c>
      <c r="AN285" s="406">
        <f t="shared" ref="AN285:AR285" si="327">AN284</f>
        <v>0</v>
      </c>
      <c r="AO285" s="406">
        <f t="shared" si="327"/>
        <v>0</v>
      </c>
      <c r="AP285" s="406">
        <f t="shared" si="327"/>
        <v>0</v>
      </c>
      <c r="AQ285" s="406">
        <f t="shared" si="327"/>
        <v>0</v>
      </c>
      <c r="AR285" s="406">
        <f t="shared" si="327"/>
        <v>0</v>
      </c>
      <c r="AS285" s="302"/>
    </row>
    <row r="286" spans="1:46" hidden="1" outlineLevel="1">
      <c r="B286" s="318"/>
      <c r="C286" s="287"/>
      <c r="D286" s="287"/>
      <c r="E286" s="287"/>
      <c r="F286" s="287"/>
      <c r="G286" s="287"/>
      <c r="H286" s="287"/>
      <c r="I286" s="287"/>
      <c r="J286" s="287"/>
      <c r="K286" s="287"/>
      <c r="L286" s="287"/>
      <c r="M286" s="287"/>
      <c r="N286" s="287"/>
      <c r="O286" s="287"/>
      <c r="P286" s="287"/>
      <c r="Q286" s="838"/>
      <c r="R286" s="838"/>
      <c r="S286" s="838"/>
      <c r="T286" s="838"/>
      <c r="U286" s="838"/>
      <c r="V286" s="838"/>
      <c r="W286" s="838"/>
      <c r="X286" s="838"/>
      <c r="Y286" s="838"/>
      <c r="Z286" s="838"/>
      <c r="AA286" s="838"/>
      <c r="AB286" s="838"/>
      <c r="AC286" s="838"/>
      <c r="AD286" s="838"/>
      <c r="AE286" s="851"/>
      <c r="AF286" s="856"/>
      <c r="AG286" s="856"/>
      <c r="AH286" s="856"/>
      <c r="AI286" s="856"/>
      <c r="AJ286" s="856"/>
      <c r="AK286" s="856"/>
      <c r="AL286" s="419"/>
      <c r="AM286" s="419"/>
      <c r="AN286" s="419"/>
      <c r="AO286" s="419"/>
      <c r="AP286" s="419"/>
      <c r="AQ286" s="419"/>
      <c r="AR286" s="419"/>
      <c r="AS286" s="293"/>
    </row>
    <row r="287" spans="1:46" hidden="1" outlineLevel="1">
      <c r="A287" s="509">
        <v>19</v>
      </c>
      <c r="B287" s="507" t="s">
        <v>111</v>
      </c>
      <c r="C287" s="287" t="s">
        <v>25</v>
      </c>
      <c r="D287" s="291"/>
      <c r="E287" s="291"/>
      <c r="F287" s="291"/>
      <c r="G287" s="291"/>
      <c r="H287" s="291"/>
      <c r="I287" s="291"/>
      <c r="J287" s="291"/>
      <c r="K287" s="291"/>
      <c r="L287" s="291"/>
      <c r="M287" s="291"/>
      <c r="N287" s="291"/>
      <c r="O287" s="291"/>
      <c r="P287" s="291"/>
      <c r="Q287" s="291">
        <v>12</v>
      </c>
      <c r="R287" s="291"/>
      <c r="S287" s="291"/>
      <c r="T287" s="291"/>
      <c r="U287" s="291"/>
      <c r="V287" s="291"/>
      <c r="W287" s="291"/>
      <c r="X287" s="291"/>
      <c r="Y287" s="291"/>
      <c r="Z287" s="291"/>
      <c r="AA287" s="291"/>
      <c r="AB287" s="291"/>
      <c r="AC287" s="291"/>
      <c r="AD287" s="291"/>
      <c r="AE287" s="853"/>
      <c r="AF287" s="846"/>
      <c r="AG287" s="846"/>
      <c r="AH287" s="846"/>
      <c r="AI287" s="846"/>
      <c r="AJ287" s="846"/>
      <c r="AK287" s="846"/>
      <c r="AL287" s="410"/>
      <c r="AM287" s="410"/>
      <c r="AN287" s="410"/>
      <c r="AO287" s="410"/>
      <c r="AP287" s="410"/>
      <c r="AQ287" s="410"/>
      <c r="AR287" s="410"/>
      <c r="AS287" s="292">
        <f>SUM(AE287:AR287)</f>
        <v>0</v>
      </c>
    </row>
    <row r="288" spans="1:46" hidden="1" outlineLevel="1">
      <c r="B288" s="290" t="s">
        <v>288</v>
      </c>
      <c r="C288" s="287" t="s">
        <v>163</v>
      </c>
      <c r="D288" s="291"/>
      <c r="E288" s="291"/>
      <c r="F288" s="291"/>
      <c r="G288" s="291"/>
      <c r="H288" s="291"/>
      <c r="I288" s="291"/>
      <c r="J288" s="291"/>
      <c r="K288" s="291"/>
      <c r="L288" s="291"/>
      <c r="M288" s="291"/>
      <c r="N288" s="291"/>
      <c r="O288" s="291"/>
      <c r="P288" s="291"/>
      <c r="Q288" s="291">
        <v>12</v>
      </c>
      <c r="R288" s="291"/>
      <c r="S288" s="291"/>
      <c r="T288" s="291"/>
      <c r="U288" s="291"/>
      <c r="V288" s="291"/>
      <c r="W288" s="291"/>
      <c r="X288" s="291"/>
      <c r="Y288" s="291"/>
      <c r="Z288" s="291"/>
      <c r="AA288" s="291"/>
      <c r="AB288" s="291"/>
      <c r="AC288" s="291"/>
      <c r="AD288" s="291"/>
      <c r="AE288" s="847">
        <f>AE287</f>
        <v>0</v>
      </c>
      <c r="AF288" s="847">
        <f t="shared" ref="AF288:AK288" si="328">AF287</f>
        <v>0</v>
      </c>
      <c r="AG288" s="847">
        <f t="shared" si="328"/>
        <v>0</v>
      </c>
      <c r="AH288" s="847">
        <f t="shared" si="328"/>
        <v>0</v>
      </c>
      <c r="AI288" s="847">
        <f t="shared" si="328"/>
        <v>0</v>
      </c>
      <c r="AJ288" s="847">
        <f t="shared" si="328"/>
        <v>0</v>
      </c>
      <c r="AK288" s="847">
        <f t="shared" si="328"/>
        <v>0</v>
      </c>
      <c r="AL288" s="406">
        <v>0</v>
      </c>
      <c r="AM288" s="406">
        <v>0</v>
      </c>
      <c r="AN288" s="406">
        <f t="shared" ref="AN288:AR288" si="329">AN287</f>
        <v>0</v>
      </c>
      <c r="AO288" s="406">
        <f t="shared" si="329"/>
        <v>0</v>
      </c>
      <c r="AP288" s="406">
        <f t="shared" si="329"/>
        <v>0</v>
      </c>
      <c r="AQ288" s="406">
        <f t="shared" si="329"/>
        <v>0</v>
      </c>
      <c r="AR288" s="406">
        <f t="shared" si="329"/>
        <v>0</v>
      </c>
      <c r="AS288" s="293"/>
    </row>
    <row r="289" spans="1:45" hidden="1" outlineLevel="1">
      <c r="B289" s="318"/>
      <c r="C289" s="287"/>
      <c r="D289" s="287"/>
      <c r="E289" s="287"/>
      <c r="F289" s="287"/>
      <c r="G289" s="287"/>
      <c r="H289" s="287"/>
      <c r="I289" s="287"/>
      <c r="J289" s="287"/>
      <c r="K289" s="287"/>
      <c r="L289" s="287"/>
      <c r="M289" s="287"/>
      <c r="N289" s="287"/>
      <c r="O289" s="287"/>
      <c r="P289" s="287"/>
      <c r="Q289" s="838"/>
      <c r="R289" s="838"/>
      <c r="S289" s="838"/>
      <c r="T289" s="838"/>
      <c r="U289" s="838"/>
      <c r="V289" s="838"/>
      <c r="W289" s="838"/>
      <c r="X289" s="838"/>
      <c r="Y289" s="838"/>
      <c r="Z289" s="838"/>
      <c r="AA289" s="838"/>
      <c r="AB289" s="838"/>
      <c r="AC289" s="838"/>
      <c r="AD289" s="838"/>
      <c r="AE289" s="848"/>
      <c r="AF289" s="848"/>
      <c r="AG289" s="848"/>
      <c r="AH289" s="848"/>
      <c r="AI289" s="848"/>
      <c r="AJ289" s="848"/>
      <c r="AK289" s="848"/>
      <c r="AL289" s="407"/>
      <c r="AM289" s="407"/>
      <c r="AN289" s="407"/>
      <c r="AO289" s="407"/>
      <c r="AP289" s="407"/>
      <c r="AQ289" s="407"/>
      <c r="AR289" s="407"/>
      <c r="AS289" s="302"/>
    </row>
    <row r="290" spans="1:45" hidden="1" outlineLevel="1">
      <c r="A290" s="509">
        <v>20</v>
      </c>
      <c r="B290" s="507" t="s">
        <v>110</v>
      </c>
      <c r="C290" s="287" t="s">
        <v>25</v>
      </c>
      <c r="D290" s="291"/>
      <c r="E290" s="291"/>
      <c r="F290" s="291"/>
      <c r="G290" s="291"/>
      <c r="H290" s="291"/>
      <c r="I290" s="291"/>
      <c r="J290" s="291"/>
      <c r="K290" s="291"/>
      <c r="L290" s="291"/>
      <c r="M290" s="291"/>
      <c r="N290" s="291"/>
      <c r="O290" s="291"/>
      <c r="P290" s="291"/>
      <c r="Q290" s="291">
        <v>12</v>
      </c>
      <c r="R290" s="291"/>
      <c r="S290" s="291"/>
      <c r="T290" s="291"/>
      <c r="U290" s="291"/>
      <c r="V290" s="291"/>
      <c r="W290" s="291"/>
      <c r="X290" s="291"/>
      <c r="Y290" s="291"/>
      <c r="Z290" s="291"/>
      <c r="AA290" s="291"/>
      <c r="AB290" s="291"/>
      <c r="AC290" s="291"/>
      <c r="AD290" s="291"/>
      <c r="AE290" s="853"/>
      <c r="AF290" s="846"/>
      <c r="AG290" s="846"/>
      <c r="AH290" s="846"/>
      <c r="AI290" s="846"/>
      <c r="AJ290" s="846"/>
      <c r="AK290" s="846"/>
      <c r="AL290" s="410"/>
      <c r="AM290" s="410"/>
      <c r="AN290" s="410"/>
      <c r="AO290" s="410"/>
      <c r="AP290" s="410"/>
      <c r="AQ290" s="410"/>
      <c r="AR290" s="410"/>
      <c r="AS290" s="292">
        <f>SUM(AE290:AR290)</f>
        <v>0</v>
      </c>
    </row>
    <row r="291" spans="1:45" hidden="1" outlineLevel="1">
      <c r="B291" s="290" t="s">
        <v>288</v>
      </c>
      <c r="C291" s="287" t="s">
        <v>163</v>
      </c>
      <c r="D291" s="291"/>
      <c r="E291" s="291"/>
      <c r="F291" s="291"/>
      <c r="G291" s="291"/>
      <c r="H291" s="291"/>
      <c r="I291" s="291"/>
      <c r="J291" s="291"/>
      <c r="K291" s="291"/>
      <c r="L291" s="291"/>
      <c r="M291" s="291"/>
      <c r="N291" s="291"/>
      <c r="O291" s="291"/>
      <c r="P291" s="291"/>
      <c r="Q291" s="291">
        <v>12</v>
      </c>
      <c r="R291" s="291"/>
      <c r="S291" s="291"/>
      <c r="T291" s="291"/>
      <c r="U291" s="291"/>
      <c r="V291" s="291"/>
      <c r="W291" s="291"/>
      <c r="X291" s="291"/>
      <c r="Y291" s="291"/>
      <c r="Z291" s="291"/>
      <c r="AA291" s="291"/>
      <c r="AB291" s="291"/>
      <c r="AC291" s="291"/>
      <c r="AD291" s="291"/>
      <c r="AE291" s="847">
        <f t="shared" ref="AE291:AK291" si="330">AE290</f>
        <v>0</v>
      </c>
      <c r="AF291" s="847">
        <f t="shared" si="330"/>
        <v>0</v>
      </c>
      <c r="AG291" s="847">
        <f t="shared" si="330"/>
        <v>0</v>
      </c>
      <c r="AH291" s="847">
        <f t="shared" si="330"/>
        <v>0</v>
      </c>
      <c r="AI291" s="847">
        <f t="shared" si="330"/>
        <v>0</v>
      </c>
      <c r="AJ291" s="847">
        <f t="shared" si="330"/>
        <v>0</v>
      </c>
      <c r="AK291" s="847">
        <f t="shared" si="330"/>
        <v>0</v>
      </c>
      <c r="AL291" s="406">
        <v>0</v>
      </c>
      <c r="AM291" s="406">
        <v>0</v>
      </c>
      <c r="AN291" s="406">
        <f t="shared" ref="AN291:AR291" si="331">AN290</f>
        <v>0</v>
      </c>
      <c r="AO291" s="406">
        <f t="shared" si="331"/>
        <v>0</v>
      </c>
      <c r="AP291" s="406">
        <f t="shared" si="331"/>
        <v>0</v>
      </c>
      <c r="AQ291" s="406">
        <f t="shared" si="331"/>
        <v>0</v>
      </c>
      <c r="AR291" s="406">
        <f t="shared" si="331"/>
        <v>0</v>
      </c>
      <c r="AS291" s="302"/>
    </row>
    <row r="292" spans="1:45" ht="15.75" hidden="1" outlineLevel="1">
      <c r="B292" s="319"/>
      <c r="C292" s="296"/>
      <c r="D292" s="287"/>
      <c r="E292" s="287"/>
      <c r="F292" s="287"/>
      <c r="G292" s="287"/>
      <c r="H292" s="287"/>
      <c r="I292" s="287"/>
      <c r="J292" s="287"/>
      <c r="K292" s="287"/>
      <c r="L292" s="287"/>
      <c r="M292" s="287"/>
      <c r="N292" s="287"/>
      <c r="O292" s="287"/>
      <c r="P292" s="287"/>
      <c r="Q292" s="840"/>
      <c r="R292" s="838"/>
      <c r="S292" s="838"/>
      <c r="T292" s="838"/>
      <c r="U292" s="838"/>
      <c r="V292" s="838"/>
      <c r="W292" s="838"/>
      <c r="X292" s="838"/>
      <c r="Y292" s="838"/>
      <c r="Z292" s="838"/>
      <c r="AA292" s="838"/>
      <c r="AB292" s="838"/>
      <c r="AC292" s="838"/>
      <c r="AD292" s="838"/>
      <c r="AE292" s="848"/>
      <c r="AF292" s="848"/>
      <c r="AG292" s="848"/>
      <c r="AH292" s="848"/>
      <c r="AI292" s="848"/>
      <c r="AJ292" s="848"/>
      <c r="AK292" s="848"/>
      <c r="AL292" s="407"/>
      <c r="AM292" s="407"/>
      <c r="AN292" s="407"/>
      <c r="AO292" s="407"/>
      <c r="AP292" s="407"/>
      <c r="AQ292" s="407"/>
      <c r="AR292" s="407"/>
      <c r="AS292" s="302"/>
    </row>
    <row r="293" spans="1:45" ht="15.75" hidden="1" outlineLevel="1">
      <c r="B293" s="505" t="s">
        <v>500</v>
      </c>
      <c r="C293" s="287"/>
      <c r="D293" s="287"/>
      <c r="E293" s="287"/>
      <c r="F293" s="287"/>
      <c r="G293" s="287"/>
      <c r="H293" s="287"/>
      <c r="I293" s="287"/>
      <c r="J293" s="287"/>
      <c r="K293" s="287"/>
      <c r="L293" s="287"/>
      <c r="M293" s="287"/>
      <c r="N293" s="287"/>
      <c r="O293" s="287"/>
      <c r="P293" s="287"/>
      <c r="Q293" s="838"/>
      <c r="R293" s="838"/>
      <c r="S293" s="838"/>
      <c r="T293" s="838"/>
      <c r="U293" s="838"/>
      <c r="V293" s="838"/>
      <c r="W293" s="838"/>
      <c r="X293" s="838"/>
      <c r="Y293" s="838"/>
      <c r="Z293" s="838"/>
      <c r="AA293" s="838"/>
      <c r="AB293" s="838"/>
      <c r="AC293" s="838"/>
      <c r="AD293" s="838"/>
      <c r="AE293" s="850"/>
      <c r="AF293" s="855"/>
      <c r="AG293" s="855"/>
      <c r="AH293" s="855"/>
      <c r="AI293" s="855"/>
      <c r="AJ293" s="855"/>
      <c r="AK293" s="855"/>
      <c r="AL293" s="420"/>
      <c r="AM293" s="420"/>
      <c r="AN293" s="420"/>
      <c r="AO293" s="420"/>
      <c r="AP293" s="420"/>
      <c r="AQ293" s="420"/>
      <c r="AR293" s="420"/>
      <c r="AS293" s="302"/>
    </row>
    <row r="294" spans="1:45" ht="15.75" hidden="1" outlineLevel="1">
      <c r="B294" s="284" t="s">
        <v>496</v>
      </c>
      <c r="C294" s="287"/>
      <c r="D294" s="287"/>
      <c r="E294" s="287"/>
      <c r="F294" s="287"/>
      <c r="G294" s="287"/>
      <c r="H294" s="287"/>
      <c r="I294" s="287"/>
      <c r="J294" s="287"/>
      <c r="K294" s="287"/>
      <c r="L294" s="287"/>
      <c r="M294" s="287"/>
      <c r="N294" s="287"/>
      <c r="O294" s="287"/>
      <c r="P294" s="287"/>
      <c r="Q294" s="838"/>
      <c r="R294" s="838"/>
      <c r="S294" s="838"/>
      <c r="T294" s="838"/>
      <c r="U294" s="838"/>
      <c r="V294" s="838"/>
      <c r="W294" s="838"/>
      <c r="X294" s="838"/>
      <c r="Y294" s="838"/>
      <c r="Z294" s="838"/>
      <c r="AA294" s="838"/>
      <c r="AB294" s="838"/>
      <c r="AC294" s="838"/>
      <c r="AD294" s="838"/>
      <c r="AE294" s="850"/>
      <c r="AF294" s="855"/>
      <c r="AG294" s="855"/>
      <c r="AH294" s="855"/>
      <c r="AI294" s="855"/>
      <c r="AJ294" s="855"/>
      <c r="AK294" s="855"/>
      <c r="AL294" s="420"/>
      <c r="AM294" s="420"/>
      <c r="AN294" s="420"/>
      <c r="AO294" s="420"/>
      <c r="AP294" s="420"/>
      <c r="AQ294" s="420"/>
      <c r="AR294" s="420"/>
      <c r="AS294" s="302"/>
    </row>
    <row r="295" spans="1:45" hidden="1" outlineLevel="1">
      <c r="A295" s="509">
        <v>21</v>
      </c>
      <c r="B295" s="290" t="s">
        <v>113</v>
      </c>
      <c r="C295" s="287" t="s">
        <v>25</v>
      </c>
      <c r="D295" s="291">
        <f>'7.  Persistence Report'!AV145</f>
        <v>11980096</v>
      </c>
      <c r="E295" s="291">
        <f>'7.  Persistence Report'!AW145</f>
        <v>11980096</v>
      </c>
      <c r="F295" s="291">
        <f>'7.  Persistence Report'!AX145</f>
        <v>11980096</v>
      </c>
      <c r="G295" s="291">
        <f>'7.  Persistence Report'!AY145</f>
        <v>11980096</v>
      </c>
      <c r="H295" s="291">
        <f>'7.  Persistence Report'!AZ145</f>
        <v>11980096</v>
      </c>
      <c r="I295" s="291">
        <f>'7.  Persistence Report'!BA145</f>
        <v>11980096</v>
      </c>
      <c r="J295" s="291">
        <f>'7.  Persistence Report'!BB145</f>
        <v>11980096</v>
      </c>
      <c r="K295" s="291">
        <f>'7.  Persistence Report'!BC145</f>
        <v>11978328</v>
      </c>
      <c r="L295" s="291">
        <f>'7.  Persistence Report'!BD145</f>
        <v>11978328</v>
      </c>
      <c r="M295" s="291">
        <f>'7.  Persistence Report'!BE145</f>
        <v>11927319</v>
      </c>
      <c r="N295" s="291">
        <f>'7.  Persistence Report'!BF145</f>
        <v>11782871</v>
      </c>
      <c r="O295" s="291">
        <f>'7.  Persistence Report'!BG145</f>
        <v>11775897</v>
      </c>
      <c r="P295" s="291">
        <f>'7.  Persistence Report'!BH145</f>
        <v>11775897</v>
      </c>
      <c r="Q295" s="838"/>
      <c r="R295" s="291">
        <f>'7.  Persistence Report'!Q145</f>
        <v>735</v>
      </c>
      <c r="S295" s="291">
        <f>'7.  Persistence Report'!R145</f>
        <v>735</v>
      </c>
      <c r="T295" s="291">
        <f>'7.  Persistence Report'!S145</f>
        <v>735</v>
      </c>
      <c r="U295" s="291">
        <f>'7.  Persistence Report'!T145</f>
        <v>735</v>
      </c>
      <c r="V295" s="291">
        <f>'7.  Persistence Report'!U145</f>
        <v>735</v>
      </c>
      <c r="W295" s="291">
        <f>'7.  Persistence Report'!V145</f>
        <v>735</v>
      </c>
      <c r="X295" s="291">
        <f>'7.  Persistence Report'!W145</f>
        <v>735</v>
      </c>
      <c r="Y295" s="291">
        <f>'7.  Persistence Report'!X145</f>
        <v>734</v>
      </c>
      <c r="Z295" s="291">
        <f>'7.  Persistence Report'!Y145</f>
        <v>734</v>
      </c>
      <c r="AA295" s="291">
        <f>'7.  Persistence Report'!Z145</f>
        <v>731</v>
      </c>
      <c r="AB295" s="291">
        <f>'7.  Persistence Report'!AA145</f>
        <v>706</v>
      </c>
      <c r="AC295" s="291">
        <f>'7.  Persistence Report'!AB145</f>
        <v>706</v>
      </c>
      <c r="AD295" s="291">
        <f>'7.  Persistence Report'!AC145</f>
        <v>706</v>
      </c>
      <c r="AE295" s="847">
        <v>1</v>
      </c>
      <c r="AF295" s="847">
        <v>0</v>
      </c>
      <c r="AG295" s="847">
        <v>0</v>
      </c>
      <c r="AH295" s="847">
        <v>0</v>
      </c>
      <c r="AI295" s="847">
        <v>0</v>
      </c>
      <c r="AJ295" s="847">
        <v>0</v>
      </c>
      <c r="AK295" s="847">
        <v>0</v>
      </c>
      <c r="AL295" s="406">
        <v>0</v>
      </c>
      <c r="AM295" s="406"/>
      <c r="AN295" s="406"/>
      <c r="AO295" s="406"/>
      <c r="AP295" s="406"/>
      <c r="AQ295" s="406"/>
      <c r="AR295" s="406"/>
      <c r="AS295" s="302">
        <f>SUM(AE295:AR295)</f>
        <v>1</v>
      </c>
    </row>
    <row r="296" spans="1:45" hidden="1" outlineLevel="1">
      <c r="B296" s="290" t="s">
        <v>288</v>
      </c>
      <c r="C296" s="287" t="s">
        <v>163</v>
      </c>
      <c r="D296" s="291">
        <v>1700724.5799764588</v>
      </c>
      <c r="E296" s="291">
        <v>1700724.5799764586</v>
      </c>
      <c r="F296" s="291">
        <f>$D$296*'Alectra Persistence Savings %'!I94</f>
        <v>1368556.2723333358</v>
      </c>
      <c r="G296" s="291">
        <f>$D$296*'Alectra Persistence Savings %'!J94</f>
        <v>1368556.2723333358</v>
      </c>
      <c r="H296" s="291">
        <f>$D$296*'Alectra Persistence Savings %'!K94</f>
        <v>1368556.2723333358</v>
      </c>
      <c r="I296" s="291">
        <f>$D$296*'Alectra Persistence Savings %'!L94</f>
        <v>1368556.2723333358</v>
      </c>
      <c r="J296" s="291">
        <f>$D$296*'Alectra Persistence Savings %'!M94</f>
        <v>1368556.2723333358</v>
      </c>
      <c r="K296" s="291">
        <f>$D$296*'Alectra Persistence Savings %'!N94</f>
        <v>1368539.8250444797</v>
      </c>
      <c r="L296" s="291">
        <f>$D$296*'Alectra Persistence Savings %'!O94</f>
        <v>1368539.8250444797</v>
      </c>
      <c r="M296" s="291">
        <f>$D$296*'Alectra Persistence Savings %'!P94</f>
        <v>1364882.0654835289</v>
      </c>
      <c r="N296" s="291">
        <f>$D$296*'Alectra Persistence Savings %'!Q94</f>
        <v>1336182.7763051172</v>
      </c>
      <c r="O296" s="291">
        <f>$D$296*'Alectra Persistence Savings %'!R94</f>
        <v>1335918.7936477079</v>
      </c>
      <c r="P296" s="291">
        <f>$D$296*'Alectra Persistence Savings %'!S94</f>
        <v>1335918.7936477079</v>
      </c>
      <c r="Q296" s="838"/>
      <c r="R296" s="291">
        <v>107.99695723524171</v>
      </c>
      <c r="S296" s="291">
        <f>$R$296*'Alectra Persistence Savings %'!AS94</f>
        <v>87.60780406382564</v>
      </c>
      <c r="T296" s="291">
        <f>$R$296*'Alectra Persistence Savings %'!AT94</f>
        <v>87.60780406382564</v>
      </c>
      <c r="U296" s="291">
        <f>$R$296*'Alectra Persistence Savings %'!AU94</f>
        <v>87.60780406382564</v>
      </c>
      <c r="V296" s="291">
        <f>$R$296*'Alectra Persistence Savings %'!AV94</f>
        <v>87.60780406382564</v>
      </c>
      <c r="W296" s="291">
        <f>$R$296*'Alectra Persistence Savings %'!AW94</f>
        <v>87.60780406382564</v>
      </c>
      <c r="X296" s="291">
        <f>$R$296*'Alectra Persistence Savings %'!AX94</f>
        <v>87.60780406382564</v>
      </c>
      <c r="Y296" s="291">
        <f>$R$296*'Alectra Persistence Savings %'!AY94</f>
        <v>87.60780406382564</v>
      </c>
      <c r="Z296" s="291">
        <f>$R$296*'Alectra Persistence Savings %'!AZ94</f>
        <v>87.60780406382564</v>
      </c>
      <c r="AA296" s="291">
        <f>$R$296*'Alectra Persistence Savings %'!BA94</f>
        <v>87.389288819614265</v>
      </c>
      <c r="AB296" s="291">
        <f>$R$296*'Alectra Persistence Savings %'!BB94</f>
        <v>82.010452039026347</v>
      </c>
      <c r="AC296" s="291">
        <f>$R$296*'Alectra Persistence Savings %'!BC94</f>
        <v>82.010452039026347</v>
      </c>
      <c r="AD296" s="291">
        <f>$R$296*'Alectra Persistence Savings %'!BD94</f>
        <v>82.010452039026347</v>
      </c>
      <c r="AE296" s="847">
        <f>AE295</f>
        <v>1</v>
      </c>
      <c r="AF296" s="847">
        <f t="shared" ref="AF296:AK296" si="332">AF295</f>
        <v>0</v>
      </c>
      <c r="AG296" s="847">
        <f t="shared" si="332"/>
        <v>0</v>
      </c>
      <c r="AH296" s="847">
        <f t="shared" si="332"/>
        <v>0</v>
      </c>
      <c r="AI296" s="847">
        <f t="shared" si="332"/>
        <v>0</v>
      </c>
      <c r="AJ296" s="847">
        <f t="shared" si="332"/>
        <v>0</v>
      </c>
      <c r="AK296" s="847">
        <f t="shared" si="332"/>
        <v>0</v>
      </c>
      <c r="AL296" s="406">
        <v>0</v>
      </c>
      <c r="AM296" s="406">
        <v>0</v>
      </c>
      <c r="AN296" s="406">
        <f t="shared" ref="AN296" si="333">AN295</f>
        <v>0</v>
      </c>
      <c r="AO296" s="406">
        <f t="shared" ref="AO296" si="334">AO295</f>
        <v>0</v>
      </c>
      <c r="AP296" s="406">
        <f t="shared" ref="AP296" si="335">AP295</f>
        <v>0</v>
      </c>
      <c r="AQ296" s="406">
        <f t="shared" ref="AQ296" si="336">AQ295</f>
        <v>0</v>
      </c>
      <c r="AR296" s="406">
        <f t="shared" ref="AR296" si="337">AR295</f>
        <v>0</v>
      </c>
      <c r="AS296" s="302"/>
    </row>
    <row r="297" spans="1:45" hidden="1" outlineLevel="1">
      <c r="B297" s="290"/>
      <c r="C297" s="287"/>
      <c r="D297" s="287"/>
      <c r="E297" s="287"/>
      <c r="F297" s="287"/>
      <c r="G297" s="287"/>
      <c r="H297" s="287"/>
      <c r="I297" s="287"/>
      <c r="J297" s="287"/>
      <c r="K297" s="287"/>
      <c r="L297" s="287"/>
      <c r="M297" s="287"/>
      <c r="N297" s="287"/>
      <c r="O297" s="287"/>
      <c r="P297" s="287"/>
      <c r="Q297" s="838"/>
      <c r="R297" s="838"/>
      <c r="S297" s="838"/>
      <c r="T297" s="838"/>
      <c r="U297" s="838"/>
      <c r="V297" s="838"/>
      <c r="W297" s="838"/>
      <c r="X297" s="838"/>
      <c r="Y297" s="838"/>
      <c r="Z297" s="838"/>
      <c r="AA297" s="838"/>
      <c r="AB297" s="838"/>
      <c r="AC297" s="838"/>
      <c r="AD297" s="838"/>
      <c r="AE297" s="850"/>
      <c r="AF297" s="855"/>
      <c r="AG297" s="855"/>
      <c r="AH297" s="855"/>
      <c r="AI297" s="855"/>
      <c r="AJ297" s="855"/>
      <c r="AK297" s="855"/>
      <c r="AL297" s="420"/>
      <c r="AM297" s="420"/>
      <c r="AN297" s="420"/>
      <c r="AO297" s="420"/>
      <c r="AP297" s="420"/>
      <c r="AQ297" s="420"/>
      <c r="AR297" s="420"/>
      <c r="AS297" s="302"/>
    </row>
    <row r="298" spans="1:45" hidden="1" outlineLevel="1">
      <c r="A298" s="509">
        <v>22</v>
      </c>
      <c r="B298" s="507" t="s">
        <v>114</v>
      </c>
      <c r="C298" s="287" t="s">
        <v>25</v>
      </c>
      <c r="D298" s="291">
        <f>'7.  Persistence Report'!AV146</f>
        <v>2954935</v>
      </c>
      <c r="E298" s="291">
        <f>'7.  Persistence Report'!AW146</f>
        <v>2954935</v>
      </c>
      <c r="F298" s="291">
        <f>'7.  Persistence Report'!AX146</f>
        <v>2954935</v>
      </c>
      <c r="G298" s="291">
        <f>'7.  Persistence Report'!AY146</f>
        <v>2954935</v>
      </c>
      <c r="H298" s="291">
        <f>'7.  Persistence Report'!AZ146</f>
        <v>2954935</v>
      </c>
      <c r="I298" s="291">
        <f>'7.  Persistence Report'!BA146</f>
        <v>2954935</v>
      </c>
      <c r="J298" s="291">
        <f>'7.  Persistence Report'!BB146</f>
        <v>2954935</v>
      </c>
      <c r="K298" s="291">
        <f>'7.  Persistence Report'!BC146</f>
        <v>2954935</v>
      </c>
      <c r="L298" s="291">
        <f>'7.  Persistence Report'!BD146</f>
        <v>2954935</v>
      </c>
      <c r="M298" s="291">
        <f>'7.  Persistence Report'!BE146</f>
        <v>2954935</v>
      </c>
      <c r="N298" s="291">
        <f>'7.  Persistence Report'!BF146</f>
        <v>2954935</v>
      </c>
      <c r="O298" s="291">
        <f>'7.  Persistence Report'!BG146</f>
        <v>2954935</v>
      </c>
      <c r="P298" s="291">
        <f>'7.  Persistence Report'!BH146</f>
        <v>2954935</v>
      </c>
      <c r="Q298" s="291"/>
      <c r="R298" s="291">
        <f>'7.  Persistence Report'!Q146</f>
        <v>901</v>
      </c>
      <c r="S298" s="291">
        <f>'7.  Persistence Report'!R146</f>
        <v>901</v>
      </c>
      <c r="T298" s="291">
        <f>'7.  Persistence Report'!S146</f>
        <v>901</v>
      </c>
      <c r="U298" s="291">
        <f>'7.  Persistence Report'!T146</f>
        <v>901</v>
      </c>
      <c r="V298" s="291">
        <f>'7.  Persistence Report'!U146</f>
        <v>901</v>
      </c>
      <c r="W298" s="291">
        <f>'7.  Persistence Report'!V146</f>
        <v>901</v>
      </c>
      <c r="X298" s="291">
        <f>'7.  Persistence Report'!W146</f>
        <v>901</v>
      </c>
      <c r="Y298" s="291">
        <f>'7.  Persistence Report'!X146</f>
        <v>901</v>
      </c>
      <c r="Z298" s="291">
        <f>'7.  Persistence Report'!Y146</f>
        <v>901</v>
      </c>
      <c r="AA298" s="291">
        <f>'7.  Persistence Report'!Z146</f>
        <v>901</v>
      </c>
      <c r="AB298" s="291">
        <f>'7.  Persistence Report'!AA146</f>
        <v>901</v>
      </c>
      <c r="AC298" s="291">
        <f>'7.  Persistence Report'!AB146</f>
        <v>901</v>
      </c>
      <c r="AD298" s="291">
        <f>'7.  Persistence Report'!AC146</f>
        <v>901</v>
      </c>
      <c r="AE298" s="853">
        <v>1</v>
      </c>
      <c r="AF298" s="846">
        <v>0</v>
      </c>
      <c r="AG298" s="846">
        <v>0</v>
      </c>
      <c r="AH298" s="846">
        <v>0</v>
      </c>
      <c r="AI298" s="846">
        <v>0</v>
      </c>
      <c r="AJ298" s="846">
        <v>0</v>
      </c>
      <c r="AK298" s="846">
        <v>0</v>
      </c>
      <c r="AL298" s="410">
        <v>0</v>
      </c>
      <c r="AM298" s="410"/>
      <c r="AN298" s="410"/>
      <c r="AO298" s="410"/>
      <c r="AP298" s="410"/>
      <c r="AQ298" s="410"/>
      <c r="AR298" s="410"/>
      <c r="AS298" s="292">
        <f>SUM(AE298:AR298)</f>
        <v>1</v>
      </c>
    </row>
    <row r="299" spans="1:45" hidden="1" outlineLevel="1">
      <c r="B299" s="507" t="s">
        <v>288</v>
      </c>
      <c r="C299" s="287" t="s">
        <v>163</v>
      </c>
      <c r="D299" s="291">
        <v>0</v>
      </c>
      <c r="E299" s="291">
        <v>27425.279999999999</v>
      </c>
      <c r="F299" s="291">
        <f>$E$299*'Alectra Persistence Savings %'!I96</f>
        <v>27425.279999999999</v>
      </c>
      <c r="G299" s="291">
        <f>$E$299*'Alectra Persistence Savings %'!J96</f>
        <v>27425.279999999999</v>
      </c>
      <c r="H299" s="291">
        <f>$E$299*'Alectra Persistence Savings %'!K96</f>
        <v>27425.279999999999</v>
      </c>
      <c r="I299" s="291">
        <f>$E$299*'Alectra Persistence Savings %'!L96</f>
        <v>27425.279999999999</v>
      </c>
      <c r="J299" s="291">
        <f>$E$299*'Alectra Persistence Savings %'!M96</f>
        <v>27425.279999999999</v>
      </c>
      <c r="K299" s="291">
        <f>$E$299*'Alectra Persistence Savings %'!N96</f>
        <v>27425.279999999999</v>
      </c>
      <c r="L299" s="291">
        <f>$E$299*'Alectra Persistence Savings %'!O96</f>
        <v>27425.279999999999</v>
      </c>
      <c r="M299" s="291">
        <f>$E$299*'Alectra Persistence Savings %'!P96</f>
        <v>27425.279999999999</v>
      </c>
      <c r="N299" s="291">
        <f>$E$299*'Alectra Persistence Savings %'!Q96</f>
        <v>27425.279999999999</v>
      </c>
      <c r="O299" s="291">
        <f>$E$299*'Alectra Persistence Savings %'!R96</f>
        <v>27425.279999999999</v>
      </c>
      <c r="P299" s="291">
        <f>$E$299*'Alectra Persistence Savings %'!S96</f>
        <v>27425.279999999999</v>
      </c>
      <c r="Q299" s="291"/>
      <c r="R299" s="291">
        <v>8.2480000000000011</v>
      </c>
      <c r="S299" s="291">
        <v>8.2480000000000011</v>
      </c>
      <c r="T299" s="291">
        <f>$S$299*'Alectra Persistence Savings %'!AT96</f>
        <v>8.2480000000000011</v>
      </c>
      <c r="U299" s="291">
        <f>$S$299*'Alectra Persistence Savings %'!AU96</f>
        <v>8.2480000000000011</v>
      </c>
      <c r="V299" s="291">
        <f>$S$299*'Alectra Persistence Savings %'!AV96</f>
        <v>8.2480000000000011</v>
      </c>
      <c r="W299" s="291">
        <f>$S$299*'Alectra Persistence Savings %'!AW96</f>
        <v>8.2480000000000011</v>
      </c>
      <c r="X299" s="291">
        <f>$S$299*'Alectra Persistence Savings %'!AX96</f>
        <v>8.2480000000000011</v>
      </c>
      <c r="Y299" s="291">
        <f>$S$299*'Alectra Persistence Savings %'!AY96</f>
        <v>8.2480000000000011</v>
      </c>
      <c r="Z299" s="291">
        <f>$S$299*'Alectra Persistence Savings %'!AZ96</f>
        <v>8.2480000000000011</v>
      </c>
      <c r="AA299" s="291">
        <f>$S$299*'Alectra Persistence Savings %'!BA96</f>
        <v>8.2480000000000011</v>
      </c>
      <c r="AB299" s="291">
        <f>$S$299*'Alectra Persistence Savings %'!BB96</f>
        <v>8.2480000000000011</v>
      </c>
      <c r="AC299" s="291">
        <f>$S$299*'Alectra Persistence Savings %'!BC96</f>
        <v>8.2480000000000011</v>
      </c>
      <c r="AD299" s="291">
        <f>$S$299*'Alectra Persistence Savings %'!BD96</f>
        <v>8.2480000000000011</v>
      </c>
      <c r="AE299" s="853">
        <f>AE298</f>
        <v>1</v>
      </c>
      <c r="AF299" s="846">
        <f t="shared" ref="AF299:AK299" si="338">AF298</f>
        <v>0</v>
      </c>
      <c r="AG299" s="846">
        <f t="shared" si="338"/>
        <v>0</v>
      </c>
      <c r="AH299" s="846">
        <f t="shared" si="338"/>
        <v>0</v>
      </c>
      <c r="AI299" s="846">
        <f t="shared" si="338"/>
        <v>0</v>
      </c>
      <c r="AJ299" s="846">
        <f t="shared" si="338"/>
        <v>0</v>
      </c>
      <c r="AK299" s="846">
        <f t="shared" si="338"/>
        <v>0</v>
      </c>
      <c r="AL299" s="410">
        <v>0</v>
      </c>
      <c r="AM299" s="410">
        <v>0</v>
      </c>
      <c r="AN299" s="410">
        <f t="shared" ref="AN299" si="339">AN298</f>
        <v>0</v>
      </c>
      <c r="AO299" s="410">
        <f t="shared" ref="AO299" si="340">AO298</f>
        <v>0</v>
      </c>
      <c r="AP299" s="410">
        <f t="shared" ref="AP299" si="341">AP298</f>
        <v>0</v>
      </c>
      <c r="AQ299" s="410">
        <f t="shared" ref="AQ299" si="342">AQ298</f>
        <v>0</v>
      </c>
      <c r="AR299" s="410">
        <f t="shared" ref="AR299" si="343">AR298</f>
        <v>0</v>
      </c>
      <c r="AS299" s="292"/>
    </row>
    <row r="300" spans="1:45" hidden="1" outlineLevel="1">
      <c r="B300" s="290"/>
      <c r="C300" s="287"/>
      <c r="D300" s="287"/>
      <c r="E300" s="287"/>
      <c r="F300" s="287"/>
      <c r="G300" s="287"/>
      <c r="H300" s="287"/>
      <c r="I300" s="287"/>
      <c r="J300" s="287"/>
      <c r="K300" s="287"/>
      <c r="L300" s="287"/>
      <c r="M300" s="287"/>
      <c r="N300" s="287"/>
      <c r="O300" s="287"/>
      <c r="P300" s="287"/>
      <c r="Q300" s="838"/>
      <c r="R300" s="838"/>
      <c r="S300" s="838"/>
      <c r="T300" s="838"/>
      <c r="U300" s="838"/>
      <c r="V300" s="838"/>
      <c r="W300" s="838"/>
      <c r="X300" s="838"/>
      <c r="Y300" s="838"/>
      <c r="Z300" s="838"/>
      <c r="AA300" s="838"/>
      <c r="AB300" s="838"/>
      <c r="AC300" s="838"/>
      <c r="AD300" s="838"/>
      <c r="AE300" s="850"/>
      <c r="AF300" s="855"/>
      <c r="AG300" s="855"/>
      <c r="AH300" s="855"/>
      <c r="AI300" s="855"/>
      <c r="AJ300" s="855"/>
      <c r="AK300" s="855"/>
      <c r="AL300" s="420"/>
      <c r="AM300" s="420"/>
      <c r="AN300" s="420"/>
      <c r="AO300" s="420"/>
      <c r="AP300" s="420"/>
      <c r="AQ300" s="420"/>
      <c r="AR300" s="420"/>
      <c r="AS300" s="302"/>
    </row>
    <row r="301" spans="1:45" hidden="1" outlineLevel="1">
      <c r="A301" s="509">
        <v>23</v>
      </c>
      <c r="B301" s="507" t="s">
        <v>115</v>
      </c>
      <c r="C301" s="287" t="s">
        <v>25</v>
      </c>
      <c r="D301" s="291">
        <f>'7.  Persistence Report'!AV147</f>
        <v>526284</v>
      </c>
      <c r="E301" s="291">
        <f>'7.  Persistence Report'!AW147</f>
        <v>526284</v>
      </c>
      <c r="F301" s="291">
        <f>'7.  Persistence Report'!AX147</f>
        <v>526284</v>
      </c>
      <c r="G301" s="291">
        <f>'7.  Persistence Report'!AY147</f>
        <v>526284</v>
      </c>
      <c r="H301" s="291">
        <f>'7.  Persistence Report'!AZ147</f>
        <v>526284</v>
      </c>
      <c r="I301" s="291">
        <f>'7.  Persistence Report'!BA147</f>
        <v>526284</v>
      </c>
      <c r="J301" s="291">
        <f>'7.  Persistence Report'!BB147</f>
        <v>526284</v>
      </c>
      <c r="K301" s="291">
        <f>'7.  Persistence Report'!BC147</f>
        <v>526284</v>
      </c>
      <c r="L301" s="291">
        <f>'7.  Persistence Report'!BD147</f>
        <v>526284</v>
      </c>
      <c r="M301" s="291">
        <f>'7.  Persistence Report'!BE147</f>
        <v>526284</v>
      </c>
      <c r="N301" s="291">
        <f>'7.  Persistence Report'!BF147</f>
        <v>520650</v>
      </c>
      <c r="O301" s="291">
        <f>'7.  Persistence Report'!BG147</f>
        <v>520650</v>
      </c>
      <c r="P301" s="291">
        <f>'7.  Persistence Report'!BH147</f>
        <v>520650</v>
      </c>
      <c r="Q301" s="291"/>
      <c r="R301" s="291">
        <f>'7.  Persistence Report'!Q147</f>
        <v>84</v>
      </c>
      <c r="S301" s="291">
        <f>'7.  Persistence Report'!R147</f>
        <v>84</v>
      </c>
      <c r="T301" s="291">
        <f>'7.  Persistence Report'!S147</f>
        <v>84</v>
      </c>
      <c r="U301" s="291">
        <f>'7.  Persistence Report'!T147</f>
        <v>84</v>
      </c>
      <c r="V301" s="291">
        <f>'7.  Persistence Report'!U147</f>
        <v>84</v>
      </c>
      <c r="W301" s="291">
        <f>'7.  Persistence Report'!V147</f>
        <v>84</v>
      </c>
      <c r="X301" s="291">
        <f>'7.  Persistence Report'!W147</f>
        <v>84</v>
      </c>
      <c r="Y301" s="291">
        <f>'7.  Persistence Report'!X147</f>
        <v>84</v>
      </c>
      <c r="Z301" s="291">
        <f>'7.  Persistence Report'!Y147</f>
        <v>84</v>
      </c>
      <c r="AA301" s="291">
        <f>'7.  Persistence Report'!Z147</f>
        <v>84</v>
      </c>
      <c r="AB301" s="291">
        <f>'7.  Persistence Report'!AA147</f>
        <v>83</v>
      </c>
      <c r="AC301" s="291">
        <f>'7.  Persistence Report'!AB147</f>
        <v>83</v>
      </c>
      <c r="AD301" s="291">
        <f>'7.  Persistence Report'!AC147</f>
        <v>83</v>
      </c>
      <c r="AE301" s="853">
        <v>1</v>
      </c>
      <c r="AF301" s="846">
        <v>0</v>
      </c>
      <c r="AG301" s="846">
        <v>0</v>
      </c>
      <c r="AH301" s="846">
        <v>0</v>
      </c>
      <c r="AI301" s="846">
        <v>0</v>
      </c>
      <c r="AJ301" s="846">
        <v>0</v>
      </c>
      <c r="AK301" s="846">
        <v>0</v>
      </c>
      <c r="AL301" s="410">
        <v>0</v>
      </c>
      <c r="AM301" s="410"/>
      <c r="AN301" s="410"/>
      <c r="AO301" s="410"/>
      <c r="AP301" s="410"/>
      <c r="AQ301" s="410"/>
      <c r="AR301" s="410"/>
      <c r="AS301" s="292">
        <f>SUM(AE301:AR301)</f>
        <v>1</v>
      </c>
    </row>
    <row r="302" spans="1:45" hidden="1" outlineLevel="1">
      <c r="B302" s="507" t="s">
        <v>288</v>
      </c>
      <c r="C302" s="287" t="s">
        <v>163</v>
      </c>
      <c r="D302" s="291">
        <v>-72016.139700000014</v>
      </c>
      <c r="E302" s="291">
        <v>-72016.139700000014</v>
      </c>
      <c r="F302" s="291">
        <f>$D$302*'Alectra Persistence Savings %'!I97</f>
        <v>-72016.139700000014</v>
      </c>
      <c r="G302" s="291">
        <f>$D$302*'Alectra Persistence Savings %'!J97</f>
        <v>-72016.139700000014</v>
      </c>
      <c r="H302" s="291">
        <f>$D$302*'Alectra Persistence Savings %'!K97</f>
        <v>-72016.139700000014</v>
      </c>
      <c r="I302" s="291">
        <f>$D$302*'Alectra Persistence Savings %'!L97</f>
        <v>-72016.139700000014</v>
      </c>
      <c r="J302" s="291">
        <f>$D$302*'Alectra Persistence Savings %'!M97</f>
        <v>-72016.139700000014</v>
      </c>
      <c r="K302" s="291">
        <f>$D$302*'Alectra Persistence Savings %'!N97</f>
        <v>-72016.139700000014</v>
      </c>
      <c r="L302" s="291">
        <f>$D$302*'Alectra Persistence Savings %'!O97</f>
        <v>-72016.139700000014</v>
      </c>
      <c r="M302" s="291">
        <f>$D$302*'Alectra Persistence Savings %'!P97</f>
        <v>-72016.139700000014</v>
      </c>
      <c r="N302" s="291">
        <f>$D$302*'Alectra Persistence Savings %'!Q97</f>
        <v>-71123.805428652675</v>
      </c>
      <c r="O302" s="291">
        <f>$D$302*'Alectra Persistence Savings %'!R97</f>
        <v>-71123.805428652675</v>
      </c>
      <c r="P302" s="291">
        <f>$D$302*'Alectra Persistence Savings %'!S97</f>
        <v>-71123.805428652675</v>
      </c>
      <c r="Q302" s="291"/>
      <c r="R302" s="291">
        <v>-11.721041100000001</v>
      </c>
      <c r="S302" s="291">
        <v>-11.721041100000001</v>
      </c>
      <c r="T302" s="291">
        <f>R302*'Alectra Persistence Savings %'!AU97</f>
        <v>-11.721041100000001</v>
      </c>
      <c r="U302" s="291">
        <f>S302*'Alectra Persistence Savings %'!AV97</f>
        <v>-11.721041100000001</v>
      </c>
      <c r="V302" s="291">
        <f>T302*'Alectra Persistence Savings %'!AW97</f>
        <v>-11.721041100000001</v>
      </c>
      <c r="W302" s="291">
        <f>U302*'Alectra Persistence Savings %'!AX97</f>
        <v>-11.721041100000001</v>
      </c>
      <c r="X302" s="291">
        <f>V302*'Alectra Persistence Savings %'!AY97</f>
        <v>-11.721041100000001</v>
      </c>
      <c r="Y302" s="291">
        <f>W302*'Alectra Persistence Savings %'!AZ97</f>
        <v>-11.721041100000001</v>
      </c>
      <c r="Z302" s="291">
        <f>X302*'Alectra Persistence Savings %'!BA97</f>
        <v>-11.721041100000001</v>
      </c>
      <c r="AA302" s="291">
        <f>Y302*'Alectra Persistence Savings %'!BB97</f>
        <v>-11.721041100000001</v>
      </c>
      <c r="AB302" s="291">
        <f>Z302*'Alectra Persistence Savings %'!BC97</f>
        <v>-11.721041100000001</v>
      </c>
      <c r="AC302" s="291">
        <f>AA302*'Alectra Persistence Savings %'!BD97</f>
        <v>-11.721041100000001</v>
      </c>
      <c r="AD302" s="291">
        <f>AB302*'Alectra Persistence Savings %'!BE97</f>
        <v>-11.721041100000001</v>
      </c>
      <c r="AE302" s="853">
        <f>AE301</f>
        <v>1</v>
      </c>
      <c r="AF302" s="846">
        <f t="shared" ref="AF302:AK302" si="344">AF301</f>
        <v>0</v>
      </c>
      <c r="AG302" s="846">
        <f t="shared" si="344"/>
        <v>0</v>
      </c>
      <c r="AH302" s="846">
        <f t="shared" si="344"/>
        <v>0</v>
      </c>
      <c r="AI302" s="846">
        <f t="shared" si="344"/>
        <v>0</v>
      </c>
      <c r="AJ302" s="846">
        <f t="shared" si="344"/>
        <v>0</v>
      </c>
      <c r="AK302" s="846">
        <f t="shared" si="344"/>
        <v>0</v>
      </c>
      <c r="AL302" s="410">
        <v>0</v>
      </c>
      <c r="AM302" s="410">
        <v>0</v>
      </c>
      <c r="AN302" s="410">
        <f t="shared" ref="AN302" si="345">AN301</f>
        <v>0</v>
      </c>
      <c r="AO302" s="410">
        <f t="shared" ref="AO302" si="346">AO301</f>
        <v>0</v>
      </c>
      <c r="AP302" s="410">
        <f t="shared" ref="AP302" si="347">AP301</f>
        <v>0</v>
      </c>
      <c r="AQ302" s="410">
        <f t="shared" ref="AQ302" si="348">AQ301</f>
        <v>0</v>
      </c>
      <c r="AR302" s="410">
        <f t="shared" ref="AR302" si="349">AR301</f>
        <v>0</v>
      </c>
      <c r="AS302" s="292"/>
    </row>
    <row r="303" spans="1:45" hidden="1" outlineLevel="1">
      <c r="B303" s="318"/>
      <c r="C303" s="287"/>
      <c r="D303" s="287"/>
      <c r="E303" s="287"/>
      <c r="F303" s="287"/>
      <c r="G303" s="287"/>
      <c r="H303" s="287"/>
      <c r="I303" s="287"/>
      <c r="J303" s="287"/>
      <c r="K303" s="287"/>
      <c r="L303" s="287"/>
      <c r="M303" s="287"/>
      <c r="N303" s="287"/>
      <c r="O303" s="287"/>
      <c r="P303" s="287"/>
      <c r="Q303" s="838"/>
      <c r="R303" s="838"/>
      <c r="S303" s="838"/>
      <c r="T303" s="838"/>
      <c r="U303" s="838"/>
      <c r="V303" s="838"/>
      <c r="W303" s="838"/>
      <c r="X303" s="838"/>
      <c r="Y303" s="838"/>
      <c r="Z303" s="838"/>
      <c r="AA303" s="838"/>
      <c r="AB303" s="838"/>
      <c r="AC303" s="838"/>
      <c r="AD303" s="838"/>
      <c r="AE303" s="850"/>
      <c r="AF303" s="855"/>
      <c r="AG303" s="855"/>
      <c r="AH303" s="855"/>
      <c r="AI303" s="855"/>
      <c r="AJ303" s="855"/>
      <c r="AK303" s="855"/>
      <c r="AL303" s="420"/>
      <c r="AM303" s="420"/>
      <c r="AN303" s="420"/>
      <c r="AO303" s="420"/>
      <c r="AP303" s="420"/>
      <c r="AQ303" s="420"/>
      <c r="AR303" s="420"/>
      <c r="AS303" s="302"/>
    </row>
    <row r="304" spans="1:45" hidden="1" outlineLevel="1">
      <c r="A304" s="509">
        <v>24</v>
      </c>
      <c r="B304" s="507" t="s">
        <v>116</v>
      </c>
      <c r="C304" s="287" t="s">
        <v>25</v>
      </c>
      <c r="D304" s="291"/>
      <c r="E304" s="291"/>
      <c r="F304" s="291"/>
      <c r="G304" s="291"/>
      <c r="H304" s="291"/>
      <c r="I304" s="291"/>
      <c r="J304" s="291"/>
      <c r="K304" s="291"/>
      <c r="L304" s="291"/>
      <c r="M304" s="291"/>
      <c r="N304" s="291"/>
      <c r="O304" s="291"/>
      <c r="P304" s="291"/>
      <c r="Q304" s="838"/>
      <c r="R304" s="291"/>
      <c r="S304" s="291"/>
      <c r="T304" s="291"/>
      <c r="U304" s="291"/>
      <c r="V304" s="291"/>
      <c r="W304" s="291"/>
      <c r="X304" s="291"/>
      <c r="Y304" s="291"/>
      <c r="Z304" s="291"/>
      <c r="AA304" s="291"/>
      <c r="AB304" s="291"/>
      <c r="AC304" s="291"/>
      <c r="AD304" s="291"/>
      <c r="AE304" s="846"/>
      <c r="AF304" s="846"/>
      <c r="AG304" s="846"/>
      <c r="AH304" s="846"/>
      <c r="AI304" s="846"/>
      <c r="AJ304" s="846"/>
      <c r="AK304" s="846"/>
      <c r="AL304" s="405"/>
      <c r="AM304" s="405"/>
      <c r="AN304" s="405"/>
      <c r="AO304" s="405"/>
      <c r="AP304" s="405"/>
      <c r="AQ304" s="405"/>
      <c r="AR304" s="405"/>
      <c r="AS304" s="292">
        <f>SUM(AE304:AR304)</f>
        <v>0</v>
      </c>
    </row>
    <row r="305" spans="1:45" hidden="1" outlineLevel="1">
      <c r="B305" s="290" t="s">
        <v>288</v>
      </c>
      <c r="C305" s="287" t="s">
        <v>163</v>
      </c>
      <c r="D305" s="291"/>
      <c r="E305" s="291"/>
      <c r="F305" s="291"/>
      <c r="G305" s="291"/>
      <c r="H305" s="291"/>
      <c r="I305" s="291"/>
      <c r="J305" s="291"/>
      <c r="K305" s="291"/>
      <c r="L305" s="291"/>
      <c r="M305" s="291"/>
      <c r="N305" s="291"/>
      <c r="O305" s="291"/>
      <c r="P305" s="291"/>
      <c r="Q305" s="838"/>
      <c r="R305" s="291"/>
      <c r="S305" s="291"/>
      <c r="T305" s="291"/>
      <c r="U305" s="291"/>
      <c r="V305" s="291"/>
      <c r="W305" s="291"/>
      <c r="X305" s="291"/>
      <c r="Y305" s="291"/>
      <c r="Z305" s="291"/>
      <c r="AA305" s="291"/>
      <c r="AB305" s="291"/>
      <c r="AC305" s="291"/>
      <c r="AD305" s="291"/>
      <c r="AE305" s="847">
        <f>AE304</f>
        <v>0</v>
      </c>
      <c r="AF305" s="847">
        <f t="shared" ref="AF305:AK305" si="350">AF304</f>
        <v>0</v>
      </c>
      <c r="AG305" s="847">
        <f t="shared" si="350"/>
        <v>0</v>
      </c>
      <c r="AH305" s="847">
        <f t="shared" si="350"/>
        <v>0</v>
      </c>
      <c r="AI305" s="847">
        <f t="shared" si="350"/>
        <v>0</v>
      </c>
      <c r="AJ305" s="847">
        <f t="shared" si="350"/>
        <v>0</v>
      </c>
      <c r="AK305" s="847">
        <f t="shared" si="350"/>
        <v>0</v>
      </c>
      <c r="AL305" s="406">
        <v>0</v>
      </c>
      <c r="AM305" s="406">
        <v>0</v>
      </c>
      <c r="AN305" s="406">
        <f t="shared" ref="AN305" si="351">AN304</f>
        <v>0</v>
      </c>
      <c r="AO305" s="406">
        <f t="shared" ref="AO305" si="352">AO304</f>
        <v>0</v>
      </c>
      <c r="AP305" s="406">
        <f t="shared" ref="AP305" si="353">AP304</f>
        <v>0</v>
      </c>
      <c r="AQ305" s="406">
        <f t="shared" ref="AQ305" si="354">AQ304</f>
        <v>0</v>
      </c>
      <c r="AR305" s="406">
        <f t="shared" ref="AR305" si="355">AR304</f>
        <v>0</v>
      </c>
      <c r="AS305" s="302"/>
    </row>
    <row r="306" spans="1:45" hidden="1" outlineLevel="1">
      <c r="B306" s="290"/>
      <c r="C306" s="287"/>
      <c r="D306" s="287"/>
      <c r="E306" s="287"/>
      <c r="F306" s="287"/>
      <c r="G306" s="287"/>
      <c r="H306" s="287"/>
      <c r="I306" s="287"/>
      <c r="J306" s="287"/>
      <c r="K306" s="287"/>
      <c r="L306" s="287"/>
      <c r="M306" s="287"/>
      <c r="N306" s="287"/>
      <c r="O306" s="287"/>
      <c r="P306" s="287"/>
      <c r="Q306" s="838"/>
      <c r="R306" s="838"/>
      <c r="S306" s="838"/>
      <c r="T306" s="838"/>
      <c r="U306" s="838"/>
      <c r="V306" s="838"/>
      <c r="W306" s="838"/>
      <c r="X306" s="838"/>
      <c r="Y306" s="838"/>
      <c r="Z306" s="838"/>
      <c r="AA306" s="838"/>
      <c r="AB306" s="838"/>
      <c r="AC306" s="838"/>
      <c r="AD306" s="838"/>
      <c r="AE306" s="848"/>
      <c r="AF306" s="855"/>
      <c r="AG306" s="855"/>
      <c r="AH306" s="855"/>
      <c r="AI306" s="855"/>
      <c r="AJ306" s="855"/>
      <c r="AK306" s="855"/>
      <c r="AL306" s="420"/>
      <c r="AM306" s="420"/>
      <c r="AN306" s="420"/>
      <c r="AO306" s="420"/>
      <c r="AP306" s="420"/>
      <c r="AQ306" s="420"/>
      <c r="AR306" s="420"/>
      <c r="AS306" s="302"/>
    </row>
    <row r="307" spans="1:45" ht="15.75" hidden="1" outlineLevel="1">
      <c r="B307" s="284" t="s">
        <v>497</v>
      </c>
      <c r="C307" s="287"/>
      <c r="D307" s="287"/>
      <c r="E307" s="287"/>
      <c r="F307" s="287"/>
      <c r="G307" s="287"/>
      <c r="H307" s="287"/>
      <c r="I307" s="287"/>
      <c r="J307" s="287"/>
      <c r="K307" s="287"/>
      <c r="L307" s="287"/>
      <c r="M307" s="287"/>
      <c r="N307" s="287"/>
      <c r="O307" s="287"/>
      <c r="P307" s="287"/>
      <c r="Q307" s="838"/>
      <c r="R307" s="838"/>
      <c r="S307" s="838"/>
      <c r="T307" s="838"/>
      <c r="U307" s="838"/>
      <c r="V307" s="838"/>
      <c r="W307" s="838"/>
      <c r="X307" s="838"/>
      <c r="Y307" s="838"/>
      <c r="Z307" s="838"/>
      <c r="AA307" s="838"/>
      <c r="AB307" s="838"/>
      <c r="AC307" s="838"/>
      <c r="AD307" s="838"/>
      <c r="AE307" s="848"/>
      <c r="AF307" s="855"/>
      <c r="AG307" s="855"/>
      <c r="AH307" s="855"/>
      <c r="AI307" s="855"/>
      <c r="AJ307" s="855"/>
      <c r="AK307" s="855"/>
      <c r="AL307" s="420"/>
      <c r="AM307" s="420"/>
      <c r="AN307" s="420"/>
      <c r="AO307" s="420"/>
      <c r="AP307" s="420"/>
      <c r="AQ307" s="420"/>
      <c r="AR307" s="420"/>
      <c r="AS307" s="302"/>
    </row>
    <row r="308" spans="1:45" hidden="1" outlineLevel="1">
      <c r="A308" s="509">
        <v>25</v>
      </c>
      <c r="B308" s="507" t="s">
        <v>117</v>
      </c>
      <c r="C308" s="287" t="s">
        <v>25</v>
      </c>
      <c r="D308" s="291">
        <f>'7.  Persistence Report'!AV149</f>
        <v>65713</v>
      </c>
      <c r="E308" s="291">
        <f>'7.  Persistence Report'!AW149</f>
        <v>65713</v>
      </c>
      <c r="F308" s="291">
        <f>'7.  Persistence Report'!AX149</f>
        <v>65713</v>
      </c>
      <c r="G308" s="291">
        <f>'7.  Persistence Report'!AY149</f>
        <v>65713</v>
      </c>
      <c r="H308" s="291">
        <f>'7.  Persistence Report'!AZ149</f>
        <v>65713</v>
      </c>
      <c r="I308" s="291">
        <f>'7.  Persistence Report'!BA149</f>
        <v>65713</v>
      </c>
      <c r="J308" s="291">
        <f>'7.  Persistence Report'!BB149</f>
        <v>65713</v>
      </c>
      <c r="K308" s="291">
        <f>'7.  Persistence Report'!BC149</f>
        <v>65713</v>
      </c>
      <c r="L308" s="291">
        <f>'7.  Persistence Report'!BD149</f>
        <v>65713</v>
      </c>
      <c r="M308" s="291">
        <f>'7.  Persistence Report'!BE149</f>
        <v>65713</v>
      </c>
      <c r="N308" s="291">
        <f>'7.  Persistence Report'!BF149</f>
        <v>16224</v>
      </c>
      <c r="O308" s="291">
        <f>'7.  Persistence Report'!BG149</f>
        <v>0</v>
      </c>
      <c r="P308" s="291">
        <f>'7.  Persistence Report'!BH149</f>
        <v>0</v>
      </c>
      <c r="Q308" s="838">
        <v>12</v>
      </c>
      <c r="R308" s="291">
        <f>'7.  Persistence Report'!Q149</f>
        <v>9</v>
      </c>
      <c r="S308" s="291">
        <f>'7.  Persistence Report'!R149</f>
        <v>9</v>
      </c>
      <c r="T308" s="291">
        <f>'7.  Persistence Report'!S149</f>
        <v>9</v>
      </c>
      <c r="U308" s="291">
        <f>'7.  Persistence Report'!T149</f>
        <v>9</v>
      </c>
      <c r="V308" s="291">
        <f>'7.  Persistence Report'!U149</f>
        <v>9</v>
      </c>
      <c r="W308" s="291">
        <f>'7.  Persistence Report'!V149</f>
        <v>9</v>
      </c>
      <c r="X308" s="291">
        <f>'7.  Persistence Report'!W149</f>
        <v>9</v>
      </c>
      <c r="Y308" s="291">
        <f>'7.  Persistence Report'!X149</f>
        <v>9</v>
      </c>
      <c r="Z308" s="291">
        <f>'7.  Persistence Report'!Y149</f>
        <v>9</v>
      </c>
      <c r="AA308" s="291">
        <f>'7.  Persistence Report'!Z149</f>
        <v>9</v>
      </c>
      <c r="AB308" s="291">
        <f>'7.  Persistence Report'!AA149</f>
        <v>2</v>
      </c>
      <c r="AC308" s="291">
        <f>'7.  Persistence Report'!AB149</f>
        <v>0</v>
      </c>
      <c r="AD308" s="291">
        <f>'7.  Persistence Report'!AC149</f>
        <v>0</v>
      </c>
      <c r="AE308" s="846">
        <v>0</v>
      </c>
      <c r="AF308" s="846">
        <v>0</v>
      </c>
      <c r="AG308" s="846">
        <v>0.6</v>
      </c>
      <c r="AH308" s="846">
        <v>0.4</v>
      </c>
      <c r="AI308" s="846">
        <v>0</v>
      </c>
      <c r="AJ308" s="846">
        <v>0</v>
      </c>
      <c r="AK308" s="846">
        <v>0</v>
      </c>
      <c r="AL308" s="405">
        <v>0</v>
      </c>
      <c r="AM308" s="405"/>
      <c r="AN308" s="405"/>
      <c r="AO308" s="405"/>
      <c r="AP308" s="405"/>
      <c r="AQ308" s="405"/>
      <c r="AR308" s="405"/>
      <c r="AS308" s="292">
        <f>SUM(AE308:AR308)</f>
        <v>1</v>
      </c>
    </row>
    <row r="309" spans="1:45" hidden="1" outlineLevel="1">
      <c r="B309" s="507" t="s">
        <v>288</v>
      </c>
      <c r="C309" s="287" t="s">
        <v>163</v>
      </c>
      <c r="D309" s="291">
        <v>13142.640539737338</v>
      </c>
      <c r="E309" s="291">
        <f>$D$309*'Alectra Persistence Savings %'!H99</f>
        <v>13142.640539737338</v>
      </c>
      <c r="F309" s="291">
        <f>$D$309*'Alectra Persistence Savings %'!I99</f>
        <v>13142.640539737338</v>
      </c>
      <c r="G309" s="291">
        <f>$D$309*'Alectra Persistence Savings %'!J99</f>
        <v>13142.640539737338</v>
      </c>
      <c r="H309" s="291">
        <f>$D$309*'Alectra Persistence Savings %'!K99</f>
        <v>13142.640539737338</v>
      </c>
      <c r="I309" s="291">
        <f>$D$309*'Alectra Persistence Savings %'!L99</f>
        <v>13142.640539737338</v>
      </c>
      <c r="J309" s="291">
        <f>$D$309*'Alectra Persistence Savings %'!M99</f>
        <v>13142.640539737338</v>
      </c>
      <c r="K309" s="291">
        <f>$D$309*'Alectra Persistence Savings %'!N99</f>
        <v>13142.640539737338</v>
      </c>
      <c r="L309" s="291">
        <f>$D$309*'Alectra Persistence Savings %'!O99</f>
        <v>13142.640539737338</v>
      </c>
      <c r="M309" s="291">
        <f>$D$309*'Alectra Persistence Savings %'!P99</f>
        <v>11351.041288263024</v>
      </c>
      <c r="N309" s="291">
        <f>$D$309*'Alectra Persistence Savings %'!Q99</f>
        <v>0</v>
      </c>
      <c r="O309" s="291">
        <f>$D$309*'Alectra Persistence Savings %'!R99</f>
        <v>0</v>
      </c>
      <c r="P309" s="291">
        <f>$D$309*'Alectra Persistence Savings %'!S99</f>
        <v>0</v>
      </c>
      <c r="Q309" s="838">
        <v>12</v>
      </c>
      <c r="R309" s="291">
        <v>1.7149847194239736</v>
      </c>
      <c r="S309" s="291">
        <f>$R$309*'Alectra Persistence Savings %'!AS99</f>
        <v>1.7149847194239736</v>
      </c>
      <c r="T309" s="291">
        <f>$R$309*'Alectra Persistence Savings %'!AT99</f>
        <v>1.7149847194239736</v>
      </c>
      <c r="U309" s="291">
        <f>$R$309*'Alectra Persistence Savings %'!AU99</f>
        <v>1.7149847194239736</v>
      </c>
      <c r="V309" s="291">
        <f>$R$309*'Alectra Persistence Savings %'!AV99</f>
        <v>1.7149847194239736</v>
      </c>
      <c r="W309" s="291">
        <f>$R$309*'Alectra Persistence Savings %'!AW99</f>
        <v>1.7149847194239736</v>
      </c>
      <c r="X309" s="291">
        <f>$R$309*'Alectra Persistence Savings %'!AX99</f>
        <v>1.7149847194239736</v>
      </c>
      <c r="Y309" s="291">
        <f>$R$309*'Alectra Persistence Savings %'!AY99</f>
        <v>1.7149847194239736</v>
      </c>
      <c r="Z309" s="291">
        <f>$R$309*'Alectra Persistence Savings %'!AZ99</f>
        <v>1.7149847194239736</v>
      </c>
      <c r="AA309" s="291">
        <f>$R$309*'Alectra Persistence Savings %'!BA99</f>
        <v>1.4799682949103179</v>
      </c>
      <c r="AB309" s="291">
        <f>$R$309*'Alectra Persistence Savings %'!BB99</f>
        <v>0</v>
      </c>
      <c r="AC309" s="291">
        <f>$R$309*'Alectra Persistence Savings %'!BC99</f>
        <v>0</v>
      </c>
      <c r="AD309" s="291">
        <f>$R$309*'Alectra Persistence Savings %'!BD99</f>
        <v>0</v>
      </c>
      <c r="AE309" s="846">
        <f>AE308</f>
        <v>0</v>
      </c>
      <c r="AF309" s="846">
        <f t="shared" ref="AF309:AK309" si="356">AF308</f>
        <v>0</v>
      </c>
      <c r="AG309" s="846">
        <f t="shared" si="356"/>
        <v>0.6</v>
      </c>
      <c r="AH309" s="846">
        <f t="shared" si="356"/>
        <v>0.4</v>
      </c>
      <c r="AI309" s="846">
        <f t="shared" si="356"/>
        <v>0</v>
      </c>
      <c r="AJ309" s="846">
        <f t="shared" si="356"/>
        <v>0</v>
      </c>
      <c r="AK309" s="846">
        <f t="shared" si="356"/>
        <v>0</v>
      </c>
      <c r="AL309" s="405">
        <v>0</v>
      </c>
      <c r="AM309" s="405">
        <v>0</v>
      </c>
      <c r="AN309" s="405">
        <f t="shared" ref="AN309" si="357">AN308</f>
        <v>0</v>
      </c>
      <c r="AO309" s="405">
        <f t="shared" ref="AO309" si="358">AO308</f>
        <v>0</v>
      </c>
      <c r="AP309" s="405">
        <f t="shared" ref="AP309" si="359">AP308</f>
        <v>0</v>
      </c>
      <c r="AQ309" s="405">
        <f t="shared" ref="AQ309" si="360">AQ308</f>
        <v>0</v>
      </c>
      <c r="AR309" s="405">
        <f t="shared" ref="AR309" si="361">AR308</f>
        <v>0</v>
      </c>
      <c r="AS309" s="292"/>
    </row>
    <row r="310" spans="1:45" hidden="1" outlineLevel="1">
      <c r="B310" s="290"/>
      <c r="C310" s="287"/>
      <c r="D310" s="287"/>
      <c r="E310" s="287"/>
      <c r="F310" s="287"/>
      <c r="G310" s="287"/>
      <c r="H310" s="287"/>
      <c r="I310" s="287"/>
      <c r="J310" s="287"/>
      <c r="K310" s="287"/>
      <c r="L310" s="287"/>
      <c r="M310" s="287"/>
      <c r="N310" s="287"/>
      <c r="O310" s="287"/>
      <c r="P310" s="287"/>
      <c r="Q310" s="838"/>
      <c r="R310" s="838"/>
      <c r="S310" s="838"/>
      <c r="T310" s="838"/>
      <c r="U310" s="838"/>
      <c r="V310" s="838"/>
      <c r="W310" s="838"/>
      <c r="X310" s="838"/>
      <c r="Y310" s="838"/>
      <c r="Z310" s="838"/>
      <c r="AA310" s="838"/>
      <c r="AB310" s="838"/>
      <c r="AC310" s="838"/>
      <c r="AD310" s="838"/>
      <c r="AE310" s="848"/>
      <c r="AF310" s="855"/>
      <c r="AG310" s="855"/>
      <c r="AH310" s="855"/>
      <c r="AI310" s="855"/>
      <c r="AJ310" s="855"/>
      <c r="AK310" s="855"/>
      <c r="AL310" s="420"/>
      <c r="AM310" s="420"/>
      <c r="AN310" s="420"/>
      <c r="AO310" s="420"/>
      <c r="AP310" s="420"/>
      <c r="AQ310" s="420"/>
      <c r="AR310" s="420"/>
      <c r="AS310" s="302"/>
    </row>
    <row r="311" spans="1:45" hidden="1" outlineLevel="1">
      <c r="A311" s="509">
        <v>26</v>
      </c>
      <c r="B311" s="507" t="s">
        <v>118</v>
      </c>
      <c r="C311" s="287" t="s">
        <v>25</v>
      </c>
      <c r="D311" s="291">
        <f>'7.  Persistence Report'!AV150</f>
        <v>20646284</v>
      </c>
      <c r="E311" s="291">
        <f>'7.  Persistence Report'!AW150</f>
        <v>20148351</v>
      </c>
      <c r="F311" s="291">
        <f>'7.  Persistence Report'!AX150</f>
        <v>20148351</v>
      </c>
      <c r="G311" s="291">
        <f>'7.  Persistence Report'!AY150</f>
        <v>20148351</v>
      </c>
      <c r="H311" s="291">
        <f>'7.  Persistence Report'!AZ150</f>
        <v>20148351</v>
      </c>
      <c r="I311" s="291">
        <f>'7.  Persistence Report'!BA150</f>
        <v>19374454</v>
      </c>
      <c r="J311" s="291">
        <f>'7.  Persistence Report'!BB150</f>
        <v>19374454</v>
      </c>
      <c r="K311" s="291">
        <f>'7.  Persistence Report'!BC150</f>
        <v>19374454</v>
      </c>
      <c r="L311" s="291">
        <f>'7.  Persistence Report'!BD150</f>
        <v>18884877</v>
      </c>
      <c r="M311" s="291">
        <f>'7.  Persistence Report'!BE150</f>
        <v>18884877</v>
      </c>
      <c r="N311" s="291">
        <f>'7.  Persistence Report'!BF150</f>
        <v>18605172</v>
      </c>
      <c r="O311" s="291">
        <f>'7.  Persistence Report'!BG150</f>
        <v>13981079</v>
      </c>
      <c r="P311" s="291">
        <f>'7.  Persistence Report'!BH150</f>
        <v>3756838</v>
      </c>
      <c r="Q311" s="838">
        <v>12</v>
      </c>
      <c r="R311" s="291">
        <f>'7.  Persistence Report'!Q150</f>
        <v>2862</v>
      </c>
      <c r="S311" s="291">
        <f>'7.  Persistence Report'!R150</f>
        <v>2778</v>
      </c>
      <c r="T311" s="291">
        <f>'7.  Persistence Report'!S150</f>
        <v>2778</v>
      </c>
      <c r="U311" s="291">
        <f>'7.  Persistence Report'!T150</f>
        <v>2778</v>
      </c>
      <c r="V311" s="291">
        <f>'7.  Persistence Report'!U150</f>
        <v>2778</v>
      </c>
      <c r="W311" s="291">
        <f>'7.  Persistence Report'!V150</f>
        <v>2740</v>
      </c>
      <c r="X311" s="291">
        <f>'7.  Persistence Report'!W150</f>
        <v>2740</v>
      </c>
      <c r="Y311" s="291">
        <f>'7.  Persistence Report'!X150</f>
        <v>2740</v>
      </c>
      <c r="Z311" s="291">
        <f>'7.  Persistence Report'!Y150</f>
        <v>2695</v>
      </c>
      <c r="AA311" s="291">
        <f>'7.  Persistence Report'!Z150</f>
        <v>2695</v>
      </c>
      <c r="AB311" s="291">
        <f>'7.  Persistence Report'!AA150</f>
        <v>2655</v>
      </c>
      <c r="AC311" s="291">
        <f>'7.  Persistence Report'!AB150</f>
        <v>1926</v>
      </c>
      <c r="AD311" s="291">
        <f>'7.  Persistence Report'!AC150</f>
        <v>498</v>
      </c>
      <c r="AE311" s="846">
        <v>0</v>
      </c>
      <c r="AF311" s="846">
        <v>0.12138005560340723</v>
      </c>
      <c r="AG311" s="846">
        <v>0.47918207137702712</v>
      </c>
      <c r="AH311" s="846">
        <v>0.32108183591342976</v>
      </c>
      <c r="AI311" s="846">
        <v>7.8356037106135923E-2</v>
      </c>
      <c r="AJ311" s="846">
        <v>0</v>
      </c>
      <c r="AK311" s="846">
        <v>0</v>
      </c>
      <c r="AL311" s="405">
        <v>0</v>
      </c>
      <c r="AM311" s="405"/>
      <c r="AN311" s="405"/>
      <c r="AO311" s="405"/>
      <c r="AP311" s="405"/>
      <c r="AQ311" s="405"/>
      <c r="AR311" s="405"/>
      <c r="AS311" s="292">
        <f>SUM(AE311:AR311)</f>
        <v>1</v>
      </c>
    </row>
    <row r="312" spans="1:45" hidden="1" outlineLevel="1">
      <c r="B312" s="507" t="s">
        <v>288</v>
      </c>
      <c r="C312" s="287" t="s">
        <v>163</v>
      </c>
      <c r="D312" s="291">
        <v>1801530.5554749609</v>
      </c>
      <c r="E312" s="291">
        <f>$D$312*'Alectra Persistence Savings %'!H100</f>
        <v>1801530.5554749609</v>
      </c>
      <c r="F312" s="291">
        <f>$D$312*'Alectra Persistence Savings %'!I100</f>
        <v>1801530.5554749609</v>
      </c>
      <c r="G312" s="291">
        <f>$D$312*'Alectra Persistence Savings %'!J100</f>
        <v>1801530.5554749609</v>
      </c>
      <c r="H312" s="291">
        <f>$D$312*'Alectra Persistence Savings %'!K100</f>
        <v>1801530.5554749609</v>
      </c>
      <c r="I312" s="291">
        <f>$D$312*'Alectra Persistence Savings %'!L100</f>
        <v>1736035.1375031576</v>
      </c>
      <c r="J312" s="291">
        <f>$D$312*'Alectra Persistence Savings %'!M100</f>
        <v>1736035.1375031576</v>
      </c>
      <c r="K312" s="291">
        <f>$D$312*'Alectra Persistence Savings %'!N100</f>
        <v>1736035.1375031576</v>
      </c>
      <c r="L312" s="291">
        <f>$D$312*'Alectra Persistence Savings %'!O100</f>
        <v>1722995.6325879134</v>
      </c>
      <c r="M312" s="291">
        <f>$D$312*'Alectra Persistence Savings %'!P100</f>
        <v>1722995.6325879134</v>
      </c>
      <c r="N312" s="291">
        <f>$D$312*'Alectra Persistence Savings %'!Q100</f>
        <v>1694876.2632735986</v>
      </c>
      <c r="O312" s="291">
        <f>$D$312*'Alectra Persistence Savings %'!R100</f>
        <v>1588193.1852877187</v>
      </c>
      <c r="P312" s="291">
        <f>$D$312*'Alectra Persistence Savings %'!S100</f>
        <v>654040.62580136582</v>
      </c>
      <c r="Q312" s="838">
        <v>12</v>
      </c>
      <c r="R312" s="291">
        <v>268.41956283852301</v>
      </c>
      <c r="S312" s="291">
        <f>$R$312*'Alectra Persistence Savings %'!AS100</f>
        <v>268.41956283852301</v>
      </c>
      <c r="T312" s="291">
        <f>$R$312*'Alectra Persistence Savings %'!AT100</f>
        <v>268.41956283852301</v>
      </c>
      <c r="U312" s="291">
        <f>$R$312*'Alectra Persistence Savings %'!AU100</f>
        <v>268.41956283852301</v>
      </c>
      <c r="V312" s="291">
        <f>$R$312*'Alectra Persistence Savings %'!AV100</f>
        <v>268.41956283852301</v>
      </c>
      <c r="W312" s="291">
        <f>$R$312*'Alectra Persistence Savings %'!AW100</f>
        <v>261.59861716193615</v>
      </c>
      <c r="X312" s="291">
        <f>$R$312*'Alectra Persistence Savings %'!AX100</f>
        <v>261.59861716193615</v>
      </c>
      <c r="Y312" s="291">
        <f>$R$312*'Alectra Persistence Savings %'!AY100</f>
        <v>261.59861716193615</v>
      </c>
      <c r="Z312" s="291">
        <f>$R$312*'Alectra Persistence Savings %'!AZ100</f>
        <v>261.18482202304341</v>
      </c>
      <c r="AA312" s="291">
        <f>$R$312*'Alectra Persistence Savings %'!BA100</f>
        <v>261.18482202304341</v>
      </c>
      <c r="AB312" s="291">
        <f>$R$312*'Alectra Persistence Savings %'!BB100</f>
        <v>256.41950381063339</v>
      </c>
      <c r="AC312" s="291">
        <f>$R$312*'Alectra Persistence Savings %'!BC100</f>
        <v>227.42714762756751</v>
      </c>
      <c r="AD312" s="291">
        <f>$R$312*'Alectra Persistence Savings %'!BD100</f>
        <v>86.082737119977864</v>
      </c>
      <c r="AE312" s="846">
        <f>AE311</f>
        <v>0</v>
      </c>
      <c r="AF312" s="846">
        <f t="shared" ref="AF312:AK312" si="362">AF311</f>
        <v>0.12138005560340723</v>
      </c>
      <c r="AG312" s="846">
        <f t="shared" si="362"/>
        <v>0.47918207137702712</v>
      </c>
      <c r="AH312" s="846">
        <f t="shared" si="362"/>
        <v>0.32108183591342976</v>
      </c>
      <c r="AI312" s="846">
        <f t="shared" si="362"/>
        <v>7.8356037106135923E-2</v>
      </c>
      <c r="AJ312" s="846">
        <f t="shared" si="362"/>
        <v>0</v>
      </c>
      <c r="AK312" s="846">
        <f t="shared" si="362"/>
        <v>0</v>
      </c>
      <c r="AL312" s="405">
        <v>0</v>
      </c>
      <c r="AM312" s="405">
        <v>0</v>
      </c>
      <c r="AN312" s="405">
        <f t="shared" ref="AN312" si="363">AN311</f>
        <v>0</v>
      </c>
      <c r="AO312" s="405">
        <f t="shared" ref="AO312" si="364">AO311</f>
        <v>0</v>
      </c>
      <c r="AP312" s="405">
        <f t="shared" ref="AP312" si="365">AP311</f>
        <v>0</v>
      </c>
      <c r="AQ312" s="405">
        <f t="shared" ref="AQ312" si="366">AQ311</f>
        <v>0</v>
      </c>
      <c r="AR312" s="405">
        <f t="shared" ref="AR312" si="367">AR311</f>
        <v>0</v>
      </c>
      <c r="AS312" s="292"/>
    </row>
    <row r="313" spans="1:45" hidden="1" outlineLevel="1">
      <c r="B313" s="290"/>
      <c r="C313" s="287"/>
      <c r="D313" s="287"/>
      <c r="E313" s="287"/>
      <c r="F313" s="287"/>
      <c r="G313" s="287"/>
      <c r="H313" s="287"/>
      <c r="I313" s="287"/>
      <c r="J313" s="287"/>
      <c r="K313" s="287"/>
      <c r="L313" s="287"/>
      <c r="M313" s="287"/>
      <c r="N313" s="287"/>
      <c r="O313" s="287"/>
      <c r="P313" s="287"/>
      <c r="Q313" s="838"/>
      <c r="R313" s="838"/>
      <c r="S313" s="838"/>
      <c r="T313" s="838"/>
      <c r="U313" s="838"/>
      <c r="V313" s="838"/>
      <c r="W313" s="838"/>
      <c r="X313" s="838"/>
      <c r="Y313" s="838"/>
      <c r="Z313" s="838"/>
      <c r="AA313" s="838"/>
      <c r="AB313" s="838"/>
      <c r="AC313" s="838"/>
      <c r="AD313" s="838"/>
      <c r="AE313" s="848"/>
      <c r="AF313" s="855"/>
      <c r="AG313" s="855"/>
      <c r="AH313" s="855"/>
      <c r="AI313" s="855"/>
      <c r="AJ313" s="855"/>
      <c r="AK313" s="855"/>
      <c r="AL313" s="420"/>
      <c r="AM313" s="420"/>
      <c r="AN313" s="420"/>
      <c r="AO313" s="420"/>
      <c r="AP313" s="420"/>
      <c r="AQ313" s="420"/>
      <c r="AR313" s="420"/>
      <c r="AS313" s="302"/>
    </row>
    <row r="314" spans="1:45" hidden="1" outlineLevel="1">
      <c r="A314" s="509">
        <v>27</v>
      </c>
      <c r="B314" s="507" t="s">
        <v>119</v>
      </c>
      <c r="C314" s="287" t="s">
        <v>25</v>
      </c>
      <c r="D314" s="291">
        <f>'7.  Persistence Report'!AV151</f>
        <v>114712</v>
      </c>
      <c r="E314" s="291">
        <f>'7.  Persistence Report'!AW151</f>
        <v>114712</v>
      </c>
      <c r="F314" s="291">
        <f>'7.  Persistence Report'!AX151</f>
        <v>114712</v>
      </c>
      <c r="G314" s="291">
        <f>'7.  Persistence Report'!AY151</f>
        <v>114712</v>
      </c>
      <c r="H314" s="291">
        <f>'7.  Persistence Report'!AZ151</f>
        <v>101470</v>
      </c>
      <c r="I314" s="291">
        <f>'7.  Persistence Report'!BA151</f>
        <v>84244</v>
      </c>
      <c r="J314" s="291">
        <f>'7.  Persistence Report'!BB151</f>
        <v>80188</v>
      </c>
      <c r="K314" s="291">
        <f>'7.  Persistence Report'!BC151</f>
        <v>71219</v>
      </c>
      <c r="L314" s="291">
        <f>'7.  Persistence Report'!BD151</f>
        <v>52534</v>
      </c>
      <c r="M314" s="291">
        <f>'7.  Persistence Report'!BE151</f>
        <v>35319</v>
      </c>
      <c r="N314" s="291">
        <f>'7.  Persistence Report'!BF151</f>
        <v>28155</v>
      </c>
      <c r="O314" s="291">
        <f>'7.  Persistence Report'!BG151</f>
        <v>18712</v>
      </c>
      <c r="P314" s="291">
        <f>'7.  Persistence Report'!BH151</f>
        <v>11802</v>
      </c>
      <c r="Q314" s="838">
        <v>12</v>
      </c>
      <c r="R314" s="291">
        <f>'7.  Persistence Report'!Q151</f>
        <v>23</v>
      </c>
      <c r="S314" s="291">
        <f>'7.  Persistence Report'!R151</f>
        <v>23</v>
      </c>
      <c r="T314" s="291">
        <f>'7.  Persistence Report'!S151</f>
        <v>23</v>
      </c>
      <c r="U314" s="291">
        <f>'7.  Persistence Report'!T151</f>
        <v>23</v>
      </c>
      <c r="V314" s="291">
        <f>'7.  Persistence Report'!U151</f>
        <v>21</v>
      </c>
      <c r="W314" s="291">
        <f>'7.  Persistence Report'!V151</f>
        <v>20</v>
      </c>
      <c r="X314" s="291">
        <f>'7.  Persistence Report'!W151</f>
        <v>19</v>
      </c>
      <c r="Y314" s="291">
        <f>'7.  Persistence Report'!X151</f>
        <v>17</v>
      </c>
      <c r="Z314" s="291">
        <f>'7.  Persistence Report'!Y151</f>
        <v>13</v>
      </c>
      <c r="AA314" s="291">
        <f>'7.  Persistence Report'!Z151</f>
        <v>8</v>
      </c>
      <c r="AB314" s="291">
        <f>'7.  Persistence Report'!AA151</f>
        <v>7</v>
      </c>
      <c r="AC314" s="291">
        <f>'7.  Persistence Report'!AB151</f>
        <v>5</v>
      </c>
      <c r="AD314" s="291">
        <f>'7.  Persistence Report'!AC151</f>
        <v>4</v>
      </c>
      <c r="AE314" s="846">
        <v>0</v>
      </c>
      <c r="AF314" s="846">
        <v>1</v>
      </c>
      <c r="AG314" s="846">
        <v>0</v>
      </c>
      <c r="AH314" s="846">
        <v>0</v>
      </c>
      <c r="AI314" s="846">
        <v>0</v>
      </c>
      <c r="AJ314" s="846">
        <v>0</v>
      </c>
      <c r="AK314" s="846">
        <v>0</v>
      </c>
      <c r="AL314" s="405">
        <v>0</v>
      </c>
      <c r="AM314" s="405"/>
      <c r="AN314" s="405"/>
      <c r="AO314" s="405"/>
      <c r="AP314" s="405"/>
      <c r="AQ314" s="405"/>
      <c r="AR314" s="405"/>
      <c r="AS314" s="292">
        <f>SUM(AE314:AR314)</f>
        <v>1</v>
      </c>
    </row>
    <row r="315" spans="1:45" hidden="1" outlineLevel="1">
      <c r="B315" s="507" t="s">
        <v>288</v>
      </c>
      <c r="C315" s="287" t="s">
        <v>163</v>
      </c>
      <c r="D315" s="291">
        <v>2691.4072960717726</v>
      </c>
      <c r="E315" s="291">
        <f>E314*$D$315/D314</f>
        <v>2691.4072960717726</v>
      </c>
      <c r="F315" s="291">
        <f>F314*$D$315/$D$314</f>
        <v>2691.4072960717726</v>
      </c>
      <c r="G315" s="291">
        <f t="shared" ref="G315:P315" si="368">G314*$D$315/$D$314</f>
        <v>2691.4072960717726</v>
      </c>
      <c r="H315" s="291">
        <f t="shared" si="368"/>
        <v>2380.7195265744017</v>
      </c>
      <c r="I315" s="291">
        <f t="shared" si="368"/>
        <v>1976.5579560139342</v>
      </c>
      <c r="J315" s="291">
        <f t="shared" si="368"/>
        <v>1881.3948693894563</v>
      </c>
      <c r="K315" s="291">
        <f t="shared" si="368"/>
        <v>1670.9615055001707</v>
      </c>
      <c r="L315" s="291">
        <f t="shared" si="368"/>
        <v>1232.5684400222688</v>
      </c>
      <c r="M315" s="291">
        <f t="shared" si="368"/>
        <v>828.66495475590125</v>
      </c>
      <c r="N315" s="291">
        <f t="shared" si="368"/>
        <v>660.58104139846535</v>
      </c>
      <c r="O315" s="291">
        <f t="shared" si="368"/>
        <v>439.0265475634198</v>
      </c>
      <c r="P315" s="291">
        <f t="shared" si="368"/>
        <v>276.90205826974562</v>
      </c>
      <c r="Q315" s="838">
        <v>12</v>
      </c>
      <c r="R315" s="291">
        <v>0.34805901314857934</v>
      </c>
      <c r="S315" s="291">
        <f>S314*$R$315/R314</f>
        <v>0.34805901314857934</v>
      </c>
      <c r="T315" s="291">
        <f t="shared" ref="T315:AD315" si="369">T314*$R$315/S314</f>
        <v>0.34805901314857934</v>
      </c>
      <c r="U315" s="291">
        <f t="shared" si="369"/>
        <v>0.34805901314857934</v>
      </c>
      <c r="V315" s="291">
        <f t="shared" si="369"/>
        <v>0.31779301200522464</v>
      </c>
      <c r="W315" s="291">
        <f t="shared" si="369"/>
        <v>0.33148477442721841</v>
      </c>
      <c r="X315" s="291">
        <f t="shared" si="369"/>
        <v>0.33065606249115037</v>
      </c>
      <c r="Y315" s="291">
        <f t="shared" si="369"/>
        <v>0.31142122229083413</v>
      </c>
      <c r="Z315" s="291">
        <f t="shared" si="369"/>
        <v>0.26616277476067834</v>
      </c>
      <c r="AA315" s="291">
        <f t="shared" si="369"/>
        <v>0.21419016193758728</v>
      </c>
      <c r="AB315" s="291">
        <f t="shared" si="369"/>
        <v>0.30455163650500694</v>
      </c>
      <c r="AC315" s="291">
        <f t="shared" si="369"/>
        <v>0.24861358082041379</v>
      </c>
      <c r="AD315" s="291">
        <f t="shared" si="369"/>
        <v>0.27844721051886345</v>
      </c>
      <c r="AE315" s="846">
        <f>AE314</f>
        <v>0</v>
      </c>
      <c r="AF315" s="846">
        <f t="shared" ref="AF315:AK315" si="370">AF314</f>
        <v>1</v>
      </c>
      <c r="AG315" s="846">
        <f t="shared" si="370"/>
        <v>0</v>
      </c>
      <c r="AH315" s="846">
        <f t="shared" si="370"/>
        <v>0</v>
      </c>
      <c r="AI315" s="846">
        <f t="shared" si="370"/>
        <v>0</v>
      </c>
      <c r="AJ315" s="846">
        <f t="shared" si="370"/>
        <v>0</v>
      </c>
      <c r="AK315" s="846">
        <f t="shared" si="370"/>
        <v>0</v>
      </c>
      <c r="AL315" s="405">
        <v>0</v>
      </c>
      <c r="AM315" s="405">
        <v>0</v>
      </c>
      <c r="AN315" s="405">
        <f t="shared" ref="AN315" si="371">AN314</f>
        <v>0</v>
      </c>
      <c r="AO315" s="405">
        <f t="shared" ref="AO315" si="372">AO314</f>
        <v>0</v>
      </c>
      <c r="AP315" s="405">
        <f t="shared" ref="AP315" si="373">AP314</f>
        <v>0</v>
      </c>
      <c r="AQ315" s="405">
        <f t="shared" ref="AQ315" si="374">AQ314</f>
        <v>0</v>
      </c>
      <c r="AR315" s="405">
        <f t="shared" ref="AR315" si="375">AR314</f>
        <v>0</v>
      </c>
      <c r="AS315" s="292"/>
    </row>
    <row r="316" spans="1:45" hidden="1" outlineLevel="1">
      <c r="B316" s="290"/>
      <c r="C316" s="287"/>
      <c r="D316" s="287"/>
      <c r="E316" s="287"/>
      <c r="F316" s="287"/>
      <c r="G316" s="287"/>
      <c r="H316" s="287"/>
      <c r="I316" s="287"/>
      <c r="J316" s="287"/>
      <c r="K316" s="287"/>
      <c r="L316" s="287"/>
      <c r="M316" s="287"/>
      <c r="N316" s="287"/>
      <c r="O316" s="287"/>
      <c r="P316" s="287"/>
      <c r="Q316" s="838"/>
      <c r="R316" s="838"/>
      <c r="S316" s="838"/>
      <c r="T316" s="838"/>
      <c r="U316" s="838"/>
      <c r="V316" s="838"/>
      <c r="W316" s="838"/>
      <c r="X316" s="838"/>
      <c r="Y316" s="838"/>
      <c r="Z316" s="838"/>
      <c r="AA316" s="838"/>
      <c r="AB316" s="838"/>
      <c r="AC316" s="838"/>
      <c r="AD316" s="838"/>
      <c r="AE316" s="848"/>
      <c r="AF316" s="855"/>
      <c r="AG316" s="855"/>
      <c r="AH316" s="855"/>
      <c r="AI316" s="855"/>
      <c r="AJ316" s="855"/>
      <c r="AK316" s="855"/>
      <c r="AL316" s="420"/>
      <c r="AM316" s="420"/>
      <c r="AN316" s="420"/>
      <c r="AO316" s="420"/>
      <c r="AP316" s="420"/>
      <c r="AQ316" s="420"/>
      <c r="AR316" s="420"/>
      <c r="AS316" s="302"/>
    </row>
    <row r="317" spans="1:45" ht="30" hidden="1" outlineLevel="1">
      <c r="A317" s="509">
        <v>28</v>
      </c>
      <c r="B317" s="507" t="s">
        <v>120</v>
      </c>
      <c r="C317" s="287" t="s">
        <v>25</v>
      </c>
      <c r="D317" s="291">
        <f>'7.  Persistence Report'!AV152</f>
        <v>4477229</v>
      </c>
      <c r="E317" s="291">
        <f>'7.  Persistence Report'!AW152</f>
        <v>4477229</v>
      </c>
      <c r="F317" s="291">
        <f>'7.  Persistence Report'!AX152</f>
        <v>4477229</v>
      </c>
      <c r="G317" s="291">
        <f>'7.  Persistence Report'!AY152</f>
        <v>4477229</v>
      </c>
      <c r="H317" s="291">
        <f>'7.  Persistence Report'!AZ152</f>
        <v>4477229</v>
      </c>
      <c r="I317" s="291">
        <f>'7.  Persistence Report'!BA152</f>
        <v>4477229</v>
      </c>
      <c r="J317" s="291">
        <f>'7.  Persistence Report'!BB152</f>
        <v>4477229</v>
      </c>
      <c r="K317" s="291">
        <f>'7.  Persistence Report'!BC152</f>
        <v>4477229</v>
      </c>
      <c r="L317" s="291">
        <f>'7.  Persistence Report'!BD152</f>
        <v>4477229</v>
      </c>
      <c r="M317" s="291">
        <f>'7.  Persistence Report'!BE152</f>
        <v>4477229</v>
      </c>
      <c r="N317" s="291">
        <f>'7.  Persistence Report'!BF152</f>
        <v>4477229</v>
      </c>
      <c r="O317" s="291">
        <f>'7.  Persistence Report'!BG152</f>
        <v>4477229</v>
      </c>
      <c r="P317" s="291">
        <f>'7.  Persistence Report'!BH152</f>
        <v>4477229</v>
      </c>
      <c r="Q317" s="291">
        <v>12</v>
      </c>
      <c r="R317" s="291">
        <f>'7.  Persistence Report'!Q152</f>
        <v>926</v>
      </c>
      <c r="S317" s="291">
        <f>'7.  Persistence Report'!R152</f>
        <v>926</v>
      </c>
      <c r="T317" s="291">
        <f>'7.  Persistence Report'!S152</f>
        <v>926</v>
      </c>
      <c r="U317" s="291">
        <f>'7.  Persistence Report'!T152</f>
        <v>926</v>
      </c>
      <c r="V317" s="291">
        <f>'7.  Persistence Report'!U152</f>
        <v>926</v>
      </c>
      <c r="W317" s="291">
        <f>'7.  Persistence Report'!V152</f>
        <v>926</v>
      </c>
      <c r="X317" s="291">
        <f>'7.  Persistence Report'!W152</f>
        <v>926</v>
      </c>
      <c r="Y317" s="291">
        <f>'7.  Persistence Report'!X152</f>
        <v>926</v>
      </c>
      <c r="Z317" s="291">
        <f>'7.  Persistence Report'!Y152</f>
        <v>926</v>
      </c>
      <c r="AA317" s="291">
        <f>'7.  Persistence Report'!Z152</f>
        <v>926</v>
      </c>
      <c r="AB317" s="291">
        <f>'7.  Persistence Report'!AA152</f>
        <v>926</v>
      </c>
      <c r="AC317" s="291">
        <f>'7.  Persistence Report'!AB152</f>
        <v>926</v>
      </c>
      <c r="AD317" s="291">
        <f>'7.  Persistence Report'!AC152</f>
        <v>926</v>
      </c>
      <c r="AE317" s="853">
        <v>0</v>
      </c>
      <c r="AF317" s="846">
        <v>4.3091924252160723E-3</v>
      </c>
      <c r="AG317" s="846">
        <v>0</v>
      </c>
      <c r="AH317" s="846">
        <v>0.9956908075747839</v>
      </c>
      <c r="AI317" s="846">
        <v>0</v>
      </c>
      <c r="AJ317" s="846">
        <v>0</v>
      </c>
      <c r="AK317" s="846">
        <v>0</v>
      </c>
      <c r="AL317" s="405">
        <v>0</v>
      </c>
      <c r="AM317" s="410"/>
      <c r="AN317" s="410"/>
      <c r="AO317" s="410"/>
      <c r="AP317" s="410"/>
      <c r="AQ317" s="410"/>
      <c r="AR317" s="410"/>
      <c r="AS317" s="292">
        <f>SUM(AE317:AR317)</f>
        <v>1</v>
      </c>
    </row>
    <row r="318" spans="1:45" hidden="1" outlineLevel="1">
      <c r="B318" s="290" t="s">
        <v>288</v>
      </c>
      <c r="C318" s="287" t="s">
        <v>163</v>
      </c>
      <c r="D318" s="291"/>
      <c r="E318" s="291"/>
      <c r="F318" s="291"/>
      <c r="G318" s="291"/>
      <c r="H318" s="291"/>
      <c r="I318" s="291"/>
      <c r="J318" s="291"/>
      <c r="K318" s="291"/>
      <c r="L318" s="291"/>
      <c r="M318" s="291"/>
      <c r="N318" s="291"/>
      <c r="O318" s="291"/>
      <c r="P318" s="291"/>
      <c r="Q318" s="291">
        <v>12</v>
      </c>
      <c r="R318" s="291"/>
      <c r="S318" s="291"/>
      <c r="T318" s="291"/>
      <c r="U318" s="291"/>
      <c r="V318" s="291"/>
      <c r="W318" s="291"/>
      <c r="X318" s="291"/>
      <c r="Y318" s="291"/>
      <c r="Z318" s="291"/>
      <c r="AA318" s="291"/>
      <c r="AB318" s="291"/>
      <c r="AC318" s="291"/>
      <c r="AD318" s="291"/>
      <c r="AE318" s="847">
        <f>AE317</f>
        <v>0</v>
      </c>
      <c r="AF318" s="847">
        <f t="shared" ref="AF318:AK318" si="376">AF317</f>
        <v>4.3091924252160723E-3</v>
      </c>
      <c r="AG318" s="847">
        <f t="shared" si="376"/>
        <v>0</v>
      </c>
      <c r="AH318" s="847">
        <f t="shared" si="376"/>
        <v>0.9956908075747839</v>
      </c>
      <c r="AI318" s="847">
        <f t="shared" si="376"/>
        <v>0</v>
      </c>
      <c r="AJ318" s="847">
        <f t="shared" si="376"/>
        <v>0</v>
      </c>
      <c r="AK318" s="847">
        <f t="shared" si="376"/>
        <v>0</v>
      </c>
      <c r="AL318" s="406">
        <v>0</v>
      </c>
      <c r="AM318" s="406">
        <v>0</v>
      </c>
      <c r="AN318" s="406">
        <f t="shared" ref="AN318" si="377">AN317</f>
        <v>0</v>
      </c>
      <c r="AO318" s="406">
        <f t="shared" ref="AO318" si="378">AO317</f>
        <v>0</v>
      </c>
      <c r="AP318" s="406">
        <f t="shared" ref="AP318" si="379">AP317</f>
        <v>0</v>
      </c>
      <c r="AQ318" s="406">
        <f t="shared" ref="AQ318" si="380">AQ317</f>
        <v>0</v>
      </c>
      <c r="AR318" s="406">
        <f t="shared" ref="AR318" si="381">AR317</f>
        <v>0</v>
      </c>
      <c r="AS318" s="302"/>
    </row>
    <row r="319" spans="1:45" hidden="1" outlineLevel="1">
      <c r="B319" s="290"/>
      <c r="C319" s="287"/>
      <c r="D319" s="287"/>
      <c r="E319" s="287"/>
      <c r="F319" s="287"/>
      <c r="G319" s="287"/>
      <c r="H319" s="287"/>
      <c r="I319" s="287"/>
      <c r="J319" s="287"/>
      <c r="K319" s="287"/>
      <c r="L319" s="287"/>
      <c r="M319" s="287"/>
      <c r="N319" s="287"/>
      <c r="O319" s="287"/>
      <c r="P319" s="287"/>
      <c r="Q319" s="838"/>
      <c r="R319" s="838"/>
      <c r="S319" s="838"/>
      <c r="T319" s="838"/>
      <c r="U319" s="838"/>
      <c r="V319" s="838"/>
      <c r="W319" s="838"/>
      <c r="X319" s="838"/>
      <c r="Y319" s="838"/>
      <c r="Z319" s="838"/>
      <c r="AA319" s="838"/>
      <c r="AB319" s="838"/>
      <c r="AC319" s="838"/>
      <c r="AD319" s="838"/>
      <c r="AE319" s="848"/>
      <c r="AF319" s="855"/>
      <c r="AG319" s="855"/>
      <c r="AH319" s="855"/>
      <c r="AI319" s="855"/>
      <c r="AJ319" s="855"/>
      <c r="AK319" s="855"/>
      <c r="AL319" s="420"/>
      <c r="AM319" s="420"/>
      <c r="AN319" s="420"/>
      <c r="AO319" s="420"/>
      <c r="AP319" s="420"/>
      <c r="AQ319" s="420"/>
      <c r="AR319" s="420"/>
      <c r="AS319" s="302"/>
    </row>
    <row r="320" spans="1:45" ht="30" hidden="1" outlineLevel="1">
      <c r="A320" s="509">
        <v>29</v>
      </c>
      <c r="B320" s="507" t="s">
        <v>121</v>
      </c>
      <c r="C320" s="287" t="s">
        <v>25</v>
      </c>
      <c r="D320" s="291"/>
      <c r="E320" s="291"/>
      <c r="F320" s="291"/>
      <c r="G320" s="291"/>
      <c r="H320" s="291"/>
      <c r="I320" s="291"/>
      <c r="J320" s="291"/>
      <c r="K320" s="291"/>
      <c r="L320" s="291"/>
      <c r="M320" s="291"/>
      <c r="N320" s="291"/>
      <c r="O320" s="291"/>
      <c r="P320" s="291"/>
      <c r="Q320" s="291">
        <v>3</v>
      </c>
      <c r="R320" s="291"/>
      <c r="S320" s="291"/>
      <c r="T320" s="291"/>
      <c r="U320" s="291"/>
      <c r="V320" s="291"/>
      <c r="W320" s="291"/>
      <c r="X320" s="291"/>
      <c r="Y320" s="291"/>
      <c r="Z320" s="291"/>
      <c r="AA320" s="291"/>
      <c r="AB320" s="291"/>
      <c r="AC320" s="291"/>
      <c r="AD320" s="291"/>
      <c r="AE320" s="853"/>
      <c r="AF320" s="846"/>
      <c r="AG320" s="846"/>
      <c r="AH320" s="846"/>
      <c r="AI320" s="846"/>
      <c r="AJ320" s="846"/>
      <c r="AK320" s="846"/>
      <c r="AL320" s="405"/>
      <c r="AM320" s="410"/>
      <c r="AN320" s="410"/>
      <c r="AO320" s="410"/>
      <c r="AP320" s="410"/>
      <c r="AQ320" s="410"/>
      <c r="AR320" s="410"/>
      <c r="AS320" s="292">
        <f>SUM(AE320:AR320)</f>
        <v>0</v>
      </c>
    </row>
    <row r="321" spans="1:45" hidden="1" outlineLevel="1">
      <c r="B321" s="290" t="s">
        <v>288</v>
      </c>
      <c r="C321" s="287" t="s">
        <v>163</v>
      </c>
      <c r="D321" s="291"/>
      <c r="E321" s="291"/>
      <c r="F321" s="291"/>
      <c r="G321" s="291"/>
      <c r="H321" s="291"/>
      <c r="I321" s="291"/>
      <c r="J321" s="291"/>
      <c r="K321" s="291"/>
      <c r="L321" s="291"/>
      <c r="M321" s="291"/>
      <c r="N321" s="291"/>
      <c r="O321" s="291"/>
      <c r="P321" s="291"/>
      <c r="Q321" s="291">
        <v>3</v>
      </c>
      <c r="R321" s="291"/>
      <c r="S321" s="291"/>
      <c r="T321" s="291"/>
      <c r="U321" s="291"/>
      <c r="V321" s="291"/>
      <c r="W321" s="291"/>
      <c r="X321" s="291"/>
      <c r="Y321" s="291"/>
      <c r="Z321" s="291"/>
      <c r="AA321" s="291"/>
      <c r="AB321" s="291"/>
      <c r="AC321" s="291"/>
      <c r="AD321" s="291"/>
      <c r="AE321" s="847">
        <f>AE320</f>
        <v>0</v>
      </c>
      <c r="AF321" s="847">
        <f t="shared" ref="AF321:AK321" si="382">AF320</f>
        <v>0</v>
      </c>
      <c r="AG321" s="847">
        <f t="shared" si="382"/>
        <v>0</v>
      </c>
      <c r="AH321" s="847">
        <f t="shared" si="382"/>
        <v>0</v>
      </c>
      <c r="AI321" s="847">
        <f t="shared" si="382"/>
        <v>0</v>
      </c>
      <c r="AJ321" s="847">
        <f t="shared" si="382"/>
        <v>0</v>
      </c>
      <c r="AK321" s="847">
        <f t="shared" si="382"/>
        <v>0</v>
      </c>
      <c r="AL321" s="406">
        <v>0</v>
      </c>
      <c r="AM321" s="406">
        <v>0</v>
      </c>
      <c r="AN321" s="406">
        <f t="shared" ref="AN321" si="383">AN320</f>
        <v>0</v>
      </c>
      <c r="AO321" s="406">
        <f t="shared" ref="AO321" si="384">AO320</f>
        <v>0</v>
      </c>
      <c r="AP321" s="406">
        <f t="shared" ref="AP321" si="385">AP320</f>
        <v>0</v>
      </c>
      <c r="AQ321" s="406">
        <f t="shared" ref="AQ321" si="386">AQ320</f>
        <v>0</v>
      </c>
      <c r="AR321" s="406">
        <f t="shared" ref="AR321" si="387">AR320</f>
        <v>0</v>
      </c>
      <c r="AS321" s="302"/>
    </row>
    <row r="322" spans="1:45" hidden="1" outlineLevel="1">
      <c r="B322" s="290"/>
      <c r="C322" s="287"/>
      <c r="D322" s="287"/>
      <c r="E322" s="287"/>
      <c r="F322" s="287"/>
      <c r="G322" s="287"/>
      <c r="H322" s="287"/>
      <c r="I322" s="287"/>
      <c r="J322" s="287"/>
      <c r="K322" s="287"/>
      <c r="L322" s="287"/>
      <c r="M322" s="287"/>
      <c r="N322" s="287"/>
      <c r="O322" s="287"/>
      <c r="P322" s="287"/>
      <c r="Q322" s="838"/>
      <c r="R322" s="838"/>
      <c r="S322" s="838"/>
      <c r="T322" s="838"/>
      <c r="U322" s="838"/>
      <c r="V322" s="838"/>
      <c r="W322" s="838"/>
      <c r="X322" s="838"/>
      <c r="Y322" s="838"/>
      <c r="Z322" s="838"/>
      <c r="AA322" s="838"/>
      <c r="AB322" s="838"/>
      <c r="AC322" s="838"/>
      <c r="AD322" s="838"/>
      <c r="AE322" s="848"/>
      <c r="AF322" s="855"/>
      <c r="AG322" s="855"/>
      <c r="AH322" s="855"/>
      <c r="AI322" s="855"/>
      <c r="AJ322" s="855"/>
      <c r="AK322" s="855"/>
      <c r="AL322" s="420"/>
      <c r="AM322" s="420"/>
      <c r="AN322" s="420"/>
      <c r="AO322" s="420"/>
      <c r="AP322" s="420"/>
      <c r="AQ322" s="420"/>
      <c r="AR322" s="420"/>
      <c r="AS322" s="302"/>
    </row>
    <row r="323" spans="1:45" hidden="1" outlineLevel="1">
      <c r="A323" s="509">
        <v>30</v>
      </c>
      <c r="B323" s="507" t="s">
        <v>122</v>
      </c>
      <c r="C323" s="287" t="s">
        <v>25</v>
      </c>
      <c r="D323" s="291"/>
      <c r="E323" s="291"/>
      <c r="F323" s="291"/>
      <c r="G323" s="291"/>
      <c r="H323" s="291"/>
      <c r="I323" s="291"/>
      <c r="J323" s="291"/>
      <c r="K323" s="291"/>
      <c r="L323" s="291"/>
      <c r="M323" s="291"/>
      <c r="N323" s="291"/>
      <c r="O323" s="291"/>
      <c r="P323" s="291"/>
      <c r="Q323" s="291">
        <v>12</v>
      </c>
      <c r="R323" s="291"/>
      <c r="S323" s="291"/>
      <c r="T323" s="291"/>
      <c r="U323" s="291"/>
      <c r="V323" s="291"/>
      <c r="W323" s="291"/>
      <c r="X323" s="291"/>
      <c r="Y323" s="291"/>
      <c r="Z323" s="291"/>
      <c r="AA323" s="291"/>
      <c r="AB323" s="291"/>
      <c r="AC323" s="291"/>
      <c r="AD323" s="291"/>
      <c r="AE323" s="853"/>
      <c r="AF323" s="846"/>
      <c r="AG323" s="846"/>
      <c r="AH323" s="846"/>
      <c r="AI323" s="846"/>
      <c r="AJ323" s="846"/>
      <c r="AK323" s="846"/>
      <c r="AL323" s="405"/>
      <c r="AM323" s="410"/>
      <c r="AN323" s="410"/>
      <c r="AO323" s="410"/>
      <c r="AP323" s="410"/>
      <c r="AQ323" s="410"/>
      <c r="AR323" s="410"/>
      <c r="AS323" s="292">
        <f>SUM(AE323:AR323)</f>
        <v>0</v>
      </c>
    </row>
    <row r="324" spans="1:45" hidden="1" outlineLevel="1">
      <c r="B324" s="290" t="s">
        <v>288</v>
      </c>
      <c r="C324" s="287" t="s">
        <v>163</v>
      </c>
      <c r="D324" s="291"/>
      <c r="E324" s="291"/>
      <c r="F324" s="291"/>
      <c r="G324" s="291"/>
      <c r="H324" s="291"/>
      <c r="I324" s="291"/>
      <c r="J324" s="291"/>
      <c r="K324" s="291"/>
      <c r="L324" s="291"/>
      <c r="M324" s="291"/>
      <c r="N324" s="291"/>
      <c r="O324" s="291"/>
      <c r="P324" s="291"/>
      <c r="Q324" s="291">
        <v>12</v>
      </c>
      <c r="R324" s="291"/>
      <c r="S324" s="291"/>
      <c r="T324" s="291"/>
      <c r="U324" s="291"/>
      <c r="V324" s="291"/>
      <c r="W324" s="291"/>
      <c r="X324" s="291"/>
      <c r="Y324" s="291"/>
      <c r="Z324" s="291"/>
      <c r="AA324" s="291"/>
      <c r="AB324" s="291"/>
      <c r="AC324" s="291"/>
      <c r="AD324" s="291"/>
      <c r="AE324" s="847">
        <f>AE323</f>
        <v>0</v>
      </c>
      <c r="AF324" s="847">
        <f t="shared" ref="AF324:AK324" si="388">AF323</f>
        <v>0</v>
      </c>
      <c r="AG324" s="847">
        <f t="shared" si="388"/>
        <v>0</v>
      </c>
      <c r="AH324" s="847">
        <f t="shared" si="388"/>
        <v>0</v>
      </c>
      <c r="AI324" s="847">
        <f t="shared" si="388"/>
        <v>0</v>
      </c>
      <c r="AJ324" s="847">
        <f t="shared" si="388"/>
        <v>0</v>
      </c>
      <c r="AK324" s="847">
        <f t="shared" si="388"/>
        <v>0</v>
      </c>
      <c r="AL324" s="406">
        <v>0</v>
      </c>
      <c r="AM324" s="406">
        <v>0</v>
      </c>
      <c r="AN324" s="406">
        <f t="shared" ref="AN324" si="389">AN323</f>
        <v>0</v>
      </c>
      <c r="AO324" s="406">
        <f t="shared" ref="AO324" si="390">AO323</f>
        <v>0</v>
      </c>
      <c r="AP324" s="406">
        <f t="shared" ref="AP324" si="391">AP323</f>
        <v>0</v>
      </c>
      <c r="AQ324" s="406">
        <f t="shared" ref="AQ324" si="392">AQ323</f>
        <v>0</v>
      </c>
      <c r="AR324" s="406">
        <f t="shared" ref="AR324" si="393">AR323</f>
        <v>0</v>
      </c>
      <c r="AS324" s="302"/>
    </row>
    <row r="325" spans="1:45" hidden="1" outlineLevel="1">
      <c r="B325" s="290"/>
      <c r="C325" s="287"/>
      <c r="D325" s="287"/>
      <c r="E325" s="287"/>
      <c r="F325" s="287"/>
      <c r="G325" s="287"/>
      <c r="H325" s="287"/>
      <c r="I325" s="287"/>
      <c r="J325" s="287"/>
      <c r="K325" s="287"/>
      <c r="L325" s="287"/>
      <c r="M325" s="287"/>
      <c r="N325" s="287"/>
      <c r="O325" s="287"/>
      <c r="P325" s="287"/>
      <c r="Q325" s="838"/>
      <c r="R325" s="838"/>
      <c r="S325" s="838"/>
      <c r="T325" s="838"/>
      <c r="U325" s="838"/>
      <c r="V325" s="838"/>
      <c r="W325" s="838"/>
      <c r="X325" s="838"/>
      <c r="Y325" s="838"/>
      <c r="Z325" s="838"/>
      <c r="AA325" s="838"/>
      <c r="AB325" s="838"/>
      <c r="AC325" s="838"/>
      <c r="AD325" s="838"/>
      <c r="AE325" s="848"/>
      <c r="AF325" s="855"/>
      <c r="AG325" s="855"/>
      <c r="AH325" s="855"/>
      <c r="AI325" s="855"/>
      <c r="AJ325" s="855"/>
      <c r="AK325" s="855"/>
      <c r="AL325" s="420"/>
      <c r="AM325" s="420"/>
      <c r="AN325" s="420"/>
      <c r="AO325" s="420"/>
      <c r="AP325" s="420"/>
      <c r="AQ325" s="420"/>
      <c r="AR325" s="420"/>
      <c r="AS325" s="302"/>
    </row>
    <row r="326" spans="1:45" hidden="1" outlineLevel="1">
      <c r="A326" s="509">
        <v>31</v>
      </c>
      <c r="B326" s="507" t="s">
        <v>123</v>
      </c>
      <c r="C326" s="287" t="s">
        <v>25</v>
      </c>
      <c r="D326" s="291"/>
      <c r="E326" s="291"/>
      <c r="F326" s="291"/>
      <c r="G326" s="291"/>
      <c r="H326" s="291"/>
      <c r="I326" s="291"/>
      <c r="J326" s="291"/>
      <c r="K326" s="291"/>
      <c r="L326" s="291"/>
      <c r="M326" s="291"/>
      <c r="N326" s="291"/>
      <c r="O326" s="291"/>
      <c r="P326" s="291"/>
      <c r="Q326" s="291">
        <v>12</v>
      </c>
      <c r="R326" s="291"/>
      <c r="S326" s="291"/>
      <c r="T326" s="291"/>
      <c r="U326" s="291"/>
      <c r="V326" s="291"/>
      <c r="W326" s="291"/>
      <c r="X326" s="291"/>
      <c r="Y326" s="291"/>
      <c r="Z326" s="291"/>
      <c r="AA326" s="291"/>
      <c r="AB326" s="291"/>
      <c r="AC326" s="291"/>
      <c r="AD326" s="291"/>
      <c r="AE326" s="853"/>
      <c r="AF326" s="846"/>
      <c r="AG326" s="846"/>
      <c r="AH326" s="846"/>
      <c r="AI326" s="846"/>
      <c r="AJ326" s="846"/>
      <c r="AK326" s="846"/>
      <c r="AL326" s="405"/>
      <c r="AM326" s="410"/>
      <c r="AN326" s="410"/>
      <c r="AO326" s="410"/>
      <c r="AP326" s="410"/>
      <c r="AQ326" s="410"/>
      <c r="AR326" s="410"/>
      <c r="AS326" s="292">
        <f>SUM(AE326:AR326)</f>
        <v>0</v>
      </c>
    </row>
    <row r="327" spans="1:45" hidden="1" outlineLevel="1">
      <c r="B327" s="290" t="s">
        <v>288</v>
      </c>
      <c r="C327" s="287" t="s">
        <v>163</v>
      </c>
      <c r="D327" s="291"/>
      <c r="E327" s="291"/>
      <c r="F327" s="291"/>
      <c r="G327" s="291"/>
      <c r="H327" s="291"/>
      <c r="I327" s="291"/>
      <c r="J327" s="291"/>
      <c r="K327" s="291"/>
      <c r="L327" s="291"/>
      <c r="M327" s="291"/>
      <c r="N327" s="291"/>
      <c r="O327" s="291"/>
      <c r="P327" s="291"/>
      <c r="Q327" s="291">
        <v>12</v>
      </c>
      <c r="R327" s="291"/>
      <c r="S327" s="291"/>
      <c r="T327" s="291"/>
      <c r="U327" s="291"/>
      <c r="V327" s="291"/>
      <c r="W327" s="291"/>
      <c r="X327" s="291"/>
      <c r="Y327" s="291"/>
      <c r="Z327" s="291"/>
      <c r="AA327" s="291"/>
      <c r="AB327" s="291"/>
      <c r="AC327" s="291"/>
      <c r="AD327" s="291"/>
      <c r="AE327" s="847">
        <f>AE326</f>
        <v>0</v>
      </c>
      <c r="AF327" s="847">
        <f t="shared" ref="AF327:AK327" si="394">AF326</f>
        <v>0</v>
      </c>
      <c r="AG327" s="847">
        <f t="shared" si="394"/>
        <v>0</v>
      </c>
      <c r="AH327" s="847">
        <f t="shared" si="394"/>
        <v>0</v>
      </c>
      <c r="AI327" s="847">
        <f t="shared" si="394"/>
        <v>0</v>
      </c>
      <c r="AJ327" s="847">
        <f t="shared" si="394"/>
        <v>0</v>
      </c>
      <c r="AK327" s="847">
        <f t="shared" si="394"/>
        <v>0</v>
      </c>
      <c r="AL327" s="406">
        <v>0</v>
      </c>
      <c r="AM327" s="406">
        <v>0</v>
      </c>
      <c r="AN327" s="406">
        <f t="shared" ref="AN327" si="395">AN326</f>
        <v>0</v>
      </c>
      <c r="AO327" s="406">
        <f t="shared" ref="AO327" si="396">AO326</f>
        <v>0</v>
      </c>
      <c r="AP327" s="406">
        <f t="shared" ref="AP327" si="397">AP326</f>
        <v>0</v>
      </c>
      <c r="AQ327" s="406">
        <f t="shared" ref="AQ327" si="398">AQ326</f>
        <v>0</v>
      </c>
      <c r="AR327" s="406">
        <f t="shared" ref="AR327" si="399">AR326</f>
        <v>0</v>
      </c>
      <c r="AS327" s="302"/>
    </row>
    <row r="328" spans="1:45" hidden="1" outlineLevel="1">
      <c r="B328" s="507"/>
      <c r="C328" s="287"/>
      <c r="D328" s="287"/>
      <c r="E328" s="287"/>
      <c r="F328" s="287"/>
      <c r="G328" s="287"/>
      <c r="H328" s="287"/>
      <c r="I328" s="287"/>
      <c r="J328" s="287"/>
      <c r="K328" s="287"/>
      <c r="L328" s="287"/>
      <c r="M328" s="287"/>
      <c r="N328" s="287"/>
      <c r="O328" s="287"/>
      <c r="P328" s="287"/>
      <c r="Q328" s="838"/>
      <c r="R328" s="838"/>
      <c r="S328" s="838"/>
      <c r="T328" s="838"/>
      <c r="U328" s="838"/>
      <c r="V328" s="838"/>
      <c r="W328" s="838"/>
      <c r="X328" s="838"/>
      <c r="Y328" s="838"/>
      <c r="Z328" s="838"/>
      <c r="AA328" s="838"/>
      <c r="AB328" s="838"/>
      <c r="AC328" s="838"/>
      <c r="AD328" s="838"/>
      <c r="AE328" s="848"/>
      <c r="AF328" s="855"/>
      <c r="AG328" s="855"/>
      <c r="AH328" s="855"/>
      <c r="AI328" s="855"/>
      <c r="AJ328" s="855"/>
      <c r="AK328" s="855"/>
      <c r="AL328" s="420"/>
      <c r="AM328" s="420"/>
      <c r="AN328" s="420"/>
      <c r="AO328" s="420"/>
      <c r="AP328" s="420"/>
      <c r="AQ328" s="420"/>
      <c r="AR328" s="420"/>
      <c r="AS328" s="302"/>
    </row>
    <row r="329" spans="1:45" hidden="1" outlineLevel="1">
      <c r="A329" s="509">
        <v>32</v>
      </c>
      <c r="B329" s="507" t="s">
        <v>124</v>
      </c>
      <c r="C329" s="287" t="s">
        <v>25</v>
      </c>
      <c r="D329" s="291"/>
      <c r="E329" s="291"/>
      <c r="F329" s="291"/>
      <c r="G329" s="291"/>
      <c r="H329" s="291"/>
      <c r="I329" s="291"/>
      <c r="J329" s="291"/>
      <c r="K329" s="291"/>
      <c r="L329" s="291"/>
      <c r="M329" s="291"/>
      <c r="N329" s="291"/>
      <c r="O329" s="291"/>
      <c r="P329" s="291"/>
      <c r="Q329" s="291">
        <v>12</v>
      </c>
      <c r="R329" s="291"/>
      <c r="S329" s="291"/>
      <c r="T329" s="291"/>
      <c r="U329" s="291"/>
      <c r="V329" s="291"/>
      <c r="W329" s="291"/>
      <c r="X329" s="291"/>
      <c r="Y329" s="291"/>
      <c r="Z329" s="291"/>
      <c r="AA329" s="291"/>
      <c r="AB329" s="291"/>
      <c r="AC329" s="291"/>
      <c r="AD329" s="291"/>
      <c r="AE329" s="853"/>
      <c r="AF329" s="846"/>
      <c r="AG329" s="846"/>
      <c r="AH329" s="846"/>
      <c r="AI329" s="846"/>
      <c r="AJ329" s="846"/>
      <c r="AK329" s="846"/>
      <c r="AL329" s="405"/>
      <c r="AM329" s="410"/>
      <c r="AN329" s="410"/>
      <c r="AO329" s="410"/>
      <c r="AP329" s="410"/>
      <c r="AQ329" s="410"/>
      <c r="AR329" s="410"/>
      <c r="AS329" s="292">
        <f>SUM(AE329:AR329)</f>
        <v>0</v>
      </c>
    </row>
    <row r="330" spans="1:45" hidden="1" outlineLevel="1">
      <c r="B330" s="507" t="s">
        <v>288</v>
      </c>
      <c r="C330" s="287" t="s">
        <v>163</v>
      </c>
      <c r="D330" s="291">
        <v>377580.20824469399</v>
      </c>
      <c r="E330" s="291">
        <f>$D$330*'Alectra Persistence Savings %'!H106</f>
        <v>284675.1189766358</v>
      </c>
      <c r="F330" s="291">
        <f>$D$330*'Alectra Persistence Savings %'!I106</f>
        <v>145713.28778142223</v>
      </c>
      <c r="G330" s="291">
        <f>$D$330*'Alectra Persistence Savings %'!J106</f>
        <v>144481.20240771983</v>
      </c>
      <c r="H330" s="291">
        <f>$D$330*'Alectra Persistence Savings %'!K106</f>
        <v>144481.20240771983</v>
      </c>
      <c r="I330" s="291">
        <f>$D$330*'Alectra Persistence Savings %'!L106</f>
        <v>100624.97250908201</v>
      </c>
      <c r="J330" s="291">
        <f>$D$330*'Alectra Persistence Savings %'!M106</f>
        <v>100624.97250908201</v>
      </c>
      <c r="K330" s="291">
        <f>$D$330*'Alectra Persistence Savings %'!N106</f>
        <v>100624.97250908201</v>
      </c>
      <c r="L330" s="291">
        <f>$D$330*'Alectra Persistence Savings %'!O106</f>
        <v>80520.995193926297</v>
      </c>
      <c r="M330" s="291">
        <f>$D$330*'Alectra Persistence Savings %'!P106</f>
        <v>68815.869515210594</v>
      </c>
      <c r="N330" s="291">
        <f>$D$330*'Alectra Persistence Savings %'!Q106</f>
        <v>43248.682182442884</v>
      </c>
      <c r="O330" s="291">
        <f>$D$330*'Alectra Persistence Savings %'!R106</f>
        <v>35441.489520785181</v>
      </c>
      <c r="P330" s="291">
        <f>$D$330*'Alectra Persistence Savings %'!S106</f>
        <v>19770.94300257551</v>
      </c>
      <c r="Q330" s="291">
        <v>12</v>
      </c>
      <c r="R330" s="291">
        <v>43.570638036000005</v>
      </c>
      <c r="S330" s="291">
        <f>$R$330*'Alectra Persistence Savings %'!AS106</f>
        <v>37.635318922736843</v>
      </c>
      <c r="T330" s="291">
        <f>$R$330*'Alectra Persistence Savings %'!AT106</f>
        <v>28.395106212315792</v>
      </c>
      <c r="U330" s="291">
        <f>$R$330*'Alectra Persistence Savings %'!AU106</f>
        <v>17.064042450631582</v>
      </c>
      <c r="V330" s="291">
        <f>$R$330*'Alectra Persistence Savings %'!AV106</f>
        <v>17.064042450631582</v>
      </c>
      <c r="W330" s="291">
        <f>$R$330*'Alectra Persistence Savings %'!AW106</f>
        <v>9.6448935590526332</v>
      </c>
      <c r="X330" s="291">
        <f>$R$330*'Alectra Persistence Savings %'!AX106</f>
        <v>9.6448935590526332</v>
      </c>
      <c r="Y330" s="291">
        <f>$R$330*'Alectra Persistence Savings %'!AY106</f>
        <v>9.6448935590526332</v>
      </c>
      <c r="Z330" s="291">
        <f>$R$330*'Alectra Persistence Savings %'!AZ106</f>
        <v>8.7006382455789488</v>
      </c>
      <c r="AA330" s="291">
        <f>$R$330*'Alectra Persistence Savings %'!BA106</f>
        <v>6.4748935781052639</v>
      </c>
      <c r="AB330" s="291">
        <f>$R$330*'Alectra Persistence Savings %'!BB106</f>
        <v>2.0234042431578949</v>
      </c>
      <c r="AC330" s="291">
        <f>$R$330*'Alectra Persistence Savings %'!BC106</f>
        <v>1.0791489296842107</v>
      </c>
      <c r="AD330" s="291">
        <f>$R$330*'Alectra Persistence Savings %'!BD106</f>
        <v>1.0117021215789475</v>
      </c>
      <c r="AE330" s="853">
        <v>0</v>
      </c>
      <c r="AF330" s="846">
        <v>0</v>
      </c>
      <c r="AG330" s="846">
        <v>0</v>
      </c>
      <c r="AH330" s="846">
        <v>0</v>
      </c>
      <c r="AI330" s="846">
        <v>0</v>
      </c>
      <c r="AJ330" s="846">
        <v>0</v>
      </c>
      <c r="AK330" s="846">
        <v>0</v>
      </c>
      <c r="AL330" s="405">
        <v>0</v>
      </c>
      <c r="AM330" s="410">
        <v>0</v>
      </c>
      <c r="AN330" s="410">
        <f t="shared" ref="AN330" si="400">AN329</f>
        <v>0</v>
      </c>
      <c r="AO330" s="410">
        <f t="shared" ref="AO330" si="401">AO329</f>
        <v>0</v>
      </c>
      <c r="AP330" s="410">
        <f t="shared" ref="AP330" si="402">AP329</f>
        <v>0</v>
      </c>
      <c r="AQ330" s="410">
        <f t="shared" ref="AQ330" si="403">AQ329</f>
        <v>0</v>
      </c>
      <c r="AR330" s="410">
        <f t="shared" ref="AR330" si="404">AR329</f>
        <v>0</v>
      </c>
      <c r="AS330" s="292"/>
    </row>
    <row r="331" spans="1:45" hidden="1" outlineLevel="1">
      <c r="B331" s="507"/>
      <c r="C331" s="287"/>
      <c r="D331" s="287"/>
      <c r="E331" s="287"/>
      <c r="F331" s="287"/>
      <c r="G331" s="287"/>
      <c r="H331" s="287"/>
      <c r="I331" s="287"/>
      <c r="J331" s="287"/>
      <c r="K331" s="287"/>
      <c r="L331" s="287"/>
      <c r="M331" s="287"/>
      <c r="N331" s="287"/>
      <c r="O331" s="287"/>
      <c r="P331" s="287"/>
      <c r="Q331" s="838"/>
      <c r="R331" s="838"/>
      <c r="S331" s="838"/>
      <c r="T331" s="838"/>
      <c r="U331" s="838"/>
      <c r="V331" s="838"/>
      <c r="W331" s="838"/>
      <c r="X331" s="838"/>
      <c r="Y331" s="838"/>
      <c r="Z331" s="838"/>
      <c r="AA331" s="838"/>
      <c r="AB331" s="838"/>
      <c r="AC331" s="838"/>
      <c r="AD331" s="838"/>
      <c r="AE331" s="848"/>
      <c r="AF331" s="855"/>
      <c r="AG331" s="855"/>
      <c r="AH331" s="855"/>
      <c r="AI331" s="855"/>
      <c r="AJ331" s="855"/>
      <c r="AK331" s="855"/>
      <c r="AL331" s="420"/>
      <c r="AM331" s="420"/>
      <c r="AN331" s="420"/>
      <c r="AO331" s="420"/>
      <c r="AP331" s="420"/>
      <c r="AQ331" s="420"/>
      <c r="AR331" s="420"/>
      <c r="AS331" s="302"/>
    </row>
    <row r="332" spans="1:45" ht="15.75" hidden="1" outlineLevel="1">
      <c r="B332" s="284" t="s">
        <v>498</v>
      </c>
      <c r="C332" s="287"/>
      <c r="D332" s="287"/>
      <c r="E332" s="287"/>
      <c r="F332" s="287"/>
      <c r="G332" s="287"/>
      <c r="H332" s="287"/>
      <c r="I332" s="287"/>
      <c r="J332" s="287"/>
      <c r="K332" s="287"/>
      <c r="L332" s="287"/>
      <c r="M332" s="287"/>
      <c r="N332" s="287"/>
      <c r="O332" s="287"/>
      <c r="P332" s="287"/>
      <c r="Q332" s="838"/>
      <c r="R332" s="838"/>
      <c r="S332" s="838"/>
      <c r="T332" s="838"/>
      <c r="U332" s="838"/>
      <c r="V332" s="838"/>
      <c r="W332" s="838"/>
      <c r="X332" s="838"/>
      <c r="Y332" s="838"/>
      <c r="Z332" s="838"/>
      <c r="AA332" s="838"/>
      <c r="AB332" s="838"/>
      <c r="AC332" s="838"/>
      <c r="AD332" s="838"/>
      <c r="AE332" s="848"/>
      <c r="AF332" s="855"/>
      <c r="AG332" s="855"/>
      <c r="AH332" s="855"/>
      <c r="AI332" s="855"/>
      <c r="AJ332" s="855"/>
      <c r="AK332" s="855"/>
      <c r="AL332" s="420"/>
      <c r="AM332" s="420"/>
      <c r="AN332" s="420"/>
      <c r="AO332" s="420"/>
      <c r="AP332" s="420"/>
      <c r="AQ332" s="420"/>
      <c r="AR332" s="420"/>
      <c r="AS332" s="302"/>
    </row>
    <row r="333" spans="1:45" hidden="1" outlineLevel="1">
      <c r="A333" s="509">
        <v>33</v>
      </c>
      <c r="B333" s="507" t="s">
        <v>125</v>
      </c>
      <c r="C333" s="287" t="s">
        <v>25</v>
      </c>
      <c r="D333" s="291"/>
      <c r="E333" s="291"/>
      <c r="F333" s="291"/>
      <c r="G333" s="291"/>
      <c r="H333" s="291"/>
      <c r="I333" s="291"/>
      <c r="J333" s="291"/>
      <c r="K333" s="291"/>
      <c r="L333" s="291"/>
      <c r="M333" s="291"/>
      <c r="N333" s="291"/>
      <c r="O333" s="291"/>
      <c r="P333" s="291"/>
      <c r="Q333" s="291">
        <v>0</v>
      </c>
      <c r="R333" s="291"/>
      <c r="S333" s="291"/>
      <c r="T333" s="291"/>
      <c r="U333" s="291"/>
      <c r="V333" s="291"/>
      <c r="W333" s="291"/>
      <c r="X333" s="291"/>
      <c r="Y333" s="291"/>
      <c r="Z333" s="291"/>
      <c r="AA333" s="291"/>
      <c r="AB333" s="291"/>
      <c r="AC333" s="291"/>
      <c r="AD333" s="291"/>
      <c r="AE333" s="853"/>
      <c r="AF333" s="846"/>
      <c r="AG333" s="846"/>
      <c r="AH333" s="846"/>
      <c r="AI333" s="846"/>
      <c r="AJ333" s="846"/>
      <c r="AK333" s="846"/>
      <c r="AL333" s="405"/>
      <c r="AM333" s="410"/>
      <c r="AN333" s="410"/>
      <c r="AO333" s="410"/>
      <c r="AP333" s="410"/>
      <c r="AQ333" s="410"/>
      <c r="AR333" s="410"/>
      <c r="AS333" s="292">
        <f>SUM(AE333:AR333)</f>
        <v>0</v>
      </c>
    </row>
    <row r="334" spans="1:45" hidden="1" outlineLevel="1">
      <c r="B334" s="290" t="s">
        <v>288</v>
      </c>
      <c r="C334" s="287" t="s">
        <v>163</v>
      </c>
      <c r="D334" s="291"/>
      <c r="E334" s="291"/>
      <c r="F334" s="291"/>
      <c r="G334" s="291"/>
      <c r="H334" s="291"/>
      <c r="I334" s="291"/>
      <c r="J334" s="291"/>
      <c r="K334" s="291"/>
      <c r="L334" s="291"/>
      <c r="M334" s="291"/>
      <c r="N334" s="291"/>
      <c r="O334" s="291"/>
      <c r="P334" s="291"/>
      <c r="Q334" s="291">
        <v>0</v>
      </c>
      <c r="R334" s="291"/>
      <c r="S334" s="291"/>
      <c r="T334" s="291"/>
      <c r="U334" s="291"/>
      <c r="V334" s="291"/>
      <c r="W334" s="291"/>
      <c r="X334" s="291"/>
      <c r="Y334" s="291"/>
      <c r="Z334" s="291"/>
      <c r="AA334" s="291"/>
      <c r="AB334" s="291"/>
      <c r="AC334" s="291"/>
      <c r="AD334" s="291"/>
      <c r="AE334" s="847">
        <f>AE333</f>
        <v>0</v>
      </c>
      <c r="AF334" s="847">
        <f t="shared" ref="AF334:AK334" si="405">AF333</f>
        <v>0</v>
      </c>
      <c r="AG334" s="847">
        <f t="shared" si="405"/>
        <v>0</v>
      </c>
      <c r="AH334" s="847">
        <f t="shared" si="405"/>
        <v>0</v>
      </c>
      <c r="AI334" s="847">
        <f t="shared" si="405"/>
        <v>0</v>
      </c>
      <c r="AJ334" s="847">
        <f t="shared" si="405"/>
        <v>0</v>
      </c>
      <c r="AK334" s="847">
        <f t="shared" si="405"/>
        <v>0</v>
      </c>
      <c r="AL334" s="406">
        <v>0</v>
      </c>
      <c r="AM334" s="406">
        <v>0</v>
      </c>
      <c r="AN334" s="406">
        <f t="shared" ref="AN334" si="406">AN333</f>
        <v>0</v>
      </c>
      <c r="AO334" s="406">
        <f t="shared" ref="AO334" si="407">AO333</f>
        <v>0</v>
      </c>
      <c r="AP334" s="406">
        <f t="shared" ref="AP334" si="408">AP333</f>
        <v>0</v>
      </c>
      <c r="AQ334" s="406">
        <f t="shared" ref="AQ334" si="409">AQ333</f>
        <v>0</v>
      </c>
      <c r="AR334" s="406">
        <f t="shared" ref="AR334" si="410">AR333</f>
        <v>0</v>
      </c>
      <c r="AS334" s="302"/>
    </row>
    <row r="335" spans="1:45" hidden="1" outlineLevel="1">
      <c r="B335" s="507"/>
      <c r="C335" s="287"/>
      <c r="D335" s="287"/>
      <c r="E335" s="287"/>
      <c r="F335" s="287"/>
      <c r="G335" s="287"/>
      <c r="H335" s="287"/>
      <c r="I335" s="287"/>
      <c r="J335" s="287"/>
      <c r="K335" s="287"/>
      <c r="L335" s="287"/>
      <c r="M335" s="287"/>
      <c r="N335" s="287"/>
      <c r="O335" s="287"/>
      <c r="P335" s="287"/>
      <c r="Q335" s="838"/>
      <c r="R335" s="838"/>
      <c r="S335" s="838"/>
      <c r="T335" s="838"/>
      <c r="U335" s="838"/>
      <c r="V335" s="838"/>
      <c r="W335" s="838"/>
      <c r="X335" s="838"/>
      <c r="Y335" s="838"/>
      <c r="Z335" s="838"/>
      <c r="AA335" s="838"/>
      <c r="AB335" s="838"/>
      <c r="AC335" s="838"/>
      <c r="AD335" s="838"/>
      <c r="AE335" s="848"/>
      <c r="AF335" s="855"/>
      <c r="AG335" s="855"/>
      <c r="AH335" s="855"/>
      <c r="AI335" s="855"/>
      <c r="AJ335" s="855"/>
      <c r="AK335" s="855"/>
      <c r="AL335" s="420"/>
      <c r="AM335" s="420"/>
      <c r="AN335" s="420"/>
      <c r="AO335" s="420"/>
      <c r="AP335" s="420"/>
      <c r="AQ335" s="420"/>
      <c r="AR335" s="420"/>
      <c r="AS335" s="302"/>
    </row>
    <row r="336" spans="1:45" hidden="1" outlineLevel="1">
      <c r="A336" s="509">
        <v>34</v>
      </c>
      <c r="B336" s="507" t="s">
        <v>126</v>
      </c>
      <c r="C336" s="287" t="s">
        <v>25</v>
      </c>
      <c r="D336" s="291"/>
      <c r="E336" s="291"/>
      <c r="F336" s="291"/>
      <c r="G336" s="291"/>
      <c r="H336" s="291"/>
      <c r="I336" s="291"/>
      <c r="J336" s="291"/>
      <c r="K336" s="291"/>
      <c r="L336" s="291"/>
      <c r="M336" s="291"/>
      <c r="N336" s="291"/>
      <c r="O336" s="291"/>
      <c r="P336" s="291"/>
      <c r="Q336" s="291">
        <v>0</v>
      </c>
      <c r="R336" s="291"/>
      <c r="S336" s="291"/>
      <c r="T336" s="291"/>
      <c r="U336" s="291"/>
      <c r="V336" s="291"/>
      <c r="W336" s="291"/>
      <c r="X336" s="291"/>
      <c r="Y336" s="291"/>
      <c r="Z336" s="291"/>
      <c r="AA336" s="291"/>
      <c r="AB336" s="291"/>
      <c r="AC336" s="291"/>
      <c r="AD336" s="291"/>
      <c r="AE336" s="853"/>
      <c r="AF336" s="846"/>
      <c r="AG336" s="846"/>
      <c r="AH336" s="846"/>
      <c r="AI336" s="846"/>
      <c r="AJ336" s="846"/>
      <c r="AK336" s="846"/>
      <c r="AL336" s="405"/>
      <c r="AM336" s="410"/>
      <c r="AN336" s="410"/>
      <c r="AO336" s="410"/>
      <c r="AP336" s="410"/>
      <c r="AQ336" s="410"/>
      <c r="AR336" s="410"/>
      <c r="AS336" s="292">
        <f>SUM(AE336:AR336)</f>
        <v>0</v>
      </c>
    </row>
    <row r="337" spans="1:45" hidden="1" outlineLevel="1">
      <c r="B337" s="290" t="s">
        <v>288</v>
      </c>
      <c r="C337" s="287" t="s">
        <v>163</v>
      </c>
      <c r="D337" s="291"/>
      <c r="E337" s="291"/>
      <c r="F337" s="291"/>
      <c r="G337" s="291"/>
      <c r="H337" s="291"/>
      <c r="I337" s="291"/>
      <c r="J337" s="291"/>
      <c r="K337" s="291"/>
      <c r="L337" s="291"/>
      <c r="M337" s="291"/>
      <c r="N337" s="291"/>
      <c r="O337" s="291"/>
      <c r="P337" s="291"/>
      <c r="Q337" s="291">
        <v>0</v>
      </c>
      <c r="R337" s="291"/>
      <c r="S337" s="291"/>
      <c r="T337" s="291"/>
      <c r="U337" s="291"/>
      <c r="V337" s="291"/>
      <c r="W337" s="291"/>
      <c r="X337" s="291"/>
      <c r="Y337" s="291"/>
      <c r="Z337" s="291"/>
      <c r="AA337" s="291"/>
      <c r="AB337" s="291"/>
      <c r="AC337" s="291"/>
      <c r="AD337" s="291"/>
      <c r="AE337" s="847">
        <f>AE336</f>
        <v>0</v>
      </c>
      <c r="AF337" s="847">
        <f t="shared" ref="AF337:AK337" si="411">AF336</f>
        <v>0</v>
      </c>
      <c r="AG337" s="847">
        <f t="shared" si="411"/>
        <v>0</v>
      </c>
      <c r="AH337" s="847">
        <f t="shared" si="411"/>
        <v>0</v>
      </c>
      <c r="AI337" s="847">
        <f t="shared" si="411"/>
        <v>0</v>
      </c>
      <c r="AJ337" s="847">
        <f t="shared" si="411"/>
        <v>0</v>
      </c>
      <c r="AK337" s="847">
        <f t="shared" si="411"/>
        <v>0</v>
      </c>
      <c r="AL337" s="406">
        <v>0</v>
      </c>
      <c r="AM337" s="406">
        <v>0</v>
      </c>
      <c r="AN337" s="406">
        <f t="shared" ref="AN337" si="412">AN336</f>
        <v>0</v>
      </c>
      <c r="AO337" s="406">
        <f t="shared" ref="AO337" si="413">AO336</f>
        <v>0</v>
      </c>
      <c r="AP337" s="406">
        <f t="shared" ref="AP337" si="414">AP336</f>
        <v>0</v>
      </c>
      <c r="AQ337" s="406">
        <f t="shared" ref="AQ337" si="415">AQ336</f>
        <v>0</v>
      </c>
      <c r="AR337" s="406">
        <f t="shared" ref="AR337" si="416">AR336</f>
        <v>0</v>
      </c>
      <c r="AS337" s="302"/>
    </row>
    <row r="338" spans="1:45" hidden="1" outlineLevel="1">
      <c r="B338" s="507"/>
      <c r="C338" s="287"/>
      <c r="D338" s="287"/>
      <c r="E338" s="287"/>
      <c r="F338" s="287"/>
      <c r="G338" s="287"/>
      <c r="H338" s="287"/>
      <c r="I338" s="287"/>
      <c r="J338" s="287"/>
      <c r="K338" s="287"/>
      <c r="L338" s="287"/>
      <c r="M338" s="287"/>
      <c r="N338" s="287"/>
      <c r="O338" s="287"/>
      <c r="P338" s="287"/>
      <c r="Q338" s="838"/>
      <c r="R338" s="838"/>
      <c r="S338" s="838"/>
      <c r="T338" s="838"/>
      <c r="U338" s="838"/>
      <c r="V338" s="838"/>
      <c r="W338" s="838"/>
      <c r="X338" s="838"/>
      <c r="Y338" s="838"/>
      <c r="Z338" s="838"/>
      <c r="AA338" s="838"/>
      <c r="AB338" s="838"/>
      <c r="AC338" s="838"/>
      <c r="AD338" s="838"/>
      <c r="AE338" s="848"/>
      <c r="AF338" s="855"/>
      <c r="AG338" s="855"/>
      <c r="AH338" s="855"/>
      <c r="AI338" s="855"/>
      <c r="AJ338" s="855"/>
      <c r="AK338" s="855"/>
      <c r="AL338" s="420"/>
      <c r="AM338" s="420"/>
      <c r="AN338" s="420"/>
      <c r="AO338" s="420"/>
      <c r="AP338" s="420"/>
      <c r="AQ338" s="420"/>
      <c r="AR338" s="420"/>
      <c r="AS338" s="302"/>
    </row>
    <row r="339" spans="1:45" hidden="1" outlineLevel="1">
      <c r="A339" s="509">
        <v>35</v>
      </c>
      <c r="B339" s="507" t="s">
        <v>127</v>
      </c>
      <c r="C339" s="287" t="s">
        <v>25</v>
      </c>
      <c r="D339" s="291"/>
      <c r="E339" s="291"/>
      <c r="F339" s="291"/>
      <c r="G339" s="291"/>
      <c r="H339" s="291"/>
      <c r="I339" s="291"/>
      <c r="J339" s="291"/>
      <c r="K339" s="291"/>
      <c r="L339" s="291"/>
      <c r="M339" s="291"/>
      <c r="N339" s="291"/>
      <c r="O339" s="291"/>
      <c r="P339" s="291"/>
      <c r="Q339" s="291">
        <v>0</v>
      </c>
      <c r="R339" s="291"/>
      <c r="S339" s="291"/>
      <c r="T339" s="291"/>
      <c r="U339" s="291"/>
      <c r="V339" s="291"/>
      <c r="W339" s="291"/>
      <c r="X339" s="291"/>
      <c r="Y339" s="291"/>
      <c r="Z339" s="291"/>
      <c r="AA339" s="291"/>
      <c r="AB339" s="291"/>
      <c r="AC339" s="291"/>
      <c r="AD339" s="291"/>
      <c r="AE339" s="853"/>
      <c r="AF339" s="846"/>
      <c r="AG339" s="846"/>
      <c r="AH339" s="846"/>
      <c r="AI339" s="846"/>
      <c r="AJ339" s="846"/>
      <c r="AK339" s="846"/>
      <c r="AL339" s="405"/>
      <c r="AM339" s="410"/>
      <c r="AN339" s="410"/>
      <c r="AO339" s="410"/>
      <c r="AP339" s="410"/>
      <c r="AQ339" s="410"/>
      <c r="AR339" s="410"/>
      <c r="AS339" s="292">
        <f>SUM(AE339:AR339)</f>
        <v>0</v>
      </c>
    </row>
    <row r="340" spans="1:45" hidden="1" outlineLevel="1">
      <c r="B340" s="290" t="s">
        <v>288</v>
      </c>
      <c r="C340" s="287" t="s">
        <v>163</v>
      </c>
      <c r="D340" s="291"/>
      <c r="E340" s="291"/>
      <c r="F340" s="291"/>
      <c r="G340" s="291"/>
      <c r="H340" s="291"/>
      <c r="I340" s="291"/>
      <c r="J340" s="291"/>
      <c r="K340" s="291"/>
      <c r="L340" s="291"/>
      <c r="M340" s="291"/>
      <c r="N340" s="291"/>
      <c r="O340" s="291"/>
      <c r="P340" s="291"/>
      <c r="Q340" s="291">
        <v>0</v>
      </c>
      <c r="R340" s="291"/>
      <c r="S340" s="291"/>
      <c r="T340" s="291"/>
      <c r="U340" s="291"/>
      <c r="V340" s="291"/>
      <c r="W340" s="291"/>
      <c r="X340" s="291"/>
      <c r="Y340" s="291"/>
      <c r="Z340" s="291"/>
      <c r="AA340" s="291"/>
      <c r="AB340" s="291"/>
      <c r="AC340" s="291"/>
      <c r="AD340" s="291"/>
      <c r="AE340" s="847">
        <f>AE339</f>
        <v>0</v>
      </c>
      <c r="AF340" s="847">
        <f t="shared" ref="AF340:AK340" si="417">AF339</f>
        <v>0</v>
      </c>
      <c r="AG340" s="847">
        <f t="shared" si="417"/>
        <v>0</v>
      </c>
      <c r="AH340" s="847">
        <f t="shared" si="417"/>
        <v>0</v>
      </c>
      <c r="AI340" s="847">
        <f t="shared" si="417"/>
        <v>0</v>
      </c>
      <c r="AJ340" s="847">
        <f t="shared" si="417"/>
        <v>0</v>
      </c>
      <c r="AK340" s="847">
        <f t="shared" si="417"/>
        <v>0</v>
      </c>
      <c r="AL340" s="406">
        <v>0</v>
      </c>
      <c r="AM340" s="406">
        <v>0</v>
      </c>
      <c r="AN340" s="406">
        <f t="shared" ref="AN340" si="418">AN339</f>
        <v>0</v>
      </c>
      <c r="AO340" s="406">
        <f t="shared" ref="AO340" si="419">AO339</f>
        <v>0</v>
      </c>
      <c r="AP340" s="406">
        <f t="shared" ref="AP340" si="420">AP339</f>
        <v>0</v>
      </c>
      <c r="AQ340" s="406">
        <f t="shared" ref="AQ340" si="421">AQ339</f>
        <v>0</v>
      </c>
      <c r="AR340" s="406">
        <f t="shared" ref="AR340" si="422">AR339</f>
        <v>0</v>
      </c>
      <c r="AS340" s="302"/>
    </row>
    <row r="341" spans="1:45" hidden="1" outlineLevel="1">
      <c r="B341" s="290"/>
      <c r="C341" s="287"/>
      <c r="D341" s="287"/>
      <c r="E341" s="287"/>
      <c r="F341" s="287"/>
      <c r="G341" s="287"/>
      <c r="H341" s="287"/>
      <c r="I341" s="287"/>
      <c r="J341" s="287"/>
      <c r="K341" s="287"/>
      <c r="L341" s="287"/>
      <c r="M341" s="287"/>
      <c r="N341" s="287"/>
      <c r="O341" s="287"/>
      <c r="P341" s="287"/>
      <c r="Q341" s="838"/>
      <c r="R341" s="838"/>
      <c r="S341" s="838"/>
      <c r="T341" s="838"/>
      <c r="U341" s="838"/>
      <c r="V341" s="838"/>
      <c r="W341" s="838"/>
      <c r="X341" s="838"/>
      <c r="Y341" s="838"/>
      <c r="Z341" s="838"/>
      <c r="AA341" s="838"/>
      <c r="AB341" s="838"/>
      <c r="AC341" s="838"/>
      <c r="AD341" s="838"/>
      <c r="AE341" s="848"/>
      <c r="AF341" s="855"/>
      <c r="AG341" s="855"/>
      <c r="AH341" s="855"/>
      <c r="AI341" s="855"/>
      <c r="AJ341" s="855"/>
      <c r="AK341" s="855"/>
      <c r="AL341" s="420"/>
      <c r="AM341" s="420"/>
      <c r="AN341" s="420"/>
      <c r="AO341" s="420"/>
      <c r="AP341" s="420"/>
      <c r="AQ341" s="420"/>
      <c r="AR341" s="420"/>
      <c r="AS341" s="302"/>
    </row>
    <row r="342" spans="1:45" ht="15.75" hidden="1" outlineLevel="1">
      <c r="B342" s="284" t="s">
        <v>499</v>
      </c>
      <c r="C342" s="287"/>
      <c r="D342" s="287"/>
      <c r="E342" s="287"/>
      <c r="F342" s="287"/>
      <c r="G342" s="287"/>
      <c r="H342" s="287"/>
      <c r="I342" s="287"/>
      <c r="J342" s="287"/>
      <c r="K342" s="287"/>
      <c r="L342" s="287"/>
      <c r="M342" s="287"/>
      <c r="N342" s="287"/>
      <c r="O342" s="287"/>
      <c r="P342" s="287"/>
      <c r="Q342" s="838"/>
      <c r="R342" s="838"/>
      <c r="S342" s="838"/>
      <c r="T342" s="838"/>
      <c r="U342" s="838"/>
      <c r="V342" s="838"/>
      <c r="W342" s="838"/>
      <c r="X342" s="838"/>
      <c r="Y342" s="838"/>
      <c r="Z342" s="838"/>
      <c r="AA342" s="838"/>
      <c r="AB342" s="838"/>
      <c r="AC342" s="838"/>
      <c r="AD342" s="838"/>
      <c r="AE342" s="848"/>
      <c r="AF342" s="855"/>
      <c r="AG342" s="855"/>
      <c r="AH342" s="855"/>
      <c r="AI342" s="855"/>
      <c r="AJ342" s="855"/>
      <c r="AK342" s="855"/>
      <c r="AL342" s="420"/>
      <c r="AM342" s="420"/>
      <c r="AN342" s="420"/>
      <c r="AO342" s="420"/>
      <c r="AP342" s="420"/>
      <c r="AQ342" s="420"/>
      <c r="AR342" s="420"/>
      <c r="AS342" s="302"/>
    </row>
    <row r="343" spans="1:45" ht="30" hidden="1" outlineLevel="1">
      <c r="A343" s="509">
        <v>36</v>
      </c>
      <c r="B343" s="507" t="s">
        <v>128</v>
      </c>
      <c r="C343" s="287" t="s">
        <v>25</v>
      </c>
      <c r="D343" s="291"/>
      <c r="E343" s="291"/>
      <c r="F343" s="291"/>
      <c r="G343" s="291"/>
      <c r="H343" s="291"/>
      <c r="I343" s="291"/>
      <c r="J343" s="291"/>
      <c r="K343" s="291"/>
      <c r="L343" s="291"/>
      <c r="M343" s="291"/>
      <c r="N343" s="291"/>
      <c r="O343" s="291"/>
      <c r="P343" s="291"/>
      <c r="Q343" s="291">
        <v>12</v>
      </c>
      <c r="R343" s="291"/>
      <c r="S343" s="291"/>
      <c r="T343" s="291"/>
      <c r="U343" s="291"/>
      <c r="V343" s="291"/>
      <c r="W343" s="291"/>
      <c r="X343" s="291"/>
      <c r="Y343" s="291"/>
      <c r="Z343" s="291"/>
      <c r="AA343" s="291"/>
      <c r="AB343" s="291"/>
      <c r="AC343" s="291"/>
      <c r="AD343" s="291"/>
      <c r="AE343" s="853"/>
      <c r="AF343" s="846"/>
      <c r="AG343" s="846"/>
      <c r="AH343" s="846"/>
      <c r="AI343" s="846"/>
      <c r="AJ343" s="846"/>
      <c r="AK343" s="846"/>
      <c r="AL343" s="405"/>
      <c r="AM343" s="410"/>
      <c r="AN343" s="410"/>
      <c r="AO343" s="410"/>
      <c r="AP343" s="410"/>
      <c r="AQ343" s="410"/>
      <c r="AR343" s="410"/>
      <c r="AS343" s="292">
        <f>SUM(AE343:AR343)</f>
        <v>0</v>
      </c>
    </row>
    <row r="344" spans="1:45" hidden="1" outlineLevel="1">
      <c r="B344" s="290" t="s">
        <v>288</v>
      </c>
      <c r="C344" s="287" t="s">
        <v>163</v>
      </c>
      <c r="D344" s="291"/>
      <c r="E344" s="291"/>
      <c r="F344" s="291"/>
      <c r="G344" s="291"/>
      <c r="H344" s="291"/>
      <c r="I344" s="291"/>
      <c r="J344" s="291"/>
      <c r="K344" s="291"/>
      <c r="L344" s="291"/>
      <c r="M344" s="291"/>
      <c r="N344" s="291"/>
      <c r="O344" s="291"/>
      <c r="P344" s="291"/>
      <c r="Q344" s="291">
        <v>12</v>
      </c>
      <c r="R344" s="291"/>
      <c r="S344" s="291"/>
      <c r="T344" s="291"/>
      <c r="U344" s="291"/>
      <c r="V344" s="291"/>
      <c r="W344" s="291"/>
      <c r="X344" s="291"/>
      <c r="Y344" s="291"/>
      <c r="Z344" s="291"/>
      <c r="AA344" s="291"/>
      <c r="AB344" s="291"/>
      <c r="AC344" s="291"/>
      <c r="AD344" s="291"/>
      <c r="AE344" s="847">
        <f>AE343</f>
        <v>0</v>
      </c>
      <c r="AF344" s="847">
        <f t="shared" ref="AF344:AK344" si="423">AF343</f>
        <v>0</v>
      </c>
      <c r="AG344" s="847">
        <f t="shared" si="423"/>
        <v>0</v>
      </c>
      <c r="AH344" s="847">
        <f t="shared" si="423"/>
        <v>0</v>
      </c>
      <c r="AI344" s="847">
        <f t="shared" si="423"/>
        <v>0</v>
      </c>
      <c r="AJ344" s="847">
        <f t="shared" si="423"/>
        <v>0</v>
      </c>
      <c r="AK344" s="847">
        <f t="shared" si="423"/>
        <v>0</v>
      </c>
      <c r="AL344" s="406">
        <v>0</v>
      </c>
      <c r="AM344" s="406">
        <v>0</v>
      </c>
      <c r="AN344" s="406">
        <f t="shared" ref="AN344" si="424">AN343</f>
        <v>0</v>
      </c>
      <c r="AO344" s="406">
        <f t="shared" ref="AO344" si="425">AO343</f>
        <v>0</v>
      </c>
      <c r="AP344" s="406">
        <f t="shared" ref="AP344" si="426">AP343</f>
        <v>0</v>
      </c>
      <c r="AQ344" s="406">
        <f t="shared" ref="AQ344" si="427">AQ343</f>
        <v>0</v>
      </c>
      <c r="AR344" s="406">
        <f t="shared" ref="AR344" si="428">AR343</f>
        <v>0</v>
      </c>
      <c r="AS344" s="302"/>
    </row>
    <row r="345" spans="1:45" hidden="1" outlineLevel="1">
      <c r="B345" s="507"/>
      <c r="C345" s="287"/>
      <c r="D345" s="287"/>
      <c r="E345" s="287"/>
      <c r="F345" s="287"/>
      <c r="G345" s="287"/>
      <c r="H345" s="287"/>
      <c r="I345" s="287"/>
      <c r="J345" s="287"/>
      <c r="K345" s="287"/>
      <c r="L345" s="287"/>
      <c r="M345" s="287"/>
      <c r="N345" s="287"/>
      <c r="O345" s="287"/>
      <c r="P345" s="287"/>
      <c r="Q345" s="838"/>
      <c r="R345" s="838"/>
      <c r="S345" s="838"/>
      <c r="T345" s="838"/>
      <c r="U345" s="838"/>
      <c r="V345" s="838"/>
      <c r="W345" s="838"/>
      <c r="X345" s="838"/>
      <c r="Y345" s="838"/>
      <c r="Z345" s="838"/>
      <c r="AA345" s="838"/>
      <c r="AB345" s="838"/>
      <c r="AC345" s="838"/>
      <c r="AD345" s="838"/>
      <c r="AE345" s="848"/>
      <c r="AF345" s="855"/>
      <c r="AG345" s="855"/>
      <c r="AH345" s="855"/>
      <c r="AI345" s="855"/>
      <c r="AJ345" s="855"/>
      <c r="AK345" s="855"/>
      <c r="AL345" s="420"/>
      <c r="AM345" s="420"/>
      <c r="AN345" s="420"/>
      <c r="AO345" s="420"/>
      <c r="AP345" s="420"/>
      <c r="AQ345" s="420"/>
      <c r="AR345" s="420"/>
      <c r="AS345" s="302"/>
    </row>
    <row r="346" spans="1:45" hidden="1" outlineLevel="1">
      <c r="A346" s="509">
        <v>37</v>
      </c>
      <c r="B346" s="507" t="s">
        <v>129</v>
      </c>
      <c r="C346" s="287" t="s">
        <v>25</v>
      </c>
      <c r="D346" s="291"/>
      <c r="E346" s="291"/>
      <c r="F346" s="291"/>
      <c r="G346" s="291"/>
      <c r="H346" s="291"/>
      <c r="I346" s="291"/>
      <c r="J346" s="291"/>
      <c r="K346" s="291"/>
      <c r="L346" s="291"/>
      <c r="M346" s="291"/>
      <c r="N346" s="291"/>
      <c r="O346" s="291"/>
      <c r="P346" s="291"/>
      <c r="Q346" s="291">
        <v>12</v>
      </c>
      <c r="R346" s="291"/>
      <c r="S346" s="291"/>
      <c r="T346" s="291"/>
      <c r="U346" s="291"/>
      <c r="V346" s="291"/>
      <c r="W346" s="291"/>
      <c r="X346" s="291"/>
      <c r="Y346" s="291"/>
      <c r="Z346" s="291"/>
      <c r="AA346" s="291"/>
      <c r="AB346" s="291"/>
      <c r="AC346" s="291"/>
      <c r="AD346" s="291"/>
      <c r="AE346" s="853"/>
      <c r="AF346" s="846"/>
      <c r="AG346" s="846"/>
      <c r="AH346" s="846"/>
      <c r="AI346" s="846"/>
      <c r="AJ346" s="846"/>
      <c r="AK346" s="846"/>
      <c r="AL346" s="405"/>
      <c r="AM346" s="410"/>
      <c r="AN346" s="410"/>
      <c r="AO346" s="410"/>
      <c r="AP346" s="410"/>
      <c r="AQ346" s="410"/>
      <c r="AR346" s="410"/>
      <c r="AS346" s="292">
        <f>SUM(AE346:AR346)</f>
        <v>0</v>
      </c>
    </row>
    <row r="347" spans="1:45" hidden="1" outlineLevel="1">
      <c r="B347" s="290" t="s">
        <v>288</v>
      </c>
      <c r="C347" s="287" t="s">
        <v>163</v>
      </c>
      <c r="D347" s="291"/>
      <c r="E347" s="291"/>
      <c r="F347" s="291"/>
      <c r="G347" s="291"/>
      <c r="H347" s="291"/>
      <c r="I347" s="291"/>
      <c r="J347" s="291"/>
      <c r="K347" s="291"/>
      <c r="L347" s="291"/>
      <c r="M347" s="291"/>
      <c r="N347" s="291"/>
      <c r="O347" s="291"/>
      <c r="P347" s="291"/>
      <c r="Q347" s="291">
        <v>12</v>
      </c>
      <c r="R347" s="291"/>
      <c r="S347" s="291"/>
      <c r="T347" s="291"/>
      <c r="U347" s="291"/>
      <c r="V347" s="291"/>
      <c r="W347" s="291"/>
      <c r="X347" s="291"/>
      <c r="Y347" s="291"/>
      <c r="Z347" s="291"/>
      <c r="AA347" s="291"/>
      <c r="AB347" s="291"/>
      <c r="AC347" s="291"/>
      <c r="AD347" s="291"/>
      <c r="AE347" s="847">
        <f>AE346</f>
        <v>0</v>
      </c>
      <c r="AF347" s="847">
        <f t="shared" ref="AF347:AK347" si="429">AF346</f>
        <v>0</v>
      </c>
      <c r="AG347" s="847">
        <f t="shared" si="429"/>
        <v>0</v>
      </c>
      <c r="AH347" s="847">
        <f t="shared" si="429"/>
        <v>0</v>
      </c>
      <c r="AI347" s="847">
        <f t="shared" si="429"/>
        <v>0</v>
      </c>
      <c r="AJ347" s="847">
        <f t="shared" si="429"/>
        <v>0</v>
      </c>
      <c r="AK347" s="847">
        <f t="shared" si="429"/>
        <v>0</v>
      </c>
      <c r="AL347" s="406">
        <v>0</v>
      </c>
      <c r="AM347" s="406">
        <v>0</v>
      </c>
      <c r="AN347" s="406">
        <f t="shared" ref="AN347" si="430">AN346</f>
        <v>0</v>
      </c>
      <c r="AO347" s="406">
        <f t="shared" ref="AO347" si="431">AO346</f>
        <v>0</v>
      </c>
      <c r="AP347" s="406">
        <f t="shared" ref="AP347" si="432">AP346</f>
        <v>0</v>
      </c>
      <c r="AQ347" s="406">
        <f t="shared" ref="AQ347" si="433">AQ346</f>
        <v>0</v>
      </c>
      <c r="AR347" s="406">
        <f t="shared" ref="AR347" si="434">AR346</f>
        <v>0</v>
      </c>
      <c r="AS347" s="302"/>
    </row>
    <row r="348" spans="1:45" hidden="1" outlineLevel="1">
      <c r="B348" s="507"/>
      <c r="C348" s="287"/>
      <c r="D348" s="287"/>
      <c r="E348" s="287"/>
      <c r="F348" s="287"/>
      <c r="G348" s="287"/>
      <c r="H348" s="287"/>
      <c r="I348" s="287"/>
      <c r="J348" s="287"/>
      <c r="K348" s="287"/>
      <c r="L348" s="287"/>
      <c r="M348" s="287"/>
      <c r="N348" s="287"/>
      <c r="O348" s="287"/>
      <c r="P348" s="287"/>
      <c r="Q348" s="838"/>
      <c r="R348" s="838"/>
      <c r="S348" s="838"/>
      <c r="T348" s="838"/>
      <c r="U348" s="838"/>
      <c r="V348" s="838"/>
      <c r="W348" s="838"/>
      <c r="X348" s="838"/>
      <c r="Y348" s="838"/>
      <c r="Z348" s="838"/>
      <c r="AA348" s="838"/>
      <c r="AB348" s="838"/>
      <c r="AC348" s="838"/>
      <c r="AD348" s="838"/>
      <c r="AE348" s="848"/>
      <c r="AF348" s="855"/>
      <c r="AG348" s="855"/>
      <c r="AH348" s="855"/>
      <c r="AI348" s="855"/>
      <c r="AJ348" s="855"/>
      <c r="AK348" s="855"/>
      <c r="AL348" s="420"/>
      <c r="AM348" s="420"/>
      <c r="AN348" s="420"/>
      <c r="AO348" s="420"/>
      <c r="AP348" s="420"/>
      <c r="AQ348" s="420"/>
      <c r="AR348" s="420"/>
      <c r="AS348" s="302"/>
    </row>
    <row r="349" spans="1:45" hidden="1" outlineLevel="1">
      <c r="A349" s="509">
        <v>38</v>
      </c>
      <c r="B349" s="507" t="s">
        <v>130</v>
      </c>
      <c r="C349" s="287" t="s">
        <v>25</v>
      </c>
      <c r="D349" s="291"/>
      <c r="E349" s="291"/>
      <c r="F349" s="291"/>
      <c r="G349" s="291"/>
      <c r="H349" s="291"/>
      <c r="I349" s="291"/>
      <c r="J349" s="291"/>
      <c r="K349" s="291"/>
      <c r="L349" s="291"/>
      <c r="M349" s="291"/>
      <c r="N349" s="291"/>
      <c r="O349" s="291"/>
      <c r="P349" s="291"/>
      <c r="Q349" s="291">
        <v>12</v>
      </c>
      <c r="R349" s="291"/>
      <c r="S349" s="291"/>
      <c r="T349" s="291"/>
      <c r="U349" s="291"/>
      <c r="V349" s="291"/>
      <c r="W349" s="291"/>
      <c r="X349" s="291"/>
      <c r="Y349" s="291"/>
      <c r="Z349" s="291"/>
      <c r="AA349" s="291"/>
      <c r="AB349" s="291"/>
      <c r="AC349" s="291"/>
      <c r="AD349" s="291"/>
      <c r="AE349" s="853"/>
      <c r="AF349" s="846"/>
      <c r="AG349" s="846"/>
      <c r="AH349" s="846"/>
      <c r="AI349" s="846"/>
      <c r="AJ349" s="846"/>
      <c r="AK349" s="846"/>
      <c r="AL349" s="405"/>
      <c r="AM349" s="410"/>
      <c r="AN349" s="410"/>
      <c r="AO349" s="410"/>
      <c r="AP349" s="410"/>
      <c r="AQ349" s="410"/>
      <c r="AR349" s="410"/>
      <c r="AS349" s="292">
        <f>SUM(AE349:AR349)</f>
        <v>0</v>
      </c>
    </row>
    <row r="350" spans="1:45" hidden="1" outlineLevel="1">
      <c r="B350" s="290" t="s">
        <v>288</v>
      </c>
      <c r="C350" s="287" t="s">
        <v>163</v>
      </c>
      <c r="D350" s="291"/>
      <c r="E350" s="291"/>
      <c r="F350" s="291"/>
      <c r="G350" s="291"/>
      <c r="H350" s="291"/>
      <c r="I350" s="291"/>
      <c r="J350" s="291"/>
      <c r="K350" s="291"/>
      <c r="L350" s="291"/>
      <c r="M350" s="291"/>
      <c r="N350" s="291"/>
      <c r="O350" s="291"/>
      <c r="P350" s="291"/>
      <c r="Q350" s="291">
        <v>12</v>
      </c>
      <c r="R350" s="291"/>
      <c r="S350" s="291"/>
      <c r="T350" s="291"/>
      <c r="U350" s="291"/>
      <c r="V350" s="291"/>
      <c r="W350" s="291"/>
      <c r="X350" s="291"/>
      <c r="Y350" s="291"/>
      <c r="Z350" s="291"/>
      <c r="AA350" s="291"/>
      <c r="AB350" s="291"/>
      <c r="AC350" s="291"/>
      <c r="AD350" s="291"/>
      <c r="AE350" s="847">
        <f>AE349</f>
        <v>0</v>
      </c>
      <c r="AF350" s="847">
        <f t="shared" ref="AF350:AK350" si="435">AF349</f>
        <v>0</v>
      </c>
      <c r="AG350" s="847">
        <f t="shared" si="435"/>
        <v>0</v>
      </c>
      <c r="AH350" s="847">
        <f t="shared" si="435"/>
        <v>0</v>
      </c>
      <c r="AI350" s="847">
        <f t="shared" si="435"/>
        <v>0</v>
      </c>
      <c r="AJ350" s="847">
        <f t="shared" si="435"/>
        <v>0</v>
      </c>
      <c r="AK350" s="847">
        <f t="shared" si="435"/>
        <v>0</v>
      </c>
      <c r="AL350" s="406">
        <v>0</v>
      </c>
      <c r="AM350" s="406">
        <v>0</v>
      </c>
      <c r="AN350" s="406">
        <f t="shared" ref="AN350" si="436">AN349</f>
        <v>0</v>
      </c>
      <c r="AO350" s="406">
        <f t="shared" ref="AO350" si="437">AO349</f>
        <v>0</v>
      </c>
      <c r="AP350" s="406">
        <f t="shared" ref="AP350" si="438">AP349</f>
        <v>0</v>
      </c>
      <c r="AQ350" s="406">
        <f t="shared" ref="AQ350" si="439">AQ349</f>
        <v>0</v>
      </c>
      <c r="AR350" s="406">
        <f t="shared" ref="AR350" si="440">AR349</f>
        <v>0</v>
      </c>
      <c r="AS350" s="302"/>
    </row>
    <row r="351" spans="1:45" hidden="1" outlineLevel="1">
      <c r="B351" s="507"/>
      <c r="C351" s="287"/>
      <c r="D351" s="287"/>
      <c r="E351" s="287"/>
      <c r="F351" s="287"/>
      <c r="G351" s="287"/>
      <c r="H351" s="287"/>
      <c r="I351" s="287"/>
      <c r="J351" s="287"/>
      <c r="K351" s="287"/>
      <c r="L351" s="287"/>
      <c r="M351" s="287"/>
      <c r="N351" s="287"/>
      <c r="O351" s="287"/>
      <c r="P351" s="287"/>
      <c r="Q351" s="838"/>
      <c r="R351" s="838"/>
      <c r="S351" s="838"/>
      <c r="T351" s="838"/>
      <c r="U351" s="838"/>
      <c r="V351" s="838"/>
      <c r="W351" s="838"/>
      <c r="X351" s="838"/>
      <c r="Y351" s="838"/>
      <c r="Z351" s="838"/>
      <c r="AA351" s="838"/>
      <c r="AB351" s="838"/>
      <c r="AC351" s="838"/>
      <c r="AD351" s="838"/>
      <c r="AE351" s="848"/>
      <c r="AF351" s="855"/>
      <c r="AG351" s="855"/>
      <c r="AH351" s="855"/>
      <c r="AI351" s="855"/>
      <c r="AJ351" s="855"/>
      <c r="AK351" s="855"/>
      <c r="AL351" s="420"/>
      <c r="AM351" s="420"/>
      <c r="AN351" s="420"/>
      <c r="AO351" s="420"/>
      <c r="AP351" s="420"/>
      <c r="AQ351" s="420"/>
      <c r="AR351" s="420"/>
      <c r="AS351" s="302"/>
    </row>
    <row r="352" spans="1:45" hidden="1" outlineLevel="1">
      <c r="A352" s="509">
        <v>39</v>
      </c>
      <c r="B352" s="507" t="s">
        <v>131</v>
      </c>
      <c r="C352" s="287" t="s">
        <v>25</v>
      </c>
      <c r="D352" s="291"/>
      <c r="E352" s="291"/>
      <c r="F352" s="291"/>
      <c r="G352" s="291"/>
      <c r="H352" s="291"/>
      <c r="I352" s="291"/>
      <c r="J352" s="291"/>
      <c r="K352" s="291"/>
      <c r="L352" s="291"/>
      <c r="M352" s="291"/>
      <c r="N352" s="291"/>
      <c r="O352" s="291"/>
      <c r="P352" s="291"/>
      <c r="Q352" s="291">
        <v>12</v>
      </c>
      <c r="R352" s="291"/>
      <c r="S352" s="291"/>
      <c r="T352" s="291"/>
      <c r="U352" s="291"/>
      <c r="V352" s="291"/>
      <c r="W352" s="291"/>
      <c r="X352" s="291"/>
      <c r="Y352" s="291"/>
      <c r="Z352" s="291"/>
      <c r="AA352" s="291"/>
      <c r="AB352" s="291"/>
      <c r="AC352" s="291"/>
      <c r="AD352" s="291"/>
      <c r="AE352" s="853"/>
      <c r="AF352" s="846"/>
      <c r="AG352" s="846"/>
      <c r="AH352" s="846"/>
      <c r="AI352" s="846"/>
      <c r="AJ352" s="846"/>
      <c r="AK352" s="846"/>
      <c r="AL352" s="405"/>
      <c r="AM352" s="410"/>
      <c r="AN352" s="410"/>
      <c r="AO352" s="410"/>
      <c r="AP352" s="410"/>
      <c r="AQ352" s="410"/>
      <c r="AR352" s="410"/>
      <c r="AS352" s="292">
        <f>SUM(AE352:AR352)</f>
        <v>0</v>
      </c>
    </row>
    <row r="353" spans="1:45" hidden="1" outlineLevel="1">
      <c r="B353" s="290" t="s">
        <v>288</v>
      </c>
      <c r="C353" s="287" t="s">
        <v>163</v>
      </c>
      <c r="D353" s="291"/>
      <c r="E353" s="291"/>
      <c r="F353" s="291"/>
      <c r="G353" s="291"/>
      <c r="H353" s="291"/>
      <c r="I353" s="291"/>
      <c r="J353" s="291"/>
      <c r="K353" s="291"/>
      <c r="L353" s="291"/>
      <c r="M353" s="291"/>
      <c r="N353" s="291"/>
      <c r="O353" s="291"/>
      <c r="P353" s="291"/>
      <c r="Q353" s="291">
        <v>12</v>
      </c>
      <c r="R353" s="291"/>
      <c r="S353" s="291"/>
      <c r="T353" s="291"/>
      <c r="U353" s="291"/>
      <c r="V353" s="291"/>
      <c r="W353" s="291"/>
      <c r="X353" s="291"/>
      <c r="Y353" s="291"/>
      <c r="Z353" s="291"/>
      <c r="AA353" s="291"/>
      <c r="AB353" s="291"/>
      <c r="AC353" s="291"/>
      <c r="AD353" s="291"/>
      <c r="AE353" s="847">
        <f>AE352</f>
        <v>0</v>
      </c>
      <c r="AF353" s="847">
        <f t="shared" ref="AF353:AK353" si="441">AF352</f>
        <v>0</v>
      </c>
      <c r="AG353" s="847">
        <f t="shared" si="441"/>
        <v>0</v>
      </c>
      <c r="AH353" s="847">
        <f t="shared" si="441"/>
        <v>0</v>
      </c>
      <c r="AI353" s="847">
        <f t="shared" si="441"/>
        <v>0</v>
      </c>
      <c r="AJ353" s="847">
        <f t="shared" si="441"/>
        <v>0</v>
      </c>
      <c r="AK353" s="847">
        <f t="shared" si="441"/>
        <v>0</v>
      </c>
      <c r="AL353" s="406">
        <v>0</v>
      </c>
      <c r="AM353" s="406">
        <v>0</v>
      </c>
      <c r="AN353" s="406">
        <f t="shared" ref="AN353" si="442">AN352</f>
        <v>0</v>
      </c>
      <c r="AO353" s="406">
        <f t="shared" ref="AO353" si="443">AO352</f>
        <v>0</v>
      </c>
      <c r="AP353" s="406">
        <f t="shared" ref="AP353" si="444">AP352</f>
        <v>0</v>
      </c>
      <c r="AQ353" s="406">
        <f t="shared" ref="AQ353" si="445">AQ352</f>
        <v>0</v>
      </c>
      <c r="AR353" s="406">
        <f t="shared" ref="AR353" si="446">AR352</f>
        <v>0</v>
      </c>
      <c r="AS353" s="302"/>
    </row>
    <row r="354" spans="1:45" hidden="1" outlineLevel="1">
      <c r="B354" s="507"/>
      <c r="C354" s="287"/>
      <c r="D354" s="287"/>
      <c r="E354" s="287"/>
      <c r="F354" s="287"/>
      <c r="G354" s="287"/>
      <c r="H354" s="287"/>
      <c r="I354" s="287"/>
      <c r="J354" s="287"/>
      <c r="K354" s="287"/>
      <c r="L354" s="287"/>
      <c r="M354" s="287"/>
      <c r="N354" s="287"/>
      <c r="O354" s="287"/>
      <c r="P354" s="287"/>
      <c r="Q354" s="838"/>
      <c r="R354" s="838"/>
      <c r="S354" s="838"/>
      <c r="T354" s="838"/>
      <c r="U354" s="838"/>
      <c r="V354" s="838"/>
      <c r="W354" s="838"/>
      <c r="X354" s="838"/>
      <c r="Y354" s="838"/>
      <c r="Z354" s="838"/>
      <c r="AA354" s="838"/>
      <c r="AB354" s="838"/>
      <c r="AC354" s="838"/>
      <c r="AD354" s="838"/>
      <c r="AE354" s="848"/>
      <c r="AF354" s="855"/>
      <c r="AG354" s="855"/>
      <c r="AH354" s="855"/>
      <c r="AI354" s="855"/>
      <c r="AJ354" s="855"/>
      <c r="AK354" s="855"/>
      <c r="AL354" s="420"/>
      <c r="AM354" s="420"/>
      <c r="AN354" s="420"/>
      <c r="AO354" s="420"/>
      <c r="AP354" s="420"/>
      <c r="AQ354" s="420"/>
      <c r="AR354" s="420"/>
      <c r="AS354" s="302"/>
    </row>
    <row r="355" spans="1:45" hidden="1" outlineLevel="1">
      <c r="A355" s="509">
        <v>40</v>
      </c>
      <c r="B355" s="507" t="s">
        <v>132</v>
      </c>
      <c r="C355" s="287" t="s">
        <v>25</v>
      </c>
      <c r="D355" s="291"/>
      <c r="E355" s="291"/>
      <c r="F355" s="291"/>
      <c r="G355" s="291"/>
      <c r="H355" s="291"/>
      <c r="I355" s="291"/>
      <c r="J355" s="291"/>
      <c r="K355" s="291"/>
      <c r="L355" s="291"/>
      <c r="M355" s="291"/>
      <c r="N355" s="291"/>
      <c r="O355" s="291"/>
      <c r="P355" s="291"/>
      <c r="Q355" s="291">
        <v>12</v>
      </c>
      <c r="R355" s="291"/>
      <c r="S355" s="291"/>
      <c r="T355" s="291"/>
      <c r="U355" s="291"/>
      <c r="V355" s="291"/>
      <c r="W355" s="291"/>
      <c r="X355" s="291"/>
      <c r="Y355" s="291"/>
      <c r="Z355" s="291"/>
      <c r="AA355" s="291"/>
      <c r="AB355" s="291"/>
      <c r="AC355" s="291"/>
      <c r="AD355" s="291"/>
      <c r="AE355" s="853"/>
      <c r="AF355" s="846"/>
      <c r="AG355" s="846"/>
      <c r="AH355" s="846"/>
      <c r="AI355" s="846"/>
      <c r="AJ355" s="846"/>
      <c r="AK355" s="846"/>
      <c r="AL355" s="405"/>
      <c r="AM355" s="410"/>
      <c r="AN355" s="410"/>
      <c r="AO355" s="410"/>
      <c r="AP355" s="410"/>
      <c r="AQ355" s="410"/>
      <c r="AR355" s="410"/>
      <c r="AS355" s="292">
        <f>SUM(AE355:AR355)</f>
        <v>0</v>
      </c>
    </row>
    <row r="356" spans="1:45" hidden="1" outlineLevel="1">
      <c r="B356" s="290" t="s">
        <v>288</v>
      </c>
      <c r="C356" s="287" t="s">
        <v>163</v>
      </c>
      <c r="D356" s="291"/>
      <c r="E356" s="291"/>
      <c r="F356" s="291"/>
      <c r="G356" s="291"/>
      <c r="H356" s="291"/>
      <c r="I356" s="291"/>
      <c r="J356" s="291"/>
      <c r="K356" s="291"/>
      <c r="L356" s="291"/>
      <c r="M356" s="291"/>
      <c r="N356" s="291"/>
      <c r="O356" s="291"/>
      <c r="P356" s="291"/>
      <c r="Q356" s="291">
        <v>12</v>
      </c>
      <c r="R356" s="291"/>
      <c r="S356" s="291"/>
      <c r="T356" s="291"/>
      <c r="U356" s="291"/>
      <c r="V356" s="291"/>
      <c r="W356" s="291"/>
      <c r="X356" s="291"/>
      <c r="Y356" s="291"/>
      <c r="Z356" s="291"/>
      <c r="AA356" s="291"/>
      <c r="AB356" s="291"/>
      <c r="AC356" s="291"/>
      <c r="AD356" s="291"/>
      <c r="AE356" s="847">
        <f>AE355</f>
        <v>0</v>
      </c>
      <c r="AF356" s="847">
        <f t="shared" ref="AF356:AK356" si="447">AF355</f>
        <v>0</v>
      </c>
      <c r="AG356" s="847">
        <f t="shared" si="447"/>
        <v>0</v>
      </c>
      <c r="AH356" s="847">
        <f t="shared" si="447"/>
        <v>0</v>
      </c>
      <c r="AI356" s="847">
        <f t="shared" si="447"/>
        <v>0</v>
      </c>
      <c r="AJ356" s="847">
        <f t="shared" si="447"/>
        <v>0</v>
      </c>
      <c r="AK356" s="847">
        <f t="shared" si="447"/>
        <v>0</v>
      </c>
      <c r="AL356" s="406">
        <v>0</v>
      </c>
      <c r="AM356" s="406">
        <v>0</v>
      </c>
      <c r="AN356" s="406">
        <f t="shared" ref="AN356" si="448">AN355</f>
        <v>0</v>
      </c>
      <c r="AO356" s="406">
        <f t="shared" ref="AO356" si="449">AO355</f>
        <v>0</v>
      </c>
      <c r="AP356" s="406">
        <f t="shared" ref="AP356" si="450">AP355</f>
        <v>0</v>
      </c>
      <c r="AQ356" s="406">
        <f t="shared" ref="AQ356" si="451">AQ355</f>
        <v>0</v>
      </c>
      <c r="AR356" s="406">
        <f t="shared" ref="AR356" si="452">AR355</f>
        <v>0</v>
      </c>
      <c r="AS356" s="302"/>
    </row>
    <row r="357" spans="1:45" hidden="1" outlineLevel="1">
      <c r="B357" s="507"/>
      <c r="C357" s="287"/>
      <c r="D357" s="287"/>
      <c r="E357" s="287"/>
      <c r="F357" s="287"/>
      <c r="G357" s="287"/>
      <c r="H357" s="287"/>
      <c r="I357" s="287"/>
      <c r="J357" s="287"/>
      <c r="K357" s="287"/>
      <c r="L357" s="287"/>
      <c r="M357" s="287"/>
      <c r="N357" s="287"/>
      <c r="O357" s="287"/>
      <c r="P357" s="287"/>
      <c r="Q357" s="838"/>
      <c r="R357" s="838"/>
      <c r="S357" s="838"/>
      <c r="T357" s="838"/>
      <c r="U357" s="838"/>
      <c r="V357" s="838"/>
      <c r="W357" s="838"/>
      <c r="X357" s="838"/>
      <c r="Y357" s="838"/>
      <c r="Z357" s="838"/>
      <c r="AA357" s="838"/>
      <c r="AB357" s="838"/>
      <c r="AC357" s="838"/>
      <c r="AD357" s="838"/>
      <c r="AE357" s="848"/>
      <c r="AF357" s="855"/>
      <c r="AG357" s="855"/>
      <c r="AH357" s="855"/>
      <c r="AI357" s="855"/>
      <c r="AJ357" s="855"/>
      <c r="AK357" s="855"/>
      <c r="AL357" s="420"/>
      <c r="AM357" s="420"/>
      <c r="AN357" s="420"/>
      <c r="AO357" s="420"/>
      <c r="AP357" s="420"/>
      <c r="AQ357" s="420"/>
      <c r="AR357" s="420"/>
      <c r="AS357" s="302"/>
    </row>
    <row r="358" spans="1:45" ht="30" hidden="1" outlineLevel="1">
      <c r="A358" s="509">
        <v>41</v>
      </c>
      <c r="B358" s="507" t="s">
        <v>133</v>
      </c>
      <c r="C358" s="287" t="s">
        <v>25</v>
      </c>
      <c r="D358" s="291"/>
      <c r="E358" s="291"/>
      <c r="F358" s="291"/>
      <c r="G358" s="291"/>
      <c r="H358" s="291"/>
      <c r="I358" s="291"/>
      <c r="J358" s="291"/>
      <c r="K358" s="291"/>
      <c r="L358" s="291"/>
      <c r="M358" s="291"/>
      <c r="N358" s="291"/>
      <c r="O358" s="291"/>
      <c r="P358" s="291"/>
      <c r="Q358" s="291">
        <v>12</v>
      </c>
      <c r="R358" s="291"/>
      <c r="S358" s="291"/>
      <c r="T358" s="291"/>
      <c r="U358" s="291"/>
      <c r="V358" s="291"/>
      <c r="W358" s="291"/>
      <c r="X358" s="291"/>
      <c r="Y358" s="291"/>
      <c r="Z358" s="291"/>
      <c r="AA358" s="291"/>
      <c r="AB358" s="291"/>
      <c r="AC358" s="291"/>
      <c r="AD358" s="291"/>
      <c r="AE358" s="853"/>
      <c r="AF358" s="846"/>
      <c r="AG358" s="846"/>
      <c r="AH358" s="846"/>
      <c r="AI358" s="846"/>
      <c r="AJ358" s="846"/>
      <c r="AK358" s="846"/>
      <c r="AL358" s="405"/>
      <c r="AM358" s="410"/>
      <c r="AN358" s="410"/>
      <c r="AO358" s="410"/>
      <c r="AP358" s="410"/>
      <c r="AQ358" s="410"/>
      <c r="AR358" s="410"/>
      <c r="AS358" s="292">
        <f>SUM(AE358:AR358)</f>
        <v>0</v>
      </c>
    </row>
    <row r="359" spans="1:45" hidden="1" outlineLevel="1">
      <c r="B359" s="290" t="s">
        <v>288</v>
      </c>
      <c r="C359" s="287" t="s">
        <v>163</v>
      </c>
      <c r="D359" s="291"/>
      <c r="E359" s="291"/>
      <c r="F359" s="291"/>
      <c r="G359" s="291"/>
      <c r="H359" s="291"/>
      <c r="I359" s="291"/>
      <c r="J359" s="291"/>
      <c r="K359" s="291"/>
      <c r="L359" s="291"/>
      <c r="M359" s="291"/>
      <c r="N359" s="291"/>
      <c r="O359" s="291"/>
      <c r="P359" s="291"/>
      <c r="Q359" s="291">
        <v>12</v>
      </c>
      <c r="R359" s="291"/>
      <c r="S359" s="291"/>
      <c r="T359" s="291"/>
      <c r="U359" s="291"/>
      <c r="V359" s="291"/>
      <c r="W359" s="291"/>
      <c r="X359" s="291"/>
      <c r="Y359" s="291"/>
      <c r="Z359" s="291"/>
      <c r="AA359" s="291"/>
      <c r="AB359" s="291"/>
      <c r="AC359" s="291"/>
      <c r="AD359" s="291"/>
      <c r="AE359" s="847">
        <f>AE358</f>
        <v>0</v>
      </c>
      <c r="AF359" s="847">
        <f t="shared" ref="AF359:AK359" si="453">AF358</f>
        <v>0</v>
      </c>
      <c r="AG359" s="847">
        <f t="shared" si="453"/>
        <v>0</v>
      </c>
      <c r="AH359" s="847">
        <f t="shared" si="453"/>
        <v>0</v>
      </c>
      <c r="AI359" s="847">
        <f t="shared" si="453"/>
        <v>0</v>
      </c>
      <c r="AJ359" s="847">
        <f t="shared" si="453"/>
        <v>0</v>
      </c>
      <c r="AK359" s="847">
        <f t="shared" si="453"/>
        <v>0</v>
      </c>
      <c r="AL359" s="406">
        <v>0</v>
      </c>
      <c r="AM359" s="406">
        <v>0</v>
      </c>
      <c r="AN359" s="406">
        <f t="shared" ref="AN359" si="454">AN358</f>
        <v>0</v>
      </c>
      <c r="AO359" s="406">
        <f t="shared" ref="AO359" si="455">AO358</f>
        <v>0</v>
      </c>
      <c r="AP359" s="406">
        <f t="shared" ref="AP359" si="456">AP358</f>
        <v>0</v>
      </c>
      <c r="AQ359" s="406">
        <f t="shared" ref="AQ359" si="457">AQ358</f>
        <v>0</v>
      </c>
      <c r="AR359" s="406">
        <f t="shared" ref="AR359" si="458">AR358</f>
        <v>0</v>
      </c>
      <c r="AS359" s="302"/>
    </row>
    <row r="360" spans="1:45" hidden="1" outlineLevel="1">
      <c r="B360" s="507"/>
      <c r="C360" s="287"/>
      <c r="D360" s="287"/>
      <c r="E360" s="287"/>
      <c r="F360" s="287"/>
      <c r="G360" s="287"/>
      <c r="H360" s="287"/>
      <c r="I360" s="287"/>
      <c r="J360" s="287"/>
      <c r="K360" s="287"/>
      <c r="L360" s="287"/>
      <c r="M360" s="287"/>
      <c r="N360" s="287"/>
      <c r="O360" s="287"/>
      <c r="P360" s="287"/>
      <c r="Q360" s="838"/>
      <c r="R360" s="838"/>
      <c r="S360" s="838"/>
      <c r="T360" s="838"/>
      <c r="U360" s="838"/>
      <c r="V360" s="838"/>
      <c r="W360" s="838"/>
      <c r="X360" s="838"/>
      <c r="Y360" s="838"/>
      <c r="Z360" s="838"/>
      <c r="AA360" s="838"/>
      <c r="AB360" s="838"/>
      <c r="AC360" s="838"/>
      <c r="AD360" s="838"/>
      <c r="AE360" s="848"/>
      <c r="AF360" s="855"/>
      <c r="AG360" s="855"/>
      <c r="AH360" s="855"/>
      <c r="AI360" s="855"/>
      <c r="AJ360" s="855"/>
      <c r="AK360" s="855"/>
      <c r="AL360" s="420"/>
      <c r="AM360" s="420"/>
      <c r="AN360" s="420"/>
      <c r="AO360" s="420"/>
      <c r="AP360" s="420"/>
      <c r="AQ360" s="420"/>
      <c r="AR360" s="420"/>
      <c r="AS360" s="302"/>
    </row>
    <row r="361" spans="1:45" ht="30" hidden="1" outlineLevel="1">
      <c r="A361" s="509">
        <v>42</v>
      </c>
      <c r="B361" s="507" t="s">
        <v>134</v>
      </c>
      <c r="C361" s="287" t="s">
        <v>25</v>
      </c>
      <c r="D361" s="291"/>
      <c r="E361" s="291"/>
      <c r="F361" s="291"/>
      <c r="G361" s="291"/>
      <c r="H361" s="291"/>
      <c r="I361" s="291"/>
      <c r="J361" s="291"/>
      <c r="K361" s="291"/>
      <c r="L361" s="291"/>
      <c r="M361" s="291"/>
      <c r="N361" s="291"/>
      <c r="O361" s="291"/>
      <c r="P361" s="291"/>
      <c r="Q361" s="838"/>
      <c r="R361" s="291"/>
      <c r="S361" s="291"/>
      <c r="T361" s="291"/>
      <c r="U361" s="291"/>
      <c r="V361" s="291"/>
      <c r="W361" s="291"/>
      <c r="X361" s="291"/>
      <c r="Y361" s="291"/>
      <c r="Z361" s="291"/>
      <c r="AA361" s="291"/>
      <c r="AB361" s="291"/>
      <c r="AC361" s="291"/>
      <c r="AD361" s="291"/>
      <c r="AE361" s="853"/>
      <c r="AF361" s="846"/>
      <c r="AG361" s="846"/>
      <c r="AH361" s="846"/>
      <c r="AI361" s="846"/>
      <c r="AJ361" s="846"/>
      <c r="AK361" s="846"/>
      <c r="AL361" s="405"/>
      <c r="AM361" s="410"/>
      <c r="AN361" s="410"/>
      <c r="AO361" s="410"/>
      <c r="AP361" s="410"/>
      <c r="AQ361" s="410"/>
      <c r="AR361" s="410"/>
      <c r="AS361" s="292">
        <f>SUM(AE361:AR361)</f>
        <v>0</v>
      </c>
    </row>
    <row r="362" spans="1:45" hidden="1" outlineLevel="1">
      <c r="B362" s="290" t="s">
        <v>288</v>
      </c>
      <c r="C362" s="287" t="s">
        <v>163</v>
      </c>
      <c r="D362" s="291"/>
      <c r="E362" s="291"/>
      <c r="F362" s="291"/>
      <c r="G362" s="291"/>
      <c r="H362" s="291"/>
      <c r="I362" s="291"/>
      <c r="J362" s="291"/>
      <c r="K362" s="291"/>
      <c r="L362" s="291"/>
      <c r="M362" s="291"/>
      <c r="N362" s="291"/>
      <c r="O362" s="291"/>
      <c r="P362" s="291"/>
      <c r="Q362" s="839"/>
      <c r="R362" s="291"/>
      <c r="S362" s="291"/>
      <c r="T362" s="291"/>
      <c r="U362" s="291"/>
      <c r="V362" s="291"/>
      <c r="W362" s="291"/>
      <c r="X362" s="291"/>
      <c r="Y362" s="291"/>
      <c r="Z362" s="291"/>
      <c r="AA362" s="291"/>
      <c r="AB362" s="291"/>
      <c r="AC362" s="291"/>
      <c r="AD362" s="291"/>
      <c r="AE362" s="847">
        <f>AE361</f>
        <v>0</v>
      </c>
      <c r="AF362" s="847">
        <f t="shared" ref="AF362:AK362" si="459">AF361</f>
        <v>0</v>
      </c>
      <c r="AG362" s="847">
        <f t="shared" si="459"/>
        <v>0</v>
      </c>
      <c r="AH362" s="847">
        <f t="shared" si="459"/>
        <v>0</v>
      </c>
      <c r="AI362" s="847">
        <f t="shared" si="459"/>
        <v>0</v>
      </c>
      <c r="AJ362" s="847">
        <f t="shared" si="459"/>
        <v>0</v>
      </c>
      <c r="AK362" s="847">
        <f t="shared" si="459"/>
        <v>0</v>
      </c>
      <c r="AL362" s="406">
        <v>0</v>
      </c>
      <c r="AM362" s="406">
        <v>0</v>
      </c>
      <c r="AN362" s="406">
        <f t="shared" ref="AN362" si="460">AN361</f>
        <v>0</v>
      </c>
      <c r="AO362" s="406">
        <f t="shared" ref="AO362" si="461">AO361</f>
        <v>0</v>
      </c>
      <c r="AP362" s="406">
        <f t="shared" ref="AP362" si="462">AP361</f>
        <v>0</v>
      </c>
      <c r="AQ362" s="406">
        <f t="shared" ref="AQ362" si="463">AQ361</f>
        <v>0</v>
      </c>
      <c r="AR362" s="406">
        <f t="shared" ref="AR362" si="464">AR361</f>
        <v>0</v>
      </c>
      <c r="AS362" s="302"/>
    </row>
    <row r="363" spans="1:45" hidden="1" outlineLevel="1">
      <c r="B363" s="507"/>
      <c r="C363" s="287"/>
      <c r="D363" s="287"/>
      <c r="E363" s="287"/>
      <c r="F363" s="287"/>
      <c r="G363" s="287"/>
      <c r="H363" s="287"/>
      <c r="I363" s="287"/>
      <c r="J363" s="287"/>
      <c r="K363" s="287"/>
      <c r="L363" s="287"/>
      <c r="M363" s="287"/>
      <c r="N363" s="287"/>
      <c r="O363" s="287"/>
      <c r="P363" s="287"/>
      <c r="Q363" s="838"/>
      <c r="R363" s="838"/>
      <c r="S363" s="838"/>
      <c r="T363" s="838"/>
      <c r="U363" s="838"/>
      <c r="V363" s="838"/>
      <c r="W363" s="838"/>
      <c r="X363" s="838"/>
      <c r="Y363" s="838"/>
      <c r="Z363" s="838"/>
      <c r="AA363" s="838"/>
      <c r="AB363" s="838"/>
      <c r="AC363" s="838"/>
      <c r="AD363" s="838"/>
      <c r="AE363" s="848"/>
      <c r="AF363" s="855"/>
      <c r="AG363" s="855"/>
      <c r="AH363" s="855"/>
      <c r="AI363" s="855"/>
      <c r="AJ363" s="855"/>
      <c r="AK363" s="855"/>
      <c r="AL363" s="420"/>
      <c r="AM363" s="420"/>
      <c r="AN363" s="420"/>
      <c r="AO363" s="420"/>
      <c r="AP363" s="420"/>
      <c r="AQ363" s="420"/>
      <c r="AR363" s="420"/>
      <c r="AS363" s="302"/>
    </row>
    <row r="364" spans="1:45" hidden="1" outlineLevel="1">
      <c r="A364" s="509">
        <v>43</v>
      </c>
      <c r="B364" s="507" t="s">
        <v>135</v>
      </c>
      <c r="C364" s="287" t="s">
        <v>25</v>
      </c>
      <c r="D364" s="291"/>
      <c r="E364" s="291"/>
      <c r="F364" s="291"/>
      <c r="G364" s="291"/>
      <c r="H364" s="291"/>
      <c r="I364" s="291"/>
      <c r="J364" s="291"/>
      <c r="K364" s="291"/>
      <c r="L364" s="291"/>
      <c r="M364" s="291"/>
      <c r="N364" s="291"/>
      <c r="O364" s="291"/>
      <c r="P364" s="291"/>
      <c r="Q364" s="291">
        <v>12</v>
      </c>
      <c r="R364" s="291"/>
      <c r="S364" s="291"/>
      <c r="T364" s="291"/>
      <c r="U364" s="291"/>
      <c r="V364" s="291"/>
      <c r="W364" s="291"/>
      <c r="X364" s="291"/>
      <c r="Y364" s="291"/>
      <c r="Z364" s="291"/>
      <c r="AA364" s="291"/>
      <c r="AB364" s="291"/>
      <c r="AC364" s="291"/>
      <c r="AD364" s="291"/>
      <c r="AE364" s="853"/>
      <c r="AF364" s="846"/>
      <c r="AG364" s="846"/>
      <c r="AH364" s="846"/>
      <c r="AI364" s="846"/>
      <c r="AJ364" s="846"/>
      <c r="AK364" s="846"/>
      <c r="AL364" s="405"/>
      <c r="AM364" s="410"/>
      <c r="AN364" s="410"/>
      <c r="AO364" s="410"/>
      <c r="AP364" s="410"/>
      <c r="AQ364" s="410"/>
      <c r="AR364" s="410"/>
      <c r="AS364" s="292">
        <f>SUM(AE364:AR364)</f>
        <v>0</v>
      </c>
    </row>
    <row r="365" spans="1:45" hidden="1" outlineLevel="1">
      <c r="B365" s="290" t="s">
        <v>288</v>
      </c>
      <c r="C365" s="287" t="s">
        <v>163</v>
      </c>
      <c r="D365" s="291"/>
      <c r="E365" s="291"/>
      <c r="F365" s="291"/>
      <c r="G365" s="291"/>
      <c r="H365" s="291"/>
      <c r="I365" s="291"/>
      <c r="J365" s="291"/>
      <c r="K365" s="291"/>
      <c r="L365" s="291"/>
      <c r="M365" s="291"/>
      <c r="N365" s="291"/>
      <c r="O365" s="291"/>
      <c r="P365" s="291"/>
      <c r="Q365" s="291">
        <v>12</v>
      </c>
      <c r="R365" s="291"/>
      <c r="S365" s="291"/>
      <c r="T365" s="291"/>
      <c r="U365" s="291"/>
      <c r="V365" s="291"/>
      <c r="W365" s="291"/>
      <c r="X365" s="291"/>
      <c r="Y365" s="291"/>
      <c r="Z365" s="291"/>
      <c r="AA365" s="291"/>
      <c r="AB365" s="291"/>
      <c r="AC365" s="291"/>
      <c r="AD365" s="291"/>
      <c r="AE365" s="847">
        <f>AE364</f>
        <v>0</v>
      </c>
      <c r="AF365" s="847">
        <f t="shared" ref="AF365:AK365" si="465">AF364</f>
        <v>0</v>
      </c>
      <c r="AG365" s="847">
        <f t="shared" si="465"/>
        <v>0</v>
      </c>
      <c r="AH365" s="847">
        <f t="shared" si="465"/>
        <v>0</v>
      </c>
      <c r="AI365" s="847">
        <f t="shared" si="465"/>
        <v>0</v>
      </c>
      <c r="AJ365" s="847">
        <f t="shared" si="465"/>
        <v>0</v>
      </c>
      <c r="AK365" s="847">
        <f t="shared" si="465"/>
        <v>0</v>
      </c>
      <c r="AL365" s="406">
        <v>0</v>
      </c>
      <c r="AM365" s="406">
        <v>0</v>
      </c>
      <c r="AN365" s="406">
        <f t="shared" ref="AN365" si="466">AN364</f>
        <v>0</v>
      </c>
      <c r="AO365" s="406">
        <f t="shared" ref="AO365" si="467">AO364</f>
        <v>0</v>
      </c>
      <c r="AP365" s="406">
        <f t="shared" ref="AP365" si="468">AP364</f>
        <v>0</v>
      </c>
      <c r="AQ365" s="406">
        <f t="shared" ref="AQ365" si="469">AQ364</f>
        <v>0</v>
      </c>
      <c r="AR365" s="406">
        <f t="shared" ref="AR365" si="470">AR364</f>
        <v>0</v>
      </c>
      <c r="AS365" s="302"/>
    </row>
    <row r="366" spans="1:45" hidden="1" outlineLevel="1">
      <c r="B366" s="507"/>
      <c r="C366" s="287"/>
      <c r="D366" s="287"/>
      <c r="E366" s="287"/>
      <c r="F366" s="287"/>
      <c r="G366" s="287"/>
      <c r="H366" s="287"/>
      <c r="I366" s="287"/>
      <c r="J366" s="287"/>
      <c r="K366" s="287"/>
      <c r="L366" s="287"/>
      <c r="M366" s="287"/>
      <c r="N366" s="287"/>
      <c r="O366" s="287"/>
      <c r="P366" s="287"/>
      <c r="Q366" s="838"/>
      <c r="R366" s="838"/>
      <c r="S366" s="838"/>
      <c r="T366" s="838"/>
      <c r="U366" s="838"/>
      <c r="V366" s="838"/>
      <c r="W366" s="838"/>
      <c r="X366" s="838"/>
      <c r="Y366" s="838"/>
      <c r="Z366" s="838"/>
      <c r="AA366" s="838"/>
      <c r="AB366" s="838"/>
      <c r="AC366" s="838"/>
      <c r="AD366" s="838"/>
      <c r="AE366" s="848"/>
      <c r="AF366" s="855"/>
      <c r="AG366" s="855"/>
      <c r="AH366" s="855"/>
      <c r="AI366" s="855"/>
      <c r="AJ366" s="855"/>
      <c r="AK366" s="855"/>
      <c r="AL366" s="420"/>
      <c r="AM366" s="420"/>
      <c r="AN366" s="420"/>
      <c r="AO366" s="420"/>
      <c r="AP366" s="420"/>
      <c r="AQ366" s="420"/>
      <c r="AR366" s="420"/>
      <c r="AS366" s="302"/>
    </row>
    <row r="367" spans="1:45" ht="30" hidden="1" outlineLevel="1">
      <c r="A367" s="509">
        <v>44</v>
      </c>
      <c r="B367" s="507" t="s">
        <v>136</v>
      </c>
      <c r="C367" s="287" t="s">
        <v>25</v>
      </c>
      <c r="D367" s="291"/>
      <c r="E367" s="291"/>
      <c r="F367" s="291"/>
      <c r="G367" s="291"/>
      <c r="H367" s="291"/>
      <c r="I367" s="291"/>
      <c r="J367" s="291"/>
      <c r="K367" s="291"/>
      <c r="L367" s="291"/>
      <c r="M367" s="291"/>
      <c r="N367" s="291"/>
      <c r="O367" s="291"/>
      <c r="P367" s="291"/>
      <c r="Q367" s="291">
        <v>12</v>
      </c>
      <c r="R367" s="291"/>
      <c r="S367" s="291"/>
      <c r="T367" s="291"/>
      <c r="U367" s="291"/>
      <c r="V367" s="291"/>
      <c r="W367" s="291"/>
      <c r="X367" s="291"/>
      <c r="Y367" s="291"/>
      <c r="Z367" s="291"/>
      <c r="AA367" s="291"/>
      <c r="AB367" s="291"/>
      <c r="AC367" s="291"/>
      <c r="AD367" s="291"/>
      <c r="AE367" s="853"/>
      <c r="AF367" s="846"/>
      <c r="AG367" s="846"/>
      <c r="AH367" s="846"/>
      <c r="AI367" s="846"/>
      <c r="AJ367" s="846"/>
      <c r="AK367" s="846"/>
      <c r="AL367" s="405"/>
      <c r="AM367" s="410"/>
      <c r="AN367" s="410"/>
      <c r="AO367" s="410"/>
      <c r="AP367" s="410"/>
      <c r="AQ367" s="410"/>
      <c r="AR367" s="410"/>
      <c r="AS367" s="292">
        <f>SUM(AE367:AR367)</f>
        <v>0</v>
      </c>
    </row>
    <row r="368" spans="1:45" hidden="1" outlineLevel="1">
      <c r="B368" s="290" t="s">
        <v>288</v>
      </c>
      <c r="C368" s="287" t="s">
        <v>163</v>
      </c>
      <c r="D368" s="291"/>
      <c r="E368" s="291"/>
      <c r="F368" s="291"/>
      <c r="G368" s="291"/>
      <c r="H368" s="291"/>
      <c r="I368" s="291"/>
      <c r="J368" s="291"/>
      <c r="K368" s="291"/>
      <c r="L368" s="291"/>
      <c r="M368" s="291"/>
      <c r="N368" s="291"/>
      <c r="O368" s="291"/>
      <c r="P368" s="291"/>
      <c r="Q368" s="291">
        <v>12</v>
      </c>
      <c r="R368" s="291"/>
      <c r="S368" s="291"/>
      <c r="T368" s="291"/>
      <c r="U368" s="291"/>
      <c r="V368" s="291"/>
      <c r="W368" s="291"/>
      <c r="X368" s="291"/>
      <c r="Y368" s="291"/>
      <c r="Z368" s="291"/>
      <c r="AA368" s="291"/>
      <c r="AB368" s="291"/>
      <c r="AC368" s="291"/>
      <c r="AD368" s="291"/>
      <c r="AE368" s="847">
        <f>AE367</f>
        <v>0</v>
      </c>
      <c r="AF368" s="847">
        <f t="shared" ref="AF368:AK368" si="471">AF367</f>
        <v>0</v>
      </c>
      <c r="AG368" s="847">
        <f t="shared" si="471"/>
        <v>0</v>
      </c>
      <c r="AH368" s="847">
        <f t="shared" si="471"/>
        <v>0</v>
      </c>
      <c r="AI368" s="847">
        <f t="shared" si="471"/>
        <v>0</v>
      </c>
      <c r="AJ368" s="847">
        <f t="shared" si="471"/>
        <v>0</v>
      </c>
      <c r="AK368" s="847">
        <f t="shared" si="471"/>
        <v>0</v>
      </c>
      <c r="AL368" s="406">
        <v>0</v>
      </c>
      <c r="AM368" s="406">
        <v>0</v>
      </c>
      <c r="AN368" s="406">
        <f t="shared" ref="AN368" si="472">AN367</f>
        <v>0</v>
      </c>
      <c r="AO368" s="406">
        <f t="shared" ref="AO368" si="473">AO367</f>
        <v>0</v>
      </c>
      <c r="AP368" s="406">
        <f t="shared" ref="AP368" si="474">AP367</f>
        <v>0</v>
      </c>
      <c r="AQ368" s="406">
        <f t="shared" ref="AQ368" si="475">AQ367</f>
        <v>0</v>
      </c>
      <c r="AR368" s="406">
        <f t="shared" ref="AR368" si="476">AR367</f>
        <v>0</v>
      </c>
      <c r="AS368" s="302"/>
    </row>
    <row r="369" spans="1:45" hidden="1" outlineLevel="1">
      <c r="B369" s="507"/>
      <c r="C369" s="287"/>
      <c r="D369" s="287"/>
      <c r="E369" s="287"/>
      <c r="F369" s="287"/>
      <c r="G369" s="287"/>
      <c r="H369" s="287"/>
      <c r="I369" s="287"/>
      <c r="J369" s="287"/>
      <c r="K369" s="287"/>
      <c r="L369" s="287"/>
      <c r="M369" s="287"/>
      <c r="N369" s="287"/>
      <c r="O369" s="287"/>
      <c r="P369" s="287"/>
      <c r="Q369" s="838"/>
      <c r="R369" s="838"/>
      <c r="S369" s="838"/>
      <c r="T369" s="838"/>
      <c r="U369" s="838"/>
      <c r="V369" s="838"/>
      <c r="W369" s="838"/>
      <c r="X369" s="838"/>
      <c r="Y369" s="838"/>
      <c r="Z369" s="838"/>
      <c r="AA369" s="838"/>
      <c r="AB369" s="838"/>
      <c r="AC369" s="838"/>
      <c r="AD369" s="838"/>
      <c r="AE369" s="848"/>
      <c r="AF369" s="855"/>
      <c r="AG369" s="855"/>
      <c r="AH369" s="855"/>
      <c r="AI369" s="855"/>
      <c r="AJ369" s="855"/>
      <c r="AK369" s="855"/>
      <c r="AL369" s="420"/>
      <c r="AM369" s="420"/>
      <c r="AN369" s="420"/>
      <c r="AO369" s="420"/>
      <c r="AP369" s="420"/>
      <c r="AQ369" s="420"/>
      <c r="AR369" s="420"/>
      <c r="AS369" s="302"/>
    </row>
    <row r="370" spans="1:45" ht="30" hidden="1" outlineLevel="1">
      <c r="A370" s="509">
        <v>45</v>
      </c>
      <c r="B370" s="507" t="s">
        <v>137</v>
      </c>
      <c r="C370" s="287" t="s">
        <v>25</v>
      </c>
      <c r="D370" s="291"/>
      <c r="E370" s="291"/>
      <c r="F370" s="291"/>
      <c r="G370" s="291"/>
      <c r="H370" s="291"/>
      <c r="I370" s="291"/>
      <c r="J370" s="291"/>
      <c r="K370" s="291"/>
      <c r="L370" s="291"/>
      <c r="M370" s="291"/>
      <c r="N370" s="291"/>
      <c r="O370" s="291"/>
      <c r="P370" s="291"/>
      <c r="Q370" s="291">
        <v>12</v>
      </c>
      <c r="R370" s="291"/>
      <c r="S370" s="291"/>
      <c r="T370" s="291"/>
      <c r="U370" s="291"/>
      <c r="V370" s="291"/>
      <c r="W370" s="291"/>
      <c r="X370" s="291"/>
      <c r="Y370" s="291"/>
      <c r="Z370" s="291"/>
      <c r="AA370" s="291"/>
      <c r="AB370" s="291"/>
      <c r="AC370" s="291"/>
      <c r="AD370" s="291"/>
      <c r="AE370" s="853"/>
      <c r="AF370" s="846"/>
      <c r="AG370" s="846"/>
      <c r="AH370" s="846"/>
      <c r="AI370" s="846"/>
      <c r="AJ370" s="846"/>
      <c r="AK370" s="846"/>
      <c r="AL370" s="405"/>
      <c r="AM370" s="410"/>
      <c r="AN370" s="410"/>
      <c r="AO370" s="410"/>
      <c r="AP370" s="410"/>
      <c r="AQ370" s="410"/>
      <c r="AR370" s="410"/>
      <c r="AS370" s="292">
        <f>SUM(AE370:AR370)</f>
        <v>0</v>
      </c>
    </row>
    <row r="371" spans="1:45" hidden="1" outlineLevel="1">
      <c r="B371" s="290" t="s">
        <v>288</v>
      </c>
      <c r="C371" s="287" t="s">
        <v>163</v>
      </c>
      <c r="D371" s="291"/>
      <c r="E371" s="291"/>
      <c r="F371" s="291"/>
      <c r="G371" s="291"/>
      <c r="H371" s="291"/>
      <c r="I371" s="291"/>
      <c r="J371" s="291"/>
      <c r="K371" s="291"/>
      <c r="L371" s="291"/>
      <c r="M371" s="291"/>
      <c r="N371" s="291"/>
      <c r="O371" s="291"/>
      <c r="P371" s="291"/>
      <c r="Q371" s="291">
        <v>12</v>
      </c>
      <c r="R371" s="291"/>
      <c r="S371" s="291"/>
      <c r="T371" s="291"/>
      <c r="U371" s="291"/>
      <c r="V371" s="291"/>
      <c r="W371" s="291"/>
      <c r="X371" s="291"/>
      <c r="Y371" s="291"/>
      <c r="Z371" s="291"/>
      <c r="AA371" s="291"/>
      <c r="AB371" s="291"/>
      <c r="AC371" s="291"/>
      <c r="AD371" s="291"/>
      <c r="AE371" s="847">
        <f>AE370</f>
        <v>0</v>
      </c>
      <c r="AF371" s="847">
        <f t="shared" ref="AF371:AK371" si="477">AF370</f>
        <v>0</v>
      </c>
      <c r="AG371" s="847">
        <f t="shared" si="477"/>
        <v>0</v>
      </c>
      <c r="AH371" s="847">
        <f t="shared" si="477"/>
        <v>0</v>
      </c>
      <c r="AI371" s="847">
        <f t="shared" si="477"/>
        <v>0</v>
      </c>
      <c r="AJ371" s="847">
        <f t="shared" si="477"/>
        <v>0</v>
      </c>
      <c r="AK371" s="847">
        <f t="shared" si="477"/>
        <v>0</v>
      </c>
      <c r="AL371" s="406">
        <v>0</v>
      </c>
      <c r="AM371" s="406">
        <v>0</v>
      </c>
      <c r="AN371" s="406">
        <f t="shared" ref="AN371" si="478">AN370</f>
        <v>0</v>
      </c>
      <c r="AO371" s="406">
        <f t="shared" ref="AO371" si="479">AO370</f>
        <v>0</v>
      </c>
      <c r="AP371" s="406">
        <f t="shared" ref="AP371" si="480">AP370</f>
        <v>0</v>
      </c>
      <c r="AQ371" s="406">
        <f t="shared" ref="AQ371" si="481">AQ370</f>
        <v>0</v>
      </c>
      <c r="AR371" s="406">
        <f t="shared" ref="AR371" si="482">AR370</f>
        <v>0</v>
      </c>
      <c r="AS371" s="302"/>
    </row>
    <row r="372" spans="1:45" hidden="1" outlineLevel="1">
      <c r="B372" s="507"/>
      <c r="C372" s="287"/>
      <c r="D372" s="287"/>
      <c r="E372" s="287"/>
      <c r="F372" s="287"/>
      <c r="G372" s="287"/>
      <c r="H372" s="287"/>
      <c r="I372" s="287"/>
      <c r="J372" s="287"/>
      <c r="K372" s="287"/>
      <c r="L372" s="287"/>
      <c r="M372" s="287"/>
      <c r="N372" s="287"/>
      <c r="O372" s="287"/>
      <c r="P372" s="287"/>
      <c r="Q372" s="838"/>
      <c r="R372" s="838"/>
      <c r="S372" s="838"/>
      <c r="T372" s="838"/>
      <c r="U372" s="838"/>
      <c r="V372" s="838"/>
      <c r="W372" s="838"/>
      <c r="X372" s="838"/>
      <c r="Y372" s="838"/>
      <c r="Z372" s="838"/>
      <c r="AA372" s="838"/>
      <c r="AB372" s="838"/>
      <c r="AC372" s="838"/>
      <c r="AD372" s="838"/>
      <c r="AE372" s="848"/>
      <c r="AF372" s="855"/>
      <c r="AG372" s="855"/>
      <c r="AH372" s="855"/>
      <c r="AI372" s="855"/>
      <c r="AJ372" s="855"/>
      <c r="AK372" s="855"/>
      <c r="AL372" s="420"/>
      <c r="AM372" s="420"/>
      <c r="AN372" s="420"/>
      <c r="AO372" s="420"/>
      <c r="AP372" s="420"/>
      <c r="AQ372" s="420"/>
      <c r="AR372" s="420"/>
      <c r="AS372" s="302"/>
    </row>
    <row r="373" spans="1:45" ht="30" hidden="1" outlineLevel="1">
      <c r="A373" s="509">
        <v>46</v>
      </c>
      <c r="B373" s="507" t="s">
        <v>138</v>
      </c>
      <c r="C373" s="287" t="s">
        <v>25</v>
      </c>
      <c r="D373" s="291"/>
      <c r="E373" s="291"/>
      <c r="F373" s="291"/>
      <c r="G373" s="291"/>
      <c r="H373" s="291"/>
      <c r="I373" s="291"/>
      <c r="J373" s="291"/>
      <c r="K373" s="291"/>
      <c r="L373" s="291"/>
      <c r="M373" s="291"/>
      <c r="N373" s="291"/>
      <c r="O373" s="291"/>
      <c r="P373" s="291"/>
      <c r="Q373" s="291">
        <v>12</v>
      </c>
      <c r="R373" s="291"/>
      <c r="S373" s="291"/>
      <c r="T373" s="291"/>
      <c r="U373" s="291"/>
      <c r="V373" s="291"/>
      <c r="W373" s="291"/>
      <c r="X373" s="291"/>
      <c r="Y373" s="291"/>
      <c r="Z373" s="291"/>
      <c r="AA373" s="291"/>
      <c r="AB373" s="291"/>
      <c r="AC373" s="291"/>
      <c r="AD373" s="291"/>
      <c r="AE373" s="853"/>
      <c r="AF373" s="846"/>
      <c r="AG373" s="846"/>
      <c r="AH373" s="846"/>
      <c r="AI373" s="846"/>
      <c r="AJ373" s="846"/>
      <c r="AK373" s="846"/>
      <c r="AL373" s="405"/>
      <c r="AM373" s="410"/>
      <c r="AN373" s="410"/>
      <c r="AO373" s="410"/>
      <c r="AP373" s="410"/>
      <c r="AQ373" s="410"/>
      <c r="AR373" s="410"/>
      <c r="AS373" s="292">
        <f>SUM(AE373:AR373)</f>
        <v>0</v>
      </c>
    </row>
    <row r="374" spans="1:45" hidden="1" outlineLevel="1">
      <c r="B374" s="290" t="s">
        <v>288</v>
      </c>
      <c r="C374" s="287" t="s">
        <v>163</v>
      </c>
      <c r="D374" s="291"/>
      <c r="E374" s="291"/>
      <c r="F374" s="291"/>
      <c r="G374" s="291"/>
      <c r="H374" s="291"/>
      <c r="I374" s="291"/>
      <c r="J374" s="291"/>
      <c r="K374" s="291"/>
      <c r="L374" s="291"/>
      <c r="M374" s="291"/>
      <c r="N374" s="291"/>
      <c r="O374" s="291"/>
      <c r="P374" s="291"/>
      <c r="Q374" s="291">
        <v>12</v>
      </c>
      <c r="R374" s="291"/>
      <c r="S374" s="291"/>
      <c r="T374" s="291"/>
      <c r="U374" s="291"/>
      <c r="V374" s="291"/>
      <c r="W374" s="291"/>
      <c r="X374" s="291"/>
      <c r="Y374" s="291"/>
      <c r="Z374" s="291"/>
      <c r="AA374" s="291"/>
      <c r="AB374" s="291"/>
      <c r="AC374" s="291"/>
      <c r="AD374" s="291"/>
      <c r="AE374" s="847">
        <f>AE373</f>
        <v>0</v>
      </c>
      <c r="AF374" s="847">
        <f t="shared" ref="AF374:AK374" si="483">AF373</f>
        <v>0</v>
      </c>
      <c r="AG374" s="847">
        <f t="shared" si="483"/>
        <v>0</v>
      </c>
      <c r="AH374" s="847">
        <f t="shared" si="483"/>
        <v>0</v>
      </c>
      <c r="AI374" s="847">
        <f t="shared" si="483"/>
        <v>0</v>
      </c>
      <c r="AJ374" s="847">
        <f t="shared" si="483"/>
        <v>0</v>
      </c>
      <c r="AK374" s="847">
        <f t="shared" si="483"/>
        <v>0</v>
      </c>
      <c r="AL374" s="406">
        <v>0</v>
      </c>
      <c r="AM374" s="406">
        <v>0</v>
      </c>
      <c r="AN374" s="406">
        <f t="shared" ref="AN374" si="484">AN373</f>
        <v>0</v>
      </c>
      <c r="AO374" s="406">
        <f t="shared" ref="AO374" si="485">AO373</f>
        <v>0</v>
      </c>
      <c r="AP374" s="406">
        <f t="shared" ref="AP374" si="486">AP373</f>
        <v>0</v>
      </c>
      <c r="AQ374" s="406">
        <f t="shared" ref="AQ374" si="487">AQ373</f>
        <v>0</v>
      </c>
      <c r="AR374" s="406">
        <f t="shared" ref="AR374" si="488">AR373</f>
        <v>0</v>
      </c>
      <c r="AS374" s="302"/>
    </row>
    <row r="375" spans="1:45" hidden="1" outlineLevel="1">
      <c r="B375" s="507"/>
      <c r="C375" s="287"/>
      <c r="D375" s="287"/>
      <c r="E375" s="287"/>
      <c r="F375" s="287"/>
      <c r="G375" s="287"/>
      <c r="H375" s="287"/>
      <c r="I375" s="287"/>
      <c r="J375" s="287"/>
      <c r="K375" s="287"/>
      <c r="L375" s="287"/>
      <c r="M375" s="287"/>
      <c r="N375" s="287"/>
      <c r="O375" s="287"/>
      <c r="P375" s="287"/>
      <c r="Q375" s="838"/>
      <c r="R375" s="838"/>
      <c r="S375" s="838"/>
      <c r="T375" s="838"/>
      <c r="U375" s="838"/>
      <c r="V375" s="838"/>
      <c r="W375" s="838"/>
      <c r="X375" s="838"/>
      <c r="Y375" s="838"/>
      <c r="Z375" s="838"/>
      <c r="AA375" s="838"/>
      <c r="AB375" s="838"/>
      <c r="AC375" s="838"/>
      <c r="AD375" s="838"/>
      <c r="AE375" s="848"/>
      <c r="AF375" s="855"/>
      <c r="AG375" s="855"/>
      <c r="AH375" s="855"/>
      <c r="AI375" s="855"/>
      <c r="AJ375" s="855"/>
      <c r="AK375" s="855"/>
      <c r="AL375" s="420"/>
      <c r="AM375" s="420"/>
      <c r="AN375" s="420"/>
      <c r="AO375" s="420"/>
      <c r="AP375" s="420"/>
      <c r="AQ375" s="420"/>
      <c r="AR375" s="420"/>
      <c r="AS375" s="302"/>
    </row>
    <row r="376" spans="1:45" ht="30" hidden="1" outlineLevel="1">
      <c r="A376" s="509">
        <v>47</v>
      </c>
      <c r="B376" s="507" t="s">
        <v>139</v>
      </c>
      <c r="C376" s="287" t="s">
        <v>25</v>
      </c>
      <c r="D376" s="291"/>
      <c r="E376" s="291"/>
      <c r="F376" s="291"/>
      <c r="G376" s="291"/>
      <c r="H376" s="291"/>
      <c r="I376" s="291"/>
      <c r="J376" s="291"/>
      <c r="K376" s="291"/>
      <c r="L376" s="291"/>
      <c r="M376" s="291"/>
      <c r="N376" s="291"/>
      <c r="O376" s="291"/>
      <c r="P376" s="291"/>
      <c r="Q376" s="291">
        <v>12</v>
      </c>
      <c r="R376" s="291"/>
      <c r="S376" s="291"/>
      <c r="T376" s="291"/>
      <c r="U376" s="291"/>
      <c r="V376" s="291"/>
      <c r="W376" s="291"/>
      <c r="X376" s="291"/>
      <c r="Y376" s="291"/>
      <c r="Z376" s="291"/>
      <c r="AA376" s="291"/>
      <c r="AB376" s="291"/>
      <c r="AC376" s="291"/>
      <c r="AD376" s="291"/>
      <c r="AE376" s="853"/>
      <c r="AF376" s="846"/>
      <c r="AG376" s="846"/>
      <c r="AH376" s="846"/>
      <c r="AI376" s="846"/>
      <c r="AJ376" s="846"/>
      <c r="AK376" s="846"/>
      <c r="AL376" s="405"/>
      <c r="AM376" s="410"/>
      <c r="AN376" s="410"/>
      <c r="AO376" s="410"/>
      <c r="AP376" s="410"/>
      <c r="AQ376" s="410"/>
      <c r="AR376" s="410"/>
      <c r="AS376" s="292">
        <f>SUM(AE376:AR376)</f>
        <v>0</v>
      </c>
    </row>
    <row r="377" spans="1:45" hidden="1" outlineLevel="1">
      <c r="B377" s="290" t="s">
        <v>288</v>
      </c>
      <c r="C377" s="287" t="s">
        <v>163</v>
      </c>
      <c r="D377" s="291"/>
      <c r="E377" s="291"/>
      <c r="F377" s="291"/>
      <c r="G377" s="291"/>
      <c r="H377" s="291"/>
      <c r="I377" s="291"/>
      <c r="J377" s="291"/>
      <c r="K377" s="291"/>
      <c r="L377" s="291"/>
      <c r="M377" s="291"/>
      <c r="N377" s="291"/>
      <c r="O377" s="291"/>
      <c r="P377" s="291"/>
      <c r="Q377" s="291">
        <v>12</v>
      </c>
      <c r="R377" s="291"/>
      <c r="S377" s="291"/>
      <c r="T377" s="291"/>
      <c r="U377" s="291"/>
      <c r="V377" s="291"/>
      <c r="W377" s="291"/>
      <c r="X377" s="291"/>
      <c r="Y377" s="291"/>
      <c r="Z377" s="291"/>
      <c r="AA377" s="291"/>
      <c r="AB377" s="291"/>
      <c r="AC377" s="291"/>
      <c r="AD377" s="291"/>
      <c r="AE377" s="847">
        <f>AE376</f>
        <v>0</v>
      </c>
      <c r="AF377" s="847">
        <f t="shared" ref="AF377:AK377" si="489">AF376</f>
        <v>0</v>
      </c>
      <c r="AG377" s="847">
        <f t="shared" si="489"/>
        <v>0</v>
      </c>
      <c r="AH377" s="847">
        <f t="shared" si="489"/>
        <v>0</v>
      </c>
      <c r="AI377" s="847">
        <f t="shared" si="489"/>
        <v>0</v>
      </c>
      <c r="AJ377" s="847">
        <f t="shared" si="489"/>
        <v>0</v>
      </c>
      <c r="AK377" s="847">
        <f t="shared" si="489"/>
        <v>0</v>
      </c>
      <c r="AL377" s="406">
        <v>0</v>
      </c>
      <c r="AM377" s="406">
        <v>0</v>
      </c>
      <c r="AN377" s="406">
        <f t="shared" ref="AN377" si="490">AN376</f>
        <v>0</v>
      </c>
      <c r="AO377" s="406">
        <f t="shared" ref="AO377" si="491">AO376</f>
        <v>0</v>
      </c>
      <c r="AP377" s="406">
        <f t="shared" ref="AP377" si="492">AP376</f>
        <v>0</v>
      </c>
      <c r="AQ377" s="406">
        <f t="shared" ref="AQ377" si="493">AQ376</f>
        <v>0</v>
      </c>
      <c r="AR377" s="406">
        <f t="shared" ref="AR377" si="494">AR376</f>
        <v>0</v>
      </c>
      <c r="AS377" s="302"/>
    </row>
    <row r="378" spans="1:45" hidden="1" outlineLevel="1">
      <c r="B378" s="507"/>
      <c r="C378" s="287"/>
      <c r="D378" s="287"/>
      <c r="E378" s="287"/>
      <c r="F378" s="287"/>
      <c r="G378" s="287"/>
      <c r="H378" s="287"/>
      <c r="I378" s="287"/>
      <c r="J378" s="287"/>
      <c r="K378" s="287"/>
      <c r="L378" s="287"/>
      <c r="M378" s="287"/>
      <c r="N378" s="287"/>
      <c r="O378" s="287"/>
      <c r="P378" s="287"/>
      <c r="Q378" s="838"/>
      <c r="R378" s="838"/>
      <c r="S378" s="838"/>
      <c r="T378" s="838"/>
      <c r="U378" s="838"/>
      <c r="V378" s="838"/>
      <c r="W378" s="838"/>
      <c r="X378" s="838"/>
      <c r="Y378" s="838"/>
      <c r="Z378" s="838"/>
      <c r="AA378" s="838"/>
      <c r="AB378" s="838"/>
      <c r="AC378" s="838"/>
      <c r="AD378" s="838"/>
      <c r="AE378" s="848"/>
      <c r="AF378" s="855"/>
      <c r="AG378" s="855"/>
      <c r="AH378" s="855"/>
      <c r="AI378" s="855"/>
      <c r="AJ378" s="855"/>
      <c r="AK378" s="855"/>
      <c r="AL378" s="420"/>
      <c r="AM378" s="420"/>
      <c r="AN378" s="420"/>
      <c r="AO378" s="420"/>
      <c r="AP378" s="420"/>
      <c r="AQ378" s="420"/>
      <c r="AR378" s="420"/>
      <c r="AS378" s="302"/>
    </row>
    <row r="379" spans="1:45" hidden="1" outlineLevel="1">
      <c r="A379" s="509">
        <v>48</v>
      </c>
      <c r="B379" s="507" t="s">
        <v>1198</v>
      </c>
      <c r="C379" s="287" t="s">
        <v>25</v>
      </c>
      <c r="D379" s="291">
        <f>'7.  Persistence Report'!AV154</f>
        <v>178029</v>
      </c>
      <c r="E379" s="291">
        <f>'7.  Persistence Report'!AW154</f>
        <v>178029</v>
      </c>
      <c r="F379" s="291">
        <f>'7.  Persistence Report'!AX154</f>
        <v>178029</v>
      </c>
      <c r="G379" s="291">
        <f>'7.  Persistence Report'!AY154</f>
        <v>178029</v>
      </c>
      <c r="H379" s="291">
        <f>'7.  Persistence Report'!AZ154</f>
        <v>178029</v>
      </c>
      <c r="I379" s="291">
        <f>'7.  Persistence Report'!BA154</f>
        <v>178029</v>
      </c>
      <c r="J379" s="291">
        <f>'7.  Persistence Report'!BB154</f>
        <v>178029</v>
      </c>
      <c r="K379" s="291">
        <f>'7.  Persistence Report'!BC154</f>
        <v>178029</v>
      </c>
      <c r="L379" s="291">
        <f>'7.  Persistence Report'!BD154</f>
        <v>178029</v>
      </c>
      <c r="M379" s="291">
        <f>'7.  Persistence Report'!BE154</f>
        <v>178029</v>
      </c>
      <c r="N379" s="291">
        <f>'7.  Persistence Report'!BF154</f>
        <v>0</v>
      </c>
      <c r="O379" s="291">
        <f>'7.  Persistence Report'!BG154</f>
        <v>0</v>
      </c>
      <c r="P379" s="291">
        <f>'7.  Persistence Report'!BH154</f>
        <v>0</v>
      </c>
      <c r="Q379" s="291">
        <v>12</v>
      </c>
      <c r="R379" s="291">
        <f>'7.  Persistence Report'!Q154</f>
        <v>199</v>
      </c>
      <c r="S379" s="291">
        <f>'7.  Persistence Report'!R154</f>
        <v>199</v>
      </c>
      <c r="T379" s="291">
        <f>'7.  Persistence Report'!S154</f>
        <v>199</v>
      </c>
      <c r="U379" s="291">
        <f>'7.  Persistence Report'!T154</f>
        <v>199</v>
      </c>
      <c r="V379" s="291">
        <f>'7.  Persistence Report'!U154</f>
        <v>199</v>
      </c>
      <c r="W379" s="291">
        <f>'7.  Persistence Report'!V154</f>
        <v>199</v>
      </c>
      <c r="X379" s="291">
        <f>'7.  Persistence Report'!W154</f>
        <v>199</v>
      </c>
      <c r="Y379" s="291">
        <f>'7.  Persistence Report'!X154</f>
        <v>199</v>
      </c>
      <c r="Z379" s="291">
        <f>'7.  Persistence Report'!Y154</f>
        <v>199</v>
      </c>
      <c r="AA379" s="291">
        <f>'7.  Persistence Report'!Z154</f>
        <v>199</v>
      </c>
      <c r="AB379" s="291">
        <f>'7.  Persistence Report'!AA154</f>
        <v>0</v>
      </c>
      <c r="AC379" s="291">
        <f>'7.  Persistence Report'!AB154</f>
        <v>0</v>
      </c>
      <c r="AD379" s="291">
        <f>'7.  Persistence Report'!AC154</f>
        <v>0</v>
      </c>
      <c r="AE379" s="853">
        <v>1</v>
      </c>
      <c r="AF379" s="846">
        <v>0</v>
      </c>
      <c r="AG379" s="846">
        <v>0</v>
      </c>
      <c r="AH379" s="846">
        <v>0</v>
      </c>
      <c r="AI379" s="846">
        <v>0</v>
      </c>
      <c r="AJ379" s="846">
        <v>0</v>
      </c>
      <c r="AK379" s="846">
        <v>0</v>
      </c>
      <c r="AL379" s="405">
        <v>0</v>
      </c>
      <c r="AM379" s="410"/>
      <c r="AN379" s="410"/>
      <c r="AO379" s="410"/>
      <c r="AP379" s="410"/>
      <c r="AQ379" s="410"/>
      <c r="AR379" s="410"/>
      <c r="AS379" s="292">
        <f>SUM(AE379:AR379)</f>
        <v>1</v>
      </c>
    </row>
    <row r="380" spans="1:45" hidden="1" outlineLevel="1">
      <c r="B380" s="290" t="s">
        <v>288</v>
      </c>
      <c r="C380" s="287" t="s">
        <v>163</v>
      </c>
      <c r="D380" s="291"/>
      <c r="E380" s="291"/>
      <c r="F380" s="291"/>
      <c r="G380" s="291"/>
      <c r="H380" s="291"/>
      <c r="I380" s="291"/>
      <c r="J380" s="291"/>
      <c r="K380" s="291"/>
      <c r="L380" s="291"/>
      <c r="M380" s="291"/>
      <c r="N380" s="291"/>
      <c r="O380" s="291"/>
      <c r="P380" s="291"/>
      <c r="Q380" s="291">
        <v>12</v>
      </c>
      <c r="R380" s="291"/>
      <c r="S380" s="291"/>
      <c r="T380" s="291"/>
      <c r="U380" s="291"/>
      <c r="V380" s="291"/>
      <c r="W380" s="291"/>
      <c r="X380" s="291"/>
      <c r="Y380" s="291"/>
      <c r="Z380" s="291"/>
      <c r="AA380" s="291"/>
      <c r="AB380" s="291"/>
      <c r="AC380" s="291"/>
      <c r="AD380" s="291"/>
      <c r="AE380" s="847">
        <f>AE379</f>
        <v>1</v>
      </c>
      <c r="AF380" s="847">
        <f t="shared" ref="AF380:AK380" si="495">AF379</f>
        <v>0</v>
      </c>
      <c r="AG380" s="847">
        <f t="shared" si="495"/>
        <v>0</v>
      </c>
      <c r="AH380" s="847">
        <f t="shared" si="495"/>
        <v>0</v>
      </c>
      <c r="AI380" s="847">
        <f t="shared" si="495"/>
        <v>0</v>
      </c>
      <c r="AJ380" s="847">
        <f t="shared" si="495"/>
        <v>0</v>
      </c>
      <c r="AK380" s="847">
        <f t="shared" si="495"/>
        <v>0</v>
      </c>
      <c r="AL380" s="406">
        <v>0</v>
      </c>
      <c r="AM380" s="406">
        <v>0</v>
      </c>
      <c r="AN380" s="406">
        <f t="shared" ref="AN380" si="496">AN379</f>
        <v>0</v>
      </c>
      <c r="AO380" s="406">
        <f t="shared" ref="AO380" si="497">AO379</f>
        <v>0</v>
      </c>
      <c r="AP380" s="406">
        <f t="shared" ref="AP380" si="498">AP379</f>
        <v>0</v>
      </c>
      <c r="AQ380" s="406">
        <f t="shared" ref="AQ380" si="499">AQ379</f>
        <v>0</v>
      </c>
      <c r="AR380" s="406">
        <f t="shared" ref="AR380" si="500">AR379</f>
        <v>0</v>
      </c>
      <c r="AS380" s="302"/>
    </row>
    <row r="381" spans="1:45" hidden="1" outlineLevel="1">
      <c r="B381" s="507"/>
      <c r="C381" s="287"/>
      <c r="D381" s="287"/>
      <c r="E381" s="287"/>
      <c r="F381" s="287"/>
      <c r="G381" s="287"/>
      <c r="H381" s="287"/>
      <c r="I381" s="287"/>
      <c r="J381" s="287"/>
      <c r="K381" s="287"/>
      <c r="L381" s="287"/>
      <c r="M381" s="287"/>
      <c r="N381" s="287"/>
      <c r="O381" s="287"/>
      <c r="P381" s="287"/>
      <c r="Q381" s="838"/>
      <c r="R381" s="838"/>
      <c r="S381" s="838"/>
      <c r="T381" s="838"/>
      <c r="U381" s="838"/>
      <c r="V381" s="838"/>
      <c r="W381" s="838"/>
      <c r="X381" s="838"/>
      <c r="Y381" s="838"/>
      <c r="Z381" s="838"/>
      <c r="AA381" s="838"/>
      <c r="AB381" s="838"/>
      <c r="AC381" s="838"/>
      <c r="AD381" s="838"/>
      <c r="AE381" s="848"/>
      <c r="AF381" s="855"/>
      <c r="AG381" s="855"/>
      <c r="AH381" s="855"/>
      <c r="AI381" s="855"/>
      <c r="AJ381" s="855"/>
      <c r="AK381" s="855"/>
      <c r="AL381" s="420"/>
      <c r="AM381" s="420"/>
      <c r="AN381" s="420"/>
      <c r="AO381" s="420"/>
      <c r="AP381" s="420"/>
      <c r="AQ381" s="420"/>
      <c r="AR381" s="420"/>
      <c r="AS381" s="302"/>
    </row>
    <row r="382" spans="1:45" hidden="1" outlineLevel="1">
      <c r="A382" s="509">
        <v>49</v>
      </c>
      <c r="B382" s="507" t="s">
        <v>1199</v>
      </c>
      <c r="C382" s="287" t="s">
        <v>25</v>
      </c>
      <c r="D382" s="291">
        <f>'7.  Persistence Report'!AV155</f>
        <v>1215835</v>
      </c>
      <c r="E382" s="291">
        <f>'7.  Persistence Report'!AW155</f>
        <v>1215835</v>
      </c>
      <c r="F382" s="291">
        <f>'7.  Persistence Report'!AX155</f>
        <v>1215835</v>
      </c>
      <c r="G382" s="291">
        <f>'7.  Persistence Report'!AY155</f>
        <v>1215835</v>
      </c>
      <c r="H382" s="291">
        <f>'7.  Persistence Report'!AZ155</f>
        <v>1215835</v>
      </c>
      <c r="I382" s="291">
        <f>'7.  Persistence Report'!BA155</f>
        <v>1215835</v>
      </c>
      <c r="J382" s="291">
        <f>'7.  Persistence Report'!BB155</f>
        <v>1215835</v>
      </c>
      <c r="K382" s="291">
        <f>'7.  Persistence Report'!BC155</f>
        <v>1215835</v>
      </c>
      <c r="L382" s="291">
        <f>'7.  Persistence Report'!BD155</f>
        <v>1215835</v>
      </c>
      <c r="M382" s="291">
        <f>'7.  Persistence Report'!BE155</f>
        <v>1215835</v>
      </c>
      <c r="N382" s="291">
        <f>'7.  Persistence Report'!BF155</f>
        <v>1215835</v>
      </c>
      <c r="O382" s="291">
        <f>'7.  Persistence Report'!BG155</f>
        <v>1215835</v>
      </c>
      <c r="P382" s="291">
        <f>'7.  Persistence Report'!BH155</f>
        <v>1215835</v>
      </c>
      <c r="Q382" s="291">
        <v>12</v>
      </c>
      <c r="R382" s="291">
        <f>'7.  Persistence Report'!Q155</f>
        <v>76</v>
      </c>
      <c r="S382" s="291">
        <f>'7.  Persistence Report'!R155</f>
        <v>76</v>
      </c>
      <c r="T382" s="291">
        <f>'7.  Persistence Report'!S155</f>
        <v>76</v>
      </c>
      <c r="U382" s="291">
        <f>'7.  Persistence Report'!T155</f>
        <v>76</v>
      </c>
      <c r="V382" s="291">
        <f>'7.  Persistence Report'!U155</f>
        <v>76</v>
      </c>
      <c r="W382" s="291">
        <f>'7.  Persistence Report'!V155</f>
        <v>76</v>
      </c>
      <c r="X382" s="291">
        <f>'7.  Persistence Report'!W155</f>
        <v>76</v>
      </c>
      <c r="Y382" s="291">
        <f>'7.  Persistence Report'!X155</f>
        <v>76</v>
      </c>
      <c r="Z382" s="291">
        <f>'7.  Persistence Report'!Y155</f>
        <v>76</v>
      </c>
      <c r="AA382" s="291">
        <f>'7.  Persistence Report'!Z155</f>
        <v>76</v>
      </c>
      <c r="AB382" s="291">
        <f>'7.  Persistence Report'!AA155</f>
        <v>76</v>
      </c>
      <c r="AC382" s="291">
        <f>'7.  Persistence Report'!AB155</f>
        <v>76</v>
      </c>
      <c r="AD382" s="291">
        <f>'7.  Persistence Report'!AC155</f>
        <v>76</v>
      </c>
      <c r="AE382" s="853">
        <v>1</v>
      </c>
      <c r="AF382" s="846">
        <v>0</v>
      </c>
      <c r="AG382" s="846">
        <v>0</v>
      </c>
      <c r="AH382" s="846">
        <v>0</v>
      </c>
      <c r="AI382" s="846">
        <v>0</v>
      </c>
      <c r="AJ382" s="846">
        <v>0</v>
      </c>
      <c r="AK382" s="846">
        <v>0</v>
      </c>
      <c r="AL382" s="405">
        <v>0</v>
      </c>
      <c r="AM382" s="410"/>
      <c r="AN382" s="410"/>
      <c r="AO382" s="410"/>
      <c r="AP382" s="410"/>
      <c r="AQ382" s="410"/>
      <c r="AR382" s="410"/>
      <c r="AS382" s="292">
        <f>SUM(AE382:AR382)</f>
        <v>1</v>
      </c>
    </row>
    <row r="383" spans="1:45" hidden="1" outlineLevel="1">
      <c r="B383" s="290" t="s">
        <v>288</v>
      </c>
      <c r="C383" s="287" t="s">
        <v>163</v>
      </c>
      <c r="D383" s="291"/>
      <c r="E383" s="291"/>
      <c r="F383" s="291"/>
      <c r="G383" s="291"/>
      <c r="H383" s="291"/>
      <c r="I383" s="291"/>
      <c r="J383" s="291"/>
      <c r="K383" s="291"/>
      <c r="L383" s="291"/>
      <c r="M383" s="291"/>
      <c r="N383" s="291"/>
      <c r="O383" s="291"/>
      <c r="P383" s="291"/>
      <c r="Q383" s="291">
        <v>12</v>
      </c>
      <c r="R383" s="291"/>
      <c r="S383" s="291"/>
      <c r="T383" s="291"/>
      <c r="U383" s="291"/>
      <c r="V383" s="291"/>
      <c r="W383" s="291"/>
      <c r="X383" s="291"/>
      <c r="Y383" s="291"/>
      <c r="Z383" s="291"/>
      <c r="AA383" s="291"/>
      <c r="AB383" s="291"/>
      <c r="AC383" s="291"/>
      <c r="AD383" s="291"/>
      <c r="AE383" s="847">
        <f>AE382</f>
        <v>1</v>
      </c>
      <c r="AF383" s="847">
        <f t="shared" ref="AF383:AK383" si="501">AF382</f>
        <v>0</v>
      </c>
      <c r="AG383" s="847">
        <f t="shared" si="501"/>
        <v>0</v>
      </c>
      <c r="AH383" s="847">
        <f t="shared" si="501"/>
        <v>0</v>
      </c>
      <c r="AI383" s="847">
        <f t="shared" si="501"/>
        <v>0</v>
      </c>
      <c r="AJ383" s="847">
        <f t="shared" si="501"/>
        <v>0</v>
      </c>
      <c r="AK383" s="847">
        <f t="shared" si="501"/>
        <v>0</v>
      </c>
      <c r="AL383" s="406">
        <v>0</v>
      </c>
      <c r="AM383" s="406">
        <v>0</v>
      </c>
      <c r="AN383" s="406">
        <f t="shared" ref="AN383" si="502">AN382</f>
        <v>0</v>
      </c>
      <c r="AO383" s="406">
        <f t="shared" ref="AO383" si="503">AO382</f>
        <v>0</v>
      </c>
      <c r="AP383" s="406">
        <f t="shared" ref="AP383" si="504">AP382</f>
        <v>0</v>
      </c>
      <c r="AQ383" s="406">
        <f t="shared" ref="AQ383" si="505">AQ382</f>
        <v>0</v>
      </c>
      <c r="AR383" s="406">
        <f t="shared" ref="AR383" si="506">AR382</f>
        <v>0</v>
      </c>
      <c r="AS383" s="302"/>
    </row>
    <row r="384" spans="1:45" hidden="1" outlineLevel="1">
      <c r="B384" s="432"/>
      <c r="C384" s="301"/>
      <c r="D384" s="287"/>
      <c r="E384" s="287"/>
      <c r="F384" s="287"/>
      <c r="G384" s="287"/>
      <c r="H384" s="287"/>
      <c r="I384" s="287"/>
      <c r="J384" s="287"/>
      <c r="K384" s="287"/>
      <c r="L384" s="287"/>
      <c r="M384" s="287"/>
      <c r="N384" s="287"/>
      <c r="O384" s="287"/>
      <c r="P384" s="287"/>
      <c r="Q384" s="838"/>
      <c r="R384" s="838"/>
      <c r="S384" s="838"/>
      <c r="T384" s="838"/>
      <c r="U384" s="838"/>
      <c r="V384" s="838"/>
      <c r="W384" s="838"/>
      <c r="X384" s="838"/>
      <c r="Y384" s="838"/>
      <c r="Z384" s="838"/>
      <c r="AA384" s="838"/>
      <c r="AB384" s="838"/>
      <c r="AC384" s="838"/>
      <c r="AD384" s="838"/>
      <c r="AE384" s="857"/>
      <c r="AF384" s="857"/>
      <c r="AG384" s="857"/>
      <c r="AH384" s="857"/>
      <c r="AI384" s="857"/>
      <c r="AJ384" s="857"/>
      <c r="AK384" s="857"/>
      <c r="AL384" s="297"/>
      <c r="AM384" s="297"/>
      <c r="AN384" s="297"/>
      <c r="AO384" s="297"/>
      <c r="AP384" s="297"/>
      <c r="AQ384" s="297"/>
      <c r="AR384" s="297"/>
      <c r="AS384" s="302"/>
    </row>
    <row r="385" spans="2:48" ht="15.75" collapsed="1">
      <c r="B385" s="323" t="s">
        <v>273</v>
      </c>
      <c r="C385" s="325"/>
      <c r="D385" s="325">
        <f>SUM(D228:D383)</f>
        <v>45985488.251831919</v>
      </c>
      <c r="E385" s="325">
        <f t="shared" ref="E385:P385" si="507">SUM(E228:E383)</f>
        <v>45422075.442563862</v>
      </c>
      <c r="F385" s="325">
        <f t="shared" si="507"/>
        <v>44950945.303725518</v>
      </c>
      <c r="G385" s="325">
        <f t="shared" si="507"/>
        <v>44949713.218351811</v>
      </c>
      <c r="H385" s="325">
        <f t="shared" si="507"/>
        <v>44936160.530582316</v>
      </c>
      <c r="I385" s="325">
        <f t="shared" si="507"/>
        <v>44035281.721141316</v>
      </c>
      <c r="J385" s="325">
        <f t="shared" si="507"/>
        <v>44031130.558054686</v>
      </c>
      <c r="K385" s="325">
        <f t="shared" si="507"/>
        <v>44020166.677401945</v>
      </c>
      <c r="L385" s="325">
        <f t="shared" si="507"/>
        <v>43478322.802106068</v>
      </c>
      <c r="M385" s="325">
        <f t="shared" si="507"/>
        <v>43392540.414129667</v>
      </c>
      <c r="N385" s="325">
        <f t="shared" si="507"/>
        <v>42635058.777373902</v>
      </c>
      <c r="O385" s="325">
        <f t="shared" si="507"/>
        <v>37863348.969575122</v>
      </c>
      <c r="P385" s="325">
        <f t="shared" si="507"/>
        <v>26682212.739081264</v>
      </c>
      <c r="Q385" s="325"/>
      <c r="R385" s="325">
        <f>SUM(R228:R383)</f>
        <v>6236.5771607423367</v>
      </c>
      <c r="S385" s="325">
        <f t="shared" ref="S385:AD385" si="508">SUM(S228:S383)</f>
        <v>6126.2526884576573</v>
      </c>
      <c r="T385" s="325">
        <f t="shared" si="508"/>
        <v>6117.0124757472367</v>
      </c>
      <c r="U385" s="325">
        <f t="shared" si="508"/>
        <v>6105.6814119855526</v>
      </c>
      <c r="V385" s="325">
        <f t="shared" si="508"/>
        <v>6103.6511459844096</v>
      </c>
      <c r="W385" s="325">
        <f t="shared" si="508"/>
        <v>6050.4247431786644</v>
      </c>
      <c r="X385" s="325">
        <f t="shared" si="508"/>
        <v>6049.423914466729</v>
      </c>
      <c r="Y385" s="325">
        <f t="shared" si="508"/>
        <v>6046.4046796265284</v>
      </c>
      <c r="Z385" s="325">
        <f t="shared" si="508"/>
        <v>5996.0013707266316</v>
      </c>
      <c r="AA385" s="325">
        <f t="shared" si="508"/>
        <v>5985.2701217776112</v>
      </c>
      <c r="AB385" s="325">
        <f t="shared" si="508"/>
        <v>5696.2848706293225</v>
      </c>
      <c r="AC385" s="325">
        <f t="shared" si="508"/>
        <v>4933.2923210770987</v>
      </c>
      <c r="AD385" s="325">
        <f t="shared" si="508"/>
        <v>3362.9102973911022</v>
      </c>
      <c r="AE385" s="325">
        <f>IF(AE226="kWh",SUMPRODUCT(D228:D383,AE228:AE383))</f>
        <v>18486605.440276459</v>
      </c>
      <c r="AF385" s="325">
        <f>IF(AF226="kWh",SUMPRODUCT(D228:D383,AF228:AF383))</f>
        <v>2861413.6275073546</v>
      </c>
      <c r="AG385" s="325">
        <f>IF(AG226="kw",SUMPRODUCT(Q228:Q383,R228:R383,AG228:AG383),SUMPRODUCT(D228:D383,AG228:AG383))</f>
        <v>18077.63905478143</v>
      </c>
      <c r="AH385" s="325">
        <f>IF(AH226="kw",SUMPRODUCT(Q228:Q383,R228:R383,AH228:AH383),SUMPRODUCT(D228:D383,AH228:AH383))</f>
        <v>23176.998505410345</v>
      </c>
      <c r="AI385" s="325">
        <f>IF(AI226="kw",SUMPRODUCT(Q228:Q383,R228:R383,AI228:AI383),SUMPRODUCT(D228:D383,AI228:AI383))</f>
        <v>2943.4472570825892</v>
      </c>
      <c r="AJ385" s="325">
        <f>IF(AJ226="kw",SUMPRODUCT(Q228:Q383,R228:R383,AJ228:AJ383),SUMPRODUCT(D228:D383,AJ228:AJ383))</f>
        <v>0</v>
      </c>
      <c r="AK385" s="325">
        <f>IF(AK226="kw",SUMPRODUCT(Q228:Q383,R228:R383,AK228:AK383),SUMPRODUCT(D228:D383,AK228:AK383))</f>
        <v>0</v>
      </c>
      <c r="AL385" s="325">
        <f>IF(AL226="kw",SUMPRODUCT(Q228:Q383,R228:R383,AL228:AL383),SUMPRODUCT(D228:D383,AL228:AL383))</f>
        <v>0</v>
      </c>
      <c r="AM385" s="325">
        <f>IF(AM226="kw",SUMPRODUCT(Q228:Q383,R228:R383,AM228:AM383),SUMPRODUCT(D228:D383,AM228:AM383))</f>
        <v>0</v>
      </c>
      <c r="AN385" s="325">
        <f>IF(AN226="kw",SUMPRODUCT(Q228:Q383,R228:R383,AN228:AN383),SUMPRODUCT(D228:D383,AN228:AN383))</f>
        <v>0</v>
      </c>
      <c r="AO385" s="325">
        <f>IF(AO226="kw",SUMPRODUCT(Q228:Q383,R228:R383,AO228:AO383),SUMPRODUCT(D228:D383,AO228:AO383))</f>
        <v>0</v>
      </c>
      <c r="AP385" s="325">
        <f>IF(AP226="kw",SUMPRODUCT(Q228:Q383,R228:R383,AP228:AP383),SUMPRODUCT(D228:D383,AP228:AP383))</f>
        <v>0</v>
      </c>
      <c r="AQ385" s="325">
        <f>IF(AQ226="kw",SUMPRODUCT(Q228:Q383,R228:R383,AQ228:AQ383),SUMPRODUCT(D228:D383,AQ228:AQ383))</f>
        <v>0</v>
      </c>
      <c r="AR385" s="325">
        <f>IF(AR226="kw",SUMPRODUCT(Q228:Q383,R228:R383,AR228:AR383),SUMPRODUCT(D228:D383,AR228:AR383))</f>
        <v>0</v>
      </c>
      <c r="AS385" s="326"/>
    </row>
    <row r="386" spans="2:48" ht="15.75">
      <c r="B386" s="386" t="s">
        <v>274</v>
      </c>
      <c r="C386" s="387"/>
      <c r="D386" s="387"/>
      <c r="E386" s="387"/>
      <c r="F386" s="387"/>
      <c r="G386" s="387"/>
      <c r="H386" s="387"/>
      <c r="I386" s="387"/>
      <c r="J386" s="387"/>
      <c r="K386" s="387"/>
      <c r="L386" s="387"/>
      <c r="M386" s="387"/>
      <c r="N386" s="387"/>
      <c r="O386" s="387"/>
      <c r="P386" s="387"/>
      <c r="Q386" s="387"/>
      <c r="R386" s="387"/>
      <c r="S386" s="387"/>
      <c r="T386" s="387"/>
      <c r="U386" s="387"/>
      <c r="V386" s="387"/>
      <c r="W386" s="387"/>
      <c r="X386" s="387"/>
      <c r="Y386" s="387"/>
      <c r="Z386" s="387"/>
      <c r="AA386" s="387"/>
      <c r="AB386" s="387"/>
      <c r="AC386" s="387"/>
      <c r="AD386" s="387"/>
      <c r="AE386" s="387">
        <f>HLOOKUP(AE225,'2. LRAMVA Threshold'!$B$42:$Q$60,8,FALSE)</f>
        <v>0</v>
      </c>
      <c r="AF386" s="387">
        <f>HLOOKUP(AF225,'2. LRAMVA Threshold'!$B$42:$Q$53,8,FALSE)</f>
        <v>0</v>
      </c>
      <c r="AG386" s="387">
        <f>HLOOKUP(AG225,'2. LRAMVA Threshold'!$B$42:$Q$53,8,FALSE)</f>
        <v>0</v>
      </c>
      <c r="AH386" s="387">
        <f>HLOOKUP(AH225,'2. LRAMVA Threshold'!$B$42:$Q$53,8,FALSE)</f>
        <v>0</v>
      </c>
      <c r="AI386" s="387">
        <f>HLOOKUP(AI225,'2. LRAMVA Threshold'!$B$42:$Q$53,8,FALSE)</f>
        <v>0</v>
      </c>
      <c r="AJ386" s="387">
        <f>HLOOKUP(AJ225,'2. LRAMVA Threshold'!$B$42:$Q$53,8,FALSE)</f>
        <v>0</v>
      </c>
      <c r="AK386" s="387">
        <f>HLOOKUP(AK225,'2. LRAMVA Threshold'!$B$42:$Q$53,8,FALSE)</f>
        <v>0</v>
      </c>
      <c r="AL386" s="387">
        <f>HLOOKUP(AL225,'2. LRAMVA Threshold'!$B$42:$Q$53,8,FALSE)</f>
        <v>0</v>
      </c>
      <c r="AM386" s="387">
        <f>HLOOKUP(AM225,'2. LRAMVA Threshold'!$B$42:$Q$53,8,FALSE)</f>
        <v>0</v>
      </c>
      <c r="AN386" s="387">
        <f>HLOOKUP(AN225,'2. LRAMVA Threshold'!$B$42:$Q$53,8,FALSE)</f>
        <v>0</v>
      </c>
      <c r="AO386" s="387">
        <f>HLOOKUP(AO225,'2. LRAMVA Threshold'!$B$42:$Q$53,8,FALSE)</f>
        <v>0</v>
      </c>
      <c r="AP386" s="387">
        <f>HLOOKUP(AP225,'2. LRAMVA Threshold'!$B$42:$Q$53,8,FALSE)</f>
        <v>0</v>
      </c>
      <c r="AQ386" s="387">
        <f>HLOOKUP(AQ225,'2. LRAMVA Threshold'!$B$42:$Q$53,8,FALSE)</f>
        <v>0</v>
      </c>
      <c r="AR386" s="387">
        <f>HLOOKUP(AR225,'2. LRAMVA Threshold'!$B$42:$Q$53,8,FALSE)</f>
        <v>0</v>
      </c>
      <c r="AS386" s="388"/>
    </row>
    <row r="387" spans="2:48">
      <c r="B387" s="389"/>
      <c r="C387" s="427"/>
      <c r="D387" s="428"/>
      <c r="E387" s="428"/>
      <c r="F387" s="428"/>
      <c r="G387" s="428"/>
      <c r="H387" s="428"/>
      <c r="I387" s="428"/>
      <c r="J387" s="428"/>
      <c r="K387" s="428"/>
      <c r="L387" s="428"/>
      <c r="M387" s="428"/>
      <c r="N387" s="391"/>
      <c r="O387" s="391"/>
      <c r="P387" s="391"/>
      <c r="Q387" s="428"/>
      <c r="R387" s="429"/>
      <c r="S387" s="428"/>
      <c r="T387" s="428"/>
      <c r="U387" s="428"/>
      <c r="V387" s="430"/>
      <c r="W387" s="430"/>
      <c r="X387" s="430"/>
      <c r="Y387" s="430"/>
      <c r="Z387" s="428"/>
      <c r="AA387" s="428"/>
      <c r="AB387" s="391"/>
      <c r="AC387" s="391"/>
      <c r="AD387" s="391"/>
      <c r="AE387" s="431"/>
      <c r="AF387" s="431"/>
      <c r="AG387" s="431"/>
      <c r="AH387" s="431"/>
      <c r="AI387" s="431"/>
      <c r="AJ387" s="431"/>
      <c r="AK387" s="431"/>
      <c r="AL387" s="394"/>
      <c r="AM387" s="394"/>
      <c r="AN387" s="394"/>
      <c r="AO387" s="394"/>
      <c r="AP387" s="394"/>
      <c r="AQ387" s="394"/>
      <c r="AR387" s="394"/>
      <c r="AS387" s="395"/>
    </row>
    <row r="388" spans="2:48">
      <c r="B388" s="320" t="s">
        <v>275</v>
      </c>
      <c r="C388" s="334"/>
      <c r="D388" s="334"/>
      <c r="E388" s="371"/>
      <c r="F388" s="371"/>
      <c r="G388" s="371"/>
      <c r="H388" s="371"/>
      <c r="I388" s="371"/>
      <c r="J388" s="371"/>
      <c r="K388" s="371"/>
      <c r="L388" s="371"/>
      <c r="M388" s="371"/>
      <c r="N388" s="371"/>
      <c r="O388" s="371"/>
      <c r="P388" s="371"/>
      <c r="Q388" s="371"/>
      <c r="R388" s="287"/>
      <c r="S388" s="336"/>
      <c r="T388" s="336"/>
      <c r="U388" s="336"/>
      <c r="V388" s="335"/>
      <c r="W388" s="335"/>
      <c r="X388" s="335"/>
      <c r="Y388" s="335"/>
      <c r="Z388" s="336"/>
      <c r="AA388" s="336"/>
      <c r="AB388" s="336"/>
      <c r="AC388" s="336"/>
      <c r="AD388" s="336"/>
      <c r="AE388" s="802">
        <f>HLOOKUP(AE$35,'3.  Distribution Rates'!$C$122:$P$135,8,FALSE)</f>
        <v>0</v>
      </c>
      <c r="AF388" s="802">
        <f>HLOOKUP(AF$35,'3.  Distribution Rates'!$C$122:$P$135,8,FALSE)</f>
        <v>0</v>
      </c>
      <c r="AG388" s="337">
        <f>HLOOKUP(AG$35,'3.  Distribution Rates'!$C$122:$P$135,8,FALSE)</f>
        <v>0</v>
      </c>
      <c r="AH388" s="337">
        <f>HLOOKUP(AH$35,'3.  Distribution Rates'!$C$122:$P$135,8,FALSE)</f>
        <v>0</v>
      </c>
      <c r="AI388" s="337">
        <f>HLOOKUP(AI$35,'3.  Distribution Rates'!$C$122:$P$135,8,FALSE)</f>
        <v>0</v>
      </c>
      <c r="AJ388" s="337">
        <f>HLOOKUP(AJ$35,'3.  Distribution Rates'!$C$122:$P$135,8,FALSE)</f>
        <v>0</v>
      </c>
      <c r="AK388" s="337">
        <f>HLOOKUP(AK$35,'3.  Distribution Rates'!$C$122:$P$135,8,FALSE)</f>
        <v>0</v>
      </c>
      <c r="AL388" s="337">
        <f>HLOOKUP(AL$35,'3.  Distribution Rates'!$C$122:$P$135,8,FALSE)</f>
        <v>0</v>
      </c>
      <c r="AM388" s="337">
        <f>HLOOKUP(AM$35,'3.  Distribution Rates'!$C$122:$P$135,8,FALSE)</f>
        <v>0</v>
      </c>
      <c r="AN388" s="337">
        <f>HLOOKUP(AN$35,'3.  Distribution Rates'!$C$122:$P$135,8,FALSE)</f>
        <v>0</v>
      </c>
      <c r="AO388" s="337">
        <f>HLOOKUP(AO$35,'3.  Distribution Rates'!$C$122:$P$135,8,FALSE)</f>
        <v>0</v>
      </c>
      <c r="AP388" s="337">
        <f>HLOOKUP(AP$35,'3.  Distribution Rates'!$C$122:$P$135,8,FALSE)</f>
        <v>0</v>
      </c>
      <c r="AQ388" s="337">
        <f>HLOOKUP(AQ$35,'3.  Distribution Rates'!$C$122:$P$135,8,FALSE)</f>
        <v>0</v>
      </c>
      <c r="AR388" s="337">
        <f>HLOOKUP(AR$35,'3.  Distribution Rates'!$C$122:$P$135,8,FALSE)</f>
        <v>0</v>
      </c>
      <c r="AS388" s="372"/>
      <c r="AT388" s="337"/>
      <c r="AU388" s="337"/>
      <c r="AV388" s="337"/>
    </row>
    <row r="389" spans="2:48">
      <c r="B389" s="320" t="s">
        <v>276</v>
      </c>
      <c r="C389" s="341"/>
      <c r="D389" s="305"/>
      <c r="E389" s="275"/>
      <c r="F389" s="275"/>
      <c r="G389" s="275"/>
      <c r="H389" s="275"/>
      <c r="I389" s="275"/>
      <c r="J389" s="275"/>
      <c r="K389" s="275"/>
      <c r="L389" s="275"/>
      <c r="M389" s="275"/>
      <c r="N389" s="275"/>
      <c r="O389" s="275"/>
      <c r="P389" s="275"/>
      <c r="Q389" s="275"/>
      <c r="R389" s="287"/>
      <c r="S389" s="275"/>
      <c r="T389" s="275"/>
      <c r="U389" s="275"/>
      <c r="V389" s="305"/>
      <c r="W389" s="305"/>
      <c r="X389" s="305"/>
      <c r="Y389" s="305"/>
      <c r="Z389" s="275"/>
      <c r="AA389" s="275"/>
      <c r="AB389" s="275"/>
      <c r="AC389" s="275"/>
      <c r="AD389" s="275"/>
      <c r="AE389" s="373">
        <f>'4.  2011-2014 LRAM'!AM139*AE388</f>
        <v>0</v>
      </c>
      <c r="AF389" s="373">
        <f>'4.  2011-2014 LRAM'!AN139*AF388</f>
        <v>0</v>
      </c>
      <c r="AG389" s="373">
        <f>'4.  2011-2014 LRAM'!AO139*AG388</f>
        <v>0</v>
      </c>
      <c r="AH389" s="373">
        <f>'4.  2011-2014 LRAM'!AP139*AH388</f>
        <v>0</v>
      </c>
      <c r="AI389" s="373">
        <f>'4.  2011-2014 LRAM'!AQ139*AI388</f>
        <v>0</v>
      </c>
      <c r="AJ389" s="373">
        <f>'4.  2011-2014 LRAM'!AR139*AJ388</f>
        <v>0</v>
      </c>
      <c r="AK389" s="373">
        <f>'4.  2011-2014 LRAM'!AS139*AK388</f>
        <v>0</v>
      </c>
      <c r="AL389" s="373">
        <f>'4.  2011-2014 LRAM'!AT139*AL388</f>
        <v>0</v>
      </c>
      <c r="AM389" s="373">
        <f>'4.  2011-2014 LRAM'!AU139*AM388</f>
        <v>0</v>
      </c>
      <c r="AN389" s="373">
        <f>'4.  2011-2014 LRAM'!AV139*AN388</f>
        <v>0</v>
      </c>
      <c r="AO389" s="373">
        <f>'4.  2011-2014 LRAM'!AW139*AO388</f>
        <v>0</v>
      </c>
      <c r="AP389" s="373">
        <f>'4.  2011-2014 LRAM'!AX139*AP388</f>
        <v>0</v>
      </c>
      <c r="AQ389" s="373">
        <f>'4.  2011-2014 LRAM'!AY139*AQ388</f>
        <v>0</v>
      </c>
      <c r="AR389" s="373">
        <f>'4.  2011-2014 LRAM'!AZ139*AR388</f>
        <v>0</v>
      </c>
      <c r="AS389" s="613">
        <f>SUM(AE389:AR389)</f>
        <v>0</v>
      </c>
    </row>
    <row r="390" spans="2:48">
      <c r="B390" s="320" t="s">
        <v>277</v>
      </c>
      <c r="C390" s="341"/>
      <c r="D390" s="305"/>
      <c r="E390" s="275"/>
      <c r="F390" s="275"/>
      <c r="G390" s="275"/>
      <c r="H390" s="275"/>
      <c r="I390" s="275"/>
      <c r="J390" s="275"/>
      <c r="K390" s="275"/>
      <c r="L390" s="275"/>
      <c r="M390" s="275"/>
      <c r="N390" s="275"/>
      <c r="O390" s="275"/>
      <c r="P390" s="275"/>
      <c r="Q390" s="275"/>
      <c r="R390" s="287"/>
      <c r="S390" s="275"/>
      <c r="T390" s="275"/>
      <c r="U390" s="275"/>
      <c r="V390" s="305"/>
      <c r="W390" s="305"/>
      <c r="X390" s="305"/>
      <c r="Y390" s="305"/>
      <c r="Z390" s="275"/>
      <c r="AA390" s="275"/>
      <c r="AB390" s="275"/>
      <c r="AC390" s="275"/>
      <c r="AD390" s="275"/>
      <c r="AE390" s="373">
        <f>'4.  2011-2014 LRAM'!AM278*AE388</f>
        <v>0</v>
      </c>
      <c r="AF390" s="373">
        <f>'4.  2011-2014 LRAM'!AN278*AF388</f>
        <v>0</v>
      </c>
      <c r="AG390" s="373">
        <f>'4.  2011-2014 LRAM'!AO278*AG388</f>
        <v>0</v>
      </c>
      <c r="AH390" s="373">
        <f>'4.  2011-2014 LRAM'!AP278*AH388</f>
        <v>0</v>
      </c>
      <c r="AI390" s="373">
        <f>'4.  2011-2014 LRAM'!AQ278*AI388</f>
        <v>0</v>
      </c>
      <c r="AJ390" s="373">
        <f>'4.  2011-2014 LRAM'!AR278*AJ388</f>
        <v>0</v>
      </c>
      <c r="AK390" s="373">
        <f>'4.  2011-2014 LRAM'!AS278*AK388</f>
        <v>0</v>
      </c>
      <c r="AL390" s="373">
        <f>'4.  2011-2014 LRAM'!AT278*AL388</f>
        <v>0</v>
      </c>
      <c r="AM390" s="373">
        <f>'4.  2011-2014 LRAM'!AU278*AM388</f>
        <v>0</v>
      </c>
      <c r="AN390" s="373">
        <f>'4.  2011-2014 LRAM'!AV278*AN388</f>
        <v>0</v>
      </c>
      <c r="AO390" s="373">
        <f>'4.  2011-2014 LRAM'!AW278*AO388</f>
        <v>0</v>
      </c>
      <c r="AP390" s="373">
        <f>'4.  2011-2014 LRAM'!AX278*AP388</f>
        <v>0</v>
      </c>
      <c r="AQ390" s="373">
        <f>'4.  2011-2014 LRAM'!AY278*AQ388</f>
        <v>0</v>
      </c>
      <c r="AR390" s="373">
        <f>'4.  2011-2014 LRAM'!AZ278*AR388</f>
        <v>0</v>
      </c>
      <c r="AS390" s="613">
        <f>SUM(AE390:AR390)</f>
        <v>0</v>
      </c>
    </row>
    <row r="391" spans="2:48">
      <c r="B391" s="320" t="s">
        <v>278</v>
      </c>
      <c r="C391" s="341"/>
      <c r="D391" s="305"/>
      <c r="E391" s="275"/>
      <c r="F391" s="275"/>
      <c r="G391" s="275"/>
      <c r="H391" s="275"/>
      <c r="I391" s="275"/>
      <c r="J391" s="275"/>
      <c r="K391" s="275"/>
      <c r="L391" s="275"/>
      <c r="M391" s="275"/>
      <c r="N391" s="275"/>
      <c r="O391" s="275"/>
      <c r="P391" s="275"/>
      <c r="Q391" s="275"/>
      <c r="R391" s="287"/>
      <c r="S391" s="275"/>
      <c r="T391" s="275"/>
      <c r="U391" s="275"/>
      <c r="V391" s="305"/>
      <c r="W391" s="305"/>
      <c r="X391" s="305"/>
      <c r="Y391" s="305"/>
      <c r="Z391" s="275"/>
      <c r="AA391" s="275"/>
      <c r="AB391" s="275"/>
      <c r="AC391" s="275"/>
      <c r="AD391" s="275"/>
      <c r="AE391" s="373">
        <f>'4.  2011-2014 LRAM'!AM414*AE388</f>
        <v>0</v>
      </c>
      <c r="AF391" s="373">
        <f>'4.  2011-2014 LRAM'!AN414*AF388</f>
        <v>0</v>
      </c>
      <c r="AG391" s="373">
        <f>'4.  2011-2014 LRAM'!AO414*AG388</f>
        <v>0</v>
      </c>
      <c r="AH391" s="373">
        <f>'4.  2011-2014 LRAM'!AP414*AH388</f>
        <v>0</v>
      </c>
      <c r="AI391" s="373">
        <f>'4.  2011-2014 LRAM'!AQ414*AI388</f>
        <v>0</v>
      </c>
      <c r="AJ391" s="373">
        <f>'4.  2011-2014 LRAM'!AR414*AJ388</f>
        <v>0</v>
      </c>
      <c r="AK391" s="373">
        <f>'4.  2011-2014 LRAM'!AS414*AK388</f>
        <v>0</v>
      </c>
      <c r="AL391" s="373">
        <f>'4.  2011-2014 LRAM'!AT414*AL388</f>
        <v>0</v>
      </c>
      <c r="AM391" s="373">
        <f>'4.  2011-2014 LRAM'!AU414*AM388</f>
        <v>0</v>
      </c>
      <c r="AN391" s="373">
        <f>'4.  2011-2014 LRAM'!AV414*AN388</f>
        <v>0</v>
      </c>
      <c r="AO391" s="373">
        <f>'4.  2011-2014 LRAM'!AW414*AO388</f>
        <v>0</v>
      </c>
      <c r="AP391" s="373">
        <f>'4.  2011-2014 LRAM'!AX414*AP388</f>
        <v>0</v>
      </c>
      <c r="AQ391" s="373">
        <f>'4.  2011-2014 LRAM'!AY414*AQ388</f>
        <v>0</v>
      </c>
      <c r="AR391" s="373">
        <f>'4.  2011-2014 LRAM'!AZ414*AR388</f>
        <v>0</v>
      </c>
      <c r="AS391" s="613">
        <f>SUM(AE391:AR391)</f>
        <v>0</v>
      </c>
    </row>
    <row r="392" spans="2:48">
      <c r="B392" s="320" t="s">
        <v>279</v>
      </c>
      <c r="C392" s="341"/>
      <c r="D392" s="305"/>
      <c r="E392" s="275"/>
      <c r="F392" s="275"/>
      <c r="G392" s="275"/>
      <c r="H392" s="275"/>
      <c r="I392" s="275"/>
      <c r="J392" s="275"/>
      <c r="K392" s="275"/>
      <c r="L392" s="275"/>
      <c r="M392" s="275"/>
      <c r="N392" s="275"/>
      <c r="O392" s="275"/>
      <c r="P392" s="275"/>
      <c r="Q392" s="275"/>
      <c r="R392" s="287"/>
      <c r="S392" s="275"/>
      <c r="T392" s="275"/>
      <c r="U392" s="275"/>
      <c r="V392" s="305"/>
      <c r="W392" s="305"/>
      <c r="X392" s="305"/>
      <c r="Y392" s="305"/>
      <c r="Z392" s="275"/>
      <c r="AA392" s="275"/>
      <c r="AB392" s="275"/>
      <c r="AC392" s="275"/>
      <c r="AD392" s="275"/>
      <c r="AE392" s="373">
        <f>'4.  2011-2014 LRAM'!AM551*AE388</f>
        <v>0</v>
      </c>
      <c r="AF392" s="373">
        <f>'4.  2011-2014 LRAM'!AN551*AF388</f>
        <v>0</v>
      </c>
      <c r="AG392" s="373">
        <f>'4.  2011-2014 LRAM'!AO551*AG388</f>
        <v>0</v>
      </c>
      <c r="AH392" s="373">
        <f>'4.  2011-2014 LRAM'!AP551*AH388</f>
        <v>0</v>
      </c>
      <c r="AI392" s="373">
        <f>'4.  2011-2014 LRAM'!AQ551*AI388</f>
        <v>0</v>
      </c>
      <c r="AJ392" s="373">
        <f>'4.  2011-2014 LRAM'!AR551*AJ388</f>
        <v>0</v>
      </c>
      <c r="AK392" s="373">
        <f>'4.  2011-2014 LRAM'!AS551*AK388</f>
        <v>0</v>
      </c>
      <c r="AL392" s="373">
        <f>'4.  2011-2014 LRAM'!AT551*AL388</f>
        <v>0</v>
      </c>
      <c r="AM392" s="373">
        <f>'4.  2011-2014 LRAM'!AU551*AM388</f>
        <v>0</v>
      </c>
      <c r="AN392" s="373">
        <f>'4.  2011-2014 LRAM'!AV551*AN388</f>
        <v>0</v>
      </c>
      <c r="AO392" s="373">
        <f>'4.  2011-2014 LRAM'!AW551*AO388</f>
        <v>0</v>
      </c>
      <c r="AP392" s="373">
        <f>'4.  2011-2014 LRAM'!AX551*AP388</f>
        <v>0</v>
      </c>
      <c r="AQ392" s="373">
        <f>'4.  2011-2014 LRAM'!AY551*AQ388</f>
        <v>0</v>
      </c>
      <c r="AR392" s="373">
        <f>'4.  2011-2014 LRAM'!AZ551*AR388</f>
        <v>0</v>
      </c>
      <c r="AS392" s="613">
        <f t="shared" ref="AS392:AS394" si="509">SUM(AE392:AR392)</f>
        <v>0</v>
      </c>
    </row>
    <row r="393" spans="2:48">
      <c r="B393" s="320" t="s">
        <v>280</v>
      </c>
      <c r="C393" s="341"/>
      <c r="D393" s="305"/>
      <c r="E393" s="275"/>
      <c r="F393" s="275"/>
      <c r="G393" s="275"/>
      <c r="H393" s="275"/>
      <c r="I393" s="275"/>
      <c r="J393" s="275"/>
      <c r="K393" s="275"/>
      <c r="L393" s="275"/>
      <c r="M393" s="275"/>
      <c r="N393" s="275"/>
      <c r="O393" s="275"/>
      <c r="P393" s="275"/>
      <c r="Q393" s="275"/>
      <c r="R393" s="287"/>
      <c r="S393" s="275"/>
      <c r="T393" s="275"/>
      <c r="U393" s="275"/>
      <c r="V393" s="305"/>
      <c r="W393" s="305"/>
      <c r="X393" s="305"/>
      <c r="Y393" s="305"/>
      <c r="Z393" s="275"/>
      <c r="AA393" s="275"/>
      <c r="AB393" s="275"/>
      <c r="AC393" s="275"/>
      <c r="AD393" s="275"/>
      <c r="AE393" s="373">
        <f>AE208*AE388</f>
        <v>0</v>
      </c>
      <c r="AF393" s="373">
        <f t="shared" ref="AF393:AR393" si="510">AF208*AF388</f>
        <v>0</v>
      </c>
      <c r="AG393" s="373">
        <f t="shared" si="510"/>
        <v>0</v>
      </c>
      <c r="AH393" s="373">
        <f t="shared" si="510"/>
        <v>0</v>
      </c>
      <c r="AI393" s="373">
        <f t="shared" si="510"/>
        <v>0</v>
      </c>
      <c r="AJ393" s="373">
        <f t="shared" si="510"/>
        <v>0</v>
      </c>
      <c r="AK393" s="373">
        <f t="shared" si="510"/>
        <v>0</v>
      </c>
      <c r="AL393" s="373">
        <f t="shared" si="510"/>
        <v>0</v>
      </c>
      <c r="AM393" s="373">
        <f t="shared" si="510"/>
        <v>0</v>
      </c>
      <c r="AN393" s="373">
        <f t="shared" si="510"/>
        <v>0</v>
      </c>
      <c r="AO393" s="373">
        <f t="shared" si="510"/>
        <v>0</v>
      </c>
      <c r="AP393" s="373">
        <f t="shared" si="510"/>
        <v>0</v>
      </c>
      <c r="AQ393" s="373">
        <f t="shared" si="510"/>
        <v>0</v>
      </c>
      <c r="AR393" s="373">
        <f t="shared" si="510"/>
        <v>0</v>
      </c>
      <c r="AS393" s="613">
        <f t="shared" si="509"/>
        <v>0</v>
      </c>
    </row>
    <row r="394" spans="2:48">
      <c r="B394" s="320" t="s">
        <v>289</v>
      </c>
      <c r="C394" s="341"/>
      <c r="D394" s="305"/>
      <c r="E394" s="275"/>
      <c r="F394" s="275"/>
      <c r="G394" s="275"/>
      <c r="H394" s="275"/>
      <c r="I394" s="275"/>
      <c r="J394" s="275"/>
      <c r="K394" s="275"/>
      <c r="L394" s="275"/>
      <c r="M394" s="275"/>
      <c r="N394" s="275"/>
      <c r="O394" s="275"/>
      <c r="P394" s="275"/>
      <c r="Q394" s="275"/>
      <c r="R394" s="287"/>
      <c r="S394" s="275"/>
      <c r="T394" s="275"/>
      <c r="U394" s="275"/>
      <c r="V394" s="305"/>
      <c r="W394" s="305"/>
      <c r="X394" s="305"/>
      <c r="Y394" s="305"/>
      <c r="Z394" s="275"/>
      <c r="AA394" s="275"/>
      <c r="AB394" s="275"/>
      <c r="AC394" s="275"/>
      <c r="AD394" s="275"/>
      <c r="AE394" s="373">
        <f>AE385*AE388</f>
        <v>0</v>
      </c>
      <c r="AF394" s="373">
        <f t="shared" ref="AF394:AR394" si="511">AF385*AF388</f>
        <v>0</v>
      </c>
      <c r="AG394" s="373">
        <f t="shared" si="511"/>
        <v>0</v>
      </c>
      <c r="AH394" s="373">
        <f t="shared" si="511"/>
        <v>0</v>
      </c>
      <c r="AI394" s="373">
        <f t="shared" si="511"/>
        <v>0</v>
      </c>
      <c r="AJ394" s="373">
        <f t="shared" si="511"/>
        <v>0</v>
      </c>
      <c r="AK394" s="373">
        <f t="shared" si="511"/>
        <v>0</v>
      </c>
      <c r="AL394" s="373">
        <f t="shared" si="511"/>
        <v>0</v>
      </c>
      <c r="AM394" s="373">
        <f t="shared" si="511"/>
        <v>0</v>
      </c>
      <c r="AN394" s="373">
        <f t="shared" si="511"/>
        <v>0</v>
      </c>
      <c r="AO394" s="373">
        <f t="shared" si="511"/>
        <v>0</v>
      </c>
      <c r="AP394" s="373">
        <f t="shared" si="511"/>
        <v>0</v>
      </c>
      <c r="AQ394" s="373">
        <f t="shared" si="511"/>
        <v>0</v>
      </c>
      <c r="AR394" s="373">
        <f t="shared" si="511"/>
        <v>0</v>
      </c>
      <c r="AS394" s="613">
        <f t="shared" si="509"/>
        <v>0</v>
      </c>
    </row>
    <row r="395" spans="2:48" ht="15.75">
      <c r="B395" s="345" t="s">
        <v>281</v>
      </c>
      <c r="C395" s="341"/>
      <c r="D395" s="332"/>
      <c r="E395" s="330"/>
      <c r="F395" s="330"/>
      <c r="G395" s="330"/>
      <c r="H395" s="330"/>
      <c r="I395" s="330"/>
      <c r="J395" s="330"/>
      <c r="K395" s="330"/>
      <c r="L395" s="330"/>
      <c r="M395" s="330"/>
      <c r="N395" s="330"/>
      <c r="O395" s="330"/>
      <c r="P395" s="330"/>
      <c r="Q395" s="330"/>
      <c r="R395" s="296"/>
      <c r="S395" s="330"/>
      <c r="T395" s="330"/>
      <c r="U395" s="330"/>
      <c r="V395" s="332"/>
      <c r="W395" s="332"/>
      <c r="X395" s="332"/>
      <c r="Y395" s="332"/>
      <c r="Z395" s="330"/>
      <c r="AA395" s="330"/>
      <c r="AB395" s="330"/>
      <c r="AC395" s="330"/>
      <c r="AD395" s="330"/>
      <c r="AE395" s="342">
        <f>SUM(AE389:AE394)</f>
        <v>0</v>
      </c>
      <c r="AF395" s="342">
        <f t="shared" ref="AF395:AK395" si="512">SUM(AF389:AF394)</f>
        <v>0</v>
      </c>
      <c r="AG395" s="342">
        <f t="shared" si="512"/>
        <v>0</v>
      </c>
      <c r="AH395" s="342">
        <f t="shared" si="512"/>
        <v>0</v>
      </c>
      <c r="AI395" s="342">
        <f t="shared" si="512"/>
        <v>0</v>
      </c>
      <c r="AJ395" s="342">
        <f t="shared" si="512"/>
        <v>0</v>
      </c>
      <c r="AK395" s="342">
        <f t="shared" si="512"/>
        <v>0</v>
      </c>
      <c r="AL395" s="342">
        <f>SUM(AL389:AL394)</f>
        <v>0</v>
      </c>
      <c r="AM395" s="342">
        <f t="shared" ref="AM395:AR395" si="513">SUM(AM389:AM394)</f>
        <v>0</v>
      </c>
      <c r="AN395" s="342">
        <f t="shared" si="513"/>
        <v>0</v>
      </c>
      <c r="AO395" s="342">
        <f t="shared" si="513"/>
        <v>0</v>
      </c>
      <c r="AP395" s="342">
        <f t="shared" si="513"/>
        <v>0</v>
      </c>
      <c r="AQ395" s="342">
        <f t="shared" si="513"/>
        <v>0</v>
      </c>
      <c r="AR395" s="342">
        <f t="shared" si="513"/>
        <v>0</v>
      </c>
      <c r="AS395" s="402">
        <f>SUM(AS389:AS394)</f>
        <v>0</v>
      </c>
    </row>
    <row r="396" spans="2:48" ht="15.75">
      <c r="B396" s="345" t="s">
        <v>282</v>
      </c>
      <c r="C396" s="341"/>
      <c r="D396" s="346"/>
      <c r="E396" s="330"/>
      <c r="F396" s="330"/>
      <c r="G396" s="330"/>
      <c r="H396" s="330"/>
      <c r="I396" s="330"/>
      <c r="J396" s="330"/>
      <c r="K396" s="330"/>
      <c r="L396" s="330"/>
      <c r="M396" s="330"/>
      <c r="N396" s="330"/>
      <c r="O396" s="330"/>
      <c r="P396" s="330"/>
      <c r="Q396" s="330"/>
      <c r="R396" s="296"/>
      <c r="S396" s="330"/>
      <c r="T396" s="330"/>
      <c r="U396" s="330"/>
      <c r="V396" s="332"/>
      <c r="W396" s="332"/>
      <c r="X396" s="332"/>
      <c r="Y396" s="332"/>
      <c r="Z396" s="330"/>
      <c r="AA396" s="330"/>
      <c r="AB396" s="330"/>
      <c r="AC396" s="330"/>
      <c r="AD396" s="330"/>
      <c r="AE396" s="343">
        <f>AE386*AE388</f>
        <v>0</v>
      </c>
      <c r="AF396" s="343">
        <f t="shared" ref="AF396:AK396" si="514">AF386*AF388</f>
        <v>0</v>
      </c>
      <c r="AG396" s="343">
        <f t="shared" si="514"/>
        <v>0</v>
      </c>
      <c r="AH396" s="343">
        <f t="shared" si="514"/>
        <v>0</v>
      </c>
      <c r="AI396" s="343">
        <f t="shared" si="514"/>
        <v>0</v>
      </c>
      <c r="AJ396" s="343">
        <f t="shared" si="514"/>
        <v>0</v>
      </c>
      <c r="AK396" s="343">
        <f t="shared" si="514"/>
        <v>0</v>
      </c>
      <c r="AL396" s="343">
        <f>AL386*AL388</f>
        <v>0</v>
      </c>
      <c r="AM396" s="343">
        <f t="shared" ref="AM396:AR396" si="515">AM386*AM388</f>
        <v>0</v>
      </c>
      <c r="AN396" s="343">
        <f t="shared" si="515"/>
        <v>0</v>
      </c>
      <c r="AO396" s="343">
        <f t="shared" si="515"/>
        <v>0</v>
      </c>
      <c r="AP396" s="343">
        <f t="shared" si="515"/>
        <v>0</v>
      </c>
      <c r="AQ396" s="343">
        <f t="shared" si="515"/>
        <v>0</v>
      </c>
      <c r="AR396" s="343">
        <f t="shared" si="515"/>
        <v>0</v>
      </c>
      <c r="AS396" s="402">
        <f>SUM(AE396:AR396)</f>
        <v>0</v>
      </c>
    </row>
    <row r="397" spans="2:48" ht="15.75">
      <c r="B397" s="345" t="s">
        <v>283</v>
      </c>
      <c r="C397" s="341"/>
      <c r="D397" s="346"/>
      <c r="E397" s="330"/>
      <c r="F397" s="330"/>
      <c r="G397" s="330"/>
      <c r="H397" s="330"/>
      <c r="I397" s="330"/>
      <c r="J397" s="330"/>
      <c r="K397" s="330"/>
      <c r="L397" s="330"/>
      <c r="M397" s="330"/>
      <c r="N397" s="330"/>
      <c r="O397" s="330"/>
      <c r="P397" s="330"/>
      <c r="Q397" s="330"/>
      <c r="R397" s="296"/>
      <c r="S397" s="330"/>
      <c r="T397" s="330"/>
      <c r="U397" s="330"/>
      <c r="V397" s="346"/>
      <c r="W397" s="346"/>
      <c r="X397" s="346"/>
      <c r="Y397" s="346"/>
      <c r="Z397" s="330"/>
      <c r="AA397" s="330"/>
      <c r="AB397" s="330"/>
      <c r="AC397" s="330"/>
      <c r="AD397" s="330"/>
      <c r="AE397" s="347"/>
      <c r="AF397" s="347"/>
      <c r="AG397" s="347"/>
      <c r="AH397" s="347"/>
      <c r="AI397" s="347"/>
      <c r="AJ397" s="347"/>
      <c r="AK397" s="347"/>
      <c r="AL397" s="347"/>
      <c r="AM397" s="347"/>
      <c r="AN397" s="347"/>
      <c r="AO397" s="347"/>
      <c r="AP397" s="347"/>
      <c r="AQ397" s="347"/>
      <c r="AR397" s="347"/>
      <c r="AS397" s="402">
        <f>AS395-AS396</f>
        <v>0</v>
      </c>
    </row>
    <row r="398" spans="2:48">
      <c r="B398" s="320"/>
      <c r="C398" s="346"/>
      <c r="D398" s="346"/>
      <c r="E398" s="330"/>
      <c r="F398" s="330"/>
      <c r="G398" s="330"/>
      <c r="H398" s="330"/>
      <c r="I398" s="330"/>
      <c r="J398" s="330"/>
      <c r="K398" s="330"/>
      <c r="L398" s="330"/>
      <c r="M398" s="330"/>
      <c r="N398" s="330"/>
      <c r="O398" s="330"/>
      <c r="P398" s="330"/>
      <c r="Q398" s="330"/>
      <c r="R398" s="296"/>
      <c r="S398" s="330"/>
      <c r="T398" s="330"/>
      <c r="U398" s="330"/>
      <c r="V398" s="346"/>
      <c r="W398" s="341"/>
      <c r="X398" s="346"/>
      <c r="Y398" s="346"/>
      <c r="Z398" s="330"/>
      <c r="AA398" s="330"/>
      <c r="AB398" s="330"/>
      <c r="AC398" s="330"/>
      <c r="AD398" s="330"/>
      <c r="AE398" s="348"/>
      <c r="AF398" s="348"/>
      <c r="AG398" s="348"/>
      <c r="AH398" s="348"/>
      <c r="AI398" s="348"/>
      <c r="AJ398" s="348"/>
      <c r="AK398" s="348"/>
      <c r="AL398" s="348"/>
      <c r="AM398" s="348"/>
      <c r="AN398" s="348"/>
      <c r="AO398" s="348"/>
      <c r="AP398" s="348"/>
      <c r="AQ398" s="348"/>
      <c r="AR398" s="348"/>
      <c r="AS398" s="344"/>
    </row>
    <row r="399" spans="2:48">
      <c r="B399" s="434" t="s">
        <v>284</v>
      </c>
      <c r="C399" s="300"/>
      <c r="D399" s="275"/>
      <c r="E399" s="275"/>
      <c r="F399" s="275"/>
      <c r="G399" s="275"/>
      <c r="H399" s="275"/>
      <c r="I399" s="275"/>
      <c r="J399" s="275"/>
      <c r="K399" s="275"/>
      <c r="L399" s="275"/>
      <c r="M399" s="275"/>
      <c r="N399" s="275"/>
      <c r="O399" s="275"/>
      <c r="P399" s="275"/>
      <c r="Q399" s="275"/>
      <c r="R399" s="353"/>
      <c r="S399" s="275"/>
      <c r="T399" s="275"/>
      <c r="U399" s="275"/>
      <c r="V399" s="300"/>
      <c r="W399" s="305"/>
      <c r="X399" s="305"/>
      <c r="Y399" s="275"/>
      <c r="Z399" s="275"/>
      <c r="AA399" s="305"/>
      <c r="AB399" s="305"/>
      <c r="AC399" s="305"/>
      <c r="AD399" s="305"/>
      <c r="AE399" s="287">
        <f>SUMPRODUCT($E$228:$E$383,AE228:AE383)</f>
        <v>18514030.720276456</v>
      </c>
      <c r="AF399" s="287">
        <f>SUMPRODUCT($E$228:$E$383,AF228:AF383)</f>
        <v>2800974.4922805834</v>
      </c>
      <c r="AG399" s="287">
        <f>IF(AG226="kw",SUMPRODUCT($Q$228:$Q$383,$S$228:$S$383,AG228:AG383),SUMPRODUCT($E$228:$E$383,AG228:AG383))</f>
        <v>17594.623526833384</v>
      </c>
      <c r="AH399" s="287">
        <f t="shared" ref="AH399:AR399" si="516">IF(AH226="kw",SUMPRODUCT($Q$228:$Q$383,$S$228:$S$383,AH228:AH383),SUMPRODUCT($E$228:$E$383,AH228:AH383))</f>
        <v>22853.348014809606</v>
      </c>
      <c r="AI399" s="287">
        <f t="shared" si="516"/>
        <v>2864.4643716796045</v>
      </c>
      <c r="AJ399" s="287">
        <f t="shared" si="516"/>
        <v>0</v>
      </c>
      <c r="AK399" s="287">
        <f t="shared" si="516"/>
        <v>0</v>
      </c>
      <c r="AL399" s="287">
        <f t="shared" si="516"/>
        <v>0</v>
      </c>
      <c r="AM399" s="287">
        <f t="shared" si="516"/>
        <v>0</v>
      </c>
      <c r="AN399" s="287">
        <f t="shared" si="516"/>
        <v>0</v>
      </c>
      <c r="AO399" s="287">
        <f t="shared" si="516"/>
        <v>0</v>
      </c>
      <c r="AP399" s="287">
        <f t="shared" si="516"/>
        <v>0</v>
      </c>
      <c r="AQ399" s="287">
        <f t="shared" si="516"/>
        <v>0</v>
      </c>
      <c r="AR399" s="287">
        <f t="shared" si="516"/>
        <v>0</v>
      </c>
      <c r="AS399" s="344"/>
    </row>
    <row r="400" spans="2:48">
      <c r="B400" s="434" t="s">
        <v>285</v>
      </c>
      <c r="C400" s="300"/>
      <c r="D400" s="275"/>
      <c r="E400" s="275"/>
      <c r="F400" s="275"/>
      <c r="G400" s="275"/>
      <c r="H400" s="275"/>
      <c r="I400" s="275"/>
      <c r="J400" s="275"/>
      <c r="K400" s="275"/>
      <c r="L400" s="275"/>
      <c r="M400" s="275"/>
      <c r="N400" s="275"/>
      <c r="O400" s="275"/>
      <c r="P400" s="275"/>
      <c r="Q400" s="275"/>
      <c r="R400" s="353"/>
      <c r="S400" s="275"/>
      <c r="T400" s="275"/>
      <c r="U400" s="275"/>
      <c r="V400" s="300"/>
      <c r="W400" s="305"/>
      <c r="X400" s="305"/>
      <c r="Y400" s="275"/>
      <c r="Z400" s="275"/>
      <c r="AA400" s="305"/>
      <c r="AB400" s="305"/>
      <c r="AC400" s="305"/>
      <c r="AD400" s="305"/>
      <c r="AE400" s="287">
        <f>SUMPRODUCT($F$228:$F$383,AE228:AE383)</f>
        <v>18181862.412633333</v>
      </c>
      <c r="AF400" s="287">
        <f>SUMPRODUCT($F$228:$F$383,AF228:AF383)</f>
        <v>2800974.4922805834</v>
      </c>
      <c r="AG400" s="287">
        <f t="shared" ref="AG400" si="517">IF(AG226="kw",SUMPRODUCT($Q$228:$Q$383,$T$228:$T$383,AG228:AG383),SUMPRODUCT($F$228:$F$383,AG228:AG383))</f>
        <v>17594.623526833384</v>
      </c>
      <c r="AH400" s="287">
        <f t="shared" ref="AH400:AR400" si="518">IF(AH226="kw",SUMPRODUCT($Q$228:$Q$383,$T$228:$T$383,AH228:AH383),SUMPRODUCT($F$228:$F$383,AH228:AH383))</f>
        <v>22853.348014809606</v>
      </c>
      <c r="AI400" s="287">
        <f t="shared" si="518"/>
        <v>2864.4643716796045</v>
      </c>
      <c r="AJ400" s="287">
        <f t="shared" si="518"/>
        <v>0</v>
      </c>
      <c r="AK400" s="287">
        <f t="shared" si="518"/>
        <v>0</v>
      </c>
      <c r="AL400" s="287">
        <f t="shared" si="518"/>
        <v>0</v>
      </c>
      <c r="AM400" s="287">
        <f t="shared" si="518"/>
        <v>0</v>
      </c>
      <c r="AN400" s="287">
        <f t="shared" si="518"/>
        <v>0</v>
      </c>
      <c r="AO400" s="287">
        <f t="shared" si="518"/>
        <v>0</v>
      </c>
      <c r="AP400" s="287">
        <f t="shared" si="518"/>
        <v>0</v>
      </c>
      <c r="AQ400" s="287">
        <f t="shared" si="518"/>
        <v>0</v>
      </c>
      <c r="AR400" s="287">
        <f t="shared" si="518"/>
        <v>0</v>
      </c>
      <c r="AS400" s="333"/>
    </row>
    <row r="401" spans="1:45">
      <c r="B401" s="434" t="s">
        <v>286</v>
      </c>
      <c r="C401" s="300"/>
      <c r="D401" s="275"/>
      <c r="E401" s="275"/>
      <c r="F401" s="275"/>
      <c r="G401" s="275"/>
      <c r="H401" s="275"/>
      <c r="I401" s="275"/>
      <c r="J401" s="275"/>
      <c r="K401" s="275"/>
      <c r="L401" s="275"/>
      <c r="M401" s="275"/>
      <c r="N401" s="275"/>
      <c r="O401" s="275"/>
      <c r="P401" s="275"/>
      <c r="Q401" s="275"/>
      <c r="R401" s="353"/>
      <c r="S401" s="275"/>
      <c r="T401" s="275"/>
      <c r="U401" s="275"/>
      <c r="V401" s="300"/>
      <c r="W401" s="305"/>
      <c r="X401" s="305"/>
      <c r="Y401" s="275"/>
      <c r="Z401" s="275"/>
      <c r="AA401" s="305"/>
      <c r="AB401" s="305"/>
      <c r="AC401" s="305"/>
      <c r="AD401" s="305"/>
      <c r="AE401" s="287">
        <f>SUMPRODUCT($G$228:$G$383,AE228:AE383)</f>
        <v>18181862.412633333</v>
      </c>
      <c r="AF401" s="287">
        <f>SUMPRODUCT($G$228:$G$383,AF228:AF383)</f>
        <v>2800974.4922805834</v>
      </c>
      <c r="AG401" s="287">
        <f t="shared" ref="AG401" si="519">IF(AG226="kw",SUMPRODUCT($Q$228:$Q$383,$U$228:$U$383,AG228:AG383),SUMPRODUCT($G$228:$G$383,AG228:AG383))</f>
        <v>17594.623526833384</v>
      </c>
      <c r="AH401" s="287">
        <f t="shared" ref="AH401:AR401" si="520">IF(AH226="kw",SUMPRODUCT($Q$228:$Q$383,$U$228:$U$383,AH228:AH383),SUMPRODUCT($G$228:$G$383,AH228:AH383))</f>
        <v>22853.348014809606</v>
      </c>
      <c r="AI401" s="287">
        <f t="shared" si="520"/>
        <v>2864.4643716796045</v>
      </c>
      <c r="AJ401" s="287">
        <f t="shared" si="520"/>
        <v>0</v>
      </c>
      <c r="AK401" s="287">
        <f t="shared" si="520"/>
        <v>0</v>
      </c>
      <c r="AL401" s="287">
        <f t="shared" si="520"/>
        <v>0</v>
      </c>
      <c r="AM401" s="287">
        <f t="shared" si="520"/>
        <v>0</v>
      </c>
      <c r="AN401" s="287">
        <f t="shared" si="520"/>
        <v>0</v>
      </c>
      <c r="AO401" s="287">
        <f t="shared" si="520"/>
        <v>0</v>
      </c>
      <c r="AP401" s="287">
        <f t="shared" si="520"/>
        <v>0</v>
      </c>
      <c r="AQ401" s="287">
        <f t="shared" si="520"/>
        <v>0</v>
      </c>
      <c r="AR401" s="287">
        <f t="shared" si="520"/>
        <v>0</v>
      </c>
      <c r="AS401" s="333"/>
    </row>
    <row r="402" spans="1:45">
      <c r="B402" s="434" t="s">
        <v>287</v>
      </c>
      <c r="C402" s="300"/>
      <c r="D402" s="275"/>
      <c r="E402" s="275"/>
      <c r="F402" s="275"/>
      <c r="G402" s="275"/>
      <c r="H402" s="275"/>
      <c r="I402" s="275"/>
      <c r="J402" s="275"/>
      <c r="K402" s="275"/>
      <c r="L402" s="275"/>
      <c r="M402" s="275"/>
      <c r="N402" s="275"/>
      <c r="O402" s="275"/>
      <c r="P402" s="275"/>
      <c r="Q402" s="275"/>
      <c r="R402" s="353"/>
      <c r="S402" s="275"/>
      <c r="T402" s="275"/>
      <c r="U402" s="275"/>
      <c r="V402" s="300"/>
      <c r="W402" s="305"/>
      <c r="X402" s="305"/>
      <c r="Y402" s="275"/>
      <c r="Z402" s="275"/>
      <c r="AA402" s="305"/>
      <c r="AB402" s="305"/>
      <c r="AC402" s="305"/>
      <c r="AD402" s="305"/>
      <c r="AE402" s="287">
        <f>SUMPRODUCT($H$228:$H$383,AE228:AE383)</f>
        <v>18181862.412633333</v>
      </c>
      <c r="AF402" s="287">
        <f>SUMPRODUCT($H$228:$H$383,AF228:AF383)</f>
        <v>2787421.8045110861</v>
      </c>
      <c r="AG402" s="287">
        <f>IF(AG226="kw",SUMPRODUCT($Q$228:$Q$383,$V$228:$V$383,AG228:AG383),SUMPRODUCT($H$228:$H$383,AG228:AG383))</f>
        <v>17594.623526833384</v>
      </c>
      <c r="AH402" s="287">
        <f t="shared" ref="AH402:AR402" si="521">IF(AH226="kw",SUMPRODUCT($Q$228:$Q$383,$V$228:$V$383,AH228:AH383),SUMPRODUCT($H$228:$H$383,AH228:AH383))</f>
        <v>22853.348014809606</v>
      </c>
      <c r="AI402" s="287">
        <f t="shared" si="521"/>
        <v>2864.4643716796045</v>
      </c>
      <c r="AJ402" s="287">
        <f t="shared" si="521"/>
        <v>0</v>
      </c>
      <c r="AK402" s="287">
        <f t="shared" si="521"/>
        <v>0</v>
      </c>
      <c r="AL402" s="287">
        <f t="shared" si="521"/>
        <v>0</v>
      </c>
      <c r="AM402" s="287">
        <f t="shared" si="521"/>
        <v>0</v>
      </c>
      <c r="AN402" s="287">
        <f t="shared" si="521"/>
        <v>0</v>
      </c>
      <c r="AO402" s="287">
        <f t="shared" si="521"/>
        <v>0</v>
      </c>
      <c r="AP402" s="287">
        <f t="shared" si="521"/>
        <v>0</v>
      </c>
      <c r="AQ402" s="287">
        <f t="shared" si="521"/>
        <v>0</v>
      </c>
      <c r="AR402" s="287">
        <f t="shared" si="521"/>
        <v>0</v>
      </c>
      <c r="AS402" s="333"/>
    </row>
    <row r="403" spans="1:45">
      <c r="B403" s="434" t="s">
        <v>837</v>
      </c>
      <c r="C403" s="300"/>
      <c r="D403" s="275"/>
      <c r="E403" s="275"/>
      <c r="F403" s="275"/>
      <c r="G403" s="275"/>
      <c r="H403" s="275"/>
      <c r="I403" s="275"/>
      <c r="J403" s="275"/>
      <c r="K403" s="275"/>
      <c r="L403" s="275"/>
      <c r="M403" s="275"/>
      <c r="N403" s="275"/>
      <c r="O403" s="275"/>
      <c r="P403" s="275"/>
      <c r="Q403" s="275"/>
      <c r="R403" s="353"/>
      <c r="S403" s="275"/>
      <c r="T403" s="275"/>
      <c r="U403" s="275"/>
      <c r="V403" s="300"/>
      <c r="W403" s="305"/>
      <c r="X403" s="305"/>
      <c r="Y403" s="275"/>
      <c r="Z403" s="275"/>
      <c r="AA403" s="305"/>
      <c r="AB403" s="305"/>
      <c r="AC403" s="305"/>
      <c r="AD403" s="305"/>
      <c r="AE403" s="287">
        <f>SUMPRODUCT($I$228:$I$383,AE228:AE383)</f>
        <v>18181862.412633333</v>
      </c>
      <c r="AF403" s="287">
        <f>SUMPRODUCT($I$228:$I$383,AF228:AF383)</f>
        <v>2667906.1445740294</v>
      </c>
      <c r="AG403" s="287">
        <f>IF(AG226="kw",SUMPRODUCT($Q$228:$Q$383,$W$228:$W$383,AG228:AG383),SUMPRODUCT($I$228:$I$383,AG228:AG383))</f>
        <v>17336.894803748775</v>
      </c>
      <c r="AH403" s="287">
        <f t="shared" ref="AH403:AR403" si="522">IF(AH226="kw",SUMPRODUCT($Q$228:$Q$383,$W$228:$W$383,AH228:AH383),SUMPRODUCT($I$228:$I$383,AH228:AH383))</f>
        <v>22680.653716507033</v>
      </c>
      <c r="AI403" s="287">
        <f t="shared" si="522"/>
        <v>2822.3204714888034</v>
      </c>
      <c r="AJ403" s="287">
        <f t="shared" si="522"/>
        <v>0</v>
      </c>
      <c r="AK403" s="287">
        <f t="shared" si="522"/>
        <v>0</v>
      </c>
      <c r="AL403" s="287">
        <f t="shared" si="522"/>
        <v>0</v>
      </c>
      <c r="AM403" s="287">
        <f t="shared" si="522"/>
        <v>0</v>
      </c>
      <c r="AN403" s="287">
        <f t="shared" si="522"/>
        <v>0</v>
      </c>
      <c r="AO403" s="287">
        <f t="shared" si="522"/>
        <v>0</v>
      </c>
      <c r="AP403" s="287">
        <f t="shared" si="522"/>
        <v>0</v>
      </c>
      <c r="AQ403" s="287">
        <f t="shared" si="522"/>
        <v>0</v>
      </c>
      <c r="AR403" s="287">
        <f t="shared" si="522"/>
        <v>0</v>
      </c>
      <c r="AS403" s="333"/>
    </row>
    <row r="404" spans="1:45">
      <c r="B404" s="434" t="s">
        <v>847</v>
      </c>
      <c r="C404" s="300"/>
      <c r="D404" s="275"/>
      <c r="E404" s="275"/>
      <c r="F404" s="275"/>
      <c r="G404" s="275"/>
      <c r="H404" s="275"/>
      <c r="I404" s="275"/>
      <c r="J404" s="275"/>
      <c r="K404" s="275"/>
      <c r="L404" s="275"/>
      <c r="M404" s="275"/>
      <c r="N404" s="275"/>
      <c r="O404" s="275"/>
      <c r="P404" s="275"/>
      <c r="Q404" s="275"/>
      <c r="R404" s="353"/>
      <c r="S404" s="275"/>
      <c r="T404" s="275"/>
      <c r="U404" s="275"/>
      <c r="V404" s="300"/>
      <c r="W404" s="305"/>
      <c r="X404" s="305"/>
      <c r="Y404" s="275"/>
      <c r="Z404" s="275"/>
      <c r="AA404" s="305"/>
      <c r="AB404" s="305"/>
      <c r="AC404" s="305"/>
      <c r="AD404" s="305"/>
      <c r="AE404" s="287">
        <f>SUMPRODUCT($J$228:$J$383,AE228:AE383)</f>
        <v>18181862.412633333</v>
      </c>
      <c r="AF404" s="287">
        <f>SUMPRODUCT($J$228:$J$383,AF228:AF383)</f>
        <v>2663754.981487405</v>
      </c>
      <c r="AG404" s="287">
        <f>IF(AG226="kw",SUMPRODUCT($Q$228:$Q$383,$X$228:$X$383,AG228:AG383),SUMPRODUCT($J$228:$J$383,AG228:AG383))</f>
        <v>17336.894803748775</v>
      </c>
      <c r="AH404" s="287">
        <f t="shared" ref="AH404:AR404" si="523">IF(AH226="kw",SUMPRODUCT($Q$228:$Q$383,$X$228:$X$383,AH228:AH383),SUMPRODUCT($J$228:$J$383,AH228:AH383))</f>
        <v>22680.653716507033</v>
      </c>
      <c r="AI404" s="287">
        <f t="shared" si="523"/>
        <v>2822.3204714888034</v>
      </c>
      <c r="AJ404" s="287">
        <f t="shared" si="523"/>
        <v>0</v>
      </c>
      <c r="AK404" s="287">
        <f t="shared" si="523"/>
        <v>0</v>
      </c>
      <c r="AL404" s="287">
        <f t="shared" si="523"/>
        <v>0</v>
      </c>
      <c r="AM404" s="287">
        <f t="shared" si="523"/>
        <v>0</v>
      </c>
      <c r="AN404" s="287">
        <f t="shared" si="523"/>
        <v>0</v>
      </c>
      <c r="AO404" s="287">
        <f t="shared" si="523"/>
        <v>0</v>
      </c>
      <c r="AP404" s="287">
        <f t="shared" si="523"/>
        <v>0</v>
      </c>
      <c r="AQ404" s="287">
        <f t="shared" si="523"/>
        <v>0</v>
      </c>
      <c r="AR404" s="287">
        <f t="shared" si="523"/>
        <v>0</v>
      </c>
      <c r="AS404" s="333"/>
    </row>
    <row r="405" spans="1:45">
      <c r="B405" s="434" t="s">
        <v>848</v>
      </c>
      <c r="C405" s="300"/>
      <c r="D405" s="275"/>
      <c r="E405" s="275"/>
      <c r="F405" s="275"/>
      <c r="G405" s="275"/>
      <c r="H405" s="275"/>
      <c r="I405" s="275"/>
      <c r="J405" s="275"/>
      <c r="K405" s="275"/>
      <c r="L405" s="275"/>
      <c r="M405" s="275"/>
      <c r="N405" s="275"/>
      <c r="O405" s="275"/>
      <c r="P405" s="275"/>
      <c r="Q405" s="275"/>
      <c r="R405" s="353"/>
      <c r="S405" s="275"/>
      <c r="T405" s="275"/>
      <c r="U405" s="275"/>
      <c r="V405" s="300"/>
      <c r="W405" s="305"/>
      <c r="X405" s="305"/>
      <c r="Y405" s="275"/>
      <c r="Z405" s="275"/>
      <c r="AA405" s="305"/>
      <c r="AB405" s="305"/>
      <c r="AC405" s="305"/>
      <c r="AD405" s="305"/>
      <c r="AE405" s="287">
        <f>SUMPRODUCT($K$228:$K$383,AE228:AE383)</f>
        <v>18180077.965344477</v>
      </c>
      <c r="AF405" s="287">
        <f>SUMPRODUCT($K$228:$K$383,AF228:AF383)</f>
        <v>2654575.5481235157</v>
      </c>
      <c r="AG405" s="287">
        <f>IF(AG226="kw",SUMPRODUCT($Q$228:$Q$383,$Y$228:$Y$383,AG228:AG383),SUMPRODUCT($K$228:$K$383,AG228:AG383))</f>
        <v>17336.894803748775</v>
      </c>
      <c r="AH405" s="287">
        <f t="shared" ref="AH405:AR405" si="524">IF(AH226="kw",SUMPRODUCT($Q$228:$Q$383,$Y$228:$Y$383,AH228:AH383),SUMPRODUCT($K$228:$K$383,AH228:AH383))</f>
        <v>22680.653716507033</v>
      </c>
      <c r="AI405" s="287">
        <f t="shared" si="524"/>
        <v>2822.3204714888034</v>
      </c>
      <c r="AJ405" s="287">
        <f t="shared" si="524"/>
        <v>0</v>
      </c>
      <c r="AK405" s="287">
        <f t="shared" si="524"/>
        <v>0</v>
      </c>
      <c r="AL405" s="287">
        <f t="shared" si="524"/>
        <v>0</v>
      </c>
      <c r="AM405" s="287">
        <f t="shared" si="524"/>
        <v>0</v>
      </c>
      <c r="AN405" s="287">
        <f t="shared" si="524"/>
        <v>0</v>
      </c>
      <c r="AO405" s="287">
        <f t="shared" si="524"/>
        <v>0</v>
      </c>
      <c r="AP405" s="287">
        <f t="shared" si="524"/>
        <v>0</v>
      </c>
      <c r="AQ405" s="287">
        <f t="shared" si="524"/>
        <v>0</v>
      </c>
      <c r="AR405" s="287">
        <f t="shared" si="524"/>
        <v>0</v>
      </c>
      <c r="AS405" s="333"/>
    </row>
    <row r="406" spans="1:45">
      <c r="B406" s="434" t="s">
        <v>849</v>
      </c>
      <c r="C406" s="300"/>
      <c r="D406" s="275"/>
      <c r="E406" s="275"/>
      <c r="F406" s="275"/>
      <c r="G406" s="275"/>
      <c r="H406" s="275"/>
      <c r="I406" s="275"/>
      <c r="J406" s="275"/>
      <c r="K406" s="275"/>
      <c r="L406" s="275"/>
      <c r="M406" s="275"/>
      <c r="N406" s="275"/>
      <c r="O406" s="275"/>
      <c r="P406" s="275"/>
      <c r="Q406" s="275"/>
      <c r="R406" s="353"/>
      <c r="S406" s="275"/>
      <c r="T406" s="275"/>
      <c r="U406" s="275"/>
      <c r="V406" s="300"/>
      <c r="W406" s="305"/>
      <c r="X406" s="305"/>
      <c r="Y406" s="275"/>
      <c r="Z406" s="275"/>
      <c r="AA406" s="305"/>
      <c r="AB406" s="305"/>
      <c r="AC406" s="305"/>
      <c r="AD406" s="305"/>
      <c r="AE406" s="287">
        <f>SUMPRODUCT($L$228:$L$383,AE228:AE383)</f>
        <v>18180077.965344477</v>
      </c>
      <c r="AF406" s="287">
        <f>SUMPRODUCT($L$228:$L$383,AF228:AF383)</f>
        <v>2574444.5357442354</v>
      </c>
      <c r="AG406" s="287">
        <f>IF(AG226="kw",SUMPRODUCT($Q$228:$Q$383,$Z$228:$Z$383,AG228:AG383),SUMPRODUCT($L$228:$L$383,AG228:AG383))</f>
        <v>17075.757086663816</v>
      </c>
      <c r="AH406" s="287">
        <f t="shared" ref="AH406:AR406" si="525">IF(AH226="kw",SUMPRODUCT($Q$228:$Q$383,$Z$228:$Z$383,AH228:AH383),SUMPRODUCT($L$228:$L$383,AH228:AH383))</f>
        <v>22505.675179879127</v>
      </c>
      <c r="AI406" s="287">
        <f t="shared" si="525"/>
        <v>2779.6191312844012</v>
      </c>
      <c r="AJ406" s="287">
        <f t="shared" si="525"/>
        <v>0</v>
      </c>
      <c r="AK406" s="287">
        <f t="shared" si="525"/>
        <v>0</v>
      </c>
      <c r="AL406" s="287">
        <f t="shared" si="525"/>
        <v>0</v>
      </c>
      <c r="AM406" s="287">
        <f t="shared" si="525"/>
        <v>0</v>
      </c>
      <c r="AN406" s="287">
        <f t="shared" si="525"/>
        <v>0</v>
      </c>
      <c r="AO406" s="287">
        <f t="shared" si="525"/>
        <v>0</v>
      </c>
      <c r="AP406" s="287">
        <f t="shared" si="525"/>
        <v>0</v>
      </c>
      <c r="AQ406" s="287">
        <f t="shared" si="525"/>
        <v>0</v>
      </c>
      <c r="AR406" s="287">
        <f t="shared" si="525"/>
        <v>0</v>
      </c>
      <c r="AS406" s="333"/>
    </row>
    <row r="407" spans="1:45">
      <c r="B407" s="434" t="s">
        <v>850</v>
      </c>
      <c r="C407" s="300"/>
      <c r="D407" s="275"/>
      <c r="E407" s="275"/>
      <c r="F407" s="275"/>
      <c r="G407" s="275"/>
      <c r="H407" s="275"/>
      <c r="I407" s="275"/>
      <c r="J407" s="275"/>
      <c r="K407" s="275"/>
      <c r="L407" s="275"/>
      <c r="M407" s="275"/>
      <c r="N407" s="275"/>
      <c r="O407" s="275"/>
      <c r="P407" s="275"/>
      <c r="Q407" s="275"/>
      <c r="R407" s="353"/>
      <c r="S407" s="275"/>
      <c r="T407" s="275"/>
      <c r="U407" s="275"/>
      <c r="V407" s="300"/>
      <c r="W407" s="305"/>
      <c r="X407" s="305"/>
      <c r="Y407" s="275"/>
      <c r="Z407" s="275"/>
      <c r="AA407" s="305"/>
      <c r="AB407" s="305"/>
      <c r="AC407" s="305"/>
      <c r="AD407" s="305"/>
      <c r="AE407" s="287">
        <f>SUMPRODUCT($M$228:$M$383,AE228:AE383)</f>
        <v>18125411.205783527</v>
      </c>
      <c r="AF407" s="287">
        <f>SUMPRODUCT($M$228:$M$383,AF228:AF383)</f>
        <v>2556825.6322589689</v>
      </c>
      <c r="AG407" s="287">
        <f>IF(AG226="kw",SUMPRODUCT($Q$228:$Q$383,$AA$228:$AA$383,AG228:AG383),SUMPRODUCT($M$228:$M$383,AG228:AG383))</f>
        <v>17074.064968407318</v>
      </c>
      <c r="AH407" s="287">
        <f t="shared" ref="AH407:AR407" si="526">IF(AH226="kw",SUMPRODUCT($Q$228:$Q$383,$AA$228:$AA$383,AH228:AH383),SUMPRODUCT($M$228:$M$383,AH228:AH383))</f>
        <v>22504.547101041462</v>
      </c>
      <c r="AI407" s="287">
        <f t="shared" si="526"/>
        <v>2779.6191312844012</v>
      </c>
      <c r="AJ407" s="287">
        <f t="shared" si="526"/>
        <v>0</v>
      </c>
      <c r="AK407" s="287">
        <f t="shared" si="526"/>
        <v>0</v>
      </c>
      <c r="AL407" s="287">
        <f t="shared" si="526"/>
        <v>0</v>
      </c>
      <c r="AM407" s="287">
        <f t="shared" si="526"/>
        <v>0</v>
      </c>
      <c r="AN407" s="287">
        <f t="shared" si="526"/>
        <v>0</v>
      </c>
      <c r="AO407" s="287">
        <f t="shared" si="526"/>
        <v>0</v>
      </c>
      <c r="AP407" s="287">
        <f t="shared" si="526"/>
        <v>0</v>
      </c>
      <c r="AQ407" s="287">
        <f t="shared" si="526"/>
        <v>0</v>
      </c>
      <c r="AR407" s="287">
        <f t="shared" si="526"/>
        <v>0</v>
      </c>
      <c r="AS407" s="333"/>
    </row>
    <row r="408" spans="1:45">
      <c r="B408" s="434" t="s">
        <v>851</v>
      </c>
      <c r="C408" s="300"/>
      <c r="D408" s="275"/>
      <c r="E408" s="275"/>
      <c r="F408" s="275"/>
      <c r="G408" s="275"/>
      <c r="H408" s="275"/>
      <c r="I408" s="275"/>
      <c r="J408" s="275"/>
      <c r="K408" s="275"/>
      <c r="L408" s="275"/>
      <c r="M408" s="275"/>
      <c r="N408" s="275"/>
      <c r="O408" s="275"/>
      <c r="P408" s="275"/>
      <c r="Q408" s="275"/>
      <c r="R408" s="353"/>
      <c r="S408" s="275"/>
      <c r="T408" s="275"/>
      <c r="U408" s="275"/>
      <c r="V408" s="300"/>
      <c r="W408" s="305"/>
      <c r="X408" s="305"/>
      <c r="Y408" s="275"/>
      <c r="Z408" s="275"/>
      <c r="AA408" s="305"/>
      <c r="AB408" s="305"/>
      <c r="AC408" s="305"/>
      <c r="AD408" s="305"/>
      <c r="AE408" s="287">
        <f>SUMPRODUCT($N$228:$N$383,AE228:AE383)</f>
        <v>17769493.250876464</v>
      </c>
      <c r="AF408" s="287">
        <f>SUMPRODUCT($N$228:$N$383,AF228:AF383)</f>
        <v>2512129.8092821562</v>
      </c>
      <c r="AG408" s="287">
        <f>IF(AG226="kw",SUMPRODUCT($Q$228:$Q$383,$AB$228:$AB$383,AG228:AG383),SUMPRODUCT($N$228:$N$383,AG228:AG383))</f>
        <v>16755.60034180147</v>
      </c>
      <c r="AH408" s="287">
        <f t="shared" ref="AH408:AR408" si="527">IF(AH226="kw",SUMPRODUCT($Q$228:$Q$383,$AB$228:$AB$383,AH228:AH383),SUMPRODUCT($N$228:$N$383,AH228:AH383))</f>
        <v>22291.363286543216</v>
      </c>
      <c r="AI408" s="287">
        <f t="shared" si="527"/>
        <v>2737.5275360653659</v>
      </c>
      <c r="AJ408" s="287">
        <f t="shared" si="527"/>
        <v>0</v>
      </c>
      <c r="AK408" s="287">
        <f t="shared" si="527"/>
        <v>0</v>
      </c>
      <c r="AL408" s="287">
        <f t="shared" si="527"/>
        <v>0</v>
      </c>
      <c r="AM408" s="287">
        <f t="shared" si="527"/>
        <v>0</v>
      </c>
      <c r="AN408" s="287">
        <f t="shared" si="527"/>
        <v>0</v>
      </c>
      <c r="AO408" s="287">
        <f t="shared" si="527"/>
        <v>0</v>
      </c>
      <c r="AP408" s="287">
        <f t="shared" si="527"/>
        <v>0</v>
      </c>
      <c r="AQ408" s="287">
        <f t="shared" si="527"/>
        <v>0</v>
      </c>
      <c r="AR408" s="287">
        <f t="shared" si="527"/>
        <v>0</v>
      </c>
      <c r="AS408" s="333"/>
    </row>
    <row r="409" spans="1:45">
      <c r="B409" s="435" t="s">
        <v>852</v>
      </c>
      <c r="C409" s="360"/>
      <c r="D409" s="379"/>
      <c r="E409" s="379"/>
      <c r="F409" s="379"/>
      <c r="G409" s="379"/>
      <c r="H409" s="379"/>
      <c r="I409" s="379"/>
      <c r="J409" s="379"/>
      <c r="K409" s="379"/>
      <c r="L409" s="379"/>
      <c r="M409" s="379"/>
      <c r="N409" s="379"/>
      <c r="O409" s="379"/>
      <c r="P409" s="379"/>
      <c r="Q409" s="379"/>
      <c r="R409" s="378"/>
      <c r="S409" s="379"/>
      <c r="T409" s="379"/>
      <c r="U409" s="379"/>
      <c r="V409" s="360"/>
      <c r="W409" s="380"/>
      <c r="X409" s="380"/>
      <c r="Y409" s="379"/>
      <c r="Z409" s="379"/>
      <c r="AA409" s="380"/>
      <c r="AB409" s="380"/>
      <c r="AC409" s="380"/>
      <c r="AD409" s="380"/>
      <c r="AE409" s="322">
        <f>SUMPRODUCT($O$228:$O$383,AE228:AE383)</f>
        <v>17762255.268219054</v>
      </c>
      <c r="AF409" s="322">
        <f>SUMPRODUCT($O$228:$O$383,AF228:AF383)</f>
        <v>1928243.391395126</v>
      </c>
      <c r="AG409" s="322">
        <f>IF(AG226="kw",SUMPRODUCT($Q$228:$Q$383,$AC$228:$AC$383,AG228:AG383),SUMPRODUCT($O$228:$O$383,AG228:AG383))</f>
        <v>12382.60417391641</v>
      </c>
      <c r="AH409" s="322">
        <f t="shared" ref="AH409:AR409" si="528">IF(AH226="kw",SUMPRODUCT($Q$228:$Q$383,$AC$228:$AC$383,AH228:AH383),SUMPRODUCT($O$228:$O$383,AH228:AH383))</f>
        <v>19361.232358563953</v>
      </c>
      <c r="AI409" s="322">
        <f t="shared" si="528"/>
        <v>2024.8082098183936</v>
      </c>
      <c r="AJ409" s="322">
        <f t="shared" si="528"/>
        <v>0</v>
      </c>
      <c r="AK409" s="322">
        <f t="shared" si="528"/>
        <v>0</v>
      </c>
      <c r="AL409" s="322">
        <f t="shared" si="528"/>
        <v>0</v>
      </c>
      <c r="AM409" s="322">
        <f t="shared" si="528"/>
        <v>0</v>
      </c>
      <c r="AN409" s="322">
        <f t="shared" si="528"/>
        <v>0</v>
      </c>
      <c r="AO409" s="322">
        <f t="shared" si="528"/>
        <v>0</v>
      </c>
      <c r="AP409" s="322">
        <f t="shared" si="528"/>
        <v>0</v>
      </c>
      <c r="AQ409" s="322">
        <f t="shared" si="528"/>
        <v>0</v>
      </c>
      <c r="AR409" s="322">
        <f t="shared" si="528"/>
        <v>0</v>
      </c>
      <c r="AS409" s="381"/>
    </row>
    <row r="410" spans="1:45" ht="21" customHeight="1">
      <c r="B410" s="363" t="s">
        <v>589</v>
      </c>
      <c r="C410" s="382"/>
      <c r="D410" s="383"/>
      <c r="E410" s="383"/>
      <c r="F410" s="383"/>
      <c r="G410" s="383"/>
      <c r="H410" s="383"/>
      <c r="I410" s="383"/>
      <c r="J410" s="383"/>
      <c r="K410" s="383"/>
      <c r="L410" s="383"/>
      <c r="M410" s="383"/>
      <c r="N410" s="383"/>
      <c r="O410" s="383"/>
      <c r="P410" s="383"/>
      <c r="Q410" s="383"/>
      <c r="R410" s="383"/>
      <c r="S410" s="383"/>
      <c r="T410" s="383"/>
      <c r="U410" s="383"/>
      <c r="V410" s="366"/>
      <c r="W410" s="367"/>
      <c r="X410" s="383"/>
      <c r="Y410" s="383"/>
      <c r="Z410" s="383"/>
      <c r="AA410" s="383"/>
      <c r="AB410" s="383"/>
      <c r="AC410" s="383"/>
      <c r="AD410" s="383"/>
      <c r="AE410" s="404"/>
      <c r="AF410" s="404"/>
      <c r="AG410" s="404"/>
      <c r="AH410" s="404"/>
      <c r="AI410" s="404"/>
      <c r="AJ410" s="404"/>
      <c r="AK410" s="404"/>
      <c r="AL410" s="404"/>
      <c r="AM410" s="404"/>
      <c r="AN410" s="404"/>
      <c r="AO410" s="404"/>
      <c r="AP410" s="404"/>
      <c r="AQ410" s="404"/>
      <c r="AR410" s="404"/>
      <c r="AS410" s="384"/>
    </row>
    <row r="413" spans="1:45" ht="15.75">
      <c r="B413" s="276" t="s">
        <v>290</v>
      </c>
      <c r="C413" s="277"/>
      <c r="D413" s="577" t="s">
        <v>523</v>
      </c>
      <c r="E413" s="249"/>
      <c r="F413" s="579"/>
      <c r="G413" s="249"/>
      <c r="H413" s="249"/>
      <c r="I413" s="249"/>
      <c r="J413" s="249"/>
      <c r="K413" s="249"/>
      <c r="L413" s="249"/>
      <c r="M413" s="249"/>
      <c r="N413" s="249"/>
      <c r="O413" s="249"/>
      <c r="P413" s="249"/>
      <c r="Q413" s="249"/>
      <c r="R413" s="277"/>
      <c r="S413" s="249"/>
      <c r="T413" s="249"/>
      <c r="U413" s="249"/>
      <c r="V413" s="249"/>
      <c r="W413" s="249"/>
      <c r="X413" s="249"/>
      <c r="Y413" s="249"/>
      <c r="Z413" s="249"/>
      <c r="AA413" s="249"/>
      <c r="AB413" s="249"/>
      <c r="AC413" s="249"/>
      <c r="AD413" s="249"/>
      <c r="AE413" s="266"/>
      <c r="AF413" s="263"/>
      <c r="AG413" s="263"/>
      <c r="AH413" s="263"/>
      <c r="AI413" s="263"/>
      <c r="AJ413" s="263"/>
      <c r="AK413" s="263"/>
      <c r="AL413" s="263"/>
      <c r="AM413" s="263"/>
      <c r="AN413" s="263"/>
      <c r="AO413" s="263"/>
      <c r="AP413" s="263"/>
      <c r="AQ413" s="263"/>
      <c r="AR413" s="263"/>
      <c r="AS413" s="278"/>
    </row>
    <row r="414" spans="1:45" ht="33.75" customHeight="1">
      <c r="B414" s="1031" t="s">
        <v>211</v>
      </c>
      <c r="C414" s="1033" t="s">
        <v>33</v>
      </c>
      <c r="D414" s="280" t="s">
        <v>421</v>
      </c>
      <c r="E414" s="1037" t="s">
        <v>209</v>
      </c>
      <c r="F414" s="1038"/>
      <c r="G414" s="1038"/>
      <c r="H414" s="1038"/>
      <c r="I414" s="1038"/>
      <c r="J414" s="1038"/>
      <c r="K414" s="1038"/>
      <c r="L414" s="1038"/>
      <c r="M414" s="1038"/>
      <c r="N414" s="1038"/>
      <c r="O414" s="1038"/>
      <c r="P414" s="1039"/>
      <c r="Q414" s="1035" t="s">
        <v>213</v>
      </c>
      <c r="R414" s="280" t="s">
        <v>422</v>
      </c>
      <c r="S414" s="1028" t="s">
        <v>212</v>
      </c>
      <c r="T414" s="1029"/>
      <c r="U414" s="1029"/>
      <c r="V414" s="1029"/>
      <c r="W414" s="1029"/>
      <c r="X414" s="1029"/>
      <c r="Y414" s="1029"/>
      <c r="Z414" s="1029"/>
      <c r="AA414" s="1029"/>
      <c r="AB414" s="1029"/>
      <c r="AC414" s="1029"/>
      <c r="AD414" s="1040"/>
      <c r="AE414" s="1028" t="s">
        <v>242</v>
      </c>
      <c r="AF414" s="1029"/>
      <c r="AG414" s="1029"/>
      <c r="AH414" s="1029"/>
      <c r="AI414" s="1029"/>
      <c r="AJ414" s="1029"/>
      <c r="AK414" s="1029"/>
      <c r="AL414" s="1029"/>
      <c r="AM414" s="1029"/>
      <c r="AN414" s="1029"/>
      <c r="AO414" s="1029"/>
      <c r="AP414" s="1029"/>
      <c r="AQ414" s="1029"/>
      <c r="AR414" s="1029"/>
      <c r="AS414" s="1030"/>
    </row>
    <row r="415" spans="1:45" ht="61.5" customHeight="1">
      <c r="B415" s="1032"/>
      <c r="C415" s="1034"/>
      <c r="D415" s="281">
        <v>2017</v>
      </c>
      <c r="E415" s="281">
        <v>2018</v>
      </c>
      <c r="F415" s="281">
        <v>2019</v>
      </c>
      <c r="G415" s="281">
        <v>2020</v>
      </c>
      <c r="H415" s="281">
        <v>2021</v>
      </c>
      <c r="I415" s="281">
        <v>2022</v>
      </c>
      <c r="J415" s="281">
        <v>2023</v>
      </c>
      <c r="K415" s="281">
        <v>2024</v>
      </c>
      <c r="L415" s="281">
        <v>2025</v>
      </c>
      <c r="M415" s="281">
        <v>2026</v>
      </c>
      <c r="N415" s="281">
        <v>2027</v>
      </c>
      <c r="O415" s="281">
        <v>2028</v>
      </c>
      <c r="P415" s="281">
        <v>2029</v>
      </c>
      <c r="Q415" s="1036"/>
      <c r="R415" s="281">
        <v>2017</v>
      </c>
      <c r="S415" s="281">
        <v>2018</v>
      </c>
      <c r="T415" s="281">
        <v>2019</v>
      </c>
      <c r="U415" s="281">
        <v>2020</v>
      </c>
      <c r="V415" s="281">
        <v>2021</v>
      </c>
      <c r="W415" s="281">
        <v>2022</v>
      </c>
      <c r="X415" s="281">
        <v>2023</v>
      </c>
      <c r="Y415" s="281">
        <v>2024</v>
      </c>
      <c r="Z415" s="281">
        <v>2025</v>
      </c>
      <c r="AA415" s="281">
        <v>2026</v>
      </c>
      <c r="AB415" s="281">
        <v>2027</v>
      </c>
      <c r="AC415" s="281">
        <v>2028</v>
      </c>
      <c r="AD415" s="281">
        <v>2029</v>
      </c>
      <c r="AE415" s="281" t="str">
        <f>'1.  LRAMVA Summary'!$D$53</f>
        <v>Residential</v>
      </c>
      <c r="AF415" s="281" t="str">
        <f>'1.  LRAMVA Summary'!$E$53</f>
        <v>GS&lt;50 kW</v>
      </c>
      <c r="AG415" s="281" t="str">
        <f>'1.  LRAMVA Summary'!$F$53</f>
        <v>GS 50 to 699 kW</v>
      </c>
      <c r="AH415" s="281" t="str">
        <f>'1.  LRAMVA Summary'!$G$53</f>
        <v>GS 700 to 4,999 kW</v>
      </c>
      <c r="AI415" s="281" t="str">
        <f>'1.  LRAMVA Summary'!$H$53</f>
        <v>Large Use</v>
      </c>
      <c r="AJ415" s="281" t="str">
        <f>'1.  LRAMVA Summary'!$I$53</f>
        <v>Street Lighting</v>
      </c>
      <c r="AK415" s="281" t="str">
        <f>'1.  LRAMVA Summary'!$J$53</f>
        <v>Unmetered Scattered Load</v>
      </c>
      <c r="AL415" s="281" t="str">
        <f>'1.  LRAMVA Summary'!$K$53</f>
        <v/>
      </c>
      <c r="AM415" s="281" t="str">
        <f>'1.  LRAMVA Summary'!$L$53</f>
        <v/>
      </c>
      <c r="AN415" s="281" t="str">
        <f>'1.  LRAMVA Summary'!$M$53</f>
        <v/>
      </c>
      <c r="AO415" s="281" t="str">
        <f>'1.  LRAMVA Summary'!$N$53</f>
        <v/>
      </c>
      <c r="AP415" s="281" t="str">
        <f>'1.  LRAMVA Summary'!$O$53</f>
        <v/>
      </c>
      <c r="AQ415" s="281" t="str">
        <f>'1.  LRAMVA Summary'!$P$53</f>
        <v/>
      </c>
      <c r="AR415" s="281" t="str">
        <f>'1.  LRAMVA Summary'!$Q$53</f>
        <v/>
      </c>
      <c r="AS415" s="283" t="str">
        <f>'1.  LRAMVA Summary'!$R$53</f>
        <v>Total</v>
      </c>
    </row>
    <row r="416" spans="1:45" ht="15.75" customHeight="1">
      <c r="A416" s="519"/>
      <c r="B416" s="511" t="s">
        <v>501</v>
      </c>
      <c r="C416" s="285"/>
      <c r="D416" s="285"/>
      <c r="E416" s="285"/>
      <c r="F416" s="285"/>
      <c r="G416" s="285"/>
      <c r="H416" s="285"/>
      <c r="I416" s="285"/>
      <c r="J416" s="285"/>
      <c r="K416" s="285"/>
      <c r="L416" s="285"/>
      <c r="M416" s="285"/>
      <c r="N416" s="285"/>
      <c r="O416" s="285"/>
      <c r="P416" s="285"/>
      <c r="Q416" s="286"/>
      <c r="R416" s="285"/>
      <c r="S416" s="285"/>
      <c r="T416" s="285"/>
      <c r="U416" s="285"/>
      <c r="V416" s="285"/>
      <c r="W416" s="285"/>
      <c r="X416" s="285"/>
      <c r="Y416" s="285"/>
      <c r="Z416" s="285"/>
      <c r="AA416" s="285"/>
      <c r="AB416" s="285"/>
      <c r="AC416" s="285"/>
      <c r="AD416" s="285"/>
      <c r="AE416" s="287" t="str">
        <f>'1.  LRAMVA Summary'!$D$54</f>
        <v>kWh</v>
      </c>
      <c r="AF416" s="287" t="str">
        <f>'1.  LRAMVA Summary'!$E$54</f>
        <v>kWh</v>
      </c>
      <c r="AG416" s="287" t="str">
        <f>'1.  LRAMVA Summary'!$F$54</f>
        <v>kW</v>
      </c>
      <c r="AH416" s="287" t="str">
        <f>'1.  LRAMVA Summary'!$G$54</f>
        <v>kW</v>
      </c>
      <c r="AI416" s="287" t="str">
        <f>'1.  LRAMVA Summary'!$H$54</f>
        <v>kW</v>
      </c>
      <c r="AJ416" s="287" t="str">
        <f>'1.  LRAMVA Summary'!$I$54</f>
        <v>kW</v>
      </c>
      <c r="AK416" s="287" t="str">
        <f>'1.  LRAMVA Summary'!$J$54</f>
        <v>kWh</v>
      </c>
      <c r="AL416" s="287">
        <f>'1.  LRAMVA Summary'!$K$54</f>
        <v>0</v>
      </c>
      <c r="AM416" s="287">
        <f>'1.  LRAMVA Summary'!$L$54</f>
        <v>0</v>
      </c>
      <c r="AN416" s="287">
        <f>'1.  LRAMVA Summary'!$M$54</f>
        <v>0</v>
      </c>
      <c r="AO416" s="287">
        <f>'1.  LRAMVA Summary'!$N$54</f>
        <v>0</v>
      </c>
      <c r="AP416" s="287">
        <f>'1.  LRAMVA Summary'!$O$54</f>
        <v>0</v>
      </c>
      <c r="AQ416" s="287">
        <f>'1.  LRAMVA Summary'!$P$54</f>
        <v>0</v>
      </c>
      <c r="AR416" s="287">
        <f>'1.  LRAMVA Summary'!$Q$54</f>
        <v>0</v>
      </c>
      <c r="AS416" s="288"/>
    </row>
    <row r="417" spans="1:45" ht="15.75" hidden="1" outlineLevel="1">
      <c r="A417" s="519"/>
      <c r="B417" s="491" t="s">
        <v>494</v>
      </c>
      <c r="C417" s="285"/>
      <c r="D417" s="285"/>
      <c r="E417" s="285"/>
      <c r="F417" s="285"/>
      <c r="G417" s="285"/>
      <c r="H417" s="285"/>
      <c r="I417" s="285"/>
      <c r="J417" s="285"/>
      <c r="K417" s="285"/>
      <c r="L417" s="285"/>
      <c r="M417" s="285"/>
      <c r="N417" s="285"/>
      <c r="O417" s="285"/>
      <c r="P417" s="285"/>
      <c r="Q417" s="286"/>
      <c r="R417" s="285"/>
      <c r="S417" s="285"/>
      <c r="T417" s="285"/>
      <c r="U417" s="285"/>
      <c r="V417" s="285"/>
      <c r="W417" s="285"/>
      <c r="X417" s="285"/>
      <c r="Y417" s="285"/>
      <c r="Z417" s="285"/>
      <c r="AA417" s="285"/>
      <c r="AB417" s="285"/>
      <c r="AC417" s="285"/>
      <c r="AD417" s="285"/>
      <c r="AE417" s="287"/>
      <c r="AF417" s="287"/>
      <c r="AG417" s="287"/>
      <c r="AH417" s="287"/>
      <c r="AI417" s="287"/>
      <c r="AJ417" s="287"/>
      <c r="AK417" s="287"/>
      <c r="AL417" s="287"/>
      <c r="AM417" s="287"/>
      <c r="AN417" s="287"/>
      <c r="AO417" s="287"/>
      <c r="AP417" s="287"/>
      <c r="AQ417" s="287"/>
      <c r="AR417" s="287"/>
      <c r="AS417" s="288"/>
    </row>
    <row r="418" spans="1:45" hidden="1" outlineLevel="1">
      <c r="A418" s="519">
        <v>1</v>
      </c>
      <c r="B418" s="423" t="s">
        <v>95</v>
      </c>
      <c r="C418" s="287" t="s">
        <v>25</v>
      </c>
      <c r="D418" s="291"/>
      <c r="E418" s="291"/>
      <c r="F418" s="291"/>
      <c r="G418" s="291"/>
      <c r="H418" s="291"/>
      <c r="I418" s="291"/>
      <c r="J418" s="291"/>
      <c r="K418" s="291"/>
      <c r="L418" s="291"/>
      <c r="M418" s="291"/>
      <c r="N418" s="291"/>
      <c r="O418" s="291"/>
      <c r="P418" s="291"/>
      <c r="Q418" s="287"/>
      <c r="R418" s="291"/>
      <c r="S418" s="291"/>
      <c r="T418" s="291"/>
      <c r="U418" s="291"/>
      <c r="V418" s="291"/>
      <c r="W418" s="291"/>
      <c r="X418" s="291"/>
      <c r="Y418" s="291"/>
      <c r="Z418" s="291"/>
      <c r="AA418" s="291"/>
      <c r="AB418" s="291"/>
      <c r="AC418" s="291"/>
      <c r="AD418" s="291"/>
      <c r="AE418" s="405"/>
      <c r="AF418" s="405"/>
      <c r="AG418" s="405"/>
      <c r="AH418" s="405"/>
      <c r="AI418" s="405"/>
      <c r="AJ418" s="405"/>
      <c r="AK418" s="405"/>
      <c r="AL418" s="405"/>
      <c r="AM418" s="405"/>
      <c r="AN418" s="405"/>
      <c r="AO418" s="405"/>
      <c r="AP418" s="405"/>
      <c r="AQ418" s="405"/>
      <c r="AR418" s="405"/>
      <c r="AS418" s="292">
        <f>SUM(AE418:AR418)</f>
        <v>0</v>
      </c>
    </row>
    <row r="419" spans="1:45" hidden="1" outlineLevel="1">
      <c r="A419" s="519"/>
      <c r="B419" s="426" t="s">
        <v>307</v>
      </c>
      <c r="C419" s="287" t="s">
        <v>163</v>
      </c>
      <c r="D419" s="291"/>
      <c r="E419" s="291"/>
      <c r="F419" s="291"/>
      <c r="G419" s="291"/>
      <c r="H419" s="291"/>
      <c r="I419" s="291"/>
      <c r="J419" s="291"/>
      <c r="K419" s="291"/>
      <c r="L419" s="291"/>
      <c r="M419" s="291"/>
      <c r="N419" s="291"/>
      <c r="O419" s="291"/>
      <c r="P419" s="291"/>
      <c r="Q419" s="463"/>
      <c r="R419" s="291"/>
      <c r="S419" s="291"/>
      <c r="T419" s="291"/>
      <c r="U419" s="291"/>
      <c r="V419" s="291"/>
      <c r="W419" s="291"/>
      <c r="X419" s="291"/>
      <c r="Y419" s="291"/>
      <c r="Z419" s="291"/>
      <c r="AA419" s="291"/>
      <c r="AB419" s="291"/>
      <c r="AC419" s="291"/>
      <c r="AD419" s="291"/>
      <c r="AE419" s="406">
        <v>0</v>
      </c>
      <c r="AF419" s="406">
        <v>0</v>
      </c>
      <c r="AG419" s="406">
        <v>0</v>
      </c>
      <c r="AH419" s="406">
        <v>0</v>
      </c>
      <c r="AI419" s="406">
        <v>0</v>
      </c>
      <c r="AJ419" s="406">
        <v>0</v>
      </c>
      <c r="AK419" s="406">
        <v>0</v>
      </c>
      <c r="AL419" s="406">
        <v>0</v>
      </c>
      <c r="AM419" s="406">
        <v>0</v>
      </c>
      <c r="AN419" s="406">
        <f t="shared" ref="AN419" si="529">AN418</f>
        <v>0</v>
      </c>
      <c r="AO419" s="406">
        <f t="shared" ref="AO419" si="530">AO418</f>
        <v>0</v>
      </c>
      <c r="AP419" s="406">
        <f t="shared" ref="AP419" si="531">AP418</f>
        <v>0</v>
      </c>
      <c r="AQ419" s="406">
        <f t="shared" ref="AQ419" si="532">AQ418</f>
        <v>0</v>
      </c>
      <c r="AR419" s="406">
        <f t="shared" ref="AR419" si="533">AR418</f>
        <v>0</v>
      </c>
      <c r="AS419" s="293"/>
    </row>
    <row r="420" spans="1:45" ht="15.75" hidden="1" outlineLevel="1">
      <c r="A420" s="519"/>
      <c r="B420" s="512"/>
      <c r="C420" s="295"/>
      <c r="D420" s="295"/>
      <c r="E420" s="295"/>
      <c r="F420" s="295"/>
      <c r="G420" s="295"/>
      <c r="H420" s="295"/>
      <c r="I420" s="295"/>
      <c r="J420" s="725"/>
      <c r="K420" s="295"/>
      <c r="L420" s="295"/>
      <c r="M420" s="295"/>
      <c r="N420" s="295"/>
      <c r="O420" s="295"/>
      <c r="P420" s="295"/>
      <c r="Q420" s="296"/>
      <c r="R420" s="295"/>
      <c r="S420" s="295"/>
      <c r="T420" s="295"/>
      <c r="U420" s="295"/>
      <c r="V420" s="295"/>
      <c r="W420" s="295"/>
      <c r="X420" s="295"/>
      <c r="Y420" s="295"/>
      <c r="Z420" s="295"/>
      <c r="AA420" s="295"/>
      <c r="AB420" s="295"/>
      <c r="AC420" s="295"/>
      <c r="AD420" s="295"/>
      <c r="AE420" s="407"/>
      <c r="AF420" s="408"/>
      <c r="AG420" s="408"/>
      <c r="AH420" s="408"/>
      <c r="AI420" s="408"/>
      <c r="AJ420" s="408"/>
      <c r="AK420" s="408"/>
      <c r="AL420" s="408"/>
      <c r="AM420" s="408"/>
      <c r="AN420" s="408"/>
      <c r="AO420" s="408"/>
      <c r="AP420" s="408"/>
      <c r="AQ420" s="408"/>
      <c r="AR420" s="408"/>
      <c r="AS420" s="298"/>
    </row>
    <row r="421" spans="1:45" hidden="1" outlineLevel="1">
      <c r="A421" s="519">
        <v>2</v>
      </c>
      <c r="B421" s="423" t="s">
        <v>96</v>
      </c>
      <c r="C421" s="287" t="s">
        <v>25</v>
      </c>
      <c r="D421" s="291"/>
      <c r="E421" s="291"/>
      <c r="F421" s="291"/>
      <c r="G421" s="291"/>
      <c r="H421" s="291"/>
      <c r="I421" s="291"/>
      <c r="J421" s="291"/>
      <c r="K421" s="291"/>
      <c r="L421" s="291"/>
      <c r="M421" s="291"/>
      <c r="N421" s="291"/>
      <c r="O421" s="291"/>
      <c r="P421" s="291"/>
      <c r="Q421" s="287"/>
      <c r="R421" s="291"/>
      <c r="S421" s="291"/>
      <c r="T421" s="291"/>
      <c r="U421" s="291"/>
      <c r="V421" s="291"/>
      <c r="W421" s="291"/>
      <c r="X421" s="291"/>
      <c r="Y421" s="291"/>
      <c r="Z421" s="291"/>
      <c r="AA421" s="291"/>
      <c r="AB421" s="291"/>
      <c r="AC421" s="291"/>
      <c r="AD421" s="291"/>
      <c r="AE421" s="405"/>
      <c r="AF421" s="405"/>
      <c r="AG421" s="405"/>
      <c r="AH421" s="405"/>
      <c r="AI421" s="405"/>
      <c r="AJ421" s="405"/>
      <c r="AK421" s="405"/>
      <c r="AL421" s="405"/>
      <c r="AM421" s="405"/>
      <c r="AN421" s="405"/>
      <c r="AO421" s="405"/>
      <c r="AP421" s="405"/>
      <c r="AQ421" s="405"/>
      <c r="AR421" s="405"/>
      <c r="AS421" s="292">
        <f>SUM(AE421:AR421)</f>
        <v>0</v>
      </c>
    </row>
    <row r="422" spans="1:45" hidden="1" outlineLevel="1">
      <c r="A422" s="519"/>
      <c r="B422" s="426" t="s">
        <v>307</v>
      </c>
      <c r="C422" s="287" t="s">
        <v>163</v>
      </c>
      <c r="D422" s="291"/>
      <c r="E422" s="291"/>
      <c r="F422" s="291"/>
      <c r="G422" s="291"/>
      <c r="H422" s="291"/>
      <c r="I422" s="291"/>
      <c r="J422" s="291"/>
      <c r="K422" s="291"/>
      <c r="L422" s="291"/>
      <c r="M422" s="291"/>
      <c r="N422" s="291"/>
      <c r="O422" s="291"/>
      <c r="P422" s="291"/>
      <c r="Q422" s="463"/>
      <c r="R422" s="291"/>
      <c r="S422" s="291"/>
      <c r="T422" s="291"/>
      <c r="U422" s="291"/>
      <c r="V422" s="291"/>
      <c r="W422" s="291"/>
      <c r="X422" s="291"/>
      <c r="Y422" s="291"/>
      <c r="Z422" s="291"/>
      <c r="AA422" s="291"/>
      <c r="AB422" s="291"/>
      <c r="AC422" s="291"/>
      <c r="AD422" s="291"/>
      <c r="AE422" s="406">
        <v>0</v>
      </c>
      <c r="AF422" s="406">
        <v>0</v>
      </c>
      <c r="AG422" s="406">
        <v>0</v>
      </c>
      <c r="AH422" s="406">
        <v>0</v>
      </c>
      <c r="AI422" s="406">
        <v>0</v>
      </c>
      <c r="AJ422" s="406">
        <v>0</v>
      </c>
      <c r="AK422" s="406">
        <v>0</v>
      </c>
      <c r="AL422" s="406">
        <v>0</v>
      </c>
      <c r="AM422" s="406">
        <v>0</v>
      </c>
      <c r="AN422" s="406">
        <f t="shared" ref="AN422" si="534">AN421</f>
        <v>0</v>
      </c>
      <c r="AO422" s="406">
        <f t="shared" ref="AO422" si="535">AO421</f>
        <v>0</v>
      </c>
      <c r="AP422" s="406">
        <f t="shared" ref="AP422" si="536">AP421</f>
        <v>0</v>
      </c>
      <c r="AQ422" s="406">
        <f t="shared" ref="AQ422" si="537">AQ421</f>
        <v>0</v>
      </c>
      <c r="AR422" s="406">
        <f t="shared" ref="AR422" si="538">AR421</f>
        <v>0</v>
      </c>
      <c r="AS422" s="293"/>
    </row>
    <row r="423" spans="1:45" ht="15.75" hidden="1" outlineLevel="1">
      <c r="A423" s="519"/>
      <c r="B423" s="512"/>
      <c r="C423" s="295"/>
      <c r="D423" s="300"/>
      <c r="E423" s="300"/>
      <c r="F423" s="300"/>
      <c r="G423" s="300"/>
      <c r="H423" s="300"/>
      <c r="I423" s="300"/>
      <c r="J423" s="300"/>
      <c r="K423" s="300"/>
      <c r="L423" s="300"/>
      <c r="M423" s="300"/>
      <c r="N423" s="300"/>
      <c r="O423" s="300"/>
      <c r="P423" s="300"/>
      <c r="Q423" s="296"/>
      <c r="R423" s="300"/>
      <c r="S423" s="300"/>
      <c r="T423" s="300"/>
      <c r="U423" s="300"/>
      <c r="V423" s="300"/>
      <c r="W423" s="300"/>
      <c r="X423" s="300"/>
      <c r="Y423" s="300"/>
      <c r="Z423" s="300"/>
      <c r="AA423" s="300"/>
      <c r="AB423" s="300"/>
      <c r="AC423" s="300"/>
      <c r="AD423" s="300"/>
      <c r="AE423" s="407"/>
      <c r="AF423" s="408"/>
      <c r="AG423" s="408"/>
      <c r="AH423" s="408"/>
      <c r="AI423" s="408"/>
      <c r="AJ423" s="408"/>
      <c r="AK423" s="408"/>
      <c r="AL423" s="408"/>
      <c r="AM423" s="408"/>
      <c r="AN423" s="408"/>
      <c r="AO423" s="408"/>
      <c r="AP423" s="408"/>
      <c r="AQ423" s="408"/>
      <c r="AR423" s="408"/>
      <c r="AS423" s="298"/>
    </row>
    <row r="424" spans="1:45" hidden="1" outlineLevel="1">
      <c r="A424" s="519">
        <v>3</v>
      </c>
      <c r="B424" s="423" t="s">
        <v>97</v>
      </c>
      <c r="C424" s="287" t="s">
        <v>25</v>
      </c>
      <c r="D424" s="291"/>
      <c r="E424" s="291"/>
      <c r="F424" s="291"/>
      <c r="G424" s="291"/>
      <c r="H424" s="291"/>
      <c r="I424" s="291"/>
      <c r="J424" s="291"/>
      <c r="K424" s="291"/>
      <c r="L424" s="291"/>
      <c r="M424" s="291"/>
      <c r="N424" s="291"/>
      <c r="O424" s="291"/>
      <c r="P424" s="291"/>
      <c r="Q424" s="287"/>
      <c r="R424" s="291"/>
      <c r="S424" s="291"/>
      <c r="T424" s="291"/>
      <c r="U424" s="291"/>
      <c r="V424" s="291"/>
      <c r="W424" s="291"/>
      <c r="X424" s="291"/>
      <c r="Y424" s="291"/>
      <c r="Z424" s="291"/>
      <c r="AA424" s="291"/>
      <c r="AB424" s="291"/>
      <c r="AC424" s="291"/>
      <c r="AD424" s="291"/>
      <c r="AE424" s="405"/>
      <c r="AF424" s="405"/>
      <c r="AG424" s="405"/>
      <c r="AH424" s="405"/>
      <c r="AI424" s="405"/>
      <c r="AJ424" s="405"/>
      <c r="AK424" s="405"/>
      <c r="AL424" s="405"/>
      <c r="AM424" s="405"/>
      <c r="AN424" s="405"/>
      <c r="AO424" s="405"/>
      <c r="AP424" s="405"/>
      <c r="AQ424" s="405"/>
      <c r="AR424" s="405"/>
      <c r="AS424" s="292">
        <f>SUM(AE424:AR424)</f>
        <v>0</v>
      </c>
    </row>
    <row r="425" spans="1:45" hidden="1" outlineLevel="1">
      <c r="A425" s="519"/>
      <c r="B425" s="426" t="s">
        <v>307</v>
      </c>
      <c r="C425" s="287" t="s">
        <v>163</v>
      </c>
      <c r="D425" s="291"/>
      <c r="E425" s="291"/>
      <c r="F425" s="291"/>
      <c r="G425" s="291"/>
      <c r="H425" s="291"/>
      <c r="I425" s="291"/>
      <c r="J425" s="291"/>
      <c r="K425" s="291"/>
      <c r="L425" s="291"/>
      <c r="M425" s="291"/>
      <c r="N425" s="291"/>
      <c r="O425" s="291"/>
      <c r="P425" s="291"/>
      <c r="Q425" s="463"/>
      <c r="R425" s="291"/>
      <c r="S425" s="291"/>
      <c r="T425" s="291"/>
      <c r="U425" s="291"/>
      <c r="V425" s="291"/>
      <c r="W425" s="291"/>
      <c r="X425" s="291"/>
      <c r="Y425" s="291"/>
      <c r="Z425" s="291"/>
      <c r="AA425" s="291"/>
      <c r="AB425" s="291"/>
      <c r="AC425" s="291"/>
      <c r="AD425" s="291"/>
      <c r="AE425" s="406">
        <v>0</v>
      </c>
      <c r="AF425" s="406">
        <v>0</v>
      </c>
      <c r="AG425" s="406">
        <v>0</v>
      </c>
      <c r="AH425" s="406">
        <v>0</v>
      </c>
      <c r="AI425" s="406">
        <v>0</v>
      </c>
      <c r="AJ425" s="406">
        <v>0</v>
      </c>
      <c r="AK425" s="406">
        <v>0</v>
      </c>
      <c r="AL425" s="406">
        <v>0</v>
      </c>
      <c r="AM425" s="406">
        <v>0</v>
      </c>
      <c r="AN425" s="406">
        <f t="shared" ref="AN425" si="539">AN424</f>
        <v>0</v>
      </c>
      <c r="AO425" s="406">
        <f t="shared" ref="AO425" si="540">AO424</f>
        <v>0</v>
      </c>
      <c r="AP425" s="406">
        <f t="shared" ref="AP425" si="541">AP424</f>
        <v>0</v>
      </c>
      <c r="AQ425" s="406">
        <f t="shared" ref="AQ425" si="542">AQ424</f>
        <v>0</v>
      </c>
      <c r="AR425" s="406">
        <f t="shared" ref="AR425" si="543">AR424</f>
        <v>0</v>
      </c>
      <c r="AS425" s="293"/>
    </row>
    <row r="426" spans="1:45" hidden="1" outlineLevel="1">
      <c r="A426" s="519"/>
      <c r="B426" s="426"/>
      <c r="C426" s="301"/>
      <c r="D426" s="287"/>
      <c r="E426" s="287"/>
      <c r="F426" s="287"/>
      <c r="G426" s="287"/>
      <c r="H426" s="287"/>
      <c r="I426" s="287"/>
      <c r="J426" s="287"/>
      <c r="K426" s="287"/>
      <c r="L426" s="287"/>
      <c r="M426" s="287"/>
      <c r="N426" s="287"/>
      <c r="O426" s="287"/>
      <c r="P426" s="287"/>
      <c r="Q426" s="287"/>
      <c r="R426" s="287"/>
      <c r="S426" s="287"/>
      <c r="T426" s="287"/>
      <c r="U426" s="287"/>
      <c r="V426" s="287"/>
      <c r="W426" s="287"/>
      <c r="X426" s="287"/>
      <c r="Y426" s="287"/>
      <c r="Z426" s="287"/>
      <c r="AA426" s="287"/>
      <c r="AB426" s="287"/>
      <c r="AC426" s="287"/>
      <c r="AD426" s="287"/>
      <c r="AE426" s="407"/>
      <c r="AF426" s="407"/>
      <c r="AG426" s="407"/>
      <c r="AH426" s="407"/>
      <c r="AI426" s="407"/>
      <c r="AJ426" s="407"/>
      <c r="AK426" s="407"/>
      <c r="AL426" s="407"/>
      <c r="AM426" s="407"/>
      <c r="AN426" s="407"/>
      <c r="AO426" s="407"/>
      <c r="AP426" s="407"/>
      <c r="AQ426" s="407"/>
      <c r="AR426" s="407"/>
      <c r="AS426" s="302"/>
    </row>
    <row r="427" spans="1:45" hidden="1" outlineLevel="1">
      <c r="A427" s="519">
        <v>4</v>
      </c>
      <c r="B427" s="507" t="s">
        <v>664</v>
      </c>
      <c r="C427" s="287" t="s">
        <v>25</v>
      </c>
      <c r="D427" s="291"/>
      <c r="E427" s="291"/>
      <c r="F427" s="291"/>
      <c r="G427" s="291"/>
      <c r="H427" s="291"/>
      <c r="I427" s="291"/>
      <c r="J427" s="291"/>
      <c r="K427" s="291"/>
      <c r="L427" s="291"/>
      <c r="M427" s="291"/>
      <c r="N427" s="291"/>
      <c r="O427" s="291"/>
      <c r="P427" s="291"/>
      <c r="Q427" s="287"/>
      <c r="R427" s="291"/>
      <c r="S427" s="291"/>
      <c r="T427" s="291"/>
      <c r="U427" s="291"/>
      <c r="V427" s="291"/>
      <c r="W427" s="291"/>
      <c r="X427" s="291"/>
      <c r="Y427" s="291"/>
      <c r="Z427" s="291"/>
      <c r="AA427" s="291"/>
      <c r="AB427" s="291"/>
      <c r="AC427" s="291"/>
      <c r="AD427" s="291"/>
      <c r="AE427" s="405"/>
      <c r="AF427" s="405"/>
      <c r="AG427" s="405"/>
      <c r="AH427" s="405"/>
      <c r="AI427" s="405"/>
      <c r="AJ427" s="405"/>
      <c r="AK427" s="405"/>
      <c r="AL427" s="405"/>
      <c r="AM427" s="405"/>
      <c r="AN427" s="405"/>
      <c r="AO427" s="405"/>
      <c r="AP427" s="405"/>
      <c r="AQ427" s="405"/>
      <c r="AR427" s="405"/>
      <c r="AS427" s="292">
        <f>SUM(AE427:AR427)</f>
        <v>0</v>
      </c>
    </row>
    <row r="428" spans="1:45" hidden="1" outlineLevel="1">
      <c r="A428" s="519"/>
      <c r="B428" s="426" t="s">
        <v>307</v>
      </c>
      <c r="C428" s="287" t="s">
        <v>163</v>
      </c>
      <c r="D428" s="291"/>
      <c r="E428" s="291"/>
      <c r="F428" s="291"/>
      <c r="G428" s="291"/>
      <c r="H428" s="291"/>
      <c r="I428" s="291"/>
      <c r="J428" s="291"/>
      <c r="K428" s="291"/>
      <c r="L428" s="291"/>
      <c r="M428" s="291"/>
      <c r="N428" s="291"/>
      <c r="O428" s="291"/>
      <c r="P428" s="291"/>
      <c r="Q428" s="463"/>
      <c r="R428" s="291"/>
      <c r="S428" s="291"/>
      <c r="T428" s="291"/>
      <c r="U428" s="291"/>
      <c r="V428" s="291"/>
      <c r="W428" s="291"/>
      <c r="X428" s="291"/>
      <c r="Y428" s="291"/>
      <c r="Z428" s="291"/>
      <c r="AA428" s="291"/>
      <c r="AB428" s="291"/>
      <c r="AC428" s="291"/>
      <c r="AD428" s="291"/>
      <c r="AE428" s="406">
        <v>0</v>
      </c>
      <c r="AF428" s="406">
        <v>0</v>
      </c>
      <c r="AG428" s="406">
        <v>0</v>
      </c>
      <c r="AH428" s="406">
        <v>0</v>
      </c>
      <c r="AI428" s="406">
        <v>0</v>
      </c>
      <c r="AJ428" s="406">
        <v>0</v>
      </c>
      <c r="AK428" s="406">
        <v>0</v>
      </c>
      <c r="AL428" s="406">
        <v>0</v>
      </c>
      <c r="AM428" s="406">
        <v>0</v>
      </c>
      <c r="AN428" s="406">
        <f t="shared" ref="AN428" si="544">AN427</f>
        <v>0</v>
      </c>
      <c r="AO428" s="406">
        <f t="shared" ref="AO428" si="545">AO427</f>
        <v>0</v>
      </c>
      <c r="AP428" s="406">
        <f t="shared" ref="AP428" si="546">AP427</f>
        <v>0</v>
      </c>
      <c r="AQ428" s="406">
        <f t="shared" ref="AQ428" si="547">AQ427</f>
        <v>0</v>
      </c>
      <c r="AR428" s="406">
        <f t="shared" ref="AR428" si="548">AR427</f>
        <v>0</v>
      </c>
      <c r="AS428" s="293"/>
    </row>
    <row r="429" spans="1:45" hidden="1" outlineLevel="1">
      <c r="A429" s="519"/>
      <c r="B429" s="426"/>
      <c r="C429" s="301"/>
      <c r="D429" s="300"/>
      <c r="E429" s="300"/>
      <c r="F429" s="300"/>
      <c r="G429" s="300"/>
      <c r="H429" s="300"/>
      <c r="I429" s="300"/>
      <c r="J429" s="300"/>
      <c r="K429" s="300"/>
      <c r="L429" s="300"/>
      <c r="M429" s="300"/>
      <c r="N429" s="300"/>
      <c r="O429" s="300"/>
      <c r="P429" s="300"/>
      <c r="Q429" s="287"/>
      <c r="R429" s="300"/>
      <c r="S429" s="300"/>
      <c r="T429" s="300"/>
      <c r="U429" s="300"/>
      <c r="V429" s="300"/>
      <c r="W429" s="300"/>
      <c r="X429" s="300"/>
      <c r="Y429" s="300"/>
      <c r="Z429" s="300"/>
      <c r="AA429" s="300"/>
      <c r="AB429" s="300"/>
      <c r="AC429" s="300"/>
      <c r="AD429" s="300"/>
      <c r="AE429" s="407"/>
      <c r="AF429" s="407"/>
      <c r="AG429" s="407"/>
      <c r="AH429" s="407"/>
      <c r="AI429" s="407"/>
      <c r="AJ429" s="407"/>
      <c r="AK429" s="407"/>
      <c r="AL429" s="407"/>
      <c r="AM429" s="407"/>
      <c r="AN429" s="407"/>
      <c r="AO429" s="407"/>
      <c r="AP429" s="407"/>
      <c r="AQ429" s="407"/>
      <c r="AR429" s="407"/>
      <c r="AS429" s="302"/>
    </row>
    <row r="430" spans="1:45" ht="30" hidden="1" outlineLevel="1">
      <c r="A430" s="519">
        <v>5</v>
      </c>
      <c r="B430" s="423" t="s">
        <v>98</v>
      </c>
      <c r="C430" s="287" t="s">
        <v>25</v>
      </c>
      <c r="D430" s="291"/>
      <c r="E430" s="291"/>
      <c r="F430" s="291"/>
      <c r="G430" s="291"/>
      <c r="H430" s="291"/>
      <c r="I430" s="291"/>
      <c r="J430" s="291"/>
      <c r="K430" s="291"/>
      <c r="L430" s="291"/>
      <c r="M430" s="291"/>
      <c r="N430" s="291"/>
      <c r="O430" s="291"/>
      <c r="P430" s="291"/>
      <c r="Q430" s="287"/>
      <c r="R430" s="291"/>
      <c r="S430" s="291"/>
      <c r="T430" s="291"/>
      <c r="U430" s="291"/>
      <c r="V430" s="291"/>
      <c r="W430" s="291"/>
      <c r="X430" s="291"/>
      <c r="Y430" s="291"/>
      <c r="Z430" s="291"/>
      <c r="AA430" s="291"/>
      <c r="AB430" s="291"/>
      <c r="AC430" s="291"/>
      <c r="AD430" s="291"/>
      <c r="AE430" s="405"/>
      <c r="AF430" s="405"/>
      <c r="AG430" s="405"/>
      <c r="AH430" s="405"/>
      <c r="AI430" s="405"/>
      <c r="AJ430" s="405"/>
      <c r="AK430" s="405"/>
      <c r="AL430" s="405"/>
      <c r="AM430" s="405"/>
      <c r="AN430" s="405"/>
      <c r="AO430" s="405"/>
      <c r="AP430" s="405"/>
      <c r="AQ430" s="405"/>
      <c r="AR430" s="405"/>
      <c r="AS430" s="292">
        <f>SUM(AE430:AR430)</f>
        <v>0</v>
      </c>
    </row>
    <row r="431" spans="1:45" hidden="1" outlineLevel="1">
      <c r="A431" s="519"/>
      <c r="B431" s="426" t="s">
        <v>307</v>
      </c>
      <c r="C431" s="287" t="s">
        <v>163</v>
      </c>
      <c r="D431" s="291"/>
      <c r="E431" s="291"/>
      <c r="F431" s="291"/>
      <c r="G431" s="291"/>
      <c r="H431" s="291"/>
      <c r="I431" s="291"/>
      <c r="J431" s="291"/>
      <c r="K431" s="291"/>
      <c r="L431" s="291"/>
      <c r="M431" s="291"/>
      <c r="N431" s="291"/>
      <c r="O431" s="291"/>
      <c r="P431" s="291"/>
      <c r="Q431" s="463"/>
      <c r="R431" s="291"/>
      <c r="S431" s="291"/>
      <c r="T431" s="291"/>
      <c r="U431" s="291"/>
      <c r="V431" s="291"/>
      <c r="W431" s="291"/>
      <c r="X431" s="291"/>
      <c r="Y431" s="291"/>
      <c r="Z431" s="291"/>
      <c r="AA431" s="291"/>
      <c r="AB431" s="291"/>
      <c r="AC431" s="291"/>
      <c r="AD431" s="291"/>
      <c r="AE431" s="406">
        <v>0</v>
      </c>
      <c r="AF431" s="406">
        <v>0</v>
      </c>
      <c r="AG431" s="406">
        <v>0</v>
      </c>
      <c r="AH431" s="406">
        <v>0</v>
      </c>
      <c r="AI431" s="406">
        <v>0</v>
      </c>
      <c r="AJ431" s="406">
        <v>0</v>
      </c>
      <c r="AK431" s="406">
        <v>0</v>
      </c>
      <c r="AL431" s="406">
        <v>0</v>
      </c>
      <c r="AM431" s="406">
        <v>0</v>
      </c>
      <c r="AN431" s="406">
        <f t="shared" ref="AN431" si="549">AN430</f>
        <v>0</v>
      </c>
      <c r="AO431" s="406">
        <f t="shared" ref="AO431" si="550">AO430</f>
        <v>0</v>
      </c>
      <c r="AP431" s="406">
        <f t="shared" ref="AP431" si="551">AP430</f>
        <v>0</v>
      </c>
      <c r="AQ431" s="406">
        <f t="shared" ref="AQ431" si="552">AQ430</f>
        <v>0</v>
      </c>
      <c r="AR431" s="406">
        <f t="shared" ref="AR431" si="553">AR430</f>
        <v>0</v>
      </c>
      <c r="AS431" s="293"/>
    </row>
    <row r="432" spans="1:45" hidden="1" outlineLevel="1">
      <c r="A432" s="519"/>
      <c r="B432" s="426"/>
      <c r="C432" s="287"/>
      <c r="D432" s="287"/>
      <c r="E432" s="287"/>
      <c r="F432" s="287"/>
      <c r="G432" s="287"/>
      <c r="H432" s="287"/>
      <c r="I432" s="287"/>
      <c r="J432" s="287"/>
      <c r="K432" s="287"/>
      <c r="L432" s="287"/>
      <c r="M432" s="287"/>
      <c r="N432" s="287"/>
      <c r="O432" s="287"/>
      <c r="P432" s="287"/>
      <c r="Q432" s="287"/>
      <c r="R432" s="287"/>
      <c r="S432" s="287"/>
      <c r="T432" s="287"/>
      <c r="U432" s="287"/>
      <c r="V432" s="287"/>
      <c r="W432" s="287"/>
      <c r="X432" s="287"/>
      <c r="Y432" s="287"/>
      <c r="Z432" s="287"/>
      <c r="AA432" s="287"/>
      <c r="AB432" s="287"/>
      <c r="AC432" s="287"/>
      <c r="AD432" s="287"/>
      <c r="AE432" s="417"/>
      <c r="AF432" s="418"/>
      <c r="AG432" s="418"/>
      <c r="AH432" s="418"/>
      <c r="AI432" s="418"/>
      <c r="AJ432" s="418"/>
      <c r="AK432" s="418"/>
      <c r="AL432" s="418"/>
      <c r="AM432" s="418"/>
      <c r="AN432" s="418"/>
      <c r="AO432" s="418"/>
      <c r="AP432" s="418"/>
      <c r="AQ432" s="418"/>
      <c r="AR432" s="418"/>
      <c r="AS432" s="293"/>
    </row>
    <row r="433" spans="1:45" ht="15.75" hidden="1" outlineLevel="1">
      <c r="A433" s="519"/>
      <c r="B433" s="501" t="s">
        <v>495</v>
      </c>
      <c r="C433" s="285"/>
      <c r="D433" s="285"/>
      <c r="E433" s="285"/>
      <c r="F433" s="285"/>
      <c r="G433" s="285"/>
      <c r="H433" s="285"/>
      <c r="I433" s="285"/>
      <c r="J433" s="285"/>
      <c r="K433" s="285"/>
      <c r="L433" s="285"/>
      <c r="M433" s="285"/>
      <c r="N433" s="285"/>
      <c r="O433" s="285"/>
      <c r="P433" s="285"/>
      <c r="Q433" s="286"/>
      <c r="R433" s="285"/>
      <c r="S433" s="285"/>
      <c r="T433" s="285"/>
      <c r="U433" s="285"/>
      <c r="V433" s="285"/>
      <c r="W433" s="285"/>
      <c r="X433" s="285"/>
      <c r="Y433" s="285"/>
      <c r="Z433" s="285"/>
      <c r="AA433" s="285"/>
      <c r="AB433" s="285"/>
      <c r="AC433" s="285"/>
      <c r="AD433" s="285"/>
      <c r="AE433" s="409"/>
      <c r="AF433" s="409"/>
      <c r="AG433" s="409"/>
      <c r="AH433" s="409"/>
      <c r="AI433" s="409"/>
      <c r="AJ433" s="409"/>
      <c r="AK433" s="409"/>
      <c r="AL433" s="409"/>
      <c r="AM433" s="409"/>
      <c r="AN433" s="409"/>
      <c r="AO433" s="409"/>
      <c r="AP433" s="409"/>
      <c r="AQ433" s="409"/>
      <c r="AR433" s="409"/>
      <c r="AS433" s="288"/>
    </row>
    <row r="434" spans="1:45" hidden="1" outlineLevel="1">
      <c r="A434" s="519">
        <v>6</v>
      </c>
      <c r="B434" s="423" t="s">
        <v>99</v>
      </c>
      <c r="C434" s="287" t="s">
        <v>25</v>
      </c>
      <c r="D434" s="291"/>
      <c r="E434" s="291"/>
      <c r="F434" s="291"/>
      <c r="G434" s="291"/>
      <c r="H434" s="291"/>
      <c r="I434" s="291"/>
      <c r="J434" s="291"/>
      <c r="K434" s="291"/>
      <c r="L434" s="291"/>
      <c r="M434" s="291"/>
      <c r="N434" s="291"/>
      <c r="O434" s="291"/>
      <c r="P434" s="291"/>
      <c r="Q434" s="291">
        <v>12</v>
      </c>
      <c r="R434" s="291"/>
      <c r="S434" s="291"/>
      <c r="T434" s="291"/>
      <c r="U434" s="291"/>
      <c r="V434" s="291"/>
      <c r="W434" s="291"/>
      <c r="X434" s="291"/>
      <c r="Y434" s="291"/>
      <c r="Z434" s="291"/>
      <c r="AA434" s="291"/>
      <c r="AB434" s="291"/>
      <c r="AC434" s="291"/>
      <c r="AD434" s="291"/>
      <c r="AE434" s="410"/>
      <c r="AF434" s="405"/>
      <c r="AG434" s="405"/>
      <c r="AH434" s="405"/>
      <c r="AI434" s="405"/>
      <c r="AJ434" s="405"/>
      <c r="AK434" s="405"/>
      <c r="AL434" s="410"/>
      <c r="AM434" s="410"/>
      <c r="AN434" s="410"/>
      <c r="AO434" s="410"/>
      <c r="AP434" s="410"/>
      <c r="AQ434" s="410"/>
      <c r="AR434" s="410"/>
      <c r="AS434" s="292">
        <f>SUM(AE434:AR434)</f>
        <v>0</v>
      </c>
    </row>
    <row r="435" spans="1:45" hidden="1" outlineLevel="1">
      <c r="A435" s="519"/>
      <c r="B435" s="426" t="s">
        <v>307</v>
      </c>
      <c r="C435" s="287" t="s">
        <v>163</v>
      </c>
      <c r="D435" s="291"/>
      <c r="E435" s="291"/>
      <c r="F435" s="291"/>
      <c r="G435" s="291"/>
      <c r="H435" s="291"/>
      <c r="I435" s="291"/>
      <c r="J435" s="291"/>
      <c r="K435" s="291"/>
      <c r="L435" s="291"/>
      <c r="M435" s="291"/>
      <c r="N435" s="291"/>
      <c r="O435" s="291"/>
      <c r="P435" s="291"/>
      <c r="Q435" s="291">
        <v>12</v>
      </c>
      <c r="R435" s="291"/>
      <c r="S435" s="291"/>
      <c r="T435" s="291"/>
      <c r="U435" s="291"/>
      <c r="V435" s="291"/>
      <c r="W435" s="291"/>
      <c r="X435" s="291"/>
      <c r="Y435" s="291"/>
      <c r="Z435" s="291"/>
      <c r="AA435" s="291"/>
      <c r="AB435" s="291"/>
      <c r="AC435" s="291"/>
      <c r="AD435" s="291"/>
      <c r="AE435" s="406">
        <v>0</v>
      </c>
      <c r="AF435" s="406">
        <v>0</v>
      </c>
      <c r="AG435" s="406">
        <v>0</v>
      </c>
      <c r="AH435" s="406">
        <v>0</v>
      </c>
      <c r="AI435" s="406">
        <v>0</v>
      </c>
      <c r="AJ435" s="406">
        <v>0</v>
      </c>
      <c r="AK435" s="406">
        <v>0</v>
      </c>
      <c r="AL435" s="406">
        <v>0</v>
      </c>
      <c r="AM435" s="406">
        <v>0</v>
      </c>
      <c r="AN435" s="406">
        <f t="shared" ref="AN435" si="554">AN434</f>
        <v>0</v>
      </c>
      <c r="AO435" s="406">
        <f t="shared" ref="AO435" si="555">AO434</f>
        <v>0</v>
      </c>
      <c r="AP435" s="406">
        <f t="shared" ref="AP435" si="556">AP434</f>
        <v>0</v>
      </c>
      <c r="AQ435" s="406">
        <f t="shared" ref="AQ435" si="557">AQ434</f>
        <v>0</v>
      </c>
      <c r="AR435" s="406">
        <f t="shared" ref="AR435" si="558">AR434</f>
        <v>0</v>
      </c>
      <c r="AS435" s="307"/>
    </row>
    <row r="436" spans="1:45" hidden="1" outlineLevel="1">
      <c r="A436" s="519"/>
      <c r="B436" s="513"/>
      <c r="C436" s="308"/>
      <c r="D436" s="287"/>
      <c r="E436" s="287"/>
      <c r="F436" s="287"/>
      <c r="G436" s="287"/>
      <c r="H436" s="287"/>
      <c r="I436" s="287"/>
      <c r="J436" s="287"/>
      <c r="K436" s="287"/>
      <c r="L436" s="287"/>
      <c r="M436" s="287"/>
      <c r="N436" s="287"/>
      <c r="O436" s="287"/>
      <c r="P436" s="287"/>
      <c r="Q436" s="287"/>
      <c r="R436" s="287"/>
      <c r="S436" s="287"/>
      <c r="T436" s="287"/>
      <c r="U436" s="287"/>
      <c r="V436" s="287"/>
      <c r="W436" s="287"/>
      <c r="X436" s="287"/>
      <c r="Y436" s="287"/>
      <c r="Z436" s="287"/>
      <c r="AA436" s="287"/>
      <c r="AB436" s="287"/>
      <c r="AC436" s="287"/>
      <c r="AD436" s="287"/>
      <c r="AE436" s="411"/>
      <c r="AF436" s="411"/>
      <c r="AG436" s="411"/>
      <c r="AH436" s="411"/>
      <c r="AI436" s="411"/>
      <c r="AJ436" s="411"/>
      <c r="AK436" s="411"/>
      <c r="AL436" s="411"/>
      <c r="AM436" s="411"/>
      <c r="AN436" s="411"/>
      <c r="AO436" s="411"/>
      <c r="AP436" s="411"/>
      <c r="AQ436" s="411"/>
      <c r="AR436" s="411"/>
      <c r="AS436" s="309"/>
    </row>
    <row r="437" spans="1:45" hidden="1" outlineLevel="1">
      <c r="A437" s="519">
        <v>7</v>
      </c>
      <c r="B437" s="423" t="s">
        <v>100</v>
      </c>
      <c r="C437" s="287" t="s">
        <v>25</v>
      </c>
      <c r="D437" s="291"/>
      <c r="E437" s="291"/>
      <c r="F437" s="291"/>
      <c r="G437" s="291"/>
      <c r="H437" s="291"/>
      <c r="I437" s="291"/>
      <c r="J437" s="291"/>
      <c r="K437" s="291"/>
      <c r="L437" s="291"/>
      <c r="M437" s="291"/>
      <c r="N437" s="291"/>
      <c r="O437" s="291"/>
      <c r="P437" s="291"/>
      <c r="Q437" s="291">
        <v>12</v>
      </c>
      <c r="R437" s="291"/>
      <c r="S437" s="291"/>
      <c r="T437" s="291"/>
      <c r="U437" s="291"/>
      <c r="V437" s="291"/>
      <c r="W437" s="291"/>
      <c r="X437" s="291"/>
      <c r="Y437" s="291"/>
      <c r="Z437" s="291"/>
      <c r="AA437" s="291"/>
      <c r="AB437" s="291"/>
      <c r="AC437" s="291"/>
      <c r="AD437" s="291"/>
      <c r="AE437" s="410"/>
      <c r="AF437" s="405"/>
      <c r="AG437" s="405"/>
      <c r="AH437" s="405"/>
      <c r="AI437" s="405"/>
      <c r="AJ437" s="405"/>
      <c r="AK437" s="405"/>
      <c r="AL437" s="410"/>
      <c r="AM437" s="410"/>
      <c r="AN437" s="410"/>
      <c r="AO437" s="410"/>
      <c r="AP437" s="410"/>
      <c r="AQ437" s="410"/>
      <c r="AR437" s="410"/>
      <c r="AS437" s="292">
        <f>SUM(AE437:AR437)</f>
        <v>0</v>
      </c>
    </row>
    <row r="438" spans="1:45" hidden="1" outlineLevel="1">
      <c r="A438" s="519"/>
      <c r="B438" s="426" t="s">
        <v>307</v>
      </c>
      <c r="C438" s="287" t="s">
        <v>163</v>
      </c>
      <c r="D438" s="291"/>
      <c r="E438" s="291"/>
      <c r="F438" s="291"/>
      <c r="G438" s="291"/>
      <c r="H438" s="291"/>
      <c r="I438" s="291"/>
      <c r="J438" s="291"/>
      <c r="K438" s="291"/>
      <c r="L438" s="291"/>
      <c r="M438" s="291"/>
      <c r="N438" s="291"/>
      <c r="O438" s="291"/>
      <c r="P438" s="291"/>
      <c r="Q438" s="291">
        <v>12</v>
      </c>
      <c r="R438" s="291"/>
      <c r="S438" s="291"/>
      <c r="T438" s="291"/>
      <c r="U438" s="291"/>
      <c r="V438" s="291"/>
      <c r="W438" s="291"/>
      <c r="X438" s="291"/>
      <c r="Y438" s="291"/>
      <c r="Z438" s="291"/>
      <c r="AA438" s="291"/>
      <c r="AB438" s="291"/>
      <c r="AC438" s="291"/>
      <c r="AD438" s="291"/>
      <c r="AE438" s="406">
        <v>0</v>
      </c>
      <c r="AF438" s="406">
        <v>0</v>
      </c>
      <c r="AG438" s="406">
        <v>0</v>
      </c>
      <c r="AH438" s="406">
        <v>0</v>
      </c>
      <c r="AI438" s="406">
        <v>0</v>
      </c>
      <c r="AJ438" s="406">
        <v>0</v>
      </c>
      <c r="AK438" s="406">
        <v>0</v>
      </c>
      <c r="AL438" s="406">
        <v>0</v>
      </c>
      <c r="AM438" s="406">
        <v>0</v>
      </c>
      <c r="AN438" s="406">
        <f t="shared" ref="AN438" si="559">AN437</f>
        <v>0</v>
      </c>
      <c r="AO438" s="406">
        <f t="shared" ref="AO438" si="560">AO437</f>
        <v>0</v>
      </c>
      <c r="AP438" s="406">
        <f t="shared" ref="AP438" si="561">AP437</f>
        <v>0</v>
      </c>
      <c r="AQ438" s="406">
        <f t="shared" ref="AQ438" si="562">AQ437</f>
        <v>0</v>
      </c>
      <c r="AR438" s="406">
        <f t="shared" ref="AR438" si="563">AR437</f>
        <v>0</v>
      </c>
      <c r="AS438" s="307"/>
    </row>
    <row r="439" spans="1:45" hidden="1" outlineLevel="1">
      <c r="A439" s="519"/>
      <c r="B439" s="514"/>
      <c r="C439" s="308"/>
      <c r="D439" s="287"/>
      <c r="E439" s="287"/>
      <c r="F439" s="287"/>
      <c r="G439" s="287"/>
      <c r="H439" s="287"/>
      <c r="I439" s="287"/>
      <c r="J439" s="287"/>
      <c r="K439" s="287"/>
      <c r="L439" s="287"/>
      <c r="M439" s="287"/>
      <c r="N439" s="287"/>
      <c r="O439" s="287"/>
      <c r="P439" s="287"/>
      <c r="Q439" s="287"/>
      <c r="R439" s="287"/>
      <c r="S439" s="287"/>
      <c r="T439" s="287"/>
      <c r="U439" s="287"/>
      <c r="V439" s="287"/>
      <c r="W439" s="287"/>
      <c r="X439" s="287"/>
      <c r="Y439" s="287"/>
      <c r="Z439" s="287"/>
      <c r="AA439" s="287"/>
      <c r="AB439" s="287"/>
      <c r="AC439" s="287"/>
      <c r="AD439" s="287"/>
      <c r="AE439" s="411"/>
      <c r="AF439" s="412"/>
      <c r="AG439" s="411"/>
      <c r="AH439" s="411"/>
      <c r="AI439" s="411"/>
      <c r="AJ439" s="411"/>
      <c r="AK439" s="411"/>
      <c r="AL439" s="411"/>
      <c r="AM439" s="411"/>
      <c r="AN439" s="411"/>
      <c r="AO439" s="411"/>
      <c r="AP439" s="411"/>
      <c r="AQ439" s="411"/>
      <c r="AR439" s="411"/>
      <c r="AS439" s="309"/>
    </row>
    <row r="440" spans="1:45" hidden="1" outlineLevel="1">
      <c r="A440" s="519">
        <v>8</v>
      </c>
      <c r="B440" s="423" t="s">
        <v>101</v>
      </c>
      <c r="C440" s="287" t="s">
        <v>25</v>
      </c>
      <c r="D440" s="291"/>
      <c r="E440" s="291"/>
      <c r="F440" s="291"/>
      <c r="G440" s="291"/>
      <c r="H440" s="291"/>
      <c r="I440" s="291"/>
      <c r="J440" s="291"/>
      <c r="K440" s="291"/>
      <c r="L440" s="291"/>
      <c r="M440" s="291"/>
      <c r="N440" s="291"/>
      <c r="O440" s="291"/>
      <c r="P440" s="291"/>
      <c r="Q440" s="291">
        <v>12</v>
      </c>
      <c r="R440" s="291"/>
      <c r="S440" s="291"/>
      <c r="T440" s="291"/>
      <c r="U440" s="291"/>
      <c r="V440" s="291"/>
      <c r="W440" s="291"/>
      <c r="X440" s="291"/>
      <c r="Y440" s="291"/>
      <c r="Z440" s="291"/>
      <c r="AA440" s="291"/>
      <c r="AB440" s="291"/>
      <c r="AC440" s="291"/>
      <c r="AD440" s="291"/>
      <c r="AE440" s="410"/>
      <c r="AF440" s="405"/>
      <c r="AG440" s="405"/>
      <c r="AH440" s="405"/>
      <c r="AI440" s="405"/>
      <c r="AJ440" s="405"/>
      <c r="AK440" s="405"/>
      <c r="AL440" s="410"/>
      <c r="AM440" s="410"/>
      <c r="AN440" s="410"/>
      <c r="AO440" s="410"/>
      <c r="AP440" s="410"/>
      <c r="AQ440" s="410"/>
      <c r="AR440" s="410"/>
      <c r="AS440" s="292">
        <f>SUM(AE440:AR440)</f>
        <v>0</v>
      </c>
    </row>
    <row r="441" spans="1:45" hidden="1" outlineLevel="1">
      <c r="A441" s="519"/>
      <c r="B441" s="426" t="s">
        <v>307</v>
      </c>
      <c r="C441" s="287" t="s">
        <v>163</v>
      </c>
      <c r="D441" s="291"/>
      <c r="E441" s="291"/>
      <c r="F441" s="291"/>
      <c r="G441" s="291"/>
      <c r="H441" s="291"/>
      <c r="I441" s="291"/>
      <c r="J441" s="291"/>
      <c r="K441" s="291"/>
      <c r="L441" s="291"/>
      <c r="M441" s="291"/>
      <c r="N441" s="291"/>
      <c r="O441" s="291"/>
      <c r="P441" s="291"/>
      <c r="Q441" s="291">
        <v>12</v>
      </c>
      <c r="R441" s="291"/>
      <c r="S441" s="291"/>
      <c r="T441" s="291"/>
      <c r="U441" s="291"/>
      <c r="V441" s="291"/>
      <c r="W441" s="291"/>
      <c r="X441" s="291"/>
      <c r="Y441" s="291"/>
      <c r="Z441" s="291"/>
      <c r="AA441" s="291"/>
      <c r="AB441" s="291"/>
      <c r="AC441" s="291"/>
      <c r="AD441" s="291"/>
      <c r="AE441" s="406">
        <v>0</v>
      </c>
      <c r="AF441" s="406">
        <v>0</v>
      </c>
      <c r="AG441" s="406">
        <v>0</v>
      </c>
      <c r="AH441" s="406">
        <v>0</v>
      </c>
      <c r="AI441" s="406">
        <v>0</v>
      </c>
      <c r="AJ441" s="406">
        <v>0</v>
      </c>
      <c r="AK441" s="406">
        <v>0</v>
      </c>
      <c r="AL441" s="406">
        <v>0</v>
      </c>
      <c r="AM441" s="406">
        <v>0</v>
      </c>
      <c r="AN441" s="406">
        <f t="shared" ref="AN441" si="564">AN440</f>
        <v>0</v>
      </c>
      <c r="AO441" s="406">
        <f t="shared" ref="AO441" si="565">AO440</f>
        <v>0</v>
      </c>
      <c r="AP441" s="406">
        <f t="shared" ref="AP441" si="566">AP440</f>
        <v>0</v>
      </c>
      <c r="AQ441" s="406">
        <f t="shared" ref="AQ441" si="567">AQ440</f>
        <v>0</v>
      </c>
      <c r="AR441" s="406">
        <f t="shared" ref="AR441" si="568">AR440</f>
        <v>0</v>
      </c>
      <c r="AS441" s="307"/>
    </row>
    <row r="442" spans="1:45" hidden="1" outlineLevel="1">
      <c r="A442" s="519"/>
      <c r="B442" s="514"/>
      <c r="C442" s="308"/>
      <c r="D442" s="312"/>
      <c r="E442" s="312"/>
      <c r="F442" s="312"/>
      <c r="G442" s="312"/>
      <c r="H442" s="312"/>
      <c r="I442" s="312"/>
      <c r="J442" s="312"/>
      <c r="K442" s="312"/>
      <c r="L442" s="312"/>
      <c r="M442" s="312"/>
      <c r="N442" s="312"/>
      <c r="O442" s="312"/>
      <c r="P442" s="312"/>
      <c r="Q442" s="287"/>
      <c r="R442" s="312"/>
      <c r="S442" s="312"/>
      <c r="T442" s="312"/>
      <c r="U442" s="312"/>
      <c r="V442" s="312"/>
      <c r="W442" s="312"/>
      <c r="X442" s="312"/>
      <c r="Y442" s="312"/>
      <c r="Z442" s="312"/>
      <c r="AA442" s="312"/>
      <c r="AB442" s="312"/>
      <c r="AC442" s="312"/>
      <c r="AD442" s="312"/>
      <c r="AE442" s="411"/>
      <c r="AF442" s="412"/>
      <c r="AG442" s="411"/>
      <c r="AH442" s="411"/>
      <c r="AI442" s="411"/>
      <c r="AJ442" s="411"/>
      <c r="AK442" s="411"/>
      <c r="AL442" s="411"/>
      <c r="AM442" s="411"/>
      <c r="AN442" s="411"/>
      <c r="AO442" s="411"/>
      <c r="AP442" s="411"/>
      <c r="AQ442" s="411"/>
      <c r="AR442" s="411"/>
      <c r="AS442" s="309"/>
    </row>
    <row r="443" spans="1:45" hidden="1" outlineLevel="1">
      <c r="A443" s="519">
        <v>9</v>
      </c>
      <c r="B443" s="423" t="s">
        <v>102</v>
      </c>
      <c r="C443" s="287" t="s">
        <v>25</v>
      </c>
      <c r="D443" s="291"/>
      <c r="E443" s="291"/>
      <c r="F443" s="291"/>
      <c r="G443" s="291"/>
      <c r="H443" s="291"/>
      <c r="I443" s="291"/>
      <c r="J443" s="291"/>
      <c r="K443" s="291"/>
      <c r="L443" s="291"/>
      <c r="M443" s="291"/>
      <c r="N443" s="291"/>
      <c r="O443" s="291"/>
      <c r="P443" s="291"/>
      <c r="Q443" s="291">
        <v>12</v>
      </c>
      <c r="R443" s="291"/>
      <c r="S443" s="291"/>
      <c r="T443" s="291"/>
      <c r="U443" s="291"/>
      <c r="V443" s="291"/>
      <c r="W443" s="291"/>
      <c r="X443" s="291"/>
      <c r="Y443" s="291"/>
      <c r="Z443" s="291"/>
      <c r="AA443" s="291"/>
      <c r="AB443" s="291"/>
      <c r="AC443" s="291"/>
      <c r="AD443" s="291"/>
      <c r="AE443" s="410"/>
      <c r="AF443" s="405"/>
      <c r="AG443" s="405"/>
      <c r="AH443" s="405"/>
      <c r="AI443" s="405"/>
      <c r="AJ443" s="405"/>
      <c r="AK443" s="405"/>
      <c r="AL443" s="410"/>
      <c r="AM443" s="410"/>
      <c r="AN443" s="410"/>
      <c r="AO443" s="410"/>
      <c r="AP443" s="410"/>
      <c r="AQ443" s="410"/>
      <c r="AR443" s="410"/>
      <c r="AS443" s="292">
        <f>SUM(AE443:AR443)</f>
        <v>0</v>
      </c>
    </row>
    <row r="444" spans="1:45" hidden="1" outlineLevel="1">
      <c r="A444" s="519"/>
      <c r="B444" s="426" t="s">
        <v>307</v>
      </c>
      <c r="C444" s="287" t="s">
        <v>163</v>
      </c>
      <c r="D444" s="291"/>
      <c r="E444" s="291"/>
      <c r="F444" s="291"/>
      <c r="G444" s="291"/>
      <c r="H444" s="291"/>
      <c r="I444" s="291"/>
      <c r="J444" s="291"/>
      <c r="K444" s="291"/>
      <c r="L444" s="291"/>
      <c r="M444" s="291"/>
      <c r="N444" s="291"/>
      <c r="O444" s="291"/>
      <c r="P444" s="291"/>
      <c r="Q444" s="291">
        <v>12</v>
      </c>
      <c r="R444" s="291"/>
      <c r="S444" s="291"/>
      <c r="T444" s="291"/>
      <c r="U444" s="291"/>
      <c r="V444" s="291"/>
      <c r="W444" s="291"/>
      <c r="X444" s="291"/>
      <c r="Y444" s="291"/>
      <c r="Z444" s="291"/>
      <c r="AA444" s="291"/>
      <c r="AB444" s="291"/>
      <c r="AC444" s="291"/>
      <c r="AD444" s="291"/>
      <c r="AE444" s="406">
        <v>0</v>
      </c>
      <c r="AF444" s="406">
        <v>0</v>
      </c>
      <c r="AG444" s="406">
        <v>0</v>
      </c>
      <c r="AH444" s="406">
        <v>0</v>
      </c>
      <c r="AI444" s="406">
        <v>0</v>
      </c>
      <c r="AJ444" s="406">
        <v>0</v>
      </c>
      <c r="AK444" s="406">
        <v>0</v>
      </c>
      <c r="AL444" s="406">
        <v>0</v>
      </c>
      <c r="AM444" s="406">
        <v>0</v>
      </c>
      <c r="AN444" s="406">
        <f t="shared" ref="AN444" si="569">AN443</f>
        <v>0</v>
      </c>
      <c r="AO444" s="406">
        <f t="shared" ref="AO444" si="570">AO443</f>
        <v>0</v>
      </c>
      <c r="AP444" s="406">
        <f t="shared" ref="AP444" si="571">AP443</f>
        <v>0</v>
      </c>
      <c r="AQ444" s="406">
        <f t="shared" ref="AQ444" si="572">AQ443</f>
        <v>0</v>
      </c>
      <c r="AR444" s="406">
        <f t="shared" ref="AR444" si="573">AR443</f>
        <v>0</v>
      </c>
      <c r="AS444" s="307"/>
    </row>
    <row r="445" spans="1:45" hidden="1" outlineLevel="1">
      <c r="A445" s="519"/>
      <c r="B445" s="514"/>
      <c r="C445" s="308"/>
      <c r="D445" s="312"/>
      <c r="E445" s="312"/>
      <c r="F445" s="312"/>
      <c r="G445" s="312"/>
      <c r="H445" s="312"/>
      <c r="I445" s="312"/>
      <c r="J445" s="312"/>
      <c r="K445" s="312"/>
      <c r="L445" s="312"/>
      <c r="M445" s="312"/>
      <c r="N445" s="312"/>
      <c r="O445" s="312"/>
      <c r="P445" s="312"/>
      <c r="Q445" s="287"/>
      <c r="R445" s="312"/>
      <c r="S445" s="312"/>
      <c r="T445" s="312"/>
      <c r="U445" s="312"/>
      <c r="V445" s="312"/>
      <c r="W445" s="312"/>
      <c r="X445" s="312"/>
      <c r="Y445" s="312"/>
      <c r="Z445" s="312"/>
      <c r="AA445" s="312"/>
      <c r="AB445" s="312"/>
      <c r="AC445" s="312"/>
      <c r="AD445" s="312"/>
      <c r="AE445" s="411"/>
      <c r="AF445" s="411"/>
      <c r="AG445" s="411"/>
      <c r="AH445" s="411"/>
      <c r="AI445" s="411"/>
      <c r="AJ445" s="411"/>
      <c r="AK445" s="411"/>
      <c r="AL445" s="411"/>
      <c r="AM445" s="411"/>
      <c r="AN445" s="411"/>
      <c r="AO445" s="411"/>
      <c r="AP445" s="411"/>
      <c r="AQ445" s="411"/>
      <c r="AR445" s="411"/>
      <c r="AS445" s="309"/>
    </row>
    <row r="446" spans="1:45" hidden="1" outlineLevel="1">
      <c r="A446" s="519">
        <v>10</v>
      </c>
      <c r="B446" s="423" t="s">
        <v>103</v>
      </c>
      <c r="C446" s="287" t="s">
        <v>25</v>
      </c>
      <c r="D446" s="291"/>
      <c r="E446" s="291"/>
      <c r="F446" s="291"/>
      <c r="G446" s="291"/>
      <c r="H446" s="291"/>
      <c r="I446" s="291"/>
      <c r="J446" s="291"/>
      <c r="K446" s="291"/>
      <c r="L446" s="291"/>
      <c r="M446" s="291"/>
      <c r="N446" s="291"/>
      <c r="O446" s="291"/>
      <c r="P446" s="291"/>
      <c r="Q446" s="291">
        <v>3</v>
      </c>
      <c r="R446" s="291"/>
      <c r="S446" s="291"/>
      <c r="T446" s="291"/>
      <c r="U446" s="291"/>
      <c r="V446" s="291"/>
      <c r="W446" s="291"/>
      <c r="X446" s="291"/>
      <c r="Y446" s="291"/>
      <c r="Z446" s="291"/>
      <c r="AA446" s="291"/>
      <c r="AB446" s="291"/>
      <c r="AC446" s="291"/>
      <c r="AD446" s="291"/>
      <c r="AE446" s="410"/>
      <c r="AF446" s="405"/>
      <c r="AG446" s="405"/>
      <c r="AH446" s="405"/>
      <c r="AI446" s="405"/>
      <c r="AJ446" s="405"/>
      <c r="AK446" s="405"/>
      <c r="AL446" s="410"/>
      <c r="AM446" s="410"/>
      <c r="AN446" s="410"/>
      <c r="AO446" s="410"/>
      <c r="AP446" s="410"/>
      <c r="AQ446" s="410"/>
      <c r="AR446" s="410"/>
      <c r="AS446" s="292">
        <f>SUM(AE446:AR446)</f>
        <v>0</v>
      </c>
    </row>
    <row r="447" spans="1:45" hidden="1" outlineLevel="1">
      <c r="A447" s="519"/>
      <c r="B447" s="426" t="s">
        <v>307</v>
      </c>
      <c r="C447" s="287" t="s">
        <v>163</v>
      </c>
      <c r="D447" s="291"/>
      <c r="E447" s="291"/>
      <c r="F447" s="291"/>
      <c r="G447" s="291"/>
      <c r="H447" s="291"/>
      <c r="I447" s="291"/>
      <c r="J447" s="291"/>
      <c r="K447" s="291"/>
      <c r="L447" s="291"/>
      <c r="M447" s="291"/>
      <c r="N447" s="291"/>
      <c r="O447" s="291"/>
      <c r="P447" s="291"/>
      <c r="Q447" s="291">
        <v>3</v>
      </c>
      <c r="R447" s="291"/>
      <c r="S447" s="291"/>
      <c r="T447" s="291"/>
      <c r="U447" s="291"/>
      <c r="V447" s="291"/>
      <c r="W447" s="291"/>
      <c r="X447" s="291"/>
      <c r="Y447" s="291"/>
      <c r="Z447" s="291"/>
      <c r="AA447" s="291"/>
      <c r="AB447" s="291"/>
      <c r="AC447" s="291"/>
      <c r="AD447" s="291"/>
      <c r="AE447" s="406">
        <v>0</v>
      </c>
      <c r="AF447" s="406">
        <v>0</v>
      </c>
      <c r="AG447" s="406">
        <v>0</v>
      </c>
      <c r="AH447" s="406">
        <v>0</v>
      </c>
      <c r="AI447" s="406">
        <v>0</v>
      </c>
      <c r="AJ447" s="406">
        <v>0</v>
      </c>
      <c r="AK447" s="406">
        <v>0</v>
      </c>
      <c r="AL447" s="406">
        <v>0</v>
      </c>
      <c r="AM447" s="406">
        <v>0</v>
      </c>
      <c r="AN447" s="406">
        <f t="shared" ref="AN447" si="574">AN446</f>
        <v>0</v>
      </c>
      <c r="AO447" s="406">
        <f t="shared" ref="AO447" si="575">AO446</f>
        <v>0</v>
      </c>
      <c r="AP447" s="406">
        <f t="shared" ref="AP447" si="576">AP446</f>
        <v>0</v>
      </c>
      <c r="AQ447" s="406">
        <f t="shared" ref="AQ447" si="577">AQ446</f>
        <v>0</v>
      </c>
      <c r="AR447" s="406">
        <f t="shared" ref="AR447" si="578">AR446</f>
        <v>0</v>
      </c>
      <c r="AS447" s="307"/>
    </row>
    <row r="448" spans="1:45" hidden="1" outlineLevel="1">
      <c r="A448" s="519"/>
      <c r="B448" s="514"/>
      <c r="C448" s="308"/>
      <c r="D448" s="312"/>
      <c r="E448" s="312"/>
      <c r="F448" s="312"/>
      <c r="G448" s="312"/>
      <c r="H448" s="312"/>
      <c r="I448" s="312"/>
      <c r="J448" s="312"/>
      <c r="K448" s="312"/>
      <c r="L448" s="312"/>
      <c r="M448" s="312"/>
      <c r="N448" s="312"/>
      <c r="O448" s="312"/>
      <c r="P448" s="312"/>
      <c r="Q448" s="287"/>
      <c r="R448" s="312"/>
      <c r="S448" s="312"/>
      <c r="T448" s="312"/>
      <c r="U448" s="312"/>
      <c r="V448" s="312"/>
      <c r="W448" s="312"/>
      <c r="X448" s="312"/>
      <c r="Y448" s="312"/>
      <c r="Z448" s="312"/>
      <c r="AA448" s="312"/>
      <c r="AB448" s="312"/>
      <c r="AC448" s="312"/>
      <c r="AD448" s="312"/>
      <c r="AE448" s="411"/>
      <c r="AF448" s="412"/>
      <c r="AG448" s="411"/>
      <c r="AH448" s="411"/>
      <c r="AI448" s="411"/>
      <c r="AJ448" s="411"/>
      <c r="AK448" s="411"/>
      <c r="AL448" s="411"/>
      <c r="AM448" s="411"/>
      <c r="AN448" s="411"/>
      <c r="AO448" s="411"/>
      <c r="AP448" s="411"/>
      <c r="AQ448" s="411"/>
      <c r="AR448" s="411"/>
      <c r="AS448" s="309"/>
    </row>
    <row r="449" spans="1:46" ht="15.75" hidden="1" outlineLevel="1">
      <c r="A449" s="519"/>
      <c r="B449" s="491" t="s">
        <v>10</v>
      </c>
      <c r="C449" s="285"/>
      <c r="D449" s="285"/>
      <c r="E449" s="285"/>
      <c r="F449" s="285"/>
      <c r="G449" s="285"/>
      <c r="H449" s="285"/>
      <c r="I449" s="285"/>
      <c r="J449" s="285"/>
      <c r="K449" s="285"/>
      <c r="L449" s="285"/>
      <c r="M449" s="285"/>
      <c r="N449" s="285"/>
      <c r="O449" s="285"/>
      <c r="P449" s="285"/>
      <c r="Q449" s="286"/>
      <c r="R449" s="285"/>
      <c r="S449" s="285"/>
      <c r="T449" s="285"/>
      <c r="U449" s="285"/>
      <c r="V449" s="285"/>
      <c r="W449" s="285"/>
      <c r="X449" s="285"/>
      <c r="Y449" s="285"/>
      <c r="Z449" s="285"/>
      <c r="AA449" s="285"/>
      <c r="AB449" s="285"/>
      <c r="AC449" s="285"/>
      <c r="AD449" s="285"/>
      <c r="AE449" s="409"/>
      <c r="AF449" s="409"/>
      <c r="AG449" s="409"/>
      <c r="AH449" s="409"/>
      <c r="AI449" s="409"/>
      <c r="AJ449" s="409"/>
      <c r="AK449" s="409"/>
      <c r="AL449" s="409"/>
      <c r="AM449" s="409"/>
      <c r="AN449" s="409"/>
      <c r="AO449" s="409"/>
      <c r="AP449" s="409"/>
      <c r="AQ449" s="409"/>
      <c r="AR449" s="409"/>
      <c r="AS449" s="288"/>
    </row>
    <row r="450" spans="1:46" ht="30" hidden="1" outlineLevel="1">
      <c r="A450" s="519">
        <v>11</v>
      </c>
      <c r="B450" s="423" t="s">
        <v>104</v>
      </c>
      <c r="C450" s="287" t="s">
        <v>25</v>
      </c>
      <c r="D450" s="291"/>
      <c r="E450" s="291"/>
      <c r="F450" s="291"/>
      <c r="G450" s="291"/>
      <c r="H450" s="291"/>
      <c r="I450" s="291"/>
      <c r="J450" s="291"/>
      <c r="K450" s="291"/>
      <c r="L450" s="291"/>
      <c r="M450" s="291"/>
      <c r="N450" s="291"/>
      <c r="O450" s="291"/>
      <c r="P450" s="291"/>
      <c r="Q450" s="291">
        <v>12</v>
      </c>
      <c r="R450" s="291"/>
      <c r="S450" s="291"/>
      <c r="T450" s="291"/>
      <c r="U450" s="291"/>
      <c r="V450" s="291"/>
      <c r="W450" s="291"/>
      <c r="X450" s="291"/>
      <c r="Y450" s="291"/>
      <c r="Z450" s="291"/>
      <c r="AA450" s="291"/>
      <c r="AB450" s="291"/>
      <c r="AC450" s="291"/>
      <c r="AD450" s="291"/>
      <c r="AE450" s="421"/>
      <c r="AF450" s="405"/>
      <c r="AG450" s="405"/>
      <c r="AH450" s="405"/>
      <c r="AI450" s="405"/>
      <c r="AJ450" s="405"/>
      <c r="AK450" s="405"/>
      <c r="AL450" s="410"/>
      <c r="AM450" s="410"/>
      <c r="AN450" s="410"/>
      <c r="AO450" s="410"/>
      <c r="AP450" s="410"/>
      <c r="AQ450" s="410"/>
      <c r="AR450" s="410"/>
      <c r="AS450" s="292">
        <f>SUM(AE450:AR450)</f>
        <v>0</v>
      </c>
    </row>
    <row r="451" spans="1:46" hidden="1" outlineLevel="1">
      <c r="A451" s="519"/>
      <c r="B451" s="426" t="s">
        <v>307</v>
      </c>
      <c r="C451" s="287" t="s">
        <v>163</v>
      </c>
      <c r="D451" s="291"/>
      <c r="E451" s="291"/>
      <c r="F451" s="291"/>
      <c r="G451" s="291"/>
      <c r="H451" s="291"/>
      <c r="I451" s="291"/>
      <c r="J451" s="291"/>
      <c r="K451" s="291"/>
      <c r="L451" s="291"/>
      <c r="M451" s="291"/>
      <c r="N451" s="291"/>
      <c r="O451" s="291"/>
      <c r="P451" s="291"/>
      <c r="Q451" s="291">
        <v>12</v>
      </c>
      <c r="R451" s="291"/>
      <c r="S451" s="291"/>
      <c r="T451" s="291"/>
      <c r="U451" s="291"/>
      <c r="V451" s="291"/>
      <c r="W451" s="291"/>
      <c r="X451" s="291"/>
      <c r="Y451" s="291"/>
      <c r="Z451" s="291"/>
      <c r="AA451" s="291"/>
      <c r="AB451" s="291"/>
      <c r="AC451" s="291"/>
      <c r="AD451" s="291"/>
      <c r="AE451" s="406">
        <v>0</v>
      </c>
      <c r="AF451" s="406">
        <v>0</v>
      </c>
      <c r="AG451" s="406">
        <v>0</v>
      </c>
      <c r="AH451" s="406">
        <v>0</v>
      </c>
      <c r="AI451" s="406">
        <v>0</v>
      </c>
      <c r="AJ451" s="406">
        <v>0</v>
      </c>
      <c r="AK451" s="406">
        <v>0</v>
      </c>
      <c r="AL451" s="406">
        <v>0</v>
      </c>
      <c r="AM451" s="406">
        <v>0</v>
      </c>
      <c r="AN451" s="406">
        <f t="shared" ref="AN451" si="579">AN450</f>
        <v>0</v>
      </c>
      <c r="AO451" s="406">
        <f t="shared" ref="AO451" si="580">AO450</f>
        <v>0</v>
      </c>
      <c r="AP451" s="406">
        <f t="shared" ref="AP451" si="581">AP450</f>
        <v>0</v>
      </c>
      <c r="AQ451" s="406">
        <f t="shared" ref="AQ451" si="582">AQ450</f>
        <v>0</v>
      </c>
      <c r="AR451" s="406">
        <f t="shared" ref="AR451" si="583">AR450</f>
        <v>0</v>
      </c>
      <c r="AS451" s="293"/>
    </row>
    <row r="452" spans="1:46" hidden="1" outlineLevel="1">
      <c r="A452" s="519"/>
      <c r="B452" s="515"/>
      <c r="C452" s="301"/>
      <c r="D452" s="287"/>
      <c r="E452" s="287"/>
      <c r="F452" s="287"/>
      <c r="G452" s="287"/>
      <c r="H452" s="287"/>
      <c r="I452" s="287"/>
      <c r="J452" s="287"/>
      <c r="K452" s="287"/>
      <c r="L452" s="287"/>
      <c r="M452" s="287"/>
      <c r="N452" s="287"/>
      <c r="O452" s="287"/>
      <c r="P452" s="287"/>
      <c r="Q452" s="287"/>
      <c r="R452" s="287"/>
      <c r="S452" s="287"/>
      <c r="T452" s="287"/>
      <c r="U452" s="287"/>
      <c r="V452" s="287"/>
      <c r="W452" s="287"/>
      <c r="X452" s="287"/>
      <c r="Y452" s="287"/>
      <c r="Z452" s="287"/>
      <c r="AA452" s="287"/>
      <c r="AB452" s="287"/>
      <c r="AC452" s="287"/>
      <c r="AD452" s="287"/>
      <c r="AE452" s="407"/>
      <c r="AF452" s="416"/>
      <c r="AG452" s="416"/>
      <c r="AH452" s="416"/>
      <c r="AI452" s="416"/>
      <c r="AJ452" s="416"/>
      <c r="AK452" s="416"/>
      <c r="AL452" s="416"/>
      <c r="AM452" s="416"/>
      <c r="AN452" s="416"/>
      <c r="AO452" s="416"/>
      <c r="AP452" s="416"/>
      <c r="AQ452" s="416"/>
      <c r="AR452" s="416"/>
      <c r="AS452" s="302"/>
    </row>
    <row r="453" spans="1:46" ht="30" hidden="1" outlineLevel="1">
      <c r="A453" s="519">
        <v>12</v>
      </c>
      <c r="B453" s="423" t="s">
        <v>105</v>
      </c>
      <c r="C453" s="287" t="s">
        <v>25</v>
      </c>
      <c r="D453" s="291"/>
      <c r="E453" s="291"/>
      <c r="F453" s="291"/>
      <c r="G453" s="291"/>
      <c r="H453" s="291"/>
      <c r="I453" s="291"/>
      <c r="J453" s="291"/>
      <c r="K453" s="291"/>
      <c r="L453" s="291"/>
      <c r="M453" s="291"/>
      <c r="N453" s="291"/>
      <c r="O453" s="291"/>
      <c r="P453" s="291"/>
      <c r="Q453" s="291">
        <v>12</v>
      </c>
      <c r="R453" s="291"/>
      <c r="S453" s="291"/>
      <c r="T453" s="291"/>
      <c r="U453" s="291"/>
      <c r="V453" s="291"/>
      <c r="W453" s="291"/>
      <c r="X453" s="291"/>
      <c r="Y453" s="291"/>
      <c r="Z453" s="291"/>
      <c r="AA453" s="291"/>
      <c r="AB453" s="291"/>
      <c r="AC453" s="291"/>
      <c r="AD453" s="291"/>
      <c r="AE453" s="405"/>
      <c r="AF453" s="405"/>
      <c r="AG453" s="405"/>
      <c r="AH453" s="405"/>
      <c r="AI453" s="405"/>
      <c r="AJ453" s="405"/>
      <c r="AK453" s="405"/>
      <c r="AL453" s="410"/>
      <c r="AM453" s="410"/>
      <c r="AN453" s="410"/>
      <c r="AO453" s="410"/>
      <c r="AP453" s="410"/>
      <c r="AQ453" s="410"/>
      <c r="AR453" s="410"/>
      <c r="AS453" s="292">
        <f>SUM(AE453:AR453)</f>
        <v>0</v>
      </c>
    </row>
    <row r="454" spans="1:46" hidden="1" outlineLevel="1">
      <c r="A454" s="519"/>
      <c r="B454" s="426" t="s">
        <v>307</v>
      </c>
      <c r="C454" s="287" t="s">
        <v>163</v>
      </c>
      <c r="D454" s="291"/>
      <c r="E454" s="291"/>
      <c r="F454" s="291"/>
      <c r="G454" s="291"/>
      <c r="H454" s="291"/>
      <c r="I454" s="291"/>
      <c r="J454" s="291"/>
      <c r="K454" s="291"/>
      <c r="L454" s="291"/>
      <c r="M454" s="291"/>
      <c r="N454" s="291"/>
      <c r="O454" s="291"/>
      <c r="P454" s="291"/>
      <c r="Q454" s="291">
        <v>12</v>
      </c>
      <c r="R454" s="291"/>
      <c r="S454" s="291"/>
      <c r="T454" s="291"/>
      <c r="U454" s="291"/>
      <c r="V454" s="291"/>
      <c r="W454" s="291"/>
      <c r="X454" s="291"/>
      <c r="Y454" s="291"/>
      <c r="Z454" s="291"/>
      <c r="AA454" s="291"/>
      <c r="AB454" s="291"/>
      <c r="AC454" s="291"/>
      <c r="AD454" s="291"/>
      <c r="AE454" s="406">
        <v>0</v>
      </c>
      <c r="AF454" s="406">
        <v>0</v>
      </c>
      <c r="AG454" s="406">
        <v>0</v>
      </c>
      <c r="AH454" s="406">
        <v>0</v>
      </c>
      <c r="AI454" s="406">
        <v>0</v>
      </c>
      <c r="AJ454" s="406">
        <v>0</v>
      </c>
      <c r="AK454" s="406">
        <v>0</v>
      </c>
      <c r="AL454" s="406">
        <v>0</v>
      </c>
      <c r="AM454" s="406">
        <v>0</v>
      </c>
      <c r="AN454" s="406">
        <f t="shared" ref="AN454" si="584">AN453</f>
        <v>0</v>
      </c>
      <c r="AO454" s="406">
        <f t="shared" ref="AO454" si="585">AO453</f>
        <v>0</v>
      </c>
      <c r="AP454" s="406">
        <f t="shared" ref="AP454" si="586">AP453</f>
        <v>0</v>
      </c>
      <c r="AQ454" s="406">
        <f t="shared" ref="AQ454" si="587">AQ453</f>
        <v>0</v>
      </c>
      <c r="AR454" s="406">
        <f t="shared" ref="AR454" si="588">AR453</f>
        <v>0</v>
      </c>
      <c r="AS454" s="293"/>
    </row>
    <row r="455" spans="1:46" hidden="1" outlineLevel="1">
      <c r="A455" s="519"/>
      <c r="B455" s="515"/>
      <c r="C455" s="301"/>
      <c r="D455" s="287"/>
      <c r="E455" s="287"/>
      <c r="F455" s="287"/>
      <c r="G455" s="287"/>
      <c r="H455" s="287"/>
      <c r="I455" s="287"/>
      <c r="J455" s="287"/>
      <c r="K455" s="287"/>
      <c r="L455" s="287"/>
      <c r="M455" s="287"/>
      <c r="N455" s="287"/>
      <c r="O455" s="287"/>
      <c r="P455" s="287"/>
      <c r="Q455" s="287"/>
      <c r="R455" s="287"/>
      <c r="S455" s="287"/>
      <c r="T455" s="287"/>
      <c r="U455" s="287"/>
      <c r="V455" s="287"/>
      <c r="W455" s="287"/>
      <c r="X455" s="287"/>
      <c r="Y455" s="287"/>
      <c r="Z455" s="287"/>
      <c r="AA455" s="287"/>
      <c r="AB455" s="287"/>
      <c r="AC455" s="287"/>
      <c r="AD455" s="287"/>
      <c r="AE455" s="417"/>
      <c r="AF455" s="417"/>
      <c r="AG455" s="407"/>
      <c r="AH455" s="407"/>
      <c r="AI455" s="407"/>
      <c r="AJ455" s="407"/>
      <c r="AK455" s="407"/>
      <c r="AL455" s="407"/>
      <c r="AM455" s="407"/>
      <c r="AN455" s="407"/>
      <c r="AO455" s="407"/>
      <c r="AP455" s="407"/>
      <c r="AQ455" s="407"/>
      <c r="AR455" s="407"/>
      <c r="AS455" s="302"/>
    </row>
    <row r="456" spans="1:46" ht="30" hidden="1" outlineLevel="1">
      <c r="A456" s="519">
        <v>13</v>
      </c>
      <c r="B456" s="423" t="s">
        <v>106</v>
      </c>
      <c r="C456" s="287" t="s">
        <v>25</v>
      </c>
      <c r="D456" s="291"/>
      <c r="E456" s="291"/>
      <c r="F456" s="291"/>
      <c r="G456" s="291"/>
      <c r="H456" s="291"/>
      <c r="I456" s="291"/>
      <c r="J456" s="291"/>
      <c r="K456" s="291"/>
      <c r="L456" s="291"/>
      <c r="M456" s="291"/>
      <c r="N456" s="291"/>
      <c r="O456" s="291"/>
      <c r="P456" s="291"/>
      <c r="Q456" s="291">
        <v>12</v>
      </c>
      <c r="R456" s="291"/>
      <c r="S456" s="291"/>
      <c r="T456" s="291"/>
      <c r="U456" s="291"/>
      <c r="V456" s="291"/>
      <c r="W456" s="291"/>
      <c r="X456" s="291"/>
      <c r="Y456" s="291"/>
      <c r="Z456" s="291"/>
      <c r="AA456" s="291"/>
      <c r="AB456" s="291"/>
      <c r="AC456" s="291"/>
      <c r="AD456" s="291"/>
      <c r="AE456" s="405"/>
      <c r="AF456" s="405"/>
      <c r="AG456" s="405"/>
      <c r="AH456" s="405"/>
      <c r="AI456" s="405"/>
      <c r="AJ456" s="405"/>
      <c r="AK456" s="405"/>
      <c r="AL456" s="410"/>
      <c r="AM456" s="410"/>
      <c r="AN456" s="410"/>
      <c r="AO456" s="410"/>
      <c r="AP456" s="410"/>
      <c r="AQ456" s="410"/>
      <c r="AR456" s="410"/>
      <c r="AS456" s="292">
        <f>SUM(AE456:AR456)</f>
        <v>0</v>
      </c>
    </row>
    <row r="457" spans="1:46" hidden="1" outlineLevel="1">
      <c r="A457" s="519"/>
      <c r="B457" s="426" t="s">
        <v>307</v>
      </c>
      <c r="C457" s="287" t="s">
        <v>163</v>
      </c>
      <c r="D457" s="291"/>
      <c r="E457" s="291"/>
      <c r="F457" s="291"/>
      <c r="G457" s="291"/>
      <c r="H457" s="291"/>
      <c r="I457" s="291"/>
      <c r="J457" s="291"/>
      <c r="K457" s="291"/>
      <c r="L457" s="291"/>
      <c r="M457" s="291"/>
      <c r="N457" s="291"/>
      <c r="O457" s="291"/>
      <c r="P457" s="291"/>
      <c r="Q457" s="291">
        <v>12</v>
      </c>
      <c r="R457" s="291"/>
      <c r="S457" s="291"/>
      <c r="T457" s="291"/>
      <c r="U457" s="291"/>
      <c r="V457" s="291"/>
      <c r="W457" s="291"/>
      <c r="X457" s="291"/>
      <c r="Y457" s="291"/>
      <c r="Z457" s="291"/>
      <c r="AA457" s="291"/>
      <c r="AB457" s="291"/>
      <c r="AC457" s="291"/>
      <c r="AD457" s="291"/>
      <c r="AE457" s="406">
        <v>0</v>
      </c>
      <c r="AF457" s="406">
        <v>0</v>
      </c>
      <c r="AG457" s="406">
        <v>0</v>
      </c>
      <c r="AH457" s="406">
        <v>0</v>
      </c>
      <c r="AI457" s="406">
        <v>0</v>
      </c>
      <c r="AJ457" s="406">
        <v>0</v>
      </c>
      <c r="AK457" s="406">
        <v>0</v>
      </c>
      <c r="AL457" s="406">
        <v>0</v>
      </c>
      <c r="AM457" s="406">
        <v>0</v>
      </c>
      <c r="AN457" s="406">
        <f t="shared" ref="AN457" si="589">AN456</f>
        <v>0</v>
      </c>
      <c r="AO457" s="406">
        <f t="shared" ref="AO457" si="590">AO456</f>
        <v>0</v>
      </c>
      <c r="AP457" s="406">
        <f t="shared" ref="AP457" si="591">AP456</f>
        <v>0</v>
      </c>
      <c r="AQ457" s="406">
        <f t="shared" ref="AQ457" si="592">AQ456</f>
        <v>0</v>
      </c>
      <c r="AR457" s="406">
        <f t="shared" ref="AR457" si="593">AR456</f>
        <v>0</v>
      </c>
      <c r="AS457" s="302"/>
    </row>
    <row r="458" spans="1:46" hidden="1" outlineLevel="1">
      <c r="A458" s="519"/>
      <c r="B458" s="515"/>
      <c r="C458" s="301"/>
      <c r="D458" s="287"/>
      <c r="E458" s="287"/>
      <c r="F458" s="287"/>
      <c r="G458" s="287"/>
      <c r="H458" s="287"/>
      <c r="I458" s="287"/>
      <c r="J458" s="287"/>
      <c r="K458" s="287"/>
      <c r="L458" s="287"/>
      <c r="M458" s="287"/>
      <c r="N458" s="287"/>
      <c r="O458" s="287"/>
      <c r="P458" s="287"/>
      <c r="Q458" s="287"/>
      <c r="R458" s="287"/>
      <c r="S458" s="287"/>
      <c r="T458" s="287"/>
      <c r="U458" s="287"/>
      <c r="V458" s="287"/>
      <c r="W458" s="287"/>
      <c r="X458" s="287"/>
      <c r="Y458" s="287"/>
      <c r="Z458" s="287"/>
      <c r="AA458" s="287"/>
      <c r="AB458" s="287"/>
      <c r="AC458" s="287"/>
      <c r="AD458" s="287"/>
      <c r="AE458" s="407"/>
      <c r="AF458" s="407"/>
      <c r="AG458" s="407"/>
      <c r="AH458" s="407"/>
      <c r="AI458" s="407"/>
      <c r="AJ458" s="407"/>
      <c r="AK458" s="407"/>
      <c r="AL458" s="407"/>
      <c r="AM458" s="407"/>
      <c r="AN458" s="407"/>
      <c r="AO458" s="407"/>
      <c r="AP458" s="407"/>
      <c r="AQ458" s="407"/>
      <c r="AR458" s="407"/>
      <c r="AS458" s="302"/>
    </row>
    <row r="459" spans="1:46" ht="15.75" hidden="1" outlineLevel="1">
      <c r="A459" s="519"/>
      <c r="B459" s="491" t="s">
        <v>107</v>
      </c>
      <c r="C459" s="285"/>
      <c r="D459" s="286"/>
      <c r="E459" s="286"/>
      <c r="F459" s="286"/>
      <c r="G459" s="286"/>
      <c r="H459" s="286"/>
      <c r="I459" s="286"/>
      <c r="J459" s="286"/>
      <c r="K459" s="286"/>
      <c r="L459" s="286"/>
      <c r="M459" s="286"/>
      <c r="N459" s="286"/>
      <c r="O459" s="286"/>
      <c r="P459" s="286"/>
      <c r="Q459" s="286"/>
      <c r="R459" s="286"/>
      <c r="S459" s="285"/>
      <c r="T459" s="285"/>
      <c r="U459" s="285"/>
      <c r="V459" s="285"/>
      <c r="W459" s="285"/>
      <c r="X459" s="285"/>
      <c r="Y459" s="285"/>
      <c r="Z459" s="285"/>
      <c r="AA459" s="285"/>
      <c r="AB459" s="285"/>
      <c r="AC459" s="285"/>
      <c r="AD459" s="285"/>
      <c r="AE459" s="409"/>
      <c r="AF459" s="409"/>
      <c r="AG459" s="409"/>
      <c r="AH459" s="409"/>
      <c r="AI459" s="409"/>
      <c r="AJ459" s="409"/>
      <c r="AK459" s="409"/>
      <c r="AL459" s="409"/>
      <c r="AM459" s="409"/>
      <c r="AN459" s="409"/>
      <c r="AO459" s="409"/>
      <c r="AP459" s="409"/>
      <c r="AQ459" s="409"/>
      <c r="AR459" s="409"/>
      <c r="AS459" s="288"/>
    </row>
    <row r="460" spans="1:46" hidden="1" outlineLevel="1">
      <c r="A460" s="519">
        <v>14</v>
      </c>
      <c r="B460" s="515" t="s">
        <v>108</v>
      </c>
      <c r="C460" s="287" t="s">
        <v>25</v>
      </c>
      <c r="D460" s="291"/>
      <c r="E460" s="291"/>
      <c r="F460" s="291"/>
      <c r="G460" s="291"/>
      <c r="H460" s="291"/>
      <c r="I460" s="291"/>
      <c r="J460" s="291"/>
      <c r="K460" s="291"/>
      <c r="L460" s="291"/>
      <c r="M460" s="291"/>
      <c r="N460" s="291"/>
      <c r="O460" s="291"/>
      <c r="P460" s="291"/>
      <c r="Q460" s="291">
        <v>12</v>
      </c>
      <c r="R460" s="291"/>
      <c r="S460" s="291"/>
      <c r="T460" s="291"/>
      <c r="U460" s="291"/>
      <c r="V460" s="291"/>
      <c r="W460" s="291"/>
      <c r="X460" s="291"/>
      <c r="Y460" s="291"/>
      <c r="Z460" s="291"/>
      <c r="AA460" s="291"/>
      <c r="AB460" s="291"/>
      <c r="AC460" s="291"/>
      <c r="AD460" s="291"/>
      <c r="AE460" s="405"/>
      <c r="AF460" s="405"/>
      <c r="AG460" s="405"/>
      <c r="AH460" s="405"/>
      <c r="AI460" s="405"/>
      <c r="AJ460" s="405"/>
      <c r="AK460" s="405"/>
      <c r="AL460" s="405"/>
      <c r="AM460" s="405"/>
      <c r="AN460" s="405"/>
      <c r="AO460" s="405"/>
      <c r="AP460" s="405"/>
      <c r="AQ460" s="405"/>
      <c r="AR460" s="405"/>
      <c r="AS460" s="292">
        <f>SUM(AE460:AR460)</f>
        <v>0</v>
      </c>
    </row>
    <row r="461" spans="1:46" hidden="1" outlineLevel="1">
      <c r="A461" s="519"/>
      <c r="B461" s="426" t="s">
        <v>307</v>
      </c>
      <c r="C461" s="287" t="s">
        <v>163</v>
      </c>
      <c r="D461" s="291"/>
      <c r="E461" s="291"/>
      <c r="F461" s="291"/>
      <c r="G461" s="291"/>
      <c r="H461" s="291"/>
      <c r="I461" s="291"/>
      <c r="J461" s="291"/>
      <c r="K461" s="291"/>
      <c r="L461" s="291"/>
      <c r="M461" s="291"/>
      <c r="N461" s="291"/>
      <c r="O461" s="291"/>
      <c r="P461" s="291"/>
      <c r="Q461" s="291">
        <v>12</v>
      </c>
      <c r="R461" s="291"/>
      <c r="S461" s="291"/>
      <c r="T461" s="291"/>
      <c r="U461" s="291"/>
      <c r="V461" s="291"/>
      <c r="W461" s="291"/>
      <c r="X461" s="291"/>
      <c r="Y461" s="291"/>
      <c r="Z461" s="291"/>
      <c r="AA461" s="291"/>
      <c r="AB461" s="291"/>
      <c r="AC461" s="291"/>
      <c r="AD461" s="291"/>
      <c r="AE461" s="406">
        <v>0</v>
      </c>
      <c r="AF461" s="406">
        <v>0</v>
      </c>
      <c r="AG461" s="406">
        <v>0</v>
      </c>
      <c r="AH461" s="406">
        <v>0</v>
      </c>
      <c r="AI461" s="406">
        <v>0</v>
      </c>
      <c r="AJ461" s="406">
        <v>0</v>
      </c>
      <c r="AK461" s="406">
        <v>0</v>
      </c>
      <c r="AL461" s="406">
        <v>0</v>
      </c>
      <c r="AM461" s="406">
        <v>0</v>
      </c>
      <c r="AN461" s="406">
        <f t="shared" ref="AN461" si="594">AN460</f>
        <v>0</v>
      </c>
      <c r="AO461" s="406">
        <f t="shared" ref="AO461" si="595">AO460</f>
        <v>0</v>
      </c>
      <c r="AP461" s="406">
        <f t="shared" ref="AP461" si="596">AP460</f>
        <v>0</v>
      </c>
      <c r="AQ461" s="406">
        <f t="shared" ref="AQ461" si="597">AQ460</f>
        <v>0</v>
      </c>
      <c r="AR461" s="406">
        <f t="shared" ref="AR461" si="598">AR460</f>
        <v>0</v>
      </c>
      <c r="AS461" s="293"/>
    </row>
    <row r="462" spans="1:46" hidden="1" outlineLevel="1">
      <c r="A462" s="519"/>
      <c r="B462" s="515"/>
      <c r="C462" s="301"/>
      <c r="D462" s="287"/>
      <c r="E462" s="287"/>
      <c r="F462" s="287"/>
      <c r="G462" s="287"/>
      <c r="H462" s="287"/>
      <c r="I462" s="287"/>
      <c r="J462" s="287"/>
      <c r="K462" s="287"/>
      <c r="L462" s="287"/>
      <c r="M462" s="287"/>
      <c r="N462" s="287"/>
      <c r="O462" s="287"/>
      <c r="P462" s="287"/>
      <c r="Q462" s="463"/>
      <c r="R462" s="287"/>
      <c r="S462" s="287"/>
      <c r="T462" s="287"/>
      <c r="U462" s="287"/>
      <c r="V462" s="287"/>
      <c r="W462" s="287"/>
      <c r="X462" s="287"/>
      <c r="Y462" s="287"/>
      <c r="Z462" s="287"/>
      <c r="AA462" s="287"/>
      <c r="AB462" s="287"/>
      <c r="AC462" s="287"/>
      <c r="AD462" s="287"/>
      <c r="AE462" s="407"/>
      <c r="AF462" s="407"/>
      <c r="AG462" s="407"/>
      <c r="AH462" s="407"/>
      <c r="AI462" s="407"/>
      <c r="AJ462" s="407"/>
      <c r="AK462" s="407"/>
      <c r="AL462" s="407"/>
      <c r="AM462" s="407"/>
      <c r="AN462" s="407"/>
      <c r="AO462" s="407"/>
      <c r="AP462" s="407"/>
      <c r="AQ462" s="407"/>
      <c r="AR462" s="407"/>
      <c r="AS462" s="297"/>
      <c r="AT462" s="614"/>
    </row>
    <row r="463" spans="1:46" s="305" customFormat="1" ht="15.75" hidden="1" outlineLevel="1">
      <c r="A463" s="519"/>
      <c r="B463" s="491" t="s">
        <v>487</v>
      </c>
      <c r="C463" s="287"/>
      <c r="D463" s="287"/>
      <c r="E463" s="287"/>
      <c r="F463" s="287"/>
      <c r="G463" s="287"/>
      <c r="H463" s="287"/>
      <c r="I463" s="287"/>
      <c r="J463" s="287"/>
      <c r="K463" s="287"/>
      <c r="L463" s="287"/>
      <c r="M463" s="287"/>
      <c r="N463" s="287"/>
      <c r="O463" s="287"/>
      <c r="P463" s="287"/>
      <c r="Q463" s="287"/>
      <c r="R463" s="287"/>
      <c r="S463" s="287"/>
      <c r="T463" s="287"/>
      <c r="U463" s="287"/>
      <c r="V463" s="287"/>
      <c r="W463" s="287"/>
      <c r="X463" s="287"/>
      <c r="Y463" s="287"/>
      <c r="Z463" s="287"/>
      <c r="AA463" s="287"/>
      <c r="AB463" s="287"/>
      <c r="AC463" s="287"/>
      <c r="AD463" s="287"/>
      <c r="AE463" s="407"/>
      <c r="AF463" s="407"/>
      <c r="AG463" s="407"/>
      <c r="AH463" s="407"/>
      <c r="AI463" s="407"/>
      <c r="AJ463" s="407"/>
      <c r="AK463" s="411"/>
      <c r="AL463" s="411"/>
      <c r="AM463" s="411"/>
      <c r="AN463" s="411"/>
      <c r="AO463" s="411"/>
      <c r="AP463" s="411"/>
      <c r="AQ463" s="411"/>
      <c r="AR463" s="411"/>
      <c r="AS463" s="504"/>
      <c r="AT463" s="615"/>
    </row>
    <row r="464" spans="1:46" hidden="1" outlineLevel="1">
      <c r="A464" s="519">
        <v>15</v>
      </c>
      <c r="B464" s="426" t="s">
        <v>492</v>
      </c>
      <c r="C464" s="287" t="s">
        <v>25</v>
      </c>
      <c r="D464" s="291"/>
      <c r="E464" s="291"/>
      <c r="F464" s="291"/>
      <c r="G464" s="291"/>
      <c r="H464" s="291"/>
      <c r="I464" s="291"/>
      <c r="J464" s="291"/>
      <c r="K464" s="291"/>
      <c r="L464" s="291"/>
      <c r="M464" s="291"/>
      <c r="N464" s="291"/>
      <c r="O464" s="291"/>
      <c r="P464" s="291"/>
      <c r="Q464" s="291">
        <v>0</v>
      </c>
      <c r="R464" s="291"/>
      <c r="S464" s="291"/>
      <c r="T464" s="291"/>
      <c r="U464" s="291"/>
      <c r="V464" s="291"/>
      <c r="W464" s="291"/>
      <c r="X464" s="291"/>
      <c r="Y464" s="291"/>
      <c r="Z464" s="291"/>
      <c r="AA464" s="291"/>
      <c r="AB464" s="291"/>
      <c r="AC464" s="291"/>
      <c r="AD464" s="291"/>
      <c r="AE464" s="405"/>
      <c r="AF464" s="405"/>
      <c r="AG464" s="405"/>
      <c r="AH464" s="405"/>
      <c r="AI464" s="405"/>
      <c r="AJ464" s="405"/>
      <c r="AK464" s="405"/>
      <c r="AL464" s="405"/>
      <c r="AM464" s="405"/>
      <c r="AN464" s="405"/>
      <c r="AO464" s="405"/>
      <c r="AP464" s="405"/>
      <c r="AQ464" s="405"/>
      <c r="AR464" s="405"/>
      <c r="AS464" s="292">
        <f>SUM(AE464:AR464)</f>
        <v>0</v>
      </c>
    </row>
    <row r="465" spans="1:45" hidden="1" outlineLevel="1">
      <c r="A465" s="519"/>
      <c r="B465" s="426" t="s">
        <v>307</v>
      </c>
      <c r="C465" s="287" t="s">
        <v>163</v>
      </c>
      <c r="D465" s="291"/>
      <c r="E465" s="291"/>
      <c r="F465" s="291"/>
      <c r="G465" s="291"/>
      <c r="H465" s="291"/>
      <c r="I465" s="291"/>
      <c r="J465" s="291"/>
      <c r="K465" s="291"/>
      <c r="L465" s="291"/>
      <c r="M465" s="291"/>
      <c r="N465" s="291"/>
      <c r="O465" s="291"/>
      <c r="P465" s="291"/>
      <c r="Q465" s="291">
        <v>0</v>
      </c>
      <c r="R465" s="291"/>
      <c r="S465" s="291"/>
      <c r="T465" s="291"/>
      <c r="U465" s="291"/>
      <c r="V465" s="291"/>
      <c r="W465" s="291"/>
      <c r="X465" s="291"/>
      <c r="Y465" s="291"/>
      <c r="Z465" s="291"/>
      <c r="AA465" s="291"/>
      <c r="AB465" s="291"/>
      <c r="AC465" s="291"/>
      <c r="AD465" s="291"/>
      <c r="AE465" s="406">
        <v>0</v>
      </c>
      <c r="AF465" s="406">
        <v>0</v>
      </c>
      <c r="AG465" s="406">
        <v>0</v>
      </c>
      <c r="AH465" s="406">
        <v>0</v>
      </c>
      <c r="AI465" s="406">
        <v>0</v>
      </c>
      <c r="AJ465" s="406">
        <v>0</v>
      </c>
      <c r="AK465" s="406">
        <v>0</v>
      </c>
      <c r="AL465" s="406">
        <v>0</v>
      </c>
      <c r="AM465" s="406">
        <v>0</v>
      </c>
      <c r="AN465" s="406">
        <f t="shared" ref="AN465:AR465" si="599">AN464</f>
        <v>0</v>
      </c>
      <c r="AO465" s="406">
        <f t="shared" si="599"/>
        <v>0</v>
      </c>
      <c r="AP465" s="406">
        <f t="shared" si="599"/>
        <v>0</v>
      </c>
      <c r="AQ465" s="406">
        <f t="shared" si="599"/>
        <v>0</v>
      </c>
      <c r="AR465" s="406">
        <f t="shared" si="599"/>
        <v>0</v>
      </c>
      <c r="AS465" s="293"/>
    </row>
    <row r="466" spans="1:45" hidden="1" outlineLevel="1">
      <c r="A466" s="519"/>
      <c r="B466" s="515"/>
      <c r="C466" s="301"/>
      <c r="D466" s="287"/>
      <c r="E466" s="287"/>
      <c r="F466" s="287"/>
      <c r="G466" s="287"/>
      <c r="H466" s="287"/>
      <c r="I466" s="287"/>
      <c r="J466" s="287"/>
      <c r="K466" s="287"/>
      <c r="L466" s="287"/>
      <c r="M466" s="287"/>
      <c r="N466" s="287"/>
      <c r="O466" s="287"/>
      <c r="P466" s="287"/>
      <c r="Q466" s="287"/>
      <c r="R466" s="287"/>
      <c r="S466" s="287"/>
      <c r="T466" s="287"/>
      <c r="U466" s="287"/>
      <c r="V466" s="287"/>
      <c r="W466" s="287"/>
      <c r="X466" s="287"/>
      <c r="Y466" s="287"/>
      <c r="Z466" s="287"/>
      <c r="AA466" s="287"/>
      <c r="AB466" s="287"/>
      <c r="AC466" s="287"/>
      <c r="AD466" s="287"/>
      <c r="AE466" s="407"/>
      <c r="AF466" s="407"/>
      <c r="AG466" s="407"/>
      <c r="AH466" s="407"/>
      <c r="AI466" s="407"/>
      <c r="AJ466" s="407"/>
      <c r="AK466" s="407"/>
      <c r="AL466" s="407"/>
      <c r="AM466" s="407"/>
      <c r="AN466" s="407"/>
      <c r="AO466" s="407"/>
      <c r="AP466" s="407"/>
      <c r="AQ466" s="407"/>
      <c r="AR466" s="407"/>
      <c r="AS466" s="302"/>
    </row>
    <row r="467" spans="1:45" s="279" customFormat="1" hidden="1" outlineLevel="1">
      <c r="A467" s="519">
        <v>16</v>
      </c>
      <c r="B467" s="516" t="s">
        <v>488</v>
      </c>
      <c r="C467" s="287" t="s">
        <v>25</v>
      </c>
      <c r="D467" s="291"/>
      <c r="E467" s="291"/>
      <c r="F467" s="291"/>
      <c r="G467" s="291"/>
      <c r="H467" s="291"/>
      <c r="I467" s="291"/>
      <c r="J467" s="291"/>
      <c r="K467" s="291"/>
      <c r="L467" s="291"/>
      <c r="M467" s="291"/>
      <c r="N467" s="291"/>
      <c r="O467" s="291"/>
      <c r="P467" s="291"/>
      <c r="Q467" s="291">
        <v>0</v>
      </c>
      <c r="R467" s="291"/>
      <c r="S467" s="291"/>
      <c r="T467" s="291"/>
      <c r="U467" s="291"/>
      <c r="V467" s="291"/>
      <c r="W467" s="291"/>
      <c r="X467" s="291"/>
      <c r="Y467" s="291"/>
      <c r="Z467" s="291"/>
      <c r="AA467" s="291"/>
      <c r="AB467" s="291"/>
      <c r="AC467" s="291"/>
      <c r="AD467" s="291"/>
      <c r="AE467" s="405"/>
      <c r="AF467" s="405"/>
      <c r="AG467" s="405"/>
      <c r="AH467" s="405"/>
      <c r="AI467" s="405"/>
      <c r="AJ467" s="405"/>
      <c r="AK467" s="405"/>
      <c r="AL467" s="405"/>
      <c r="AM467" s="405"/>
      <c r="AN467" s="405"/>
      <c r="AO467" s="405"/>
      <c r="AP467" s="405"/>
      <c r="AQ467" s="405"/>
      <c r="AR467" s="405"/>
      <c r="AS467" s="292">
        <f>SUM(AE467:AR467)</f>
        <v>0</v>
      </c>
    </row>
    <row r="468" spans="1:45" s="279" customFormat="1" hidden="1" outlineLevel="1">
      <c r="A468" s="519"/>
      <c r="B468" s="516" t="s">
        <v>307</v>
      </c>
      <c r="C468" s="287" t="s">
        <v>163</v>
      </c>
      <c r="D468" s="291"/>
      <c r="E468" s="291"/>
      <c r="F468" s="291"/>
      <c r="G468" s="291"/>
      <c r="H468" s="291"/>
      <c r="I468" s="291"/>
      <c r="J468" s="291"/>
      <c r="K468" s="291"/>
      <c r="L468" s="291"/>
      <c r="M468" s="291"/>
      <c r="N468" s="291"/>
      <c r="O468" s="291"/>
      <c r="P468" s="291"/>
      <c r="Q468" s="291">
        <v>0</v>
      </c>
      <c r="R468" s="291"/>
      <c r="S468" s="291"/>
      <c r="T468" s="291"/>
      <c r="U468" s="291"/>
      <c r="V468" s="291"/>
      <c r="W468" s="291"/>
      <c r="X468" s="291"/>
      <c r="Y468" s="291"/>
      <c r="Z468" s="291"/>
      <c r="AA468" s="291"/>
      <c r="AB468" s="291"/>
      <c r="AC468" s="291"/>
      <c r="AD468" s="291"/>
      <c r="AE468" s="406">
        <v>0</v>
      </c>
      <c r="AF468" s="406">
        <v>0</v>
      </c>
      <c r="AG468" s="406">
        <v>0</v>
      </c>
      <c r="AH468" s="406">
        <v>0</v>
      </c>
      <c r="AI468" s="406">
        <v>0</v>
      </c>
      <c r="AJ468" s="406">
        <v>0</v>
      </c>
      <c r="AK468" s="406">
        <v>0</v>
      </c>
      <c r="AL468" s="406">
        <v>0</v>
      </c>
      <c r="AM468" s="406">
        <v>0</v>
      </c>
      <c r="AN468" s="406">
        <f t="shared" ref="AN468:AR468" si="600">AN467</f>
        <v>0</v>
      </c>
      <c r="AO468" s="406">
        <f t="shared" si="600"/>
        <v>0</v>
      </c>
      <c r="AP468" s="406">
        <f t="shared" si="600"/>
        <v>0</v>
      </c>
      <c r="AQ468" s="406">
        <f t="shared" si="600"/>
        <v>0</v>
      </c>
      <c r="AR468" s="406">
        <f t="shared" si="600"/>
        <v>0</v>
      </c>
      <c r="AS468" s="293"/>
    </row>
    <row r="469" spans="1:45" s="279" customFormat="1" hidden="1" outlineLevel="1">
      <c r="A469" s="519"/>
      <c r="B469" s="516"/>
      <c r="C469" s="287"/>
      <c r="D469" s="287"/>
      <c r="E469" s="287"/>
      <c r="F469" s="287"/>
      <c r="G469" s="287"/>
      <c r="H469" s="287"/>
      <c r="I469" s="287"/>
      <c r="J469" s="287"/>
      <c r="K469" s="287"/>
      <c r="L469" s="287"/>
      <c r="M469" s="287"/>
      <c r="N469" s="287"/>
      <c r="O469" s="287"/>
      <c r="P469" s="287"/>
      <c r="Q469" s="287"/>
      <c r="R469" s="287"/>
      <c r="S469" s="287"/>
      <c r="T469" s="287"/>
      <c r="U469" s="287"/>
      <c r="V469" s="287"/>
      <c r="W469" s="287"/>
      <c r="X469" s="287"/>
      <c r="Y469" s="287"/>
      <c r="Z469" s="287"/>
      <c r="AA469" s="287"/>
      <c r="AB469" s="287"/>
      <c r="AC469" s="287"/>
      <c r="AD469" s="287"/>
      <c r="AE469" s="407"/>
      <c r="AF469" s="407"/>
      <c r="AG469" s="407"/>
      <c r="AH469" s="407"/>
      <c r="AI469" s="407"/>
      <c r="AJ469" s="407"/>
      <c r="AK469" s="411"/>
      <c r="AL469" s="411"/>
      <c r="AM469" s="411"/>
      <c r="AN469" s="411"/>
      <c r="AO469" s="411"/>
      <c r="AP469" s="411"/>
      <c r="AQ469" s="411"/>
      <c r="AR469" s="411"/>
      <c r="AS469" s="309"/>
    </row>
    <row r="470" spans="1:45" ht="15.75" hidden="1" outlineLevel="1">
      <c r="A470" s="519"/>
      <c r="B470" s="517" t="s">
        <v>493</v>
      </c>
      <c r="C470" s="316"/>
      <c r="D470" s="286"/>
      <c r="E470" s="285"/>
      <c r="F470" s="285"/>
      <c r="G470" s="285"/>
      <c r="H470" s="285"/>
      <c r="I470" s="285"/>
      <c r="J470" s="285"/>
      <c r="K470" s="285"/>
      <c r="L470" s="285"/>
      <c r="M470" s="285"/>
      <c r="N470" s="285"/>
      <c r="O470" s="285"/>
      <c r="P470" s="285"/>
      <c r="Q470" s="286"/>
      <c r="R470" s="285"/>
      <c r="S470" s="285"/>
      <c r="T470" s="285"/>
      <c r="U470" s="285"/>
      <c r="V470" s="285"/>
      <c r="W470" s="285"/>
      <c r="X470" s="285"/>
      <c r="Y470" s="285"/>
      <c r="Z470" s="285"/>
      <c r="AA470" s="285"/>
      <c r="AB470" s="285"/>
      <c r="AC470" s="285"/>
      <c r="AD470" s="285"/>
      <c r="AE470" s="409"/>
      <c r="AF470" s="409"/>
      <c r="AG470" s="409"/>
      <c r="AH470" s="409"/>
      <c r="AI470" s="409"/>
      <c r="AJ470" s="409"/>
      <c r="AK470" s="409"/>
      <c r="AL470" s="409"/>
      <c r="AM470" s="409"/>
      <c r="AN470" s="409"/>
      <c r="AO470" s="409"/>
      <c r="AP470" s="409"/>
      <c r="AQ470" s="409"/>
      <c r="AR470" s="409"/>
      <c r="AS470" s="288"/>
    </row>
    <row r="471" spans="1:45" hidden="1" outlineLevel="1">
      <c r="A471" s="519">
        <v>17</v>
      </c>
      <c r="B471" s="423" t="s">
        <v>112</v>
      </c>
      <c r="C471" s="287" t="s">
        <v>25</v>
      </c>
      <c r="D471" s="291"/>
      <c r="E471" s="291"/>
      <c r="F471" s="291"/>
      <c r="G471" s="291"/>
      <c r="H471" s="291"/>
      <c r="I471" s="291"/>
      <c r="J471" s="291"/>
      <c r="K471" s="291"/>
      <c r="L471" s="291"/>
      <c r="M471" s="291"/>
      <c r="N471" s="291"/>
      <c r="O471" s="291"/>
      <c r="P471" s="291"/>
      <c r="Q471" s="291">
        <v>12</v>
      </c>
      <c r="R471" s="291"/>
      <c r="S471" s="291"/>
      <c r="T471" s="291"/>
      <c r="U471" s="291"/>
      <c r="V471" s="291"/>
      <c r="W471" s="291"/>
      <c r="X471" s="291"/>
      <c r="Y471" s="291"/>
      <c r="Z471" s="291"/>
      <c r="AA471" s="291"/>
      <c r="AB471" s="291"/>
      <c r="AC471" s="291"/>
      <c r="AD471" s="291"/>
      <c r="AE471" s="421"/>
      <c r="AF471" s="405"/>
      <c r="AG471" s="405"/>
      <c r="AH471" s="405"/>
      <c r="AI471" s="405"/>
      <c r="AJ471" s="405"/>
      <c r="AK471" s="405"/>
      <c r="AL471" s="410"/>
      <c r="AM471" s="410"/>
      <c r="AN471" s="410"/>
      <c r="AO471" s="410"/>
      <c r="AP471" s="410"/>
      <c r="AQ471" s="410"/>
      <c r="AR471" s="410"/>
      <c r="AS471" s="292">
        <f>SUM(AE471:AR471)</f>
        <v>0</v>
      </c>
    </row>
    <row r="472" spans="1:45" hidden="1" outlineLevel="1">
      <c r="A472" s="519"/>
      <c r="B472" s="426" t="s">
        <v>307</v>
      </c>
      <c r="C472" s="287" t="s">
        <v>163</v>
      </c>
      <c r="D472" s="291"/>
      <c r="E472" s="291"/>
      <c r="F472" s="291"/>
      <c r="G472" s="291"/>
      <c r="H472" s="291"/>
      <c r="I472" s="291"/>
      <c r="J472" s="291"/>
      <c r="K472" s="291"/>
      <c r="L472" s="291"/>
      <c r="M472" s="291"/>
      <c r="N472" s="291"/>
      <c r="O472" s="291"/>
      <c r="P472" s="291"/>
      <c r="Q472" s="291">
        <v>12</v>
      </c>
      <c r="R472" s="291"/>
      <c r="S472" s="291"/>
      <c r="T472" s="291"/>
      <c r="U472" s="291"/>
      <c r="V472" s="291"/>
      <c r="W472" s="291"/>
      <c r="X472" s="291"/>
      <c r="Y472" s="291"/>
      <c r="Z472" s="291"/>
      <c r="AA472" s="291"/>
      <c r="AB472" s="291"/>
      <c r="AC472" s="291"/>
      <c r="AD472" s="291"/>
      <c r="AE472" s="406">
        <v>0</v>
      </c>
      <c r="AF472" s="406">
        <v>0</v>
      </c>
      <c r="AG472" s="406">
        <v>0</v>
      </c>
      <c r="AH472" s="406">
        <v>0</v>
      </c>
      <c r="AI472" s="406">
        <v>0</v>
      </c>
      <c r="AJ472" s="406">
        <v>0</v>
      </c>
      <c r="AK472" s="406">
        <v>0</v>
      </c>
      <c r="AL472" s="406">
        <v>0</v>
      </c>
      <c r="AM472" s="406">
        <v>0</v>
      </c>
      <c r="AN472" s="406">
        <f t="shared" ref="AN472:AR472" si="601">AN471</f>
        <v>0</v>
      </c>
      <c r="AO472" s="406">
        <f t="shared" si="601"/>
        <v>0</v>
      </c>
      <c r="AP472" s="406">
        <f t="shared" si="601"/>
        <v>0</v>
      </c>
      <c r="AQ472" s="406">
        <f t="shared" si="601"/>
        <v>0</v>
      </c>
      <c r="AR472" s="406">
        <f t="shared" si="601"/>
        <v>0</v>
      </c>
      <c r="AS472" s="302"/>
    </row>
    <row r="473" spans="1:45" hidden="1" outlineLevel="1">
      <c r="A473" s="519"/>
      <c r="B473" s="426"/>
      <c r="C473" s="287"/>
      <c r="D473" s="287"/>
      <c r="E473" s="287"/>
      <c r="F473" s="287"/>
      <c r="G473" s="287"/>
      <c r="H473" s="287"/>
      <c r="I473" s="287"/>
      <c r="J473" s="287"/>
      <c r="K473" s="287"/>
      <c r="L473" s="287"/>
      <c r="M473" s="287"/>
      <c r="N473" s="287"/>
      <c r="O473" s="287"/>
      <c r="P473" s="287"/>
      <c r="Q473" s="287"/>
      <c r="R473" s="287"/>
      <c r="S473" s="287"/>
      <c r="T473" s="287"/>
      <c r="U473" s="287"/>
      <c r="V473" s="287"/>
      <c r="W473" s="287"/>
      <c r="X473" s="287"/>
      <c r="Y473" s="287"/>
      <c r="Z473" s="287"/>
      <c r="AA473" s="287"/>
      <c r="AB473" s="287"/>
      <c r="AC473" s="287"/>
      <c r="AD473" s="287"/>
      <c r="AE473" s="417"/>
      <c r="AF473" s="420"/>
      <c r="AG473" s="420"/>
      <c r="AH473" s="420"/>
      <c r="AI473" s="420"/>
      <c r="AJ473" s="420"/>
      <c r="AK473" s="420"/>
      <c r="AL473" s="420"/>
      <c r="AM473" s="420"/>
      <c r="AN473" s="420"/>
      <c r="AO473" s="420"/>
      <c r="AP473" s="420"/>
      <c r="AQ473" s="420"/>
      <c r="AR473" s="420"/>
      <c r="AS473" s="302"/>
    </row>
    <row r="474" spans="1:45" hidden="1" outlineLevel="1">
      <c r="A474" s="519">
        <v>18</v>
      </c>
      <c r="B474" s="423" t="s">
        <v>109</v>
      </c>
      <c r="C474" s="287" t="s">
        <v>25</v>
      </c>
      <c r="D474" s="291"/>
      <c r="E474" s="291"/>
      <c r="F474" s="291"/>
      <c r="G474" s="291"/>
      <c r="H474" s="291"/>
      <c r="I474" s="291"/>
      <c r="J474" s="291"/>
      <c r="K474" s="291"/>
      <c r="L474" s="291"/>
      <c r="M474" s="291"/>
      <c r="N474" s="291"/>
      <c r="O474" s="291"/>
      <c r="P474" s="291"/>
      <c r="Q474" s="291">
        <v>12</v>
      </c>
      <c r="R474" s="291"/>
      <c r="S474" s="291"/>
      <c r="T474" s="291"/>
      <c r="U474" s="291"/>
      <c r="V474" s="291"/>
      <c r="W474" s="291"/>
      <c r="X474" s="291"/>
      <c r="Y474" s="291"/>
      <c r="Z474" s="291"/>
      <c r="AA474" s="291"/>
      <c r="AB474" s="291"/>
      <c r="AC474" s="291"/>
      <c r="AD474" s="291"/>
      <c r="AE474" s="421"/>
      <c r="AF474" s="405"/>
      <c r="AG474" s="405"/>
      <c r="AH474" s="405"/>
      <c r="AI474" s="405"/>
      <c r="AJ474" s="405"/>
      <c r="AK474" s="405"/>
      <c r="AL474" s="410"/>
      <c r="AM474" s="410"/>
      <c r="AN474" s="410"/>
      <c r="AO474" s="410"/>
      <c r="AP474" s="410"/>
      <c r="AQ474" s="410"/>
      <c r="AR474" s="410"/>
      <c r="AS474" s="292">
        <f>SUM(AE474:AR474)</f>
        <v>0</v>
      </c>
    </row>
    <row r="475" spans="1:45" hidden="1" outlineLevel="1">
      <c r="A475" s="519"/>
      <c r="B475" s="426" t="s">
        <v>307</v>
      </c>
      <c r="C475" s="287" t="s">
        <v>163</v>
      </c>
      <c r="D475" s="291"/>
      <c r="E475" s="291"/>
      <c r="F475" s="291"/>
      <c r="G475" s="291"/>
      <c r="H475" s="291"/>
      <c r="I475" s="291"/>
      <c r="J475" s="291"/>
      <c r="K475" s="291"/>
      <c r="L475" s="291"/>
      <c r="M475" s="291"/>
      <c r="N475" s="291"/>
      <c r="O475" s="291"/>
      <c r="P475" s="291"/>
      <c r="Q475" s="291">
        <v>12</v>
      </c>
      <c r="R475" s="291"/>
      <c r="S475" s="291"/>
      <c r="T475" s="291"/>
      <c r="U475" s="291"/>
      <c r="V475" s="291"/>
      <c r="W475" s="291"/>
      <c r="X475" s="291"/>
      <c r="Y475" s="291"/>
      <c r="Z475" s="291"/>
      <c r="AA475" s="291"/>
      <c r="AB475" s="291"/>
      <c r="AC475" s="291"/>
      <c r="AD475" s="291"/>
      <c r="AE475" s="406">
        <v>0</v>
      </c>
      <c r="AF475" s="406">
        <v>0</v>
      </c>
      <c r="AG475" s="406">
        <v>0</v>
      </c>
      <c r="AH475" s="406">
        <v>0</v>
      </c>
      <c r="AI475" s="406">
        <v>0</v>
      </c>
      <c r="AJ475" s="406">
        <v>0</v>
      </c>
      <c r="AK475" s="406">
        <v>0</v>
      </c>
      <c r="AL475" s="406">
        <v>0</v>
      </c>
      <c r="AM475" s="406">
        <v>0</v>
      </c>
      <c r="AN475" s="406">
        <f t="shared" ref="AN475:AR475" si="602">AN474</f>
        <v>0</v>
      </c>
      <c r="AO475" s="406">
        <f t="shared" si="602"/>
        <v>0</v>
      </c>
      <c r="AP475" s="406">
        <f t="shared" si="602"/>
        <v>0</v>
      </c>
      <c r="AQ475" s="406">
        <f t="shared" si="602"/>
        <v>0</v>
      </c>
      <c r="AR475" s="406">
        <f t="shared" si="602"/>
        <v>0</v>
      </c>
      <c r="AS475" s="302"/>
    </row>
    <row r="476" spans="1:45" hidden="1" outlineLevel="1">
      <c r="A476" s="519"/>
      <c r="B476" s="425"/>
      <c r="C476" s="287"/>
      <c r="D476" s="287"/>
      <c r="E476" s="287"/>
      <c r="F476" s="287"/>
      <c r="G476" s="287"/>
      <c r="H476" s="287"/>
      <c r="I476" s="287"/>
      <c r="J476" s="287"/>
      <c r="K476" s="287"/>
      <c r="L476" s="287"/>
      <c r="M476" s="287"/>
      <c r="N476" s="287"/>
      <c r="O476" s="287"/>
      <c r="P476" s="287"/>
      <c r="Q476" s="287"/>
      <c r="R476" s="287"/>
      <c r="S476" s="287"/>
      <c r="T476" s="287"/>
      <c r="U476" s="287"/>
      <c r="V476" s="287"/>
      <c r="W476" s="287"/>
      <c r="X476" s="287"/>
      <c r="Y476" s="287"/>
      <c r="Z476" s="287"/>
      <c r="AA476" s="287"/>
      <c r="AB476" s="287"/>
      <c r="AC476" s="287"/>
      <c r="AD476" s="287"/>
      <c r="AE476" s="418"/>
      <c r="AF476" s="419"/>
      <c r="AG476" s="419"/>
      <c r="AH476" s="419"/>
      <c r="AI476" s="419"/>
      <c r="AJ476" s="419"/>
      <c r="AK476" s="419"/>
      <c r="AL476" s="419"/>
      <c r="AM476" s="419"/>
      <c r="AN476" s="419"/>
      <c r="AO476" s="419"/>
      <c r="AP476" s="419"/>
      <c r="AQ476" s="419"/>
      <c r="AR476" s="419"/>
      <c r="AS476" s="293"/>
    </row>
    <row r="477" spans="1:45" hidden="1" outlineLevel="1">
      <c r="A477" s="519">
        <v>19</v>
      </c>
      <c r="B477" s="423" t="s">
        <v>111</v>
      </c>
      <c r="C477" s="287" t="s">
        <v>25</v>
      </c>
      <c r="D477" s="291"/>
      <c r="E477" s="291"/>
      <c r="F477" s="291"/>
      <c r="G477" s="291"/>
      <c r="H477" s="291"/>
      <c r="I477" s="291"/>
      <c r="J477" s="291"/>
      <c r="K477" s="291"/>
      <c r="L477" s="291"/>
      <c r="M477" s="291"/>
      <c r="N477" s="291"/>
      <c r="O477" s="291"/>
      <c r="P477" s="291"/>
      <c r="Q477" s="291">
        <v>12</v>
      </c>
      <c r="R477" s="291"/>
      <c r="S477" s="291"/>
      <c r="T477" s="291"/>
      <c r="U477" s="291"/>
      <c r="V477" s="291"/>
      <c r="W477" s="291"/>
      <c r="X477" s="291"/>
      <c r="Y477" s="291"/>
      <c r="Z477" s="291"/>
      <c r="AA477" s="291"/>
      <c r="AB477" s="291"/>
      <c r="AC477" s="291"/>
      <c r="AD477" s="291"/>
      <c r="AE477" s="421"/>
      <c r="AF477" s="405"/>
      <c r="AG477" s="405"/>
      <c r="AH477" s="405"/>
      <c r="AI477" s="405"/>
      <c r="AJ477" s="405"/>
      <c r="AK477" s="405"/>
      <c r="AL477" s="410"/>
      <c r="AM477" s="410"/>
      <c r="AN477" s="410"/>
      <c r="AO477" s="410"/>
      <c r="AP477" s="410"/>
      <c r="AQ477" s="410"/>
      <c r="AR477" s="410"/>
      <c r="AS477" s="292">
        <f>SUM(AE477:AR477)</f>
        <v>0</v>
      </c>
    </row>
    <row r="478" spans="1:45" hidden="1" outlineLevel="1">
      <c r="A478" s="519"/>
      <c r="B478" s="426" t="s">
        <v>307</v>
      </c>
      <c r="C478" s="287" t="s">
        <v>163</v>
      </c>
      <c r="D478" s="291"/>
      <c r="E478" s="291"/>
      <c r="F478" s="291"/>
      <c r="G478" s="291"/>
      <c r="H478" s="291"/>
      <c r="I478" s="291"/>
      <c r="J478" s="291"/>
      <c r="K478" s="291"/>
      <c r="L478" s="291"/>
      <c r="M478" s="291"/>
      <c r="N478" s="291"/>
      <c r="O478" s="291"/>
      <c r="P478" s="291"/>
      <c r="Q478" s="291">
        <v>12</v>
      </c>
      <c r="R478" s="291"/>
      <c r="S478" s="291"/>
      <c r="T478" s="291"/>
      <c r="U478" s="291"/>
      <c r="V478" s="291"/>
      <c r="W478" s="291"/>
      <c r="X478" s="291"/>
      <c r="Y478" s="291"/>
      <c r="Z478" s="291"/>
      <c r="AA478" s="291"/>
      <c r="AB478" s="291"/>
      <c r="AC478" s="291"/>
      <c r="AD478" s="291"/>
      <c r="AE478" s="406">
        <v>0</v>
      </c>
      <c r="AF478" s="406">
        <v>0</v>
      </c>
      <c r="AG478" s="406">
        <v>0</v>
      </c>
      <c r="AH478" s="406">
        <v>0</v>
      </c>
      <c r="AI478" s="406">
        <v>0</v>
      </c>
      <c r="AJ478" s="406">
        <v>0</v>
      </c>
      <c r="AK478" s="406">
        <v>0</v>
      </c>
      <c r="AL478" s="406">
        <v>0</v>
      </c>
      <c r="AM478" s="406">
        <v>0</v>
      </c>
      <c r="AN478" s="406">
        <f t="shared" ref="AN478:AR478" si="603">AN477</f>
        <v>0</v>
      </c>
      <c r="AO478" s="406">
        <f t="shared" si="603"/>
        <v>0</v>
      </c>
      <c r="AP478" s="406">
        <f t="shared" si="603"/>
        <v>0</v>
      </c>
      <c r="AQ478" s="406">
        <f t="shared" si="603"/>
        <v>0</v>
      </c>
      <c r="AR478" s="406">
        <f t="shared" si="603"/>
        <v>0</v>
      </c>
      <c r="AS478" s="293"/>
    </row>
    <row r="479" spans="1:45" hidden="1" outlineLevel="1">
      <c r="A479" s="519"/>
      <c r="B479" s="425"/>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407"/>
      <c r="AF479" s="407"/>
      <c r="AG479" s="407"/>
      <c r="AH479" s="407"/>
      <c r="AI479" s="407"/>
      <c r="AJ479" s="407"/>
      <c r="AK479" s="407"/>
      <c r="AL479" s="407"/>
      <c r="AM479" s="407"/>
      <c r="AN479" s="407"/>
      <c r="AO479" s="407"/>
      <c r="AP479" s="407"/>
      <c r="AQ479" s="407"/>
      <c r="AR479" s="407"/>
      <c r="AS479" s="302"/>
    </row>
    <row r="480" spans="1:45" hidden="1" outlineLevel="1">
      <c r="A480" s="519">
        <v>20</v>
      </c>
      <c r="B480" s="423" t="s">
        <v>110</v>
      </c>
      <c r="C480" s="287" t="s">
        <v>25</v>
      </c>
      <c r="D480" s="291"/>
      <c r="E480" s="291"/>
      <c r="F480" s="291"/>
      <c r="G480" s="291"/>
      <c r="H480" s="291"/>
      <c r="I480" s="291"/>
      <c r="J480" s="291"/>
      <c r="K480" s="291"/>
      <c r="L480" s="291"/>
      <c r="M480" s="291"/>
      <c r="N480" s="291"/>
      <c r="O480" s="291"/>
      <c r="P480" s="291"/>
      <c r="Q480" s="291">
        <v>12</v>
      </c>
      <c r="R480" s="291"/>
      <c r="S480" s="291"/>
      <c r="T480" s="291"/>
      <c r="U480" s="291"/>
      <c r="V480" s="291"/>
      <c r="W480" s="291"/>
      <c r="X480" s="291"/>
      <c r="Y480" s="291"/>
      <c r="Z480" s="291"/>
      <c r="AA480" s="291"/>
      <c r="AB480" s="291"/>
      <c r="AC480" s="291"/>
      <c r="AD480" s="291"/>
      <c r="AE480" s="421"/>
      <c r="AF480" s="405"/>
      <c r="AG480" s="405"/>
      <c r="AH480" s="405"/>
      <c r="AI480" s="405"/>
      <c r="AJ480" s="405"/>
      <c r="AK480" s="405"/>
      <c r="AL480" s="410"/>
      <c r="AM480" s="410"/>
      <c r="AN480" s="410"/>
      <c r="AO480" s="410"/>
      <c r="AP480" s="410"/>
      <c r="AQ480" s="410"/>
      <c r="AR480" s="410"/>
      <c r="AS480" s="292">
        <f>SUM(AE480:AR480)</f>
        <v>0</v>
      </c>
    </row>
    <row r="481" spans="1:45" hidden="1" outlineLevel="1">
      <c r="A481" s="519"/>
      <c r="B481" s="426" t="s">
        <v>307</v>
      </c>
      <c r="C481" s="287" t="s">
        <v>163</v>
      </c>
      <c r="D481" s="291"/>
      <c r="E481" s="291"/>
      <c r="F481" s="291"/>
      <c r="G481" s="291"/>
      <c r="H481" s="291"/>
      <c r="I481" s="291"/>
      <c r="J481" s="291"/>
      <c r="K481" s="291"/>
      <c r="L481" s="291"/>
      <c r="M481" s="291"/>
      <c r="N481" s="291"/>
      <c r="O481" s="291"/>
      <c r="P481" s="291"/>
      <c r="Q481" s="291">
        <v>12</v>
      </c>
      <c r="R481" s="291"/>
      <c r="S481" s="291"/>
      <c r="T481" s="291"/>
      <c r="U481" s="291"/>
      <c r="V481" s="291"/>
      <c r="W481" s="291"/>
      <c r="X481" s="291"/>
      <c r="Y481" s="291"/>
      <c r="Z481" s="291"/>
      <c r="AA481" s="291"/>
      <c r="AB481" s="291"/>
      <c r="AC481" s="291"/>
      <c r="AD481" s="291"/>
      <c r="AE481" s="406">
        <v>0</v>
      </c>
      <c r="AF481" s="406">
        <v>0</v>
      </c>
      <c r="AG481" s="406">
        <v>0</v>
      </c>
      <c r="AH481" s="406">
        <v>0</v>
      </c>
      <c r="AI481" s="406">
        <v>0</v>
      </c>
      <c r="AJ481" s="406">
        <v>0</v>
      </c>
      <c r="AK481" s="406">
        <v>0</v>
      </c>
      <c r="AL481" s="406">
        <v>0</v>
      </c>
      <c r="AM481" s="406">
        <v>0</v>
      </c>
      <c r="AN481" s="406">
        <f t="shared" ref="AN481:AR481" si="604">AN480</f>
        <v>0</v>
      </c>
      <c r="AO481" s="406">
        <f t="shared" si="604"/>
        <v>0</v>
      </c>
      <c r="AP481" s="406">
        <f t="shared" si="604"/>
        <v>0</v>
      </c>
      <c r="AQ481" s="406">
        <f t="shared" si="604"/>
        <v>0</v>
      </c>
      <c r="AR481" s="406">
        <f t="shared" si="604"/>
        <v>0</v>
      </c>
      <c r="AS481" s="302"/>
    </row>
    <row r="482" spans="1:45" ht="15.75" hidden="1" outlineLevel="1">
      <c r="A482" s="519"/>
      <c r="B482" s="518"/>
      <c r="C482" s="296"/>
      <c r="D482" s="287"/>
      <c r="E482" s="287"/>
      <c r="F482" s="287"/>
      <c r="G482" s="287"/>
      <c r="H482" s="287"/>
      <c r="I482" s="287"/>
      <c r="J482" s="287"/>
      <c r="K482" s="287"/>
      <c r="L482" s="287"/>
      <c r="M482" s="287"/>
      <c r="N482" s="287"/>
      <c r="O482" s="287"/>
      <c r="P482" s="287"/>
      <c r="Q482" s="296"/>
      <c r="R482" s="287"/>
      <c r="S482" s="287"/>
      <c r="T482" s="287"/>
      <c r="U482" s="287"/>
      <c r="V482" s="287"/>
      <c r="W482" s="287"/>
      <c r="X482" s="287"/>
      <c r="Y482" s="287"/>
      <c r="Z482" s="287"/>
      <c r="AA482" s="287"/>
      <c r="AB482" s="287"/>
      <c r="AC482" s="287"/>
      <c r="AD482" s="287"/>
      <c r="AE482" s="407"/>
      <c r="AF482" s="407"/>
      <c r="AG482" s="407"/>
      <c r="AH482" s="407"/>
      <c r="AI482" s="407"/>
      <c r="AJ482" s="407"/>
      <c r="AK482" s="407"/>
      <c r="AL482" s="407"/>
      <c r="AM482" s="407"/>
      <c r="AN482" s="407"/>
      <c r="AO482" s="407"/>
      <c r="AP482" s="407"/>
      <c r="AQ482" s="407"/>
      <c r="AR482" s="407"/>
      <c r="AS482" s="302"/>
    </row>
    <row r="483" spans="1:45" ht="15.75" hidden="1" outlineLevel="1">
      <c r="A483" s="519"/>
      <c r="B483" s="511" t="s">
        <v>500</v>
      </c>
      <c r="C483" s="287"/>
      <c r="D483" s="287"/>
      <c r="E483" s="287"/>
      <c r="F483" s="287"/>
      <c r="G483" s="287"/>
      <c r="H483" s="287"/>
      <c r="I483" s="287"/>
      <c r="J483" s="287"/>
      <c r="K483" s="287"/>
      <c r="L483" s="287"/>
      <c r="M483" s="287"/>
      <c r="N483" s="287"/>
      <c r="O483" s="287"/>
      <c r="P483" s="287"/>
      <c r="Q483" s="287"/>
      <c r="R483" s="287"/>
      <c r="S483" s="287"/>
      <c r="T483" s="287"/>
      <c r="U483" s="287"/>
      <c r="V483" s="287"/>
      <c r="W483" s="287"/>
      <c r="X483" s="287"/>
      <c r="Y483" s="287"/>
      <c r="Z483" s="287"/>
      <c r="AA483" s="287"/>
      <c r="AB483" s="287"/>
      <c r="AC483" s="287"/>
      <c r="AD483" s="287"/>
      <c r="AE483" s="417"/>
      <c r="AF483" s="420"/>
      <c r="AG483" s="420"/>
      <c r="AH483" s="420"/>
      <c r="AI483" s="420"/>
      <c r="AJ483" s="420"/>
      <c r="AK483" s="420"/>
      <c r="AL483" s="420"/>
      <c r="AM483" s="420"/>
      <c r="AN483" s="420"/>
      <c r="AO483" s="420"/>
      <c r="AP483" s="420"/>
      <c r="AQ483" s="420"/>
      <c r="AR483" s="420"/>
      <c r="AS483" s="302"/>
    </row>
    <row r="484" spans="1:45" ht="15.75" hidden="1" outlineLevel="1">
      <c r="A484" s="519"/>
      <c r="B484" s="491" t="s">
        <v>496</v>
      </c>
      <c r="C484" s="287"/>
      <c r="D484" s="287"/>
      <c r="E484" s="287"/>
      <c r="F484" s="287"/>
      <c r="G484" s="287"/>
      <c r="H484" s="287"/>
      <c r="I484" s="287"/>
      <c r="J484" s="287"/>
      <c r="K484" s="287"/>
      <c r="L484" s="287"/>
      <c r="M484" s="287"/>
      <c r="N484" s="287"/>
      <c r="O484" s="287"/>
      <c r="P484" s="287"/>
      <c r="Q484" s="287"/>
      <c r="R484" s="287"/>
      <c r="S484" s="287"/>
      <c r="T484" s="287"/>
      <c r="U484" s="287"/>
      <c r="V484" s="287"/>
      <c r="W484" s="287"/>
      <c r="X484" s="287"/>
      <c r="Y484" s="287"/>
      <c r="Z484" s="287"/>
      <c r="AA484" s="287"/>
      <c r="AB484" s="287"/>
      <c r="AC484" s="287"/>
      <c r="AD484" s="287"/>
      <c r="AE484" s="417"/>
      <c r="AF484" s="420"/>
      <c r="AG484" s="420"/>
      <c r="AH484" s="420"/>
      <c r="AI484" s="420"/>
      <c r="AJ484" s="420"/>
      <c r="AK484" s="420"/>
      <c r="AL484" s="420"/>
      <c r="AM484" s="420"/>
      <c r="AN484" s="420"/>
      <c r="AO484" s="420"/>
      <c r="AP484" s="420"/>
      <c r="AQ484" s="420"/>
      <c r="AR484" s="420"/>
      <c r="AS484" s="302"/>
    </row>
    <row r="485" spans="1:45" hidden="1" outlineLevel="1">
      <c r="A485" s="519">
        <v>21</v>
      </c>
      <c r="B485" s="423" t="s">
        <v>113</v>
      </c>
      <c r="C485" s="287" t="s">
        <v>25</v>
      </c>
      <c r="D485" s="291">
        <v>32736738.859999999</v>
      </c>
      <c r="E485" s="291">
        <f>$D$485*'Alectra Persistence Savings %'!H94</f>
        <v>26342930.436868031</v>
      </c>
      <c r="F485" s="291">
        <f>$D$485*'Alectra Persistence Savings %'!I94</f>
        <v>26342930.436868031</v>
      </c>
      <c r="G485" s="291">
        <f>$D$485*'Alectra Persistence Savings %'!J94</f>
        <v>26342930.436868031</v>
      </c>
      <c r="H485" s="291">
        <f>$D$485*'Alectra Persistence Savings %'!K94</f>
        <v>26342930.436868031</v>
      </c>
      <c r="I485" s="291">
        <f>$D$485*'Alectra Persistence Savings %'!L94</f>
        <v>26342930.436868031</v>
      </c>
      <c r="J485" s="291">
        <f>$D$485*'Alectra Persistence Savings %'!M94</f>
        <v>26342930.436868031</v>
      </c>
      <c r="K485" s="291">
        <f>$D$485*'Alectra Persistence Savings %'!N94</f>
        <v>26342613.847923193</v>
      </c>
      <c r="L485" s="291">
        <f>$D$485*'Alectra Persistence Savings %'!O94</f>
        <v>26342613.847923193</v>
      </c>
      <c r="M485" s="291">
        <f>$D$485*'Alectra Persistence Savings %'!P94</f>
        <v>26272206.727940738</v>
      </c>
      <c r="N485" s="291">
        <f>$D$485*'Alectra Persistence Savings %'!Q94</f>
        <v>25719782.692701422</v>
      </c>
      <c r="O485" s="291">
        <f>$D$485*'Alectra Persistence Savings %'!R94</f>
        <v>25714701.36946959</v>
      </c>
      <c r="P485" s="291">
        <f>$D$485*'Alectra Persistence Savings %'!S94</f>
        <v>25714701.36946959</v>
      </c>
      <c r="Q485" s="291"/>
      <c r="R485" s="291">
        <v>2258.0700000000002</v>
      </c>
      <c r="S485" s="291">
        <f>$R$485*'Alectra Persistence Savings %'!AS94</f>
        <v>1831.7604420233463</v>
      </c>
      <c r="T485" s="291">
        <f>$R$485*'Alectra Persistence Savings %'!AT94</f>
        <v>1831.7604420233463</v>
      </c>
      <c r="U485" s="291">
        <f>$R$485*'Alectra Persistence Savings %'!AU94</f>
        <v>1831.7604420233463</v>
      </c>
      <c r="V485" s="291">
        <f>$R$485*'Alectra Persistence Savings %'!AV94</f>
        <v>1831.7604420233463</v>
      </c>
      <c r="W485" s="291">
        <f>$R$485*'Alectra Persistence Savings %'!AW94</f>
        <v>1831.7604420233463</v>
      </c>
      <c r="X485" s="291">
        <f>$R$485*'Alectra Persistence Savings %'!AX94</f>
        <v>1831.7604420233463</v>
      </c>
      <c r="Y485" s="291">
        <f>$R$485*'Alectra Persistence Savings %'!AY94</f>
        <v>1831.7604420233463</v>
      </c>
      <c r="Z485" s="291">
        <f>$R$485*'Alectra Persistence Savings %'!AZ94</f>
        <v>1831.7604420233463</v>
      </c>
      <c r="AA485" s="291">
        <f>$R$485*'Alectra Persistence Savings %'!BA94</f>
        <v>1827.1915844357979</v>
      </c>
      <c r="AB485" s="291">
        <f>$R$485*'Alectra Persistence Savings %'!BB94</f>
        <v>1714.7273976653698</v>
      </c>
      <c r="AC485" s="291">
        <f>$R$485*'Alectra Persistence Savings %'!BC94</f>
        <v>1714.7273976653698</v>
      </c>
      <c r="AD485" s="291">
        <f>$R$485*'Alectra Persistence Savings %'!BD94</f>
        <v>1714.7273976653698</v>
      </c>
      <c r="AE485" s="421">
        <v>1</v>
      </c>
      <c r="AF485" s="405"/>
      <c r="AG485" s="405"/>
      <c r="AH485" s="405"/>
      <c r="AI485" s="405"/>
      <c r="AJ485" s="405"/>
      <c r="AK485" s="405"/>
      <c r="AL485" s="410"/>
      <c r="AM485" s="410"/>
      <c r="AN485" s="410"/>
      <c r="AO485" s="410"/>
      <c r="AP485" s="410"/>
      <c r="AQ485" s="410"/>
      <c r="AR485" s="410"/>
      <c r="AS485" s="292">
        <f>SUM(AE485:AR485)</f>
        <v>1</v>
      </c>
    </row>
    <row r="486" spans="1:45" hidden="1" outlineLevel="1">
      <c r="A486" s="519"/>
      <c r="B486" s="426" t="s">
        <v>307</v>
      </c>
      <c r="C486" s="287" t="s">
        <v>163</v>
      </c>
      <c r="D486" s="291">
        <v>21705.78071289189</v>
      </c>
      <c r="E486" s="291">
        <f>E485*$D$486/$D$485</f>
        <v>17466.427362936873</v>
      </c>
      <c r="F486" s="291">
        <f t="shared" ref="F486:P486" si="605">F485*$D$486/$D$485</f>
        <v>17466.427362936873</v>
      </c>
      <c r="G486" s="291">
        <f t="shared" si="605"/>
        <v>17466.427362936873</v>
      </c>
      <c r="H486" s="291">
        <f t="shared" si="605"/>
        <v>17466.427362936873</v>
      </c>
      <c r="I486" s="291">
        <f t="shared" si="605"/>
        <v>17466.427362936873</v>
      </c>
      <c r="J486" s="291">
        <f t="shared" si="605"/>
        <v>17466.427362936873</v>
      </c>
      <c r="K486" s="291">
        <f t="shared" si="605"/>
        <v>17466.217451673499</v>
      </c>
      <c r="L486" s="291">
        <f t="shared" si="605"/>
        <v>17466.217451673499</v>
      </c>
      <c r="M486" s="291">
        <f t="shared" si="605"/>
        <v>17419.53468606569</v>
      </c>
      <c r="N486" s="291">
        <f t="shared" si="605"/>
        <v>17053.255227970778</v>
      </c>
      <c r="O486" s="291">
        <f t="shared" si="605"/>
        <v>17049.886105338464</v>
      </c>
      <c r="P486" s="291">
        <f t="shared" si="605"/>
        <v>17049.886105338464</v>
      </c>
      <c r="Q486" s="291"/>
      <c r="R486" s="291">
        <v>1.36756297100016</v>
      </c>
      <c r="S486" s="291">
        <f>S485*$R$486/$R$485</f>
        <v>1.1093755960860441</v>
      </c>
      <c r="T486" s="291">
        <f t="shared" ref="T486:AD486" si="606">T485*$R$486/$R$485</f>
        <v>1.1093755960860441</v>
      </c>
      <c r="U486" s="291">
        <f t="shared" si="606"/>
        <v>1.1093755960860441</v>
      </c>
      <c r="V486" s="291">
        <f t="shared" si="606"/>
        <v>1.1093755960860441</v>
      </c>
      <c r="W486" s="291">
        <f t="shared" si="606"/>
        <v>1.1093755960860441</v>
      </c>
      <c r="X486" s="291">
        <f t="shared" si="606"/>
        <v>1.1093755960860441</v>
      </c>
      <c r="Y486" s="291">
        <f t="shared" si="606"/>
        <v>1.1093755960860441</v>
      </c>
      <c r="Z486" s="291">
        <f t="shared" si="606"/>
        <v>1.1093755960860441</v>
      </c>
      <c r="AA486" s="291">
        <f t="shared" si="606"/>
        <v>1.106608542603865</v>
      </c>
      <c r="AB486" s="291">
        <f t="shared" si="606"/>
        <v>1.0384964568886819</v>
      </c>
      <c r="AC486" s="291">
        <f t="shared" si="606"/>
        <v>1.0384964568886819</v>
      </c>
      <c r="AD486" s="291">
        <f t="shared" si="606"/>
        <v>1.0384964568886819</v>
      </c>
      <c r="AE486" s="406">
        <v>1</v>
      </c>
      <c r="AF486" s="406">
        <v>0</v>
      </c>
      <c r="AG486" s="406">
        <v>0</v>
      </c>
      <c r="AH486" s="406">
        <v>0</v>
      </c>
      <c r="AI486" s="406">
        <v>0</v>
      </c>
      <c r="AJ486" s="406">
        <v>0</v>
      </c>
      <c r="AK486" s="406">
        <v>0</v>
      </c>
      <c r="AL486" s="406">
        <v>0</v>
      </c>
      <c r="AM486" s="406">
        <v>0</v>
      </c>
      <c r="AN486" s="406">
        <f t="shared" ref="AN486" si="607">AN485</f>
        <v>0</v>
      </c>
      <c r="AO486" s="406">
        <f t="shared" ref="AO486" si="608">AO485</f>
        <v>0</v>
      </c>
      <c r="AP486" s="406">
        <f t="shared" ref="AP486" si="609">AP485</f>
        <v>0</v>
      </c>
      <c r="AQ486" s="406">
        <f t="shared" ref="AQ486" si="610">AQ485</f>
        <v>0</v>
      </c>
      <c r="AR486" s="406">
        <f t="shared" ref="AR486" si="611">AR485</f>
        <v>0</v>
      </c>
      <c r="AS486" s="302"/>
    </row>
    <row r="487" spans="1:45" hidden="1" outlineLevel="1">
      <c r="A487" s="519"/>
      <c r="B487" s="426"/>
      <c r="C487" s="287"/>
      <c r="D487" s="287"/>
      <c r="E487" s="287"/>
      <c r="F487" s="287"/>
      <c r="G487" s="287"/>
      <c r="H487" s="287"/>
      <c r="I487" s="287"/>
      <c r="J487" s="287"/>
      <c r="K487" s="287"/>
      <c r="L487" s="287"/>
      <c r="M487" s="287"/>
      <c r="N487" s="287"/>
      <c r="O487" s="287"/>
      <c r="P487" s="287"/>
      <c r="Q487" s="287"/>
      <c r="R487" s="287"/>
      <c r="S487" s="287"/>
      <c r="T487" s="287"/>
      <c r="U487" s="287"/>
      <c r="V487" s="287"/>
      <c r="W487" s="287"/>
      <c r="X487" s="287"/>
      <c r="Y487" s="287"/>
      <c r="Z487" s="287"/>
      <c r="AA487" s="287"/>
      <c r="AB487" s="287"/>
      <c r="AC487" s="287"/>
      <c r="AD487" s="287"/>
      <c r="AE487" s="417"/>
      <c r="AF487" s="420"/>
      <c r="AG487" s="420"/>
      <c r="AH487" s="420"/>
      <c r="AI487" s="420"/>
      <c r="AJ487" s="420"/>
      <c r="AK487" s="420"/>
      <c r="AL487" s="420"/>
      <c r="AM487" s="420"/>
      <c r="AN487" s="420"/>
      <c r="AO487" s="420"/>
      <c r="AP487" s="420"/>
      <c r="AQ487" s="420"/>
      <c r="AR487" s="420"/>
      <c r="AS487" s="302"/>
    </row>
    <row r="488" spans="1:45" hidden="1" outlineLevel="1">
      <c r="A488" s="519">
        <v>22</v>
      </c>
      <c r="B488" s="423" t="s">
        <v>114</v>
      </c>
      <c r="C488" s="287" t="s">
        <v>25</v>
      </c>
      <c r="D488" s="291">
        <v>2512838.8619999965</v>
      </c>
      <c r="E488" s="291">
        <f>$D$488*'Alectra Persistence Savings %'!$H$96</f>
        <v>2512838.8619999965</v>
      </c>
      <c r="F488" s="291">
        <f>$D$488*'Alectra Persistence Savings %'!$H$96</f>
        <v>2512838.8619999965</v>
      </c>
      <c r="G488" s="291">
        <f>$D$488*'Alectra Persistence Savings %'!$H$96</f>
        <v>2512838.8619999965</v>
      </c>
      <c r="H488" s="291">
        <f>$D$488*'Alectra Persistence Savings %'!$H$96</f>
        <v>2512838.8619999965</v>
      </c>
      <c r="I488" s="291">
        <f>$D$488*'Alectra Persistence Savings %'!$H$96</f>
        <v>2512838.8619999965</v>
      </c>
      <c r="J488" s="291">
        <f>$D$488*'Alectra Persistence Savings %'!$H$96</f>
        <v>2512838.8619999965</v>
      </c>
      <c r="K488" s="291">
        <f>$D$488*'Alectra Persistence Savings %'!$H$96</f>
        <v>2512838.8619999965</v>
      </c>
      <c r="L488" s="291">
        <f>$D$488*'Alectra Persistence Savings %'!$H$96</f>
        <v>2512838.8619999965</v>
      </c>
      <c r="M488" s="291">
        <f>$D$488*'Alectra Persistence Savings %'!$H$96</f>
        <v>2512838.8619999965</v>
      </c>
      <c r="N488" s="291">
        <f>$D$488*'Alectra Persistence Savings %'!$H$96</f>
        <v>2512838.8619999965</v>
      </c>
      <c r="O488" s="291">
        <f>$D$488*'Alectra Persistence Savings %'!$H$96</f>
        <v>2512838.8619999965</v>
      </c>
      <c r="P488" s="291">
        <f>$D$488*'Alectra Persistence Savings %'!$H$96</f>
        <v>2512838.8619999965</v>
      </c>
      <c r="Q488" s="291"/>
      <c r="R488" s="291">
        <v>756.85640000000603</v>
      </c>
      <c r="S488" s="291">
        <f>$R$488*'Alectra Persistence Savings %'!$AS$96</f>
        <v>756.85640000000603</v>
      </c>
      <c r="T488" s="291">
        <f>$R$488*'Alectra Persistence Savings %'!$AS$96</f>
        <v>756.85640000000603</v>
      </c>
      <c r="U488" s="291">
        <f>$R$488*'Alectra Persistence Savings %'!$AS$96</f>
        <v>756.85640000000603</v>
      </c>
      <c r="V488" s="291">
        <f>$R$488*'Alectra Persistence Savings %'!$AS$96</f>
        <v>756.85640000000603</v>
      </c>
      <c r="W488" s="291">
        <f>$R$488*'Alectra Persistence Savings %'!$AS$96</f>
        <v>756.85640000000603</v>
      </c>
      <c r="X488" s="291">
        <f>$R$488*'Alectra Persistence Savings %'!$AS$96</f>
        <v>756.85640000000603</v>
      </c>
      <c r="Y488" s="291">
        <f>$R$488*'Alectra Persistence Savings %'!$AS$96</f>
        <v>756.85640000000603</v>
      </c>
      <c r="Z488" s="291">
        <f>$R$488*'Alectra Persistence Savings %'!$AS$96</f>
        <v>756.85640000000603</v>
      </c>
      <c r="AA488" s="291">
        <f>$R$488*'Alectra Persistence Savings %'!$AS$96</f>
        <v>756.85640000000603</v>
      </c>
      <c r="AB488" s="291">
        <f>$R$488*'Alectra Persistence Savings %'!$AS$96</f>
        <v>756.85640000000603</v>
      </c>
      <c r="AC488" s="291">
        <f>$R$488*'Alectra Persistence Savings %'!$AS$96</f>
        <v>756.85640000000603</v>
      </c>
      <c r="AD488" s="291">
        <f>$R$488*'Alectra Persistence Savings %'!$AS$96</f>
        <v>756.85640000000603</v>
      </c>
      <c r="AE488" s="421">
        <v>1</v>
      </c>
      <c r="AF488" s="405"/>
      <c r="AG488" s="405"/>
      <c r="AH488" s="405"/>
      <c r="AI488" s="405"/>
      <c r="AJ488" s="405"/>
      <c r="AK488" s="405"/>
      <c r="AL488" s="410"/>
      <c r="AM488" s="410"/>
      <c r="AN488" s="410"/>
      <c r="AO488" s="410"/>
      <c r="AP488" s="410"/>
      <c r="AQ488" s="410"/>
      <c r="AR488" s="410"/>
      <c r="AS488" s="292">
        <f>SUM(AE488:AR488)</f>
        <v>1</v>
      </c>
    </row>
    <row r="489" spans="1:45" hidden="1" outlineLevel="1">
      <c r="A489" s="519"/>
      <c r="B489" s="426" t="s">
        <v>307</v>
      </c>
      <c r="C489" s="287" t="s">
        <v>163</v>
      </c>
      <c r="D489" s="291">
        <v>293739.58189726691</v>
      </c>
      <c r="E489" s="291">
        <f>E488*$D$489/$D$488</f>
        <v>293739.58189726691</v>
      </c>
      <c r="F489" s="291">
        <f t="shared" ref="F489:P489" si="612">F488*$D$489/$D$488</f>
        <v>293739.58189726691</v>
      </c>
      <c r="G489" s="291">
        <f t="shared" si="612"/>
        <v>293739.58189726691</v>
      </c>
      <c r="H489" s="291">
        <f t="shared" si="612"/>
        <v>293739.58189726691</v>
      </c>
      <c r="I489" s="291">
        <f t="shared" si="612"/>
        <v>293739.58189726691</v>
      </c>
      <c r="J489" s="291">
        <f t="shared" si="612"/>
        <v>293739.58189726691</v>
      </c>
      <c r="K489" s="291">
        <f t="shared" si="612"/>
        <v>293739.58189726691</v>
      </c>
      <c r="L489" s="291">
        <f t="shared" si="612"/>
        <v>293739.58189726691</v>
      </c>
      <c r="M489" s="291">
        <f t="shared" si="612"/>
        <v>293739.58189726691</v>
      </c>
      <c r="N489" s="291">
        <f t="shared" si="612"/>
        <v>293739.58189726691</v>
      </c>
      <c r="O489" s="291">
        <f t="shared" si="612"/>
        <v>293739.58189726691</v>
      </c>
      <c r="P489" s="291">
        <f t="shared" si="612"/>
        <v>293739.58189726691</v>
      </c>
      <c r="Q489" s="291"/>
      <c r="R489" s="291">
        <v>144.35429371470065</v>
      </c>
      <c r="S489" s="291">
        <f>S488*$R$489/$R$488</f>
        <v>144.35429371470065</v>
      </c>
      <c r="T489" s="291">
        <f t="shared" ref="T489:AD489" si="613">T488*$R$489/$R$488</f>
        <v>144.35429371470065</v>
      </c>
      <c r="U489" s="291">
        <f t="shared" si="613"/>
        <v>144.35429371470065</v>
      </c>
      <c r="V489" s="291">
        <f t="shared" si="613"/>
        <v>144.35429371470065</v>
      </c>
      <c r="W489" s="291">
        <f t="shared" si="613"/>
        <v>144.35429371470065</v>
      </c>
      <c r="X489" s="291">
        <f t="shared" si="613"/>
        <v>144.35429371470065</v>
      </c>
      <c r="Y489" s="291">
        <f t="shared" si="613"/>
        <v>144.35429371470065</v>
      </c>
      <c r="Z489" s="291">
        <f t="shared" si="613"/>
        <v>144.35429371470065</v>
      </c>
      <c r="AA489" s="291">
        <f t="shared" si="613"/>
        <v>144.35429371470065</v>
      </c>
      <c r="AB489" s="291">
        <f t="shared" si="613"/>
        <v>144.35429371470065</v>
      </c>
      <c r="AC489" s="291">
        <f t="shared" si="613"/>
        <v>144.35429371470065</v>
      </c>
      <c r="AD489" s="291">
        <f t="shared" si="613"/>
        <v>144.35429371470065</v>
      </c>
      <c r="AE489" s="406">
        <v>1</v>
      </c>
      <c r="AF489" s="406">
        <v>0</v>
      </c>
      <c r="AG489" s="406">
        <v>0</v>
      </c>
      <c r="AH489" s="406">
        <v>0</v>
      </c>
      <c r="AI489" s="406">
        <v>0</v>
      </c>
      <c r="AJ489" s="406">
        <v>0</v>
      </c>
      <c r="AK489" s="406">
        <v>0</v>
      </c>
      <c r="AL489" s="406">
        <v>0</v>
      </c>
      <c r="AM489" s="406">
        <v>0</v>
      </c>
      <c r="AN489" s="406">
        <f t="shared" ref="AN489" si="614">AN488</f>
        <v>0</v>
      </c>
      <c r="AO489" s="406">
        <f t="shared" ref="AO489" si="615">AO488</f>
        <v>0</v>
      </c>
      <c r="AP489" s="406">
        <f t="shared" ref="AP489" si="616">AP488</f>
        <v>0</v>
      </c>
      <c r="AQ489" s="406">
        <f t="shared" ref="AQ489" si="617">AQ488</f>
        <v>0</v>
      </c>
      <c r="AR489" s="406">
        <f t="shared" ref="AR489" si="618">AR488</f>
        <v>0</v>
      </c>
      <c r="AS489" s="302"/>
    </row>
    <row r="490" spans="1:45" hidden="1" outlineLevel="1">
      <c r="A490" s="519"/>
      <c r="B490" s="426"/>
      <c r="C490" s="287"/>
      <c r="D490" s="287"/>
      <c r="E490" s="287"/>
      <c r="F490" s="287"/>
      <c r="G490" s="287"/>
      <c r="H490" s="287"/>
      <c r="I490" s="287"/>
      <c r="J490" s="287"/>
      <c r="K490" s="287"/>
      <c r="L490" s="287"/>
      <c r="M490" s="287"/>
      <c r="N490" s="287"/>
      <c r="O490" s="287"/>
      <c r="P490" s="287"/>
      <c r="Q490" s="287"/>
      <c r="R490" s="287"/>
      <c r="S490" s="287"/>
      <c r="T490" s="287"/>
      <c r="U490" s="287"/>
      <c r="V490" s="287"/>
      <c r="W490" s="287"/>
      <c r="X490" s="287"/>
      <c r="Y490" s="287"/>
      <c r="Z490" s="287"/>
      <c r="AA490" s="287"/>
      <c r="AB490" s="287"/>
      <c r="AC490" s="287"/>
      <c r="AD490" s="287"/>
      <c r="AE490" s="417"/>
      <c r="AF490" s="420"/>
      <c r="AG490" s="420"/>
      <c r="AH490" s="420"/>
      <c r="AI490" s="420"/>
      <c r="AJ490" s="420"/>
      <c r="AK490" s="420"/>
      <c r="AL490" s="420"/>
      <c r="AM490" s="420"/>
      <c r="AN490" s="420"/>
      <c r="AO490" s="420"/>
      <c r="AP490" s="420"/>
      <c r="AQ490" s="420"/>
      <c r="AR490" s="420"/>
      <c r="AS490" s="302"/>
    </row>
    <row r="491" spans="1:45" hidden="1" outlineLevel="1">
      <c r="A491" s="519">
        <v>23</v>
      </c>
      <c r="B491" s="423" t="s">
        <v>115</v>
      </c>
      <c r="C491" s="287" t="s">
        <v>25</v>
      </c>
      <c r="D491" s="291">
        <v>97468.774000000005</v>
      </c>
      <c r="E491" s="291">
        <f>$D$491*'Alectra Persistence Savings %'!$H$97</f>
        <v>97468.774000000005</v>
      </c>
      <c r="F491" s="291">
        <f>$D$491*'Alectra Persistence Savings %'!$H$97</f>
        <v>97468.774000000005</v>
      </c>
      <c r="G491" s="291">
        <f>$D$491*'Alectra Persistence Savings %'!$H$97</f>
        <v>97468.774000000005</v>
      </c>
      <c r="H491" s="291">
        <f>$D$491*'Alectra Persistence Savings %'!$H$97</f>
        <v>97468.774000000005</v>
      </c>
      <c r="I491" s="291">
        <f>$D$491*'Alectra Persistence Savings %'!$H$97</f>
        <v>97468.774000000005</v>
      </c>
      <c r="J491" s="291">
        <f>$D$491*'Alectra Persistence Savings %'!$H$97</f>
        <v>97468.774000000005</v>
      </c>
      <c r="K491" s="291">
        <f>$D$491*'Alectra Persistence Savings %'!$H$97</f>
        <v>97468.774000000005</v>
      </c>
      <c r="L491" s="291">
        <f>$D$491*'Alectra Persistence Savings %'!$H$97</f>
        <v>97468.774000000005</v>
      </c>
      <c r="M491" s="291">
        <f>$D$491*'Alectra Persistence Savings %'!$H$97</f>
        <v>97468.774000000005</v>
      </c>
      <c r="N491" s="291">
        <f>$D$491*'Alectra Persistence Savings %'!$H$97</f>
        <v>97468.774000000005</v>
      </c>
      <c r="O491" s="291">
        <f>$D$491*'Alectra Persistence Savings %'!$H$97</f>
        <v>97468.774000000005</v>
      </c>
      <c r="P491" s="291">
        <f>$D$491*'Alectra Persistence Savings %'!$H$97</f>
        <v>97468.774000000005</v>
      </c>
      <c r="Q491" s="291"/>
      <c r="R491" s="291">
        <v>22.898099906600002</v>
      </c>
      <c r="S491" s="291">
        <f>$R$491*'Alectra Persistence Savings %'!$AS$97</f>
        <v>22.898099906600002</v>
      </c>
      <c r="T491" s="291">
        <f>$R$491*'Alectra Persistence Savings %'!$AS$97</f>
        <v>22.898099906600002</v>
      </c>
      <c r="U491" s="291">
        <f>$R$491*'Alectra Persistence Savings %'!$AS$97</f>
        <v>22.898099906600002</v>
      </c>
      <c r="V491" s="291">
        <f>$R$491*'Alectra Persistence Savings %'!$AS$97</f>
        <v>22.898099906600002</v>
      </c>
      <c r="W491" s="291">
        <f>$R$491*'Alectra Persistence Savings %'!$AS$97</f>
        <v>22.898099906600002</v>
      </c>
      <c r="X491" s="291">
        <f>$R$491*'Alectra Persistence Savings %'!$AS$97</f>
        <v>22.898099906600002</v>
      </c>
      <c r="Y491" s="291">
        <f>$R$491*'Alectra Persistence Savings %'!$AS$97</f>
        <v>22.898099906600002</v>
      </c>
      <c r="Z491" s="291">
        <f>$R$491*'Alectra Persistence Savings %'!$AS$97</f>
        <v>22.898099906600002</v>
      </c>
      <c r="AA491" s="291">
        <f>$R$491*'Alectra Persistence Savings %'!$AS$97</f>
        <v>22.898099906600002</v>
      </c>
      <c r="AB491" s="291">
        <f>$R$491*'Alectra Persistence Savings %'!$AS$97</f>
        <v>22.898099906600002</v>
      </c>
      <c r="AC491" s="291">
        <f>$R$491*'Alectra Persistence Savings %'!$AS$97</f>
        <v>22.898099906600002</v>
      </c>
      <c r="AD491" s="291">
        <f>$R$491*'Alectra Persistence Savings %'!$AS$97</f>
        <v>22.898099906600002</v>
      </c>
      <c r="AE491" s="421">
        <v>1</v>
      </c>
      <c r="AF491" s="405"/>
      <c r="AG491" s="405"/>
      <c r="AH491" s="405"/>
      <c r="AI491" s="405"/>
      <c r="AJ491" s="405"/>
      <c r="AK491" s="405"/>
      <c r="AL491" s="410"/>
      <c r="AM491" s="410"/>
      <c r="AN491" s="410"/>
      <c r="AO491" s="410"/>
      <c r="AP491" s="410"/>
      <c r="AQ491" s="410"/>
      <c r="AR491" s="410"/>
      <c r="AS491" s="292">
        <f>SUM(AE491:AR491)</f>
        <v>1</v>
      </c>
    </row>
    <row r="492" spans="1:45" hidden="1" outlineLevel="1">
      <c r="A492" s="519"/>
      <c r="B492" s="426" t="s">
        <v>307</v>
      </c>
      <c r="C492" s="287" t="s">
        <v>163</v>
      </c>
      <c r="D492" s="291">
        <v>539169.47045091598</v>
      </c>
      <c r="E492" s="291">
        <f>E491*$D$492/$D$491</f>
        <v>539169.47045091598</v>
      </c>
      <c r="F492" s="291">
        <f t="shared" ref="F492:P492" si="619">F491*$D$492/$D$491</f>
        <v>539169.47045091598</v>
      </c>
      <c r="G492" s="291">
        <f t="shared" si="619"/>
        <v>539169.47045091598</v>
      </c>
      <c r="H492" s="291">
        <f t="shared" si="619"/>
        <v>539169.47045091598</v>
      </c>
      <c r="I492" s="291">
        <f t="shared" si="619"/>
        <v>539169.47045091598</v>
      </c>
      <c r="J492" s="291">
        <f t="shared" si="619"/>
        <v>539169.47045091598</v>
      </c>
      <c r="K492" s="291">
        <f t="shared" si="619"/>
        <v>539169.47045091598</v>
      </c>
      <c r="L492" s="291">
        <f t="shared" si="619"/>
        <v>539169.47045091598</v>
      </c>
      <c r="M492" s="291">
        <f t="shared" si="619"/>
        <v>539169.47045091598</v>
      </c>
      <c r="N492" s="291">
        <f t="shared" si="619"/>
        <v>539169.47045091598</v>
      </c>
      <c r="O492" s="291">
        <f t="shared" si="619"/>
        <v>539169.47045091598</v>
      </c>
      <c r="P492" s="291">
        <f t="shared" si="619"/>
        <v>539169.47045091598</v>
      </c>
      <c r="Q492" s="291"/>
      <c r="R492" s="291">
        <v>79.448499999999981</v>
      </c>
      <c r="S492" s="291">
        <f>S491*$R$492/$R$491</f>
        <v>79.448499999999981</v>
      </c>
      <c r="T492" s="291">
        <f t="shared" ref="T492:AD492" si="620">T491*$R$492/$R$491</f>
        <v>79.448499999999981</v>
      </c>
      <c r="U492" s="291">
        <f t="shared" si="620"/>
        <v>79.448499999999981</v>
      </c>
      <c r="V492" s="291">
        <f t="shared" si="620"/>
        <v>79.448499999999981</v>
      </c>
      <c r="W492" s="291">
        <f t="shared" si="620"/>
        <v>79.448499999999981</v>
      </c>
      <c r="X492" s="291">
        <f t="shared" si="620"/>
        <v>79.448499999999981</v>
      </c>
      <c r="Y492" s="291">
        <f t="shared" si="620"/>
        <v>79.448499999999981</v>
      </c>
      <c r="Z492" s="291">
        <f t="shared" si="620"/>
        <v>79.448499999999981</v>
      </c>
      <c r="AA492" s="291">
        <f t="shared" si="620"/>
        <v>79.448499999999981</v>
      </c>
      <c r="AB492" s="291">
        <f t="shared" si="620"/>
        <v>79.448499999999981</v>
      </c>
      <c r="AC492" s="291">
        <f t="shared" si="620"/>
        <v>79.448499999999981</v>
      </c>
      <c r="AD492" s="291">
        <f t="shared" si="620"/>
        <v>79.448499999999981</v>
      </c>
      <c r="AE492" s="406">
        <v>1</v>
      </c>
      <c r="AF492" s="406">
        <v>0</v>
      </c>
      <c r="AG492" s="406">
        <v>0</v>
      </c>
      <c r="AH492" s="406">
        <v>0</v>
      </c>
      <c r="AI492" s="406">
        <v>0</v>
      </c>
      <c r="AJ492" s="406">
        <v>0</v>
      </c>
      <c r="AK492" s="406">
        <v>0</v>
      </c>
      <c r="AL492" s="406">
        <v>0</v>
      </c>
      <c r="AM492" s="406">
        <v>0</v>
      </c>
      <c r="AN492" s="406">
        <f t="shared" ref="AN492" si="621">AN491</f>
        <v>0</v>
      </c>
      <c r="AO492" s="406">
        <f t="shared" ref="AO492" si="622">AO491</f>
        <v>0</v>
      </c>
      <c r="AP492" s="406">
        <f t="shared" ref="AP492" si="623">AP491</f>
        <v>0</v>
      </c>
      <c r="AQ492" s="406">
        <f t="shared" ref="AQ492" si="624">AQ491</f>
        <v>0</v>
      </c>
      <c r="AR492" s="406">
        <f t="shared" ref="AR492" si="625">AR491</f>
        <v>0</v>
      </c>
      <c r="AS492" s="302"/>
    </row>
    <row r="493" spans="1:45" hidden="1" outlineLevel="1">
      <c r="A493" s="519"/>
      <c r="B493" s="425"/>
      <c r="C493" s="287"/>
      <c r="D493" s="287"/>
      <c r="E493" s="287"/>
      <c r="F493" s="287"/>
      <c r="G493" s="287"/>
      <c r="H493" s="287"/>
      <c r="I493" s="287"/>
      <c r="J493" s="287"/>
      <c r="K493" s="287"/>
      <c r="L493" s="287"/>
      <c r="M493" s="287"/>
      <c r="N493" s="287"/>
      <c r="O493" s="287"/>
      <c r="P493" s="287"/>
      <c r="Q493" s="287"/>
      <c r="R493" s="287"/>
      <c r="S493" s="287"/>
      <c r="T493" s="287"/>
      <c r="U493" s="287"/>
      <c r="V493" s="287"/>
      <c r="W493" s="287"/>
      <c r="X493" s="287"/>
      <c r="Y493" s="287"/>
      <c r="Z493" s="287"/>
      <c r="AA493" s="287"/>
      <c r="AB493" s="287"/>
      <c r="AC493" s="287"/>
      <c r="AD493" s="287"/>
      <c r="AE493" s="417"/>
      <c r="AF493" s="420"/>
      <c r="AG493" s="420"/>
      <c r="AH493" s="420"/>
      <c r="AI493" s="420"/>
      <c r="AJ493" s="420"/>
      <c r="AK493" s="420"/>
      <c r="AL493" s="420"/>
      <c r="AM493" s="420"/>
      <c r="AN493" s="420"/>
      <c r="AO493" s="420"/>
      <c r="AP493" s="420"/>
      <c r="AQ493" s="420"/>
      <c r="AR493" s="420"/>
      <c r="AS493" s="302"/>
    </row>
    <row r="494" spans="1:45" hidden="1" outlineLevel="1">
      <c r="A494" s="519">
        <v>24</v>
      </c>
      <c r="B494" s="423" t="s">
        <v>116</v>
      </c>
      <c r="C494" s="287" t="s">
        <v>25</v>
      </c>
      <c r="D494" s="291">
        <v>186878.57944119998</v>
      </c>
      <c r="E494" s="291">
        <f>$D$494*'Alectra Persistence Savings %'!H98</f>
        <v>186878.57944119998</v>
      </c>
      <c r="F494" s="291">
        <f>$D$494*'Alectra Persistence Savings %'!I98</f>
        <v>186878.57944119998</v>
      </c>
      <c r="G494" s="291">
        <f>$D$494*'Alectra Persistence Savings %'!J98</f>
        <v>186878.57944119998</v>
      </c>
      <c r="H494" s="291">
        <f>$D$494*'Alectra Persistence Savings %'!K98</f>
        <v>186878.57944119998</v>
      </c>
      <c r="I494" s="291">
        <f>$D$494*'Alectra Persistence Savings %'!L98</f>
        <v>186878.57944119998</v>
      </c>
      <c r="J494" s="291">
        <f>$D$494*'Alectra Persistence Savings %'!M98</f>
        <v>186878.57944119998</v>
      </c>
      <c r="K494" s="291">
        <f>$D$494*'Alectra Persistence Savings %'!N98</f>
        <v>186878.57944119998</v>
      </c>
      <c r="L494" s="291">
        <f>$D$494*'Alectra Persistence Savings %'!O98</f>
        <v>186878.57944119998</v>
      </c>
      <c r="M494" s="291">
        <f>$D$494*'Alectra Persistence Savings %'!P98</f>
        <v>186853.1887922094</v>
      </c>
      <c r="N494" s="291">
        <f>$D$494*'Alectra Persistence Savings %'!Q98</f>
        <v>140760.78457772065</v>
      </c>
      <c r="O494" s="291">
        <f>$D$494*'Alectra Persistence Savings %'!R98</f>
        <v>140321.02900757443</v>
      </c>
      <c r="P494" s="291">
        <f>$D$494*'Alectra Persistence Savings %'!S98</f>
        <v>137642.70817796947</v>
      </c>
      <c r="Q494" s="291"/>
      <c r="R494" s="291">
        <v>39.445015400000045</v>
      </c>
      <c r="S494" s="291">
        <f>$R$494*'Alectra Persistence Savings %'!$AS$98</f>
        <v>39.445015400000045</v>
      </c>
      <c r="T494" s="291">
        <f>$R$494*'Alectra Persistence Savings %'!$AS$98</f>
        <v>39.445015400000045</v>
      </c>
      <c r="U494" s="291">
        <f>$R$494*'Alectra Persistence Savings %'!$AS$98</f>
        <v>39.445015400000045</v>
      </c>
      <c r="V494" s="291">
        <f>$R$494*'Alectra Persistence Savings %'!$AS$98</f>
        <v>39.445015400000045</v>
      </c>
      <c r="W494" s="291">
        <f>$R$494*'Alectra Persistence Savings %'!$AS$98</f>
        <v>39.445015400000045</v>
      </c>
      <c r="X494" s="291">
        <f>$R$494*'Alectra Persistence Savings %'!$AS$98</f>
        <v>39.445015400000045</v>
      </c>
      <c r="Y494" s="291">
        <f>$R$494*'Alectra Persistence Savings %'!$AS$98</f>
        <v>39.445015400000045</v>
      </c>
      <c r="Z494" s="291">
        <f>$R$494*'Alectra Persistence Savings %'!$AS$98</f>
        <v>39.445015400000045</v>
      </c>
      <c r="AA494" s="291">
        <f>$R$494*'Alectra Persistence Savings %'!$AS$98</f>
        <v>39.445015400000045</v>
      </c>
      <c r="AB494" s="291">
        <f>$R$494*'Alectra Persistence Savings %'!$AS$98</f>
        <v>39.445015400000045</v>
      </c>
      <c r="AC494" s="291">
        <f>$R$494*'Alectra Persistence Savings %'!$AS$98</f>
        <v>39.445015400000045</v>
      </c>
      <c r="AD494" s="291">
        <f>$R$494*'Alectra Persistence Savings %'!$AS$98</f>
        <v>39.445015400000045</v>
      </c>
      <c r="AE494" s="421">
        <v>1</v>
      </c>
      <c r="AF494" s="405"/>
      <c r="AG494" s="405"/>
      <c r="AH494" s="405"/>
      <c r="AI494" s="405"/>
      <c r="AJ494" s="405"/>
      <c r="AK494" s="405"/>
      <c r="AL494" s="410"/>
      <c r="AM494" s="410"/>
      <c r="AN494" s="410"/>
      <c r="AO494" s="410"/>
      <c r="AP494" s="410"/>
      <c r="AQ494" s="410"/>
      <c r="AR494" s="410"/>
      <c r="AS494" s="292">
        <f>SUM(AE494:AR494)</f>
        <v>1</v>
      </c>
    </row>
    <row r="495" spans="1:45" hidden="1" outlineLevel="1">
      <c r="A495" s="519"/>
      <c r="B495" s="426" t="s">
        <v>307</v>
      </c>
      <c r="C495" s="287" t="s">
        <v>163</v>
      </c>
      <c r="D495" s="291"/>
      <c r="E495" s="291"/>
      <c r="F495" s="291"/>
      <c r="G495" s="291"/>
      <c r="H495" s="291"/>
      <c r="I495" s="291"/>
      <c r="J495" s="291"/>
      <c r="K495" s="291"/>
      <c r="L495" s="291"/>
      <c r="M495" s="291"/>
      <c r="N495" s="291"/>
      <c r="O495" s="291"/>
      <c r="P495" s="291"/>
      <c r="Q495" s="291"/>
      <c r="R495" s="291"/>
      <c r="S495" s="291"/>
      <c r="T495" s="291"/>
      <c r="U495" s="291"/>
      <c r="V495" s="291"/>
      <c r="W495" s="291"/>
      <c r="X495" s="291"/>
      <c r="Y495" s="291"/>
      <c r="Z495" s="291"/>
      <c r="AA495" s="291"/>
      <c r="AB495" s="291"/>
      <c r="AC495" s="291"/>
      <c r="AD495" s="291"/>
      <c r="AE495" s="406">
        <v>1</v>
      </c>
      <c r="AF495" s="406">
        <v>0</v>
      </c>
      <c r="AG495" s="406">
        <v>0</v>
      </c>
      <c r="AH495" s="406">
        <v>0</v>
      </c>
      <c r="AI495" s="406">
        <v>0</v>
      </c>
      <c r="AJ495" s="406">
        <v>0</v>
      </c>
      <c r="AK495" s="406">
        <v>0</v>
      </c>
      <c r="AL495" s="406">
        <v>0</v>
      </c>
      <c r="AM495" s="406">
        <v>0</v>
      </c>
      <c r="AN495" s="406">
        <f t="shared" ref="AN495" si="626">AN494</f>
        <v>0</v>
      </c>
      <c r="AO495" s="406">
        <f t="shared" ref="AO495" si="627">AO494</f>
        <v>0</v>
      </c>
      <c r="AP495" s="406">
        <f t="shared" ref="AP495" si="628">AP494</f>
        <v>0</v>
      </c>
      <c r="AQ495" s="406">
        <f t="shared" ref="AQ495" si="629">AQ494</f>
        <v>0</v>
      </c>
      <c r="AR495" s="406">
        <f t="shared" ref="AR495" si="630">AR494</f>
        <v>0</v>
      </c>
      <c r="AS495" s="302"/>
    </row>
    <row r="496" spans="1:45" hidden="1" outlineLevel="1">
      <c r="A496" s="519"/>
      <c r="B496" s="426"/>
      <c r="C496" s="287"/>
      <c r="D496" s="287"/>
      <c r="E496" s="287"/>
      <c r="F496" s="287"/>
      <c r="G496" s="287"/>
      <c r="H496" s="287"/>
      <c r="I496" s="287"/>
      <c r="J496" s="287"/>
      <c r="K496" s="287"/>
      <c r="L496" s="287"/>
      <c r="M496" s="287"/>
      <c r="N496" s="287"/>
      <c r="O496" s="287"/>
      <c r="P496" s="287"/>
      <c r="Q496" s="287"/>
      <c r="R496" s="287"/>
      <c r="S496" s="287"/>
      <c r="T496" s="287"/>
      <c r="U496" s="287"/>
      <c r="V496" s="287"/>
      <c r="W496" s="287"/>
      <c r="X496" s="287"/>
      <c r="Y496" s="287"/>
      <c r="Z496" s="287"/>
      <c r="AA496" s="287"/>
      <c r="AB496" s="287"/>
      <c r="AC496" s="287"/>
      <c r="AD496" s="287"/>
      <c r="AE496" s="407"/>
      <c r="AF496" s="420"/>
      <c r="AG496" s="420"/>
      <c r="AH496" s="420"/>
      <c r="AI496" s="420"/>
      <c r="AJ496" s="420"/>
      <c r="AK496" s="420"/>
      <c r="AL496" s="420"/>
      <c r="AM496" s="420"/>
      <c r="AN496" s="420"/>
      <c r="AO496" s="420"/>
      <c r="AP496" s="420"/>
      <c r="AQ496" s="420"/>
      <c r="AR496" s="420"/>
      <c r="AS496" s="302"/>
    </row>
    <row r="497" spans="1:45" ht="15.75" hidden="1" outlineLevel="1">
      <c r="A497" s="519"/>
      <c r="B497" s="491" t="s">
        <v>497</v>
      </c>
      <c r="C497" s="287"/>
      <c r="D497" s="287"/>
      <c r="E497" s="287"/>
      <c r="F497" s="287"/>
      <c r="G497" s="287"/>
      <c r="H497" s="287"/>
      <c r="I497" s="287"/>
      <c r="J497" s="287"/>
      <c r="K497" s="287"/>
      <c r="L497" s="287"/>
      <c r="M497" s="287"/>
      <c r="N497" s="287"/>
      <c r="O497" s="287"/>
      <c r="P497" s="287"/>
      <c r="Q497" s="287"/>
      <c r="R497" s="287"/>
      <c r="S497" s="287"/>
      <c r="T497" s="287"/>
      <c r="U497" s="287"/>
      <c r="V497" s="287"/>
      <c r="W497" s="287"/>
      <c r="X497" s="287"/>
      <c r="Y497" s="287"/>
      <c r="Z497" s="287"/>
      <c r="AA497" s="287"/>
      <c r="AB497" s="287"/>
      <c r="AC497" s="287"/>
      <c r="AD497" s="287"/>
      <c r="AE497" s="407"/>
      <c r="AF497" s="420"/>
      <c r="AG497" s="420"/>
      <c r="AH497" s="420"/>
      <c r="AI497" s="420"/>
      <c r="AJ497" s="420"/>
      <c r="AK497" s="420"/>
      <c r="AL497" s="420"/>
      <c r="AM497" s="420"/>
      <c r="AN497" s="420"/>
      <c r="AO497" s="420"/>
      <c r="AP497" s="420"/>
      <c r="AQ497" s="420"/>
      <c r="AR497" s="420"/>
      <c r="AS497" s="302"/>
    </row>
    <row r="498" spans="1:45" hidden="1" outlineLevel="1">
      <c r="A498" s="519">
        <v>25</v>
      </c>
      <c r="B498" s="423" t="s">
        <v>117</v>
      </c>
      <c r="C498" s="287" t="s">
        <v>25</v>
      </c>
      <c r="D498" s="291">
        <v>588003.03</v>
      </c>
      <c r="E498" s="291">
        <f>$D$498*'Alectra Persistence Savings %'!H99</f>
        <v>588003.03</v>
      </c>
      <c r="F498" s="291">
        <f>$D$498*'Alectra Persistence Savings %'!I99</f>
        <v>588003.03</v>
      </c>
      <c r="G498" s="291">
        <f>$D$498*'Alectra Persistence Savings %'!J99</f>
        <v>588003.03</v>
      </c>
      <c r="H498" s="291">
        <f>$D$498*'Alectra Persistence Savings %'!K99</f>
        <v>588003.03</v>
      </c>
      <c r="I498" s="291">
        <f>$D$498*'Alectra Persistence Savings %'!L99</f>
        <v>588003.03</v>
      </c>
      <c r="J498" s="291">
        <f>$D$498*'Alectra Persistence Savings %'!M99</f>
        <v>588003.03</v>
      </c>
      <c r="K498" s="291">
        <f>$D$498*'Alectra Persistence Savings %'!N99</f>
        <v>588003.03</v>
      </c>
      <c r="L498" s="291">
        <f>$D$498*'Alectra Persistence Savings %'!O99</f>
        <v>588003.03</v>
      </c>
      <c r="M498" s="291">
        <f>$D$498*'Alectra Persistence Savings %'!P99</f>
        <v>507846.70332976745</v>
      </c>
      <c r="N498" s="291">
        <f>$D$498*'Alectra Persistence Savings %'!Q99</f>
        <v>0</v>
      </c>
      <c r="O498" s="291">
        <f>$D$498*'Alectra Persistence Savings %'!R99</f>
        <v>0</v>
      </c>
      <c r="P498" s="291">
        <f>$D$498*'Alectra Persistence Savings %'!S99</f>
        <v>0</v>
      </c>
      <c r="Q498" s="291">
        <v>12</v>
      </c>
      <c r="R498" s="291">
        <v>26.12</v>
      </c>
      <c r="S498" s="291">
        <f>$R$498*'Alectra Persistence Savings %'!AS99</f>
        <v>26.12</v>
      </c>
      <c r="T498" s="291">
        <f>$R$498*'Alectra Persistence Savings %'!AT99</f>
        <v>26.12</v>
      </c>
      <c r="U498" s="291">
        <f>$R$498*'Alectra Persistence Savings %'!AU99</f>
        <v>26.12</v>
      </c>
      <c r="V498" s="291">
        <f>$R$498*'Alectra Persistence Savings %'!AV99</f>
        <v>26.12</v>
      </c>
      <c r="W498" s="291">
        <f>$R$498*'Alectra Persistence Savings %'!AW99</f>
        <v>26.12</v>
      </c>
      <c r="X498" s="291">
        <f>$R$498*'Alectra Persistence Savings %'!AX99</f>
        <v>26.12</v>
      </c>
      <c r="Y498" s="291">
        <f>$R$498*'Alectra Persistence Savings %'!AY99</f>
        <v>26.12</v>
      </c>
      <c r="Z498" s="291">
        <f>$R$498*'Alectra Persistence Savings %'!AZ99</f>
        <v>26.12</v>
      </c>
      <c r="AA498" s="291">
        <f>$R$498*'Alectra Persistence Savings %'!BA99</f>
        <v>22.540592592592592</v>
      </c>
      <c r="AB498" s="291">
        <f>$R$498*'Alectra Persistence Savings %'!BB99</f>
        <v>0</v>
      </c>
      <c r="AC498" s="291">
        <f>$R$498*'Alectra Persistence Savings %'!BC99</f>
        <v>0</v>
      </c>
      <c r="AD498" s="291">
        <f>$R$498*'Alectra Persistence Savings %'!BD99</f>
        <v>0</v>
      </c>
      <c r="AE498" s="421"/>
      <c r="AF498" s="405">
        <v>0.1111</v>
      </c>
      <c r="AG498" s="405">
        <v>0.88890000000000002</v>
      </c>
      <c r="AH498" s="405">
        <v>0</v>
      </c>
      <c r="AI498" s="405"/>
      <c r="AJ498" s="405"/>
      <c r="AK498" s="405"/>
      <c r="AL498" s="410"/>
      <c r="AM498" s="410"/>
      <c r="AN498" s="410"/>
      <c r="AO498" s="410"/>
      <c r="AP498" s="410"/>
      <c r="AQ498" s="410"/>
      <c r="AR498" s="410"/>
      <c r="AS498" s="292">
        <f>SUM(AE498:AR498)</f>
        <v>1</v>
      </c>
    </row>
    <row r="499" spans="1:45" hidden="1" outlineLevel="1">
      <c r="A499" s="519"/>
      <c r="B499" s="426" t="s">
        <v>307</v>
      </c>
      <c r="C499" s="287" t="s">
        <v>163</v>
      </c>
      <c r="D499" s="291">
        <v>16834.90715089989</v>
      </c>
      <c r="E499" s="291">
        <f>E498*$D$499/$D$498</f>
        <v>16834.90715089989</v>
      </c>
      <c r="F499" s="291">
        <f t="shared" ref="F499:P499" si="631">F498*$D$499/$D$498</f>
        <v>16834.90715089989</v>
      </c>
      <c r="G499" s="291">
        <f t="shared" si="631"/>
        <v>16834.90715089989</v>
      </c>
      <c r="H499" s="291">
        <f t="shared" si="631"/>
        <v>16834.90715089989</v>
      </c>
      <c r="I499" s="291">
        <f t="shared" si="631"/>
        <v>16834.90715089989</v>
      </c>
      <c r="J499" s="291">
        <f t="shared" si="631"/>
        <v>16834.90715089989</v>
      </c>
      <c r="K499" s="291">
        <f t="shared" si="631"/>
        <v>16834.90715089989</v>
      </c>
      <c r="L499" s="291">
        <f t="shared" si="631"/>
        <v>16834.90715089989</v>
      </c>
      <c r="M499" s="291">
        <f t="shared" si="631"/>
        <v>14539.9796620899</v>
      </c>
      <c r="N499" s="291">
        <f t="shared" si="631"/>
        <v>0</v>
      </c>
      <c r="O499" s="291">
        <f t="shared" si="631"/>
        <v>0</v>
      </c>
      <c r="P499" s="291">
        <f t="shared" si="631"/>
        <v>0</v>
      </c>
      <c r="Q499" s="291">
        <v>12</v>
      </c>
      <c r="R499" s="291">
        <v>2</v>
      </c>
      <c r="S499" s="291">
        <f>S498*$R$499/$R$498</f>
        <v>2</v>
      </c>
      <c r="T499" s="291">
        <f t="shared" ref="T499:AD499" si="632">T498*$R$499/$R$498</f>
        <v>2</v>
      </c>
      <c r="U499" s="291">
        <f t="shared" si="632"/>
        <v>2</v>
      </c>
      <c r="V499" s="291">
        <f t="shared" si="632"/>
        <v>2</v>
      </c>
      <c r="W499" s="291">
        <f t="shared" si="632"/>
        <v>2</v>
      </c>
      <c r="X499" s="291">
        <f t="shared" si="632"/>
        <v>2</v>
      </c>
      <c r="Y499" s="291">
        <f t="shared" si="632"/>
        <v>2</v>
      </c>
      <c r="Z499" s="291">
        <f t="shared" si="632"/>
        <v>2</v>
      </c>
      <c r="AA499" s="291">
        <f t="shared" si="632"/>
        <v>1.7259259259259259</v>
      </c>
      <c r="AB499" s="291">
        <f t="shared" si="632"/>
        <v>0</v>
      </c>
      <c r="AC499" s="291">
        <f t="shared" si="632"/>
        <v>0</v>
      </c>
      <c r="AD499" s="291">
        <f t="shared" si="632"/>
        <v>0</v>
      </c>
      <c r="AE499" s="406">
        <v>0</v>
      </c>
      <c r="AF499" s="406">
        <v>0.1111</v>
      </c>
      <c r="AG499" s="406">
        <v>0.88890000000000002</v>
      </c>
      <c r="AH499" s="406">
        <v>0</v>
      </c>
      <c r="AI499" s="406">
        <v>0</v>
      </c>
      <c r="AJ499" s="406">
        <v>0</v>
      </c>
      <c r="AK499" s="406">
        <v>0</v>
      </c>
      <c r="AL499" s="406">
        <v>0</v>
      </c>
      <c r="AM499" s="406">
        <v>0</v>
      </c>
      <c r="AN499" s="406">
        <f t="shared" ref="AN499" si="633">AN498</f>
        <v>0</v>
      </c>
      <c r="AO499" s="406">
        <f t="shared" ref="AO499" si="634">AO498</f>
        <v>0</v>
      </c>
      <c r="AP499" s="406">
        <f t="shared" ref="AP499" si="635">AP498</f>
        <v>0</v>
      </c>
      <c r="AQ499" s="406">
        <f t="shared" ref="AQ499" si="636">AQ498</f>
        <v>0</v>
      </c>
      <c r="AR499" s="406">
        <f t="shared" ref="AR499" si="637">AR498</f>
        <v>0</v>
      </c>
      <c r="AS499" s="302"/>
    </row>
    <row r="500" spans="1:45" hidden="1" outlineLevel="1">
      <c r="A500" s="519"/>
      <c r="B500" s="426"/>
      <c r="C500" s="287"/>
      <c r="D500" s="287"/>
      <c r="E500" s="287"/>
      <c r="F500" s="287"/>
      <c r="G500" s="287"/>
      <c r="H500" s="287"/>
      <c r="I500" s="287"/>
      <c r="J500" s="287"/>
      <c r="K500" s="287"/>
      <c r="L500" s="287"/>
      <c r="M500" s="287"/>
      <c r="N500" s="287"/>
      <c r="O500" s="287"/>
      <c r="P500" s="287"/>
      <c r="Q500" s="287"/>
      <c r="R500" s="287"/>
      <c r="S500" s="287"/>
      <c r="T500" s="287"/>
      <c r="U500" s="287"/>
      <c r="V500" s="287"/>
      <c r="W500" s="287"/>
      <c r="X500" s="287"/>
      <c r="Y500" s="287"/>
      <c r="Z500" s="287"/>
      <c r="AA500" s="287"/>
      <c r="AB500" s="287"/>
      <c r="AC500" s="287"/>
      <c r="AD500" s="287"/>
      <c r="AE500" s="407"/>
      <c r="AF500" s="420"/>
      <c r="AG500" s="420"/>
      <c r="AH500" s="420"/>
      <c r="AI500" s="420"/>
      <c r="AJ500" s="420"/>
      <c r="AK500" s="420"/>
      <c r="AL500" s="420"/>
      <c r="AM500" s="420"/>
      <c r="AN500" s="420"/>
      <c r="AO500" s="420"/>
      <c r="AP500" s="420"/>
      <c r="AQ500" s="420"/>
      <c r="AR500" s="420"/>
      <c r="AS500" s="302"/>
    </row>
    <row r="501" spans="1:45" hidden="1" outlineLevel="1">
      <c r="A501" s="519">
        <v>26</v>
      </c>
      <c r="B501" s="423" t="s">
        <v>118</v>
      </c>
      <c r="C501" s="287" t="s">
        <v>25</v>
      </c>
      <c r="D501" s="291">
        <v>16874435.48</v>
      </c>
      <c r="E501" s="291">
        <f>$D$501*'Alectra Persistence Savings %'!H100</f>
        <v>16874435.48</v>
      </c>
      <c r="F501" s="291">
        <f>$D$501*'Alectra Persistence Savings %'!I100</f>
        <v>16874435.48</v>
      </c>
      <c r="G501" s="291">
        <f>$D$501*'Alectra Persistence Savings %'!J100</f>
        <v>16874435.48</v>
      </c>
      <c r="H501" s="291">
        <f>$D$501*'Alectra Persistence Savings %'!K100</f>
        <v>16874435.48</v>
      </c>
      <c r="I501" s="291">
        <f>$D$501*'Alectra Persistence Savings %'!L100</f>
        <v>16260958.122404227</v>
      </c>
      <c r="J501" s="291">
        <f>$D$501*'Alectra Persistence Savings %'!M100</f>
        <v>16260958.122404227</v>
      </c>
      <c r="K501" s="291">
        <f>$D$501*'Alectra Persistence Savings %'!N100</f>
        <v>16260958.122404227</v>
      </c>
      <c r="L501" s="291">
        <f>$D$501*'Alectra Persistence Savings %'!O100</f>
        <v>16138820.707796</v>
      </c>
      <c r="M501" s="291">
        <f>$D$501*'Alectra Persistence Savings %'!P100</f>
        <v>16138820.707796</v>
      </c>
      <c r="N501" s="291">
        <f>$D$501*'Alectra Persistence Savings %'!Q100</f>
        <v>15875434.398976166</v>
      </c>
      <c r="O501" s="291">
        <f>$D$501*'Alectra Persistence Savings %'!R100</f>
        <v>14876163.689517716</v>
      </c>
      <c r="P501" s="291">
        <f>$D$501*'Alectra Persistence Savings %'!S100</f>
        <v>6126216.5705950279</v>
      </c>
      <c r="Q501" s="291">
        <v>12</v>
      </c>
      <c r="R501" s="291">
        <v>3045.38</v>
      </c>
      <c r="S501" s="291">
        <f>$R$501*'Alectra Persistence Savings %'!AS100</f>
        <v>3045.38</v>
      </c>
      <c r="T501" s="291">
        <f>$R$501*'Alectra Persistence Savings %'!AT100</f>
        <v>3045.38</v>
      </c>
      <c r="U501" s="291">
        <f>$R$501*'Alectra Persistence Savings %'!AU100</f>
        <v>3045.38</v>
      </c>
      <c r="V501" s="291">
        <f>$R$501*'Alectra Persistence Savings %'!AV100</f>
        <v>3045.38</v>
      </c>
      <c r="W501" s="291">
        <f>$R$501*'Alectra Persistence Savings %'!AW100</f>
        <v>2967.992303943508</v>
      </c>
      <c r="X501" s="291">
        <f>$R$501*'Alectra Persistence Savings %'!AX100</f>
        <v>2967.992303943508</v>
      </c>
      <c r="Y501" s="291">
        <f>$R$501*'Alectra Persistence Savings %'!AY100</f>
        <v>2967.992303943508</v>
      </c>
      <c r="Z501" s="291">
        <f>$R$501*'Alectra Persistence Savings %'!AZ100</f>
        <v>2963.2975513451688</v>
      </c>
      <c r="AA501" s="291">
        <f>$R$501*'Alectra Persistence Savings %'!BA100</f>
        <v>2963.2975513451688</v>
      </c>
      <c r="AB501" s="291">
        <f>$R$501*'Alectra Persistence Savings %'!BB100</f>
        <v>2909.2321746481675</v>
      </c>
      <c r="AC501" s="291">
        <f>$R$501*'Alectra Persistence Savings %'!BC100</f>
        <v>2580.2966055000252</v>
      </c>
      <c r="AD501" s="291">
        <f>$R$501*'Alectra Persistence Savings %'!BD100</f>
        <v>976.65998408672738</v>
      </c>
      <c r="AE501" s="421"/>
      <c r="AF501" s="405">
        <v>0.17</v>
      </c>
      <c r="AG501" s="405">
        <v>0.57389999999999997</v>
      </c>
      <c r="AH501" s="405">
        <v>0.26960000000000001</v>
      </c>
      <c r="AI501" s="405">
        <v>5.7000000000000002E-3</v>
      </c>
      <c r="AJ501" s="405">
        <v>0</v>
      </c>
      <c r="AK501" s="405"/>
      <c r="AL501" s="410"/>
      <c r="AM501" s="410"/>
      <c r="AN501" s="410"/>
      <c r="AO501" s="410"/>
      <c r="AP501" s="410"/>
      <c r="AQ501" s="410"/>
      <c r="AR501" s="410"/>
      <c r="AS501" s="292">
        <f>SUM(AE501:AR501)</f>
        <v>1.0192000000000001</v>
      </c>
    </row>
    <row r="502" spans="1:45" hidden="1" outlineLevel="1">
      <c r="A502" s="519"/>
      <c r="B502" s="426" t="s">
        <v>307</v>
      </c>
      <c r="C502" s="287" t="s">
        <v>163</v>
      </c>
      <c r="D502" s="291">
        <v>8887270.8636537716</v>
      </c>
      <c r="E502" s="291">
        <f>E501*$D$502/$D$501</f>
        <v>8887270.8636537716</v>
      </c>
      <c r="F502" s="291">
        <f t="shared" ref="F502:P502" si="638">F501*$D$502/$D$501</f>
        <v>8887270.8636537716</v>
      </c>
      <c r="G502" s="291">
        <f t="shared" si="638"/>
        <v>8887270.8636537716</v>
      </c>
      <c r="H502" s="291">
        <f t="shared" si="638"/>
        <v>8887270.8636537716</v>
      </c>
      <c r="I502" s="291">
        <f t="shared" si="638"/>
        <v>8564170.3100302592</v>
      </c>
      <c r="J502" s="291">
        <f t="shared" si="638"/>
        <v>8564170.3100302592</v>
      </c>
      <c r="K502" s="291">
        <f t="shared" si="638"/>
        <v>8564170.3100302592</v>
      </c>
      <c r="L502" s="291">
        <f t="shared" si="638"/>
        <v>8499844.111533355</v>
      </c>
      <c r="M502" s="291">
        <f t="shared" si="638"/>
        <v>8499844.111533355</v>
      </c>
      <c r="N502" s="291">
        <f t="shared" si="638"/>
        <v>8361126.2580659511</v>
      </c>
      <c r="O502" s="291">
        <f t="shared" si="638"/>
        <v>7834839.6470798552</v>
      </c>
      <c r="P502" s="291">
        <f t="shared" si="638"/>
        <v>3226498.8121713521</v>
      </c>
      <c r="Q502" s="291">
        <v>12</v>
      </c>
      <c r="R502" s="291">
        <v>1323</v>
      </c>
      <c r="S502" s="291">
        <f>S501*$R$502/$R$501</f>
        <v>1323</v>
      </c>
      <c r="T502" s="291">
        <f t="shared" ref="T502:AD502" si="639">T501*$R$502/$R$501</f>
        <v>1323</v>
      </c>
      <c r="U502" s="291">
        <f t="shared" si="639"/>
        <v>1323</v>
      </c>
      <c r="V502" s="291">
        <f t="shared" si="639"/>
        <v>1323</v>
      </c>
      <c r="W502" s="291">
        <f t="shared" si="639"/>
        <v>1289.3805758615545</v>
      </c>
      <c r="X502" s="291">
        <f t="shared" si="639"/>
        <v>1289.3805758615545</v>
      </c>
      <c r="Y502" s="291">
        <f t="shared" si="639"/>
        <v>1289.3805758615545</v>
      </c>
      <c r="Z502" s="291">
        <f t="shared" si="639"/>
        <v>1287.34104132478</v>
      </c>
      <c r="AA502" s="291">
        <f t="shared" si="639"/>
        <v>1287.34104132478</v>
      </c>
      <c r="AB502" s="291">
        <f t="shared" si="639"/>
        <v>1263.8534984335372</v>
      </c>
      <c r="AC502" s="291">
        <f t="shared" si="639"/>
        <v>1120.9544979859766</v>
      </c>
      <c r="AD502" s="291">
        <f t="shared" si="639"/>
        <v>424.28897508578245</v>
      </c>
      <c r="AE502" s="406"/>
      <c r="AF502" s="406">
        <v>0.17</v>
      </c>
      <c r="AG502" s="406">
        <v>0.57389999999999997</v>
      </c>
      <c r="AH502" s="406">
        <v>0.26960000000000001</v>
      </c>
      <c r="AI502" s="406">
        <v>5.7000000000000002E-3</v>
      </c>
      <c r="AJ502" s="406">
        <v>0</v>
      </c>
      <c r="AK502" s="406">
        <v>0</v>
      </c>
      <c r="AL502" s="406">
        <v>0</v>
      </c>
      <c r="AM502" s="406">
        <v>0</v>
      </c>
      <c r="AN502" s="406">
        <f t="shared" ref="AN502" si="640">AN501</f>
        <v>0</v>
      </c>
      <c r="AO502" s="406">
        <f t="shared" ref="AO502" si="641">AO501</f>
        <v>0</v>
      </c>
      <c r="AP502" s="406">
        <f t="shared" ref="AP502" si="642">AP501</f>
        <v>0</v>
      </c>
      <c r="AQ502" s="406">
        <f t="shared" ref="AQ502" si="643">AQ501</f>
        <v>0</v>
      </c>
      <c r="AR502" s="406">
        <f t="shared" ref="AR502" si="644">AR501</f>
        <v>0</v>
      </c>
      <c r="AS502" s="302"/>
    </row>
    <row r="503" spans="1:45" hidden="1" outlineLevel="1">
      <c r="A503" s="519"/>
      <c r="B503" s="426"/>
      <c r="C503" s="287"/>
      <c r="D503" s="287"/>
      <c r="E503" s="287"/>
      <c r="F503" s="287"/>
      <c r="G503" s="287"/>
      <c r="H503" s="287"/>
      <c r="I503" s="287"/>
      <c r="J503" s="287"/>
      <c r="K503" s="287"/>
      <c r="L503" s="287"/>
      <c r="M503" s="287"/>
      <c r="N503" s="287"/>
      <c r="O503" s="287"/>
      <c r="P503" s="287"/>
      <c r="Q503" s="287"/>
      <c r="R503" s="287"/>
      <c r="S503" s="287"/>
      <c r="T503" s="287"/>
      <c r="U503" s="287"/>
      <c r="V503" s="287"/>
      <c r="W503" s="287"/>
      <c r="X503" s="287"/>
      <c r="Y503" s="287"/>
      <c r="Z503" s="287"/>
      <c r="AA503" s="287"/>
      <c r="AB503" s="287"/>
      <c r="AC503" s="287"/>
      <c r="AD503" s="287"/>
      <c r="AE503" s="407"/>
      <c r="AF503" s="420"/>
      <c r="AG503" s="420"/>
      <c r="AH503" s="420"/>
      <c r="AI503" s="420"/>
      <c r="AJ503" s="420"/>
      <c r="AK503" s="420"/>
      <c r="AL503" s="420"/>
      <c r="AM503" s="420"/>
      <c r="AN503" s="420"/>
      <c r="AO503" s="420"/>
      <c r="AP503" s="420"/>
      <c r="AQ503" s="420"/>
      <c r="AR503" s="420"/>
      <c r="AS503" s="302"/>
    </row>
    <row r="504" spans="1:45" hidden="1" outlineLevel="1">
      <c r="A504" s="519">
        <v>27</v>
      </c>
      <c r="B504" s="423" t="s">
        <v>119</v>
      </c>
      <c r="C504" s="287" t="s">
        <v>25</v>
      </c>
      <c r="D504" s="291">
        <v>702265.87096822867</v>
      </c>
      <c r="E504" s="291">
        <f>$D$504*'Alectra Persistence Savings %'!H101</f>
        <v>702265.87096822867</v>
      </c>
      <c r="F504" s="291">
        <f>$D$504*'Alectra Persistence Savings %'!I101</f>
        <v>675459.87699820125</v>
      </c>
      <c r="G504" s="291">
        <f>$D$504*'Alectra Persistence Savings %'!J101</f>
        <v>658322.39090469992</v>
      </c>
      <c r="H504" s="291">
        <f>$D$504*'Alectra Persistence Savings %'!K101</f>
        <v>611696.12773351499</v>
      </c>
      <c r="I504" s="291">
        <f>$D$504*'Alectra Persistence Savings %'!L101</f>
        <v>501095.82568119379</v>
      </c>
      <c r="J504" s="291">
        <f>$D$504*'Alectra Persistence Savings %'!M101</f>
        <v>423500.16083113832</v>
      </c>
      <c r="K504" s="291">
        <f>$D$504*'Alectra Persistence Savings %'!N101</f>
        <v>340424.67183434725</v>
      </c>
      <c r="L504" s="291">
        <f>$D$504*'Alectra Persistence Savings %'!O101</f>
        <v>272665.59180282912</v>
      </c>
      <c r="M504" s="291">
        <f>$D$504*'Alectra Persistence Savings %'!P101</f>
        <v>214523.00606731669</v>
      </c>
      <c r="N504" s="291">
        <f>$D$504*'Alectra Persistence Savings %'!Q101</f>
        <v>167210.67947042786</v>
      </c>
      <c r="O504" s="291">
        <f>$D$504*'Alectra Persistence Savings %'!R101</f>
        <v>113048.03535974222</v>
      </c>
      <c r="P504" s="291">
        <f>$D$504*'Alectra Persistence Savings %'!S101</f>
        <v>76241.764245044571</v>
      </c>
      <c r="Q504" s="291">
        <v>12</v>
      </c>
      <c r="R504" s="291">
        <v>141.07699447371635</v>
      </c>
      <c r="S504" s="291">
        <f>$R$504*'Alectra Persistence Savings %'!AS101</f>
        <v>141.07699447371635</v>
      </c>
      <c r="T504" s="291">
        <f>$R$504*'Alectra Persistence Savings %'!AT101</f>
        <v>138.8204311734851</v>
      </c>
      <c r="U504" s="291">
        <f>$R$504*'Alectra Persistence Savings %'!AU101</f>
        <v>136.89817354736221</v>
      </c>
      <c r="V504" s="291">
        <f>$R$504*'Alectra Persistence Savings %'!AV101</f>
        <v>130.62994215783098</v>
      </c>
      <c r="W504" s="291">
        <f>$R$504*'Alectra Persistence Savings %'!AW101</f>
        <v>115.50261040442891</v>
      </c>
      <c r="X504" s="291">
        <f>$R$504*'Alectra Persistence Savings %'!AX101</f>
        <v>100.7095843251352</v>
      </c>
      <c r="Y504" s="291">
        <f>$R$504*'Alectra Persistence Savings %'!AY101</f>
        <v>83.074960015920652</v>
      </c>
      <c r="Z504" s="291">
        <f>$R$504*'Alectra Persistence Savings %'!AZ101</f>
        <v>67.195440495774847</v>
      </c>
      <c r="AA504" s="291">
        <f>$R$504*'Alectra Persistence Savings %'!BA101</f>
        <v>52.151685160899881</v>
      </c>
      <c r="AB504" s="291">
        <f>$R$504*'Alectra Persistence Savings %'!BB101</f>
        <v>38.612305359512419</v>
      </c>
      <c r="AC504" s="291">
        <f>$R$504*'Alectra Persistence Savings %'!BC101</f>
        <v>25.825113324868692</v>
      </c>
      <c r="AD504" s="291">
        <f>$R$504*'Alectra Persistence Savings %'!BD101</f>
        <v>17.383895053633296</v>
      </c>
      <c r="AE504" s="421"/>
      <c r="AF504" s="405">
        <v>1</v>
      </c>
      <c r="AG504" s="405">
        <v>0</v>
      </c>
      <c r="AH504" s="405"/>
      <c r="AI504" s="405"/>
      <c r="AJ504" s="405"/>
      <c r="AK504" s="405"/>
      <c r="AL504" s="410"/>
      <c r="AM504" s="410"/>
      <c r="AN504" s="410"/>
      <c r="AO504" s="410"/>
      <c r="AP504" s="410"/>
      <c r="AQ504" s="410"/>
      <c r="AR504" s="410"/>
      <c r="AS504" s="292">
        <f>SUM(AE504:AR504)</f>
        <v>1</v>
      </c>
    </row>
    <row r="505" spans="1:45" hidden="1" outlineLevel="1">
      <c r="A505" s="519"/>
      <c r="B505" s="426" t="s">
        <v>307</v>
      </c>
      <c r="C505" s="287" t="s">
        <v>163</v>
      </c>
      <c r="D505" s="291">
        <v>2866.05</v>
      </c>
      <c r="E505" s="291">
        <f>E504*$D$505/$D$504</f>
        <v>2866.05</v>
      </c>
      <c r="F505" s="291">
        <f t="shared" ref="F505:P505" si="645">F504*$D$505/$D$504</f>
        <v>2756.6508077654785</v>
      </c>
      <c r="G505" s="291">
        <f t="shared" si="645"/>
        <v>2686.7102139693411</v>
      </c>
      <c r="H505" s="291">
        <f t="shared" si="645"/>
        <v>2496.421596671833</v>
      </c>
      <c r="I505" s="291">
        <f t="shared" si="645"/>
        <v>2045.045545518984</v>
      </c>
      <c r="J505" s="291">
        <f t="shared" si="645"/>
        <v>1728.3662586032128</v>
      </c>
      <c r="K505" s="291">
        <f t="shared" si="645"/>
        <v>1389.3230057807716</v>
      </c>
      <c r="L505" s="291">
        <f t="shared" si="645"/>
        <v>1112.7882639506101</v>
      </c>
      <c r="M505" s="291">
        <f t="shared" si="645"/>
        <v>875.49984550943509</v>
      </c>
      <c r="N505" s="291">
        <f t="shared" si="645"/>
        <v>682.41130276698425</v>
      </c>
      <c r="O505" s="291">
        <f t="shared" si="645"/>
        <v>461.36560971713146</v>
      </c>
      <c r="P505" s="291">
        <f t="shared" si="645"/>
        <v>311.15382001013654</v>
      </c>
      <c r="Q505" s="291">
        <v>12</v>
      </c>
      <c r="R505" s="291">
        <v>0</v>
      </c>
      <c r="S505" s="291"/>
      <c r="T505" s="291">
        <v>0</v>
      </c>
      <c r="U505" s="291">
        <v>0</v>
      </c>
      <c r="V505" s="291">
        <v>0</v>
      </c>
      <c r="W505" s="291">
        <v>0</v>
      </c>
      <c r="X505" s="291">
        <v>0</v>
      </c>
      <c r="Y505" s="291">
        <v>0</v>
      </c>
      <c r="Z505" s="291">
        <v>0</v>
      </c>
      <c r="AA505" s="291">
        <v>0</v>
      </c>
      <c r="AB505" s="291">
        <v>0</v>
      </c>
      <c r="AC505" s="291">
        <v>0</v>
      </c>
      <c r="AD505" s="291">
        <v>0</v>
      </c>
      <c r="AE505" s="406">
        <v>0</v>
      </c>
      <c r="AF505" s="406">
        <v>1</v>
      </c>
      <c r="AG505" s="406">
        <v>0</v>
      </c>
      <c r="AH505" s="406">
        <v>0</v>
      </c>
      <c r="AI505" s="406">
        <v>0</v>
      </c>
      <c r="AJ505" s="406">
        <v>0</v>
      </c>
      <c r="AK505" s="406">
        <v>0</v>
      </c>
      <c r="AL505" s="406">
        <v>0</v>
      </c>
      <c r="AM505" s="406">
        <v>0</v>
      </c>
      <c r="AN505" s="406">
        <f t="shared" ref="AN505" si="646">AN504</f>
        <v>0</v>
      </c>
      <c r="AO505" s="406">
        <f t="shared" ref="AO505" si="647">AO504</f>
        <v>0</v>
      </c>
      <c r="AP505" s="406">
        <f t="shared" ref="AP505" si="648">AP504</f>
        <v>0</v>
      </c>
      <c r="AQ505" s="406">
        <f t="shared" ref="AQ505" si="649">AQ504</f>
        <v>0</v>
      </c>
      <c r="AR505" s="406">
        <f t="shared" ref="AR505" si="650">AR504</f>
        <v>0</v>
      </c>
      <c r="AS505" s="302"/>
    </row>
    <row r="506" spans="1:45" hidden="1" outlineLevel="1">
      <c r="A506" s="519"/>
      <c r="B506" s="426"/>
      <c r="C506" s="287"/>
      <c r="D506" s="287"/>
      <c r="E506" s="287"/>
      <c r="F506" s="287"/>
      <c r="G506" s="287"/>
      <c r="H506" s="287"/>
      <c r="I506" s="287"/>
      <c r="J506" s="287"/>
      <c r="K506" s="287"/>
      <c r="L506" s="287"/>
      <c r="M506" s="287"/>
      <c r="N506" s="287"/>
      <c r="O506" s="287"/>
      <c r="P506" s="287"/>
      <c r="Q506" s="287"/>
      <c r="R506" s="287"/>
      <c r="S506" s="287"/>
      <c r="T506" s="287"/>
      <c r="U506" s="287"/>
      <c r="V506" s="287"/>
      <c r="W506" s="287"/>
      <c r="X506" s="287"/>
      <c r="Y506" s="287"/>
      <c r="Z506" s="287"/>
      <c r="AA506" s="287"/>
      <c r="AB506" s="287"/>
      <c r="AC506" s="287"/>
      <c r="AD506" s="287"/>
      <c r="AE506" s="407"/>
      <c r="AF506" s="420"/>
      <c r="AG506" s="420"/>
      <c r="AH506" s="420"/>
      <c r="AI506" s="420"/>
      <c r="AJ506" s="420"/>
      <c r="AK506" s="420"/>
      <c r="AL506" s="420"/>
      <c r="AM506" s="420"/>
      <c r="AN506" s="420"/>
      <c r="AO506" s="420"/>
      <c r="AP506" s="420"/>
      <c r="AQ506" s="420"/>
      <c r="AR506" s="420"/>
      <c r="AS506" s="302"/>
    </row>
    <row r="507" spans="1:45" ht="30" hidden="1" outlineLevel="1">
      <c r="A507" s="519">
        <v>28</v>
      </c>
      <c r="B507" s="423" t="s">
        <v>120</v>
      </c>
      <c r="C507" s="287" t="s">
        <v>25</v>
      </c>
      <c r="D507" s="291">
        <v>676054.53</v>
      </c>
      <c r="E507" s="291">
        <f>$D$507*'Alectra Persistence Savings %'!H102</f>
        <v>676054.53</v>
      </c>
      <c r="F507" s="291">
        <f>$D$507*'Alectra Persistence Savings %'!I102</f>
        <v>676054.53</v>
      </c>
      <c r="G507" s="291">
        <f>$D$507*'Alectra Persistence Savings %'!J102</f>
        <v>676054.53</v>
      </c>
      <c r="H507" s="291">
        <f>$D$507*'Alectra Persistence Savings %'!K102</f>
        <v>676054.53</v>
      </c>
      <c r="I507" s="291">
        <f>$D$507*'Alectra Persistence Savings %'!L102</f>
        <v>676054.53</v>
      </c>
      <c r="J507" s="291">
        <f>$D$507*'Alectra Persistence Savings %'!M102</f>
        <v>676054.53</v>
      </c>
      <c r="K507" s="291">
        <f>$D$507*'Alectra Persistence Savings %'!N102</f>
        <v>676054.53</v>
      </c>
      <c r="L507" s="291">
        <f>$D$507*'Alectra Persistence Savings %'!O102</f>
        <v>676054.53</v>
      </c>
      <c r="M507" s="291">
        <f>$D$507*'Alectra Persistence Savings %'!P102</f>
        <v>676054.53</v>
      </c>
      <c r="N507" s="291">
        <f>$D$507*'Alectra Persistence Savings %'!Q102</f>
        <v>676054.53</v>
      </c>
      <c r="O507" s="291">
        <f>$D$507*'Alectra Persistence Savings %'!R102</f>
        <v>676054.53</v>
      </c>
      <c r="P507" s="291">
        <f>$D$507*'Alectra Persistence Savings %'!S102</f>
        <v>676054.53</v>
      </c>
      <c r="Q507" s="291">
        <v>12</v>
      </c>
      <c r="R507" s="291">
        <v>190.36</v>
      </c>
      <c r="S507" s="291">
        <f>$R$507*'Alectra Persistence Savings %'!AT102</f>
        <v>190.36</v>
      </c>
      <c r="T507" s="291">
        <f>$R$507*'Alectra Persistence Savings %'!AU102</f>
        <v>190.36</v>
      </c>
      <c r="U507" s="291">
        <f>$R$507*'Alectra Persistence Savings %'!AV102</f>
        <v>190.36</v>
      </c>
      <c r="V507" s="291">
        <f>$R$507*'Alectra Persistence Savings %'!AW102</f>
        <v>190.36</v>
      </c>
      <c r="W507" s="291">
        <f>$R$507*'Alectra Persistence Savings %'!AX102</f>
        <v>190.36</v>
      </c>
      <c r="X507" s="291">
        <f>$R$507*'Alectra Persistence Savings %'!AY102</f>
        <v>190.36</v>
      </c>
      <c r="Y507" s="291">
        <f>$R$507*'Alectra Persistence Savings %'!AZ102</f>
        <v>190.36</v>
      </c>
      <c r="Z507" s="291">
        <f>$R$507*'Alectra Persistence Savings %'!BA102</f>
        <v>190.36</v>
      </c>
      <c r="AA507" s="291">
        <f>$R$507*'Alectra Persistence Savings %'!BB102</f>
        <v>190.36</v>
      </c>
      <c r="AB507" s="291">
        <f>$R$507*'Alectra Persistence Savings %'!BC102</f>
        <v>190.36</v>
      </c>
      <c r="AC507" s="291">
        <f>$R$507*'Alectra Persistence Savings %'!BD102</f>
        <v>190.36</v>
      </c>
      <c r="AD507" s="291">
        <f>$R$507*'Alectra Persistence Savings %'!BE102</f>
        <v>190.36</v>
      </c>
      <c r="AE507" s="421"/>
      <c r="AF507" s="405">
        <v>0.1045</v>
      </c>
      <c r="AG507" s="405">
        <v>0.1835</v>
      </c>
      <c r="AH507" s="405">
        <v>0.22600000000000001</v>
      </c>
      <c r="AI507" s="405">
        <v>0.50270000000000004</v>
      </c>
      <c r="AJ507" s="405"/>
      <c r="AK507" s="405"/>
      <c r="AL507" s="410"/>
      <c r="AM507" s="410"/>
      <c r="AN507" s="410"/>
      <c r="AO507" s="410"/>
      <c r="AP507" s="410"/>
      <c r="AQ507" s="410"/>
      <c r="AR507" s="410"/>
      <c r="AS507" s="292">
        <f>SUM(AE507:AR507)</f>
        <v>1.0167000000000002</v>
      </c>
    </row>
    <row r="508" spans="1:45" hidden="1" outlineLevel="1">
      <c r="A508" s="519"/>
      <c r="B508" s="426" t="s">
        <v>307</v>
      </c>
      <c r="C508" s="287" t="s">
        <v>163</v>
      </c>
      <c r="D508" s="291">
        <v>142102.61227780045</v>
      </c>
      <c r="E508" s="291">
        <f>E507*$D$508/$D$507</f>
        <v>142102.61227780045</v>
      </c>
      <c r="F508" s="291">
        <f t="shared" ref="F508:P508" si="651">F507*$D$508/$D$507</f>
        <v>142102.61227780045</v>
      </c>
      <c r="G508" s="291">
        <f t="shared" si="651"/>
        <v>142102.61227780045</v>
      </c>
      <c r="H508" s="291">
        <f t="shared" si="651"/>
        <v>142102.61227780045</v>
      </c>
      <c r="I508" s="291">
        <f t="shared" si="651"/>
        <v>142102.61227780045</v>
      </c>
      <c r="J508" s="291">
        <f t="shared" si="651"/>
        <v>142102.61227780045</v>
      </c>
      <c r="K508" s="291">
        <f t="shared" si="651"/>
        <v>142102.61227780045</v>
      </c>
      <c r="L508" s="291">
        <f t="shared" si="651"/>
        <v>142102.61227780045</v>
      </c>
      <c r="M508" s="291">
        <f t="shared" si="651"/>
        <v>142102.61227780045</v>
      </c>
      <c r="N508" s="291">
        <f t="shared" si="651"/>
        <v>142102.61227780045</v>
      </c>
      <c r="O508" s="291">
        <f t="shared" si="651"/>
        <v>142102.61227780045</v>
      </c>
      <c r="P508" s="291">
        <f t="shared" si="651"/>
        <v>142102.61227780045</v>
      </c>
      <c r="Q508" s="291">
        <v>12</v>
      </c>
      <c r="R508" s="291">
        <v>18</v>
      </c>
      <c r="S508" s="291">
        <f>S507*$R$508/$R$507</f>
        <v>18</v>
      </c>
      <c r="T508" s="291">
        <f t="shared" ref="T508:AD508" si="652">T507*$R$508/$R$507</f>
        <v>18</v>
      </c>
      <c r="U508" s="291">
        <f t="shared" si="652"/>
        <v>18</v>
      </c>
      <c r="V508" s="291">
        <f t="shared" si="652"/>
        <v>18</v>
      </c>
      <c r="W508" s="291">
        <f t="shared" si="652"/>
        <v>18</v>
      </c>
      <c r="X508" s="291">
        <f t="shared" si="652"/>
        <v>18</v>
      </c>
      <c r="Y508" s="291">
        <f t="shared" si="652"/>
        <v>18</v>
      </c>
      <c r="Z508" s="291">
        <f t="shared" si="652"/>
        <v>18</v>
      </c>
      <c r="AA508" s="291">
        <f t="shared" si="652"/>
        <v>18</v>
      </c>
      <c r="AB508" s="291">
        <f t="shared" si="652"/>
        <v>18</v>
      </c>
      <c r="AC508" s="291">
        <f t="shared" si="652"/>
        <v>18</v>
      </c>
      <c r="AD508" s="291">
        <f t="shared" si="652"/>
        <v>18</v>
      </c>
      <c r="AE508" s="406">
        <v>0</v>
      </c>
      <c r="AF508" s="406">
        <v>0.1045</v>
      </c>
      <c r="AG508" s="406">
        <v>0.1835</v>
      </c>
      <c r="AH508" s="406">
        <v>0.22600000000000001</v>
      </c>
      <c r="AI508" s="406">
        <v>0.50270000000000004</v>
      </c>
      <c r="AJ508" s="406">
        <v>0</v>
      </c>
      <c r="AK508" s="406">
        <v>0</v>
      </c>
      <c r="AL508" s="406">
        <v>0</v>
      </c>
      <c r="AM508" s="406">
        <v>0</v>
      </c>
      <c r="AN508" s="406">
        <f t="shared" ref="AN508" si="653">AN507</f>
        <v>0</v>
      </c>
      <c r="AO508" s="406">
        <f t="shared" ref="AO508" si="654">AO507</f>
        <v>0</v>
      </c>
      <c r="AP508" s="406">
        <f t="shared" ref="AP508" si="655">AP507</f>
        <v>0</v>
      </c>
      <c r="AQ508" s="406">
        <f t="shared" ref="AQ508" si="656">AQ507</f>
        <v>0</v>
      </c>
      <c r="AR508" s="406">
        <f t="shared" ref="AR508" si="657">AR507</f>
        <v>0</v>
      </c>
      <c r="AS508" s="302"/>
    </row>
    <row r="509" spans="1:45" hidden="1" outlineLevel="1">
      <c r="A509" s="519"/>
      <c r="B509" s="426"/>
      <c r="C509" s="287"/>
      <c r="D509" s="287"/>
      <c r="E509" s="287"/>
      <c r="F509" s="287"/>
      <c r="G509" s="287"/>
      <c r="H509" s="287"/>
      <c r="I509" s="287"/>
      <c r="J509" s="287"/>
      <c r="K509" s="287"/>
      <c r="L509" s="287"/>
      <c r="M509" s="287"/>
      <c r="N509" s="287"/>
      <c r="O509" s="287"/>
      <c r="P509" s="287"/>
      <c r="Q509" s="287"/>
      <c r="R509" s="287"/>
      <c r="S509" s="287"/>
      <c r="T509" s="287"/>
      <c r="U509" s="287"/>
      <c r="V509" s="287"/>
      <c r="W509" s="287"/>
      <c r="X509" s="287"/>
      <c r="Y509" s="287"/>
      <c r="Z509" s="287"/>
      <c r="AA509" s="287"/>
      <c r="AB509" s="287"/>
      <c r="AC509" s="287"/>
      <c r="AD509" s="287"/>
      <c r="AE509" s="407"/>
      <c r="AF509" s="420"/>
      <c r="AG509" s="420"/>
      <c r="AH509" s="420"/>
      <c r="AI509" s="420"/>
      <c r="AJ509" s="420"/>
      <c r="AK509" s="420"/>
      <c r="AL509" s="420"/>
      <c r="AM509" s="420"/>
      <c r="AN509" s="420"/>
      <c r="AO509" s="420"/>
      <c r="AP509" s="420"/>
      <c r="AQ509" s="420"/>
      <c r="AR509" s="420"/>
      <c r="AS509" s="302"/>
    </row>
    <row r="510" spans="1:45" ht="30" hidden="1" outlineLevel="1">
      <c r="A510" s="519">
        <v>29</v>
      </c>
      <c r="B510" s="423" t="s">
        <v>121</v>
      </c>
      <c r="C510" s="287" t="s">
        <v>25</v>
      </c>
      <c r="D510" s="291"/>
      <c r="E510" s="291"/>
      <c r="F510" s="291"/>
      <c r="G510" s="291"/>
      <c r="H510" s="291"/>
      <c r="I510" s="291"/>
      <c r="J510" s="291"/>
      <c r="K510" s="291"/>
      <c r="L510" s="291"/>
      <c r="M510" s="291"/>
      <c r="N510" s="291"/>
      <c r="O510" s="291"/>
      <c r="P510" s="291"/>
      <c r="Q510" s="291">
        <v>3</v>
      </c>
      <c r="R510" s="291"/>
      <c r="S510" s="291"/>
      <c r="T510" s="291"/>
      <c r="U510" s="291"/>
      <c r="V510" s="291"/>
      <c r="W510" s="291"/>
      <c r="X510" s="291"/>
      <c r="Y510" s="291"/>
      <c r="Z510" s="291"/>
      <c r="AA510" s="291"/>
      <c r="AB510" s="291"/>
      <c r="AC510" s="291"/>
      <c r="AD510" s="291"/>
      <c r="AE510" s="421"/>
      <c r="AF510" s="405"/>
      <c r="AG510" s="405"/>
      <c r="AH510" s="405"/>
      <c r="AI510" s="405"/>
      <c r="AJ510" s="405"/>
      <c r="AK510" s="405"/>
      <c r="AL510" s="410"/>
      <c r="AM510" s="410"/>
      <c r="AN510" s="410"/>
      <c r="AO510" s="410"/>
      <c r="AP510" s="410"/>
      <c r="AQ510" s="410"/>
      <c r="AR510" s="410"/>
      <c r="AS510" s="292">
        <f>SUM(AE510:AR510)</f>
        <v>0</v>
      </c>
    </row>
    <row r="511" spans="1:45" hidden="1" outlineLevel="1">
      <c r="A511" s="519"/>
      <c r="B511" s="426" t="s">
        <v>307</v>
      </c>
      <c r="C511" s="287" t="s">
        <v>163</v>
      </c>
      <c r="D511" s="291"/>
      <c r="E511" s="291"/>
      <c r="F511" s="291"/>
      <c r="G511" s="291"/>
      <c r="H511" s="291"/>
      <c r="I511" s="291"/>
      <c r="J511" s="291"/>
      <c r="K511" s="291"/>
      <c r="L511" s="291"/>
      <c r="M511" s="291"/>
      <c r="N511" s="291"/>
      <c r="O511" s="291"/>
      <c r="P511" s="291"/>
      <c r="Q511" s="291">
        <v>3</v>
      </c>
      <c r="R511" s="291"/>
      <c r="S511" s="291"/>
      <c r="T511" s="291"/>
      <c r="U511" s="291"/>
      <c r="V511" s="291"/>
      <c r="W511" s="291"/>
      <c r="X511" s="291"/>
      <c r="Y511" s="291"/>
      <c r="Z511" s="291"/>
      <c r="AA511" s="291"/>
      <c r="AB511" s="291"/>
      <c r="AC511" s="291"/>
      <c r="AD511" s="291"/>
      <c r="AE511" s="406">
        <v>0</v>
      </c>
      <c r="AF511" s="406">
        <v>0</v>
      </c>
      <c r="AG511" s="406">
        <v>0</v>
      </c>
      <c r="AH511" s="406">
        <v>0</v>
      </c>
      <c r="AI511" s="406">
        <v>0</v>
      </c>
      <c r="AJ511" s="406">
        <v>0</v>
      </c>
      <c r="AK511" s="406">
        <v>0</v>
      </c>
      <c r="AL511" s="406">
        <v>0</v>
      </c>
      <c r="AM511" s="406">
        <v>0</v>
      </c>
      <c r="AN511" s="406">
        <f t="shared" ref="AN511" si="658">AN510</f>
        <v>0</v>
      </c>
      <c r="AO511" s="406">
        <f t="shared" ref="AO511" si="659">AO510</f>
        <v>0</v>
      </c>
      <c r="AP511" s="406">
        <f t="shared" ref="AP511" si="660">AP510</f>
        <v>0</v>
      </c>
      <c r="AQ511" s="406">
        <f t="shared" ref="AQ511" si="661">AQ510</f>
        <v>0</v>
      </c>
      <c r="AR511" s="406">
        <f t="shared" ref="AR511" si="662">AR510</f>
        <v>0</v>
      </c>
      <c r="AS511" s="302"/>
    </row>
    <row r="512" spans="1:45" hidden="1" outlineLevel="1">
      <c r="A512" s="519"/>
      <c r="B512" s="426"/>
      <c r="C512" s="287"/>
      <c r="D512" s="287"/>
      <c r="E512" s="287"/>
      <c r="F512" s="287"/>
      <c r="G512" s="287"/>
      <c r="H512" s="287"/>
      <c r="I512" s="287"/>
      <c r="J512" s="287"/>
      <c r="K512" s="287"/>
      <c r="L512" s="287"/>
      <c r="M512" s="287"/>
      <c r="N512" s="287"/>
      <c r="O512" s="287"/>
      <c r="P512" s="287"/>
      <c r="Q512" s="287"/>
      <c r="R512" s="287"/>
      <c r="S512" s="287"/>
      <c r="T512" s="287"/>
      <c r="U512" s="287"/>
      <c r="V512" s="287"/>
      <c r="W512" s="287"/>
      <c r="X512" s="287"/>
      <c r="Y512" s="287"/>
      <c r="Z512" s="287"/>
      <c r="AA512" s="287"/>
      <c r="AB512" s="287"/>
      <c r="AC512" s="287"/>
      <c r="AD512" s="287"/>
      <c r="AE512" s="407"/>
      <c r="AF512" s="420"/>
      <c r="AG512" s="420"/>
      <c r="AH512" s="420"/>
      <c r="AI512" s="420"/>
      <c r="AJ512" s="420"/>
      <c r="AK512" s="420"/>
      <c r="AL512" s="420"/>
      <c r="AM512" s="420"/>
      <c r="AN512" s="420"/>
      <c r="AO512" s="420"/>
      <c r="AP512" s="420"/>
      <c r="AQ512" s="420"/>
      <c r="AR512" s="420"/>
      <c r="AS512" s="302"/>
    </row>
    <row r="513" spans="1:45" hidden="1" outlineLevel="1">
      <c r="A513" s="519">
        <v>30</v>
      </c>
      <c r="B513" s="423" t="s">
        <v>122</v>
      </c>
      <c r="C513" s="287" t="s">
        <v>25</v>
      </c>
      <c r="D513" s="291">
        <v>928327.01553189196</v>
      </c>
      <c r="E513" s="291">
        <f>$D$513*'Alectra Persistence Savings %'!H105</f>
        <v>928327.01553189196</v>
      </c>
      <c r="F513" s="291">
        <f>$D$513*'Alectra Persistence Savings %'!I105</f>
        <v>928327.01553189196</v>
      </c>
      <c r="G513" s="291">
        <f>$D$513*'Alectra Persistence Savings %'!J105</f>
        <v>928327.01553189196</v>
      </c>
      <c r="H513" s="291">
        <f>$D$513*'Alectra Persistence Savings %'!K105</f>
        <v>928327.01553189196</v>
      </c>
      <c r="I513" s="291">
        <f>$D$513*'Alectra Persistence Savings %'!L105</f>
        <v>928327.01553189196</v>
      </c>
      <c r="J513" s="291">
        <f>$D$513*'Alectra Persistence Savings %'!M105</f>
        <v>928327.01553189196</v>
      </c>
      <c r="K513" s="291">
        <f>$D$513*'Alectra Persistence Savings %'!N105</f>
        <v>928327.01553189196</v>
      </c>
      <c r="L513" s="291">
        <f>$D$513*'Alectra Persistence Savings %'!O105</f>
        <v>928327.01553189196</v>
      </c>
      <c r="M513" s="291">
        <f>$D$513*'Alectra Persistence Savings %'!P105</f>
        <v>928327.01553189196</v>
      </c>
      <c r="N513" s="291">
        <f>$D$513*'Alectra Persistence Savings %'!Q105</f>
        <v>928327.01553189196</v>
      </c>
      <c r="O513" s="291">
        <f>$D$513*'Alectra Persistence Savings %'!R105</f>
        <v>928327.01553189196</v>
      </c>
      <c r="P513" s="291">
        <f>$D$513*'Alectra Persistence Savings %'!S105</f>
        <v>928327.01553189196</v>
      </c>
      <c r="Q513" s="291">
        <v>12</v>
      </c>
      <c r="R513" s="291"/>
      <c r="S513" s="291"/>
      <c r="T513" s="291"/>
      <c r="U513" s="291"/>
      <c r="V513" s="291"/>
      <c r="W513" s="291"/>
      <c r="X513" s="291"/>
      <c r="Y513" s="291"/>
      <c r="Z513" s="291"/>
      <c r="AA513" s="291"/>
      <c r="AB513" s="291"/>
      <c r="AC513" s="291"/>
      <c r="AD513" s="291"/>
      <c r="AE513" s="421"/>
      <c r="AF513" s="405"/>
      <c r="AG513" s="405"/>
      <c r="AH513" s="405"/>
      <c r="AI513" s="405"/>
      <c r="AJ513" s="405"/>
      <c r="AK513" s="405"/>
      <c r="AL513" s="410"/>
      <c r="AM513" s="410"/>
      <c r="AN513" s="410"/>
      <c r="AO513" s="410"/>
      <c r="AP513" s="410"/>
      <c r="AQ513" s="410"/>
      <c r="AR513" s="410"/>
      <c r="AS513" s="292">
        <f>SUM(AE513:AR513)</f>
        <v>0</v>
      </c>
    </row>
    <row r="514" spans="1:45" hidden="1" outlineLevel="1">
      <c r="A514" s="519"/>
      <c r="B514" s="426" t="s">
        <v>307</v>
      </c>
      <c r="C514" s="287" t="s">
        <v>163</v>
      </c>
      <c r="D514" s="291"/>
      <c r="E514" s="291"/>
      <c r="F514" s="291"/>
      <c r="G514" s="291"/>
      <c r="H514" s="291"/>
      <c r="I514" s="291"/>
      <c r="J514" s="291"/>
      <c r="K514" s="291"/>
      <c r="L514" s="291"/>
      <c r="M514" s="291"/>
      <c r="N514" s="291"/>
      <c r="O514" s="291"/>
      <c r="P514" s="291"/>
      <c r="Q514" s="291">
        <v>12</v>
      </c>
      <c r="R514" s="291"/>
      <c r="S514" s="291"/>
      <c r="T514" s="291"/>
      <c r="U514" s="291"/>
      <c r="V514" s="291"/>
      <c r="W514" s="291"/>
      <c r="X514" s="291"/>
      <c r="Y514" s="291"/>
      <c r="Z514" s="291"/>
      <c r="AA514" s="291"/>
      <c r="AB514" s="291"/>
      <c r="AC514" s="291"/>
      <c r="AD514" s="291"/>
      <c r="AE514" s="406">
        <v>0</v>
      </c>
      <c r="AF514" s="406">
        <v>0</v>
      </c>
      <c r="AG514" s="406">
        <v>0</v>
      </c>
      <c r="AH514" s="406">
        <v>0</v>
      </c>
      <c r="AI514" s="406">
        <v>0</v>
      </c>
      <c r="AJ514" s="406">
        <v>0</v>
      </c>
      <c r="AK514" s="406">
        <v>0</v>
      </c>
      <c r="AL514" s="406">
        <v>0</v>
      </c>
      <c r="AM514" s="406">
        <v>0</v>
      </c>
      <c r="AN514" s="406">
        <f t="shared" ref="AN514" si="663">AN513</f>
        <v>0</v>
      </c>
      <c r="AO514" s="406">
        <f t="shared" ref="AO514" si="664">AO513</f>
        <v>0</v>
      </c>
      <c r="AP514" s="406">
        <f t="shared" ref="AP514" si="665">AP513</f>
        <v>0</v>
      </c>
      <c r="AQ514" s="406">
        <f t="shared" ref="AQ514" si="666">AQ513</f>
        <v>0</v>
      </c>
      <c r="AR514" s="406">
        <f t="shared" ref="AR514" si="667">AR513</f>
        <v>0</v>
      </c>
      <c r="AS514" s="302"/>
    </row>
    <row r="515" spans="1:45" hidden="1" outlineLevel="1">
      <c r="A515" s="519"/>
      <c r="B515" s="426"/>
      <c r="C515" s="287"/>
      <c r="D515" s="287"/>
      <c r="E515" s="287"/>
      <c r="F515" s="287"/>
      <c r="G515" s="287"/>
      <c r="H515" s="287"/>
      <c r="I515" s="287"/>
      <c r="J515" s="287"/>
      <c r="K515" s="287"/>
      <c r="L515" s="287"/>
      <c r="M515" s="287"/>
      <c r="N515" s="287"/>
      <c r="O515" s="287"/>
      <c r="P515" s="287"/>
      <c r="Q515" s="287"/>
      <c r="R515" s="287"/>
      <c r="S515" s="287"/>
      <c r="T515" s="287"/>
      <c r="U515" s="287"/>
      <c r="V515" s="287"/>
      <c r="W515" s="287"/>
      <c r="X515" s="287"/>
      <c r="Y515" s="287"/>
      <c r="Z515" s="287"/>
      <c r="AA515" s="287"/>
      <c r="AB515" s="287"/>
      <c r="AC515" s="287"/>
      <c r="AD515" s="287"/>
      <c r="AE515" s="407"/>
      <c r="AF515" s="420"/>
      <c r="AG515" s="420"/>
      <c r="AH515" s="420"/>
      <c r="AI515" s="420"/>
      <c r="AJ515" s="420"/>
      <c r="AK515" s="420"/>
      <c r="AL515" s="420"/>
      <c r="AM515" s="420"/>
      <c r="AN515" s="420"/>
      <c r="AO515" s="420"/>
      <c r="AP515" s="420"/>
      <c r="AQ515" s="420"/>
      <c r="AR515" s="420"/>
      <c r="AS515" s="302"/>
    </row>
    <row r="516" spans="1:45" hidden="1" outlineLevel="1">
      <c r="A516" s="519">
        <v>31</v>
      </c>
      <c r="B516" s="423" t="s">
        <v>123</v>
      </c>
      <c r="C516" s="287" t="s">
        <v>25</v>
      </c>
      <c r="D516" s="291"/>
      <c r="E516" s="291"/>
      <c r="F516" s="291"/>
      <c r="G516" s="291"/>
      <c r="H516" s="291"/>
      <c r="I516" s="291"/>
      <c r="J516" s="291"/>
      <c r="K516" s="291"/>
      <c r="L516" s="291"/>
      <c r="M516" s="291"/>
      <c r="N516" s="291"/>
      <c r="O516" s="291"/>
      <c r="P516" s="291"/>
      <c r="Q516" s="291">
        <v>12</v>
      </c>
      <c r="R516" s="291"/>
      <c r="S516" s="291"/>
      <c r="T516" s="291"/>
      <c r="U516" s="291"/>
      <c r="V516" s="291"/>
      <c r="W516" s="291"/>
      <c r="X516" s="291"/>
      <c r="Y516" s="291"/>
      <c r="Z516" s="291"/>
      <c r="AA516" s="291"/>
      <c r="AB516" s="291"/>
      <c r="AC516" s="291"/>
      <c r="AD516" s="291"/>
      <c r="AE516" s="421"/>
      <c r="AF516" s="405"/>
      <c r="AG516" s="405"/>
      <c r="AH516" s="405"/>
      <c r="AI516" s="405"/>
      <c r="AJ516" s="405"/>
      <c r="AK516" s="405"/>
      <c r="AL516" s="410"/>
      <c r="AM516" s="410"/>
      <c r="AN516" s="410"/>
      <c r="AO516" s="410"/>
      <c r="AP516" s="410"/>
      <c r="AQ516" s="410"/>
      <c r="AR516" s="410"/>
      <c r="AS516" s="292">
        <f>SUM(AE516:AR516)</f>
        <v>0</v>
      </c>
    </row>
    <row r="517" spans="1:45" hidden="1" outlineLevel="1">
      <c r="A517" s="519"/>
      <c r="B517" s="426" t="s">
        <v>307</v>
      </c>
      <c r="C517" s="287" t="s">
        <v>163</v>
      </c>
      <c r="D517" s="291"/>
      <c r="E517" s="291"/>
      <c r="F517" s="291"/>
      <c r="G517" s="291"/>
      <c r="H517" s="291"/>
      <c r="I517" s="291"/>
      <c r="J517" s="291"/>
      <c r="K517" s="291"/>
      <c r="L517" s="291"/>
      <c r="M517" s="291"/>
      <c r="N517" s="291"/>
      <c r="O517" s="291"/>
      <c r="P517" s="291"/>
      <c r="Q517" s="291">
        <v>12</v>
      </c>
      <c r="R517" s="291"/>
      <c r="S517" s="291"/>
      <c r="T517" s="291"/>
      <c r="U517" s="291"/>
      <c r="V517" s="291"/>
      <c r="W517" s="291"/>
      <c r="X517" s="291"/>
      <c r="Y517" s="291"/>
      <c r="Z517" s="291"/>
      <c r="AA517" s="291"/>
      <c r="AB517" s="291"/>
      <c r="AC517" s="291"/>
      <c r="AD517" s="291"/>
      <c r="AE517" s="406">
        <v>0</v>
      </c>
      <c r="AF517" s="406">
        <v>0</v>
      </c>
      <c r="AG517" s="406">
        <v>0</v>
      </c>
      <c r="AH517" s="406">
        <v>0</v>
      </c>
      <c r="AI517" s="406">
        <v>0</v>
      </c>
      <c r="AJ517" s="406">
        <v>0</v>
      </c>
      <c r="AK517" s="406">
        <v>0</v>
      </c>
      <c r="AL517" s="406">
        <v>0</v>
      </c>
      <c r="AM517" s="406">
        <v>0</v>
      </c>
      <c r="AN517" s="406">
        <f t="shared" ref="AN517" si="668">AN516</f>
        <v>0</v>
      </c>
      <c r="AO517" s="406">
        <f t="shared" ref="AO517" si="669">AO516</f>
        <v>0</v>
      </c>
      <c r="AP517" s="406">
        <f t="shared" ref="AP517" si="670">AP516</f>
        <v>0</v>
      </c>
      <c r="AQ517" s="406">
        <f t="shared" ref="AQ517" si="671">AQ516</f>
        <v>0</v>
      </c>
      <c r="AR517" s="406">
        <f t="shared" ref="AR517" si="672">AR516</f>
        <v>0</v>
      </c>
      <c r="AS517" s="302"/>
    </row>
    <row r="518" spans="1:45" hidden="1" outlineLevel="1">
      <c r="A518" s="519"/>
      <c r="B518" s="423"/>
      <c r="C518" s="287"/>
      <c r="D518" s="287"/>
      <c r="E518" s="287"/>
      <c r="F518" s="287"/>
      <c r="G518" s="287"/>
      <c r="H518" s="287"/>
      <c r="I518" s="287"/>
      <c r="J518" s="287"/>
      <c r="K518" s="287"/>
      <c r="L518" s="287"/>
      <c r="M518" s="287"/>
      <c r="N518" s="287"/>
      <c r="O518" s="287"/>
      <c r="P518" s="287"/>
      <c r="Q518" s="287"/>
      <c r="R518" s="287"/>
      <c r="S518" s="287"/>
      <c r="T518" s="287"/>
      <c r="U518" s="287"/>
      <c r="V518" s="287"/>
      <c r="W518" s="287"/>
      <c r="X518" s="287"/>
      <c r="Y518" s="287"/>
      <c r="Z518" s="287"/>
      <c r="AA518" s="287"/>
      <c r="AB518" s="287"/>
      <c r="AC518" s="287"/>
      <c r="AD518" s="287"/>
      <c r="AE518" s="407"/>
      <c r="AF518" s="420"/>
      <c r="AG518" s="420"/>
      <c r="AH518" s="420"/>
      <c r="AI518" s="420"/>
      <c r="AJ518" s="420"/>
      <c r="AK518" s="420"/>
      <c r="AL518" s="420"/>
      <c r="AM518" s="420"/>
      <c r="AN518" s="420"/>
      <c r="AO518" s="420"/>
      <c r="AP518" s="420"/>
      <c r="AQ518" s="420"/>
      <c r="AR518" s="420"/>
      <c r="AS518" s="302"/>
    </row>
    <row r="519" spans="1:45" hidden="1" outlineLevel="1">
      <c r="A519" s="519">
        <v>32</v>
      </c>
      <c r="B519" s="423" t="s">
        <v>124</v>
      </c>
      <c r="C519" s="287" t="s">
        <v>25</v>
      </c>
      <c r="D519" s="291">
        <v>44943.382361995624</v>
      </c>
      <c r="E519" s="291">
        <f>$D$519*'Alectra Persistence Savings %'!H106</f>
        <v>33884.887082911162</v>
      </c>
      <c r="F519" s="291">
        <f>$D$519*'Alectra Persistence Savings %'!I106</f>
        <v>17344.256571149323</v>
      </c>
      <c r="G519" s="291">
        <f>$D$519*'Alectra Persistence Savings %'!J106</f>
        <v>17197.601415916601</v>
      </c>
      <c r="H519" s="291">
        <f>$D$519*'Alectra Persistence Savings %'!K106</f>
        <v>17197.601415916601</v>
      </c>
      <c r="I519" s="291">
        <f>$D$519*'Alectra Persistence Savings %'!L106</f>
        <v>11977.393189290724</v>
      </c>
      <c r="J519" s="291">
        <f>$D$519*'Alectra Persistence Savings %'!M106</f>
        <v>11977.393189290724</v>
      </c>
      <c r="K519" s="291">
        <f>$D$519*'Alectra Persistence Savings %'!N106</f>
        <v>11977.393189290724</v>
      </c>
      <c r="L519" s="291">
        <f>$D$519*'Alectra Persistence Savings %'!O106</f>
        <v>9584.4162277271498</v>
      </c>
      <c r="M519" s="291">
        <f>$D$519*'Alectra Persistence Savings %'!P106</f>
        <v>8191.1548027723466</v>
      </c>
      <c r="N519" s="291">
        <f>$D$519*'Alectra Persistence Savings %'!Q106</f>
        <v>5147.8918055956465</v>
      </c>
      <c r="O519" s="291">
        <f>$D$519*'Alectra Persistence Savings %'!R106</f>
        <v>4218.6014526986091</v>
      </c>
      <c r="P519" s="291">
        <f>$D$519*'Alectra Persistence Savings %'!S106</f>
        <v>2353.3358783628983</v>
      </c>
      <c r="Q519" s="291">
        <v>12</v>
      </c>
      <c r="R519" s="291">
        <v>2.6379515016024864</v>
      </c>
      <c r="S519" s="291">
        <f>$R$519*'Alectra Persistence Savings %'!AS106</f>
        <v>2.2786020710436339</v>
      </c>
      <c r="T519" s="291">
        <f>$R$519*'Alectra Persistence Savings %'!AT106</f>
        <v>1.7191603439236018</v>
      </c>
      <c r="U519" s="291">
        <f>$R$519*'Alectra Persistence Savings %'!AU106</f>
        <v>1.0331296128567014</v>
      </c>
      <c r="V519" s="291">
        <f>$R$519*'Alectra Persistence Savings %'!AV106</f>
        <v>1.0331296128567014</v>
      </c>
      <c r="W519" s="291">
        <f>$R$519*'Alectra Persistence Savings %'!AW106</f>
        <v>0.58394282465813552</v>
      </c>
      <c r="X519" s="291">
        <f>$R$519*'Alectra Persistence Savings %'!AX106</f>
        <v>0.58394282465813552</v>
      </c>
      <c r="Y519" s="291">
        <f>$R$519*'Alectra Persistence Savings %'!AY106</f>
        <v>0.58394282465813552</v>
      </c>
      <c r="Z519" s="291">
        <f>$R$519*'Alectra Persistence Savings %'!AZ106</f>
        <v>0.52677359706922711</v>
      </c>
      <c r="AA519" s="291">
        <f>$R$519*'Alectra Persistence Savings %'!BA106</f>
        <v>0.39201756060965742</v>
      </c>
      <c r="AB519" s="291">
        <f>$R$519*'Alectra Persistence Savings %'!BB106</f>
        <v>0.12250548769051794</v>
      </c>
      <c r="AC519" s="291">
        <f>$R$519*'Alectra Persistence Savings %'!BC106</f>
        <v>6.5336260101609575E-2</v>
      </c>
      <c r="AD519" s="291">
        <f>$R$519*'Alectra Persistence Savings %'!BD106</f>
        <v>6.1252743845258972E-2</v>
      </c>
      <c r="AE519" s="421"/>
      <c r="AF519" s="405"/>
      <c r="AG519" s="405"/>
      <c r="AH519" s="405">
        <v>1</v>
      </c>
      <c r="AI519" s="405"/>
      <c r="AJ519" s="405"/>
      <c r="AK519" s="405"/>
      <c r="AL519" s="410"/>
      <c r="AM519" s="410"/>
      <c r="AN519" s="410"/>
      <c r="AO519" s="410"/>
      <c r="AP519" s="410"/>
      <c r="AQ519" s="410"/>
      <c r="AR519" s="410"/>
      <c r="AS519" s="292">
        <f>SUM(AE519:AR519)</f>
        <v>1</v>
      </c>
    </row>
    <row r="520" spans="1:45" hidden="1" outlineLevel="1">
      <c r="A520" s="519"/>
      <c r="B520" s="426" t="s">
        <v>307</v>
      </c>
      <c r="C520" s="287" t="s">
        <v>163</v>
      </c>
      <c r="D520" s="291"/>
      <c r="E520" s="291"/>
      <c r="F520" s="291"/>
      <c r="G520" s="291"/>
      <c r="H520" s="291"/>
      <c r="I520" s="291"/>
      <c r="J520" s="291"/>
      <c r="K520" s="291"/>
      <c r="L520" s="291"/>
      <c r="M520" s="291"/>
      <c r="N520" s="291"/>
      <c r="O520" s="291"/>
      <c r="P520" s="291"/>
      <c r="Q520" s="291">
        <v>12</v>
      </c>
      <c r="R520" s="291"/>
      <c r="S520" s="291"/>
      <c r="T520" s="291"/>
      <c r="U520" s="291"/>
      <c r="V520" s="291"/>
      <c r="W520" s="291"/>
      <c r="X520" s="291"/>
      <c r="Y520" s="291"/>
      <c r="Z520" s="291"/>
      <c r="AA520" s="291"/>
      <c r="AB520" s="291"/>
      <c r="AC520" s="291"/>
      <c r="AD520" s="291"/>
      <c r="AE520" s="406">
        <v>0</v>
      </c>
      <c r="AF520" s="406">
        <v>0</v>
      </c>
      <c r="AG520" s="406">
        <v>0</v>
      </c>
      <c r="AH520" s="406">
        <v>1</v>
      </c>
      <c r="AI520" s="406">
        <v>0</v>
      </c>
      <c r="AJ520" s="406">
        <v>0</v>
      </c>
      <c r="AK520" s="406">
        <v>0</v>
      </c>
      <c r="AL520" s="406">
        <v>0</v>
      </c>
      <c r="AM520" s="406">
        <v>0</v>
      </c>
      <c r="AN520" s="406">
        <f t="shared" ref="AN520" si="673">AN519</f>
        <v>0</v>
      </c>
      <c r="AO520" s="406">
        <f t="shared" ref="AO520" si="674">AO519</f>
        <v>0</v>
      </c>
      <c r="AP520" s="406">
        <f t="shared" ref="AP520" si="675">AP519</f>
        <v>0</v>
      </c>
      <c r="AQ520" s="406">
        <f t="shared" ref="AQ520" si="676">AQ519</f>
        <v>0</v>
      </c>
      <c r="AR520" s="406">
        <f t="shared" ref="AR520" si="677">AR519</f>
        <v>0</v>
      </c>
      <c r="AS520" s="302"/>
    </row>
    <row r="521" spans="1:45" hidden="1" outlineLevel="1">
      <c r="A521" s="519"/>
      <c r="B521" s="423"/>
      <c r="C521" s="287"/>
      <c r="D521" s="287"/>
      <c r="E521" s="287"/>
      <c r="F521" s="287"/>
      <c r="G521" s="287"/>
      <c r="H521" s="287"/>
      <c r="I521" s="287"/>
      <c r="J521" s="287"/>
      <c r="K521" s="287"/>
      <c r="L521" s="287"/>
      <c r="M521" s="287"/>
      <c r="N521" s="287"/>
      <c r="O521" s="287"/>
      <c r="P521" s="287"/>
      <c r="Q521" s="287"/>
      <c r="R521" s="287"/>
      <c r="S521" s="287"/>
      <c r="T521" s="287"/>
      <c r="U521" s="287"/>
      <c r="V521" s="287"/>
      <c r="W521" s="287"/>
      <c r="X521" s="287"/>
      <c r="Y521" s="287"/>
      <c r="Z521" s="287"/>
      <c r="AA521" s="287"/>
      <c r="AB521" s="287"/>
      <c r="AC521" s="287"/>
      <c r="AD521" s="287"/>
      <c r="AE521" s="407"/>
      <c r="AF521" s="420"/>
      <c r="AG521" s="420"/>
      <c r="AH521" s="420"/>
      <c r="AI521" s="420"/>
      <c r="AJ521" s="420"/>
      <c r="AK521" s="420"/>
      <c r="AL521" s="420"/>
      <c r="AM521" s="420"/>
      <c r="AN521" s="420"/>
      <c r="AO521" s="420"/>
      <c r="AP521" s="420"/>
      <c r="AQ521" s="420"/>
      <c r="AR521" s="420"/>
      <c r="AS521" s="302"/>
    </row>
    <row r="522" spans="1:45" ht="15.75" hidden="1" outlineLevel="1">
      <c r="A522" s="519"/>
      <c r="B522" s="491" t="s">
        <v>498</v>
      </c>
      <c r="C522" s="287"/>
      <c r="D522" s="287"/>
      <c r="E522" s="287"/>
      <c r="F522" s="287"/>
      <c r="G522" s="287"/>
      <c r="H522" s="287"/>
      <c r="I522" s="287"/>
      <c r="J522" s="287"/>
      <c r="K522" s="287"/>
      <c r="L522" s="287"/>
      <c r="M522" s="287"/>
      <c r="N522" s="287"/>
      <c r="O522" s="287"/>
      <c r="P522" s="287"/>
      <c r="Q522" s="287"/>
      <c r="R522" s="287"/>
      <c r="S522" s="287"/>
      <c r="T522" s="287"/>
      <c r="U522" s="287"/>
      <c r="V522" s="287"/>
      <c r="W522" s="287"/>
      <c r="X522" s="287"/>
      <c r="Y522" s="287"/>
      <c r="Z522" s="287"/>
      <c r="AA522" s="287"/>
      <c r="AB522" s="287"/>
      <c r="AC522" s="287"/>
      <c r="AD522" s="287"/>
      <c r="AE522" s="407"/>
      <c r="AF522" s="420"/>
      <c r="AG522" s="420"/>
      <c r="AH522" s="420"/>
      <c r="AI522" s="420"/>
      <c r="AJ522" s="420"/>
      <c r="AK522" s="420"/>
      <c r="AL522" s="420"/>
      <c r="AM522" s="420"/>
      <c r="AN522" s="420"/>
      <c r="AO522" s="420"/>
      <c r="AP522" s="420"/>
      <c r="AQ522" s="420"/>
      <c r="AR522" s="420"/>
      <c r="AS522" s="302"/>
    </row>
    <row r="523" spans="1:45" hidden="1" outlineLevel="1">
      <c r="A523" s="519">
        <v>33</v>
      </c>
      <c r="B523" s="423" t="s">
        <v>125</v>
      </c>
      <c r="C523" s="287" t="s">
        <v>25</v>
      </c>
      <c r="D523" s="291">
        <v>1064897.1499999999</v>
      </c>
      <c r="E523" s="291">
        <f>$D$523*'Alectra Persistence Savings %'!H111</f>
        <v>1064897.1499999999</v>
      </c>
      <c r="F523" s="291">
        <f>$D$523*'Alectra Persistence Savings %'!I111</f>
        <v>1064897.1499999999</v>
      </c>
      <c r="G523" s="291">
        <f>$D$523*'Alectra Persistence Savings %'!J111</f>
        <v>958459.7737253115</v>
      </c>
      <c r="H523" s="291">
        <f>$D$523*'Alectra Persistence Savings %'!K111</f>
        <v>881008.06369997945</v>
      </c>
      <c r="I523" s="291">
        <f>$D$523*'Alectra Persistence Savings %'!L111</f>
        <v>866393.55504324671</v>
      </c>
      <c r="J523" s="291">
        <f>$D$523*'Alectra Persistence Savings %'!M111</f>
        <v>866393.55504324671</v>
      </c>
      <c r="K523" s="291">
        <f>$D$523*'Alectra Persistence Savings %'!N111</f>
        <v>866094.50405128265</v>
      </c>
      <c r="L523" s="291">
        <f>$D$523*'Alectra Persistence Savings %'!O111</f>
        <v>862070.08822943328</v>
      </c>
      <c r="M523" s="291">
        <f>$D$523*'Alectra Persistence Savings %'!P111</f>
        <v>855290.83080338454</v>
      </c>
      <c r="N523" s="291">
        <f>$D$523*'Alectra Persistence Savings %'!Q111</f>
        <v>783799.20512720593</v>
      </c>
      <c r="O523" s="291">
        <f>$D$523*'Alectra Persistence Savings %'!R111</f>
        <v>733576.30879921105</v>
      </c>
      <c r="P523" s="291">
        <f>$D$523*'Alectra Persistence Savings %'!S111</f>
        <v>687847.05216806103</v>
      </c>
      <c r="Q523" s="291">
        <v>12</v>
      </c>
      <c r="R523" s="291">
        <v>156.63</v>
      </c>
      <c r="S523" s="291">
        <f>$R$523*'Alectra Persistence Savings %'!AS111</f>
        <v>156.63</v>
      </c>
      <c r="T523" s="291">
        <f>$R$523*'Alectra Persistence Savings %'!AT111</f>
        <v>156.63</v>
      </c>
      <c r="U523" s="291">
        <f>$R$523*'Alectra Persistence Savings %'!AU111</f>
        <v>134.0391346153846</v>
      </c>
      <c r="V523" s="291">
        <f>$R$523*'Alectra Persistence Savings %'!AV111</f>
        <v>118.11795329670329</v>
      </c>
      <c r="W523" s="291">
        <f>$R$523*'Alectra Persistence Savings %'!AW111</f>
        <v>118.11795329670329</v>
      </c>
      <c r="X523" s="291">
        <f>$R$523*'Alectra Persistence Savings %'!AX111</f>
        <v>118.11795329670329</v>
      </c>
      <c r="Y523" s="291">
        <f>$R$523*'Alectra Persistence Savings %'!AY111</f>
        <v>118.11795329670329</v>
      </c>
      <c r="Z523" s="291">
        <f>$R$523*'Alectra Persistence Savings %'!AZ111</f>
        <v>117.90280219780219</v>
      </c>
      <c r="AA523" s="291">
        <f>$R$523*'Alectra Persistence Savings %'!BA111</f>
        <v>117.6876510989011</v>
      </c>
      <c r="AB523" s="291">
        <f>$R$523*'Alectra Persistence Savings %'!BB111</f>
        <v>100.69071428571429</v>
      </c>
      <c r="AC523" s="291">
        <f>$R$523*'Alectra Persistence Savings %'!BC111</f>
        <v>97.248296703296703</v>
      </c>
      <c r="AD523" s="291">
        <f>$R$523*'Alectra Persistence Savings %'!BD111</f>
        <v>95.74223901098901</v>
      </c>
      <c r="AE523" s="421"/>
      <c r="AF523" s="405">
        <v>0.69850000000000001</v>
      </c>
      <c r="AG523" s="405">
        <v>0.28949999999999998</v>
      </c>
      <c r="AH523" s="405">
        <v>3.0999999999999999E-3</v>
      </c>
      <c r="AI523" s="405"/>
      <c r="AJ523" s="405"/>
      <c r="AK523" s="405"/>
      <c r="AL523" s="410"/>
      <c r="AM523" s="410"/>
      <c r="AN523" s="410"/>
      <c r="AO523" s="410"/>
      <c r="AP523" s="410"/>
      <c r="AQ523" s="410"/>
      <c r="AR523" s="410"/>
      <c r="AS523" s="292">
        <f>SUM(AE523:AR523)</f>
        <v>0.99109999999999998</v>
      </c>
    </row>
    <row r="524" spans="1:45" hidden="1" outlineLevel="1">
      <c r="A524" s="519"/>
      <c r="B524" s="426" t="s">
        <v>307</v>
      </c>
      <c r="C524" s="287" t="s">
        <v>163</v>
      </c>
      <c r="D524" s="291"/>
      <c r="E524" s="291"/>
      <c r="F524" s="291"/>
      <c r="G524" s="291"/>
      <c r="H524" s="291"/>
      <c r="I524" s="291"/>
      <c r="J524" s="291"/>
      <c r="K524" s="291"/>
      <c r="L524" s="291"/>
      <c r="M524" s="291"/>
      <c r="N524" s="291"/>
      <c r="O524" s="291"/>
      <c r="P524" s="291"/>
      <c r="Q524" s="291">
        <v>12</v>
      </c>
      <c r="R524" s="291"/>
      <c r="S524" s="291"/>
      <c r="T524" s="291"/>
      <c r="U524" s="291"/>
      <c r="V524" s="291"/>
      <c r="W524" s="291"/>
      <c r="X524" s="291"/>
      <c r="Y524" s="291"/>
      <c r="Z524" s="291"/>
      <c r="AA524" s="291"/>
      <c r="AB524" s="291"/>
      <c r="AC524" s="291"/>
      <c r="AD524" s="291"/>
      <c r="AE524" s="406">
        <v>0</v>
      </c>
      <c r="AF524" s="406">
        <v>0.69850000000000001</v>
      </c>
      <c r="AG524" s="406">
        <v>0.28949999999999998</v>
      </c>
      <c r="AH524" s="406">
        <v>3.0999999999999999E-3</v>
      </c>
      <c r="AI524" s="406">
        <v>0</v>
      </c>
      <c r="AJ524" s="406">
        <v>0</v>
      </c>
      <c r="AK524" s="406">
        <v>0</v>
      </c>
      <c r="AL524" s="406">
        <v>0</v>
      </c>
      <c r="AM524" s="406">
        <v>0</v>
      </c>
      <c r="AN524" s="406">
        <f t="shared" ref="AN524" si="678">AN523</f>
        <v>0</v>
      </c>
      <c r="AO524" s="406">
        <f t="shared" ref="AO524" si="679">AO523</f>
        <v>0</v>
      </c>
      <c r="AP524" s="406">
        <f t="shared" ref="AP524" si="680">AP523</f>
        <v>0</v>
      </c>
      <c r="AQ524" s="406">
        <f t="shared" ref="AQ524" si="681">AQ523</f>
        <v>0</v>
      </c>
      <c r="AR524" s="406">
        <f t="shared" ref="AR524" si="682">AR523</f>
        <v>0</v>
      </c>
      <c r="AS524" s="302"/>
    </row>
    <row r="525" spans="1:45" hidden="1" outlineLevel="1">
      <c r="A525" s="519"/>
      <c r="B525" s="423"/>
      <c r="C525" s="287"/>
      <c r="D525" s="287"/>
      <c r="E525" s="287"/>
      <c r="F525" s="287"/>
      <c r="G525" s="287"/>
      <c r="H525" s="287"/>
      <c r="I525" s="287"/>
      <c r="J525" s="287"/>
      <c r="K525" s="287"/>
      <c r="L525" s="287"/>
      <c r="M525" s="287"/>
      <c r="N525" s="287"/>
      <c r="O525" s="287"/>
      <c r="P525" s="287"/>
      <c r="Q525" s="287"/>
      <c r="R525" s="287"/>
      <c r="S525" s="287"/>
      <c r="T525" s="287"/>
      <c r="U525" s="287"/>
      <c r="V525" s="287"/>
      <c r="W525" s="287"/>
      <c r="X525" s="287"/>
      <c r="Y525" s="287"/>
      <c r="Z525" s="287"/>
      <c r="AA525" s="287"/>
      <c r="AB525" s="287"/>
      <c r="AC525" s="287"/>
      <c r="AD525" s="287"/>
      <c r="AE525" s="407"/>
      <c r="AF525" s="420"/>
      <c r="AG525" s="420"/>
      <c r="AH525" s="420"/>
      <c r="AI525" s="420"/>
      <c r="AJ525" s="420"/>
      <c r="AK525" s="420"/>
      <c r="AL525" s="420"/>
      <c r="AM525" s="420"/>
      <c r="AN525" s="420"/>
      <c r="AO525" s="420"/>
      <c r="AP525" s="420"/>
      <c r="AQ525" s="420"/>
      <c r="AR525" s="420"/>
      <c r="AS525" s="302"/>
    </row>
    <row r="526" spans="1:45" hidden="1" outlineLevel="1">
      <c r="A526" s="519">
        <v>34</v>
      </c>
      <c r="B526" s="423" t="s">
        <v>126</v>
      </c>
      <c r="C526" s="287" t="s">
        <v>25</v>
      </c>
      <c r="D526" s="291"/>
      <c r="E526" s="291"/>
      <c r="F526" s="291"/>
      <c r="G526" s="291"/>
      <c r="H526" s="291"/>
      <c r="I526" s="291"/>
      <c r="J526" s="291"/>
      <c r="K526" s="291"/>
      <c r="L526" s="291"/>
      <c r="M526" s="291"/>
      <c r="N526" s="291"/>
      <c r="O526" s="291"/>
      <c r="P526" s="291"/>
      <c r="Q526" s="291">
        <v>0</v>
      </c>
      <c r="R526" s="291"/>
      <c r="S526" s="291"/>
      <c r="T526" s="291"/>
      <c r="U526" s="291"/>
      <c r="V526" s="291"/>
      <c r="W526" s="291"/>
      <c r="X526" s="291"/>
      <c r="Y526" s="291"/>
      <c r="Z526" s="291"/>
      <c r="AA526" s="291"/>
      <c r="AB526" s="291"/>
      <c r="AC526" s="291"/>
      <c r="AD526" s="291"/>
      <c r="AE526" s="421"/>
      <c r="AF526" s="405"/>
      <c r="AG526" s="405"/>
      <c r="AH526" s="405"/>
      <c r="AI526" s="405"/>
      <c r="AJ526" s="405"/>
      <c r="AK526" s="405"/>
      <c r="AL526" s="410"/>
      <c r="AM526" s="410"/>
      <c r="AN526" s="410"/>
      <c r="AO526" s="410"/>
      <c r="AP526" s="410"/>
      <c r="AQ526" s="410"/>
      <c r="AR526" s="410"/>
      <c r="AS526" s="292">
        <f>SUM(AE526:AR526)</f>
        <v>0</v>
      </c>
    </row>
    <row r="527" spans="1:45" hidden="1" outlineLevel="1">
      <c r="A527" s="519"/>
      <c r="B527" s="426" t="s">
        <v>307</v>
      </c>
      <c r="C527" s="287" t="s">
        <v>163</v>
      </c>
      <c r="D527" s="291">
        <v>51103.181366459736</v>
      </c>
      <c r="E527" s="291">
        <v>51103.181366459736</v>
      </c>
      <c r="F527" s="291">
        <v>51103.181366459736</v>
      </c>
      <c r="G527" s="291">
        <v>51103.181366459736</v>
      </c>
      <c r="H527" s="291">
        <v>51103.181366459736</v>
      </c>
      <c r="I527" s="291">
        <v>51103.181366459736</v>
      </c>
      <c r="J527" s="291">
        <v>51103.181366459736</v>
      </c>
      <c r="K527" s="291">
        <v>51103.181366459736</v>
      </c>
      <c r="L527" s="291">
        <v>51103.181366459736</v>
      </c>
      <c r="M527" s="291">
        <v>51103.181366459736</v>
      </c>
      <c r="N527" s="291">
        <v>51103.181366459736</v>
      </c>
      <c r="O527" s="291">
        <v>51103.181366459736</v>
      </c>
      <c r="P527" s="291">
        <v>51103.181366459736</v>
      </c>
      <c r="Q527" s="291">
        <v>12</v>
      </c>
      <c r="R527" s="291"/>
      <c r="S527" s="291"/>
      <c r="T527" s="291"/>
      <c r="U527" s="291"/>
      <c r="V527" s="291"/>
      <c r="W527" s="291"/>
      <c r="X527" s="291"/>
      <c r="Y527" s="291"/>
      <c r="Z527" s="291"/>
      <c r="AA527" s="291"/>
      <c r="AB527" s="291"/>
      <c r="AC527" s="291"/>
      <c r="AD527" s="291"/>
      <c r="AE527" s="406">
        <v>1</v>
      </c>
      <c r="AF527" s="406">
        <v>0</v>
      </c>
      <c r="AG527" s="406">
        <v>0</v>
      </c>
      <c r="AH527" s="406">
        <v>0</v>
      </c>
      <c r="AI527" s="406">
        <v>0</v>
      </c>
      <c r="AJ527" s="406">
        <v>0</v>
      </c>
      <c r="AK527" s="406">
        <v>0</v>
      </c>
      <c r="AL527" s="406">
        <v>0</v>
      </c>
      <c r="AM527" s="406">
        <v>0</v>
      </c>
      <c r="AN527" s="406">
        <f t="shared" ref="AN527" si="683">AN526</f>
        <v>0</v>
      </c>
      <c r="AO527" s="406">
        <f t="shared" ref="AO527" si="684">AO526</f>
        <v>0</v>
      </c>
      <c r="AP527" s="406">
        <f t="shared" ref="AP527" si="685">AP526</f>
        <v>0</v>
      </c>
      <c r="AQ527" s="406">
        <f t="shared" ref="AQ527" si="686">AQ526</f>
        <v>0</v>
      </c>
      <c r="AR527" s="406">
        <f t="shared" ref="AR527" si="687">AR526</f>
        <v>0</v>
      </c>
      <c r="AS527" s="302"/>
    </row>
    <row r="528" spans="1:45" hidden="1" outlineLevel="1">
      <c r="A528" s="519"/>
      <c r="B528" s="423"/>
      <c r="C528" s="287"/>
      <c r="D528" s="287"/>
      <c r="E528" s="287"/>
      <c r="F528" s="287"/>
      <c r="G528" s="287"/>
      <c r="H528" s="287"/>
      <c r="I528" s="287"/>
      <c r="J528" s="287"/>
      <c r="K528" s="287"/>
      <c r="L528" s="287"/>
      <c r="M528" s="287"/>
      <c r="N528" s="287"/>
      <c r="O528" s="287"/>
      <c r="P528" s="287"/>
      <c r="Q528" s="287"/>
      <c r="R528" s="287"/>
      <c r="S528" s="287"/>
      <c r="T528" s="287"/>
      <c r="U528" s="287"/>
      <c r="V528" s="287"/>
      <c r="W528" s="287"/>
      <c r="X528" s="287"/>
      <c r="Y528" s="287"/>
      <c r="Z528" s="287"/>
      <c r="AA528" s="287"/>
      <c r="AB528" s="287"/>
      <c r="AC528" s="287"/>
      <c r="AD528" s="287"/>
      <c r="AE528" s="407"/>
      <c r="AF528" s="420"/>
      <c r="AG528" s="420"/>
      <c r="AH528" s="420"/>
      <c r="AI528" s="420"/>
      <c r="AJ528" s="420"/>
      <c r="AK528" s="420"/>
      <c r="AL528" s="420"/>
      <c r="AM528" s="420"/>
      <c r="AN528" s="420"/>
      <c r="AO528" s="420"/>
      <c r="AP528" s="420"/>
      <c r="AQ528" s="420"/>
      <c r="AR528" s="420"/>
      <c r="AS528" s="302"/>
    </row>
    <row r="529" spans="1:45" hidden="1" outlineLevel="1">
      <c r="A529" s="519">
        <v>35</v>
      </c>
      <c r="B529" s="423" t="s">
        <v>127</v>
      </c>
      <c r="C529" s="287" t="s">
        <v>25</v>
      </c>
      <c r="D529" s="291"/>
      <c r="E529" s="291"/>
      <c r="F529" s="291"/>
      <c r="G529" s="291"/>
      <c r="H529" s="291"/>
      <c r="I529" s="291"/>
      <c r="J529" s="291"/>
      <c r="K529" s="291"/>
      <c r="L529" s="291"/>
      <c r="M529" s="291"/>
      <c r="N529" s="291"/>
      <c r="O529" s="291"/>
      <c r="P529" s="291"/>
      <c r="Q529" s="291">
        <v>0</v>
      </c>
      <c r="R529" s="291"/>
      <c r="S529" s="291"/>
      <c r="T529" s="291"/>
      <c r="U529" s="291"/>
      <c r="V529" s="291"/>
      <c r="W529" s="291"/>
      <c r="X529" s="291"/>
      <c r="Y529" s="291"/>
      <c r="Z529" s="291"/>
      <c r="AA529" s="291"/>
      <c r="AB529" s="291"/>
      <c r="AC529" s="291"/>
      <c r="AD529" s="291"/>
      <c r="AE529" s="421"/>
      <c r="AF529" s="405"/>
      <c r="AG529" s="405"/>
      <c r="AH529" s="405"/>
      <c r="AI529" s="405"/>
      <c r="AJ529" s="405"/>
      <c r="AK529" s="405"/>
      <c r="AL529" s="410"/>
      <c r="AM529" s="410"/>
      <c r="AN529" s="410"/>
      <c r="AO529" s="410"/>
      <c r="AP529" s="410"/>
      <c r="AQ529" s="410"/>
      <c r="AR529" s="410"/>
      <c r="AS529" s="292">
        <f>SUM(AE529:AR529)</f>
        <v>0</v>
      </c>
    </row>
    <row r="530" spans="1:45" hidden="1" outlineLevel="1">
      <c r="A530" s="519"/>
      <c r="B530" s="426" t="s">
        <v>307</v>
      </c>
      <c r="C530" s="287" t="s">
        <v>163</v>
      </c>
      <c r="D530" s="291"/>
      <c r="E530" s="291"/>
      <c r="F530" s="291"/>
      <c r="G530" s="291"/>
      <c r="H530" s="291"/>
      <c r="I530" s="291"/>
      <c r="J530" s="291"/>
      <c r="K530" s="291"/>
      <c r="L530" s="291"/>
      <c r="M530" s="291"/>
      <c r="N530" s="291"/>
      <c r="O530" s="291"/>
      <c r="P530" s="291"/>
      <c r="Q530" s="291">
        <v>0</v>
      </c>
      <c r="R530" s="291"/>
      <c r="S530" s="291"/>
      <c r="T530" s="291"/>
      <c r="U530" s="291"/>
      <c r="V530" s="291"/>
      <c r="W530" s="291"/>
      <c r="X530" s="291"/>
      <c r="Y530" s="291"/>
      <c r="Z530" s="291"/>
      <c r="AA530" s="291"/>
      <c r="AB530" s="291"/>
      <c r="AC530" s="291"/>
      <c r="AD530" s="291"/>
      <c r="AE530" s="406">
        <v>0</v>
      </c>
      <c r="AF530" s="406">
        <v>0</v>
      </c>
      <c r="AG530" s="406">
        <v>0</v>
      </c>
      <c r="AH530" s="406">
        <v>0</v>
      </c>
      <c r="AI530" s="406">
        <v>0</v>
      </c>
      <c r="AJ530" s="406">
        <v>0</v>
      </c>
      <c r="AK530" s="406">
        <v>0</v>
      </c>
      <c r="AL530" s="406">
        <v>0</v>
      </c>
      <c r="AM530" s="406">
        <v>0</v>
      </c>
      <c r="AN530" s="406">
        <f t="shared" ref="AN530" si="688">AN529</f>
        <v>0</v>
      </c>
      <c r="AO530" s="406">
        <f t="shared" ref="AO530" si="689">AO529</f>
        <v>0</v>
      </c>
      <c r="AP530" s="406">
        <f t="shared" ref="AP530" si="690">AP529</f>
        <v>0</v>
      </c>
      <c r="AQ530" s="406">
        <f t="shared" ref="AQ530" si="691">AQ529</f>
        <v>0</v>
      </c>
      <c r="AR530" s="406">
        <f t="shared" ref="AR530" si="692">AR529</f>
        <v>0</v>
      </c>
      <c r="AS530" s="302"/>
    </row>
    <row r="531" spans="1:45" hidden="1" outlineLevel="1">
      <c r="A531" s="519"/>
      <c r="B531" s="426"/>
      <c r="C531" s="287"/>
      <c r="D531" s="287"/>
      <c r="E531" s="287"/>
      <c r="F531" s="287"/>
      <c r="G531" s="287"/>
      <c r="H531" s="287"/>
      <c r="I531" s="287"/>
      <c r="J531" s="287"/>
      <c r="K531" s="287"/>
      <c r="L531" s="287"/>
      <c r="M531" s="287"/>
      <c r="N531" s="287"/>
      <c r="O531" s="287"/>
      <c r="P531" s="287"/>
      <c r="Q531" s="287"/>
      <c r="R531" s="287"/>
      <c r="S531" s="287"/>
      <c r="T531" s="287"/>
      <c r="U531" s="287"/>
      <c r="V531" s="287"/>
      <c r="W531" s="287"/>
      <c r="X531" s="287"/>
      <c r="Y531" s="287"/>
      <c r="Z531" s="287"/>
      <c r="AA531" s="287"/>
      <c r="AB531" s="287"/>
      <c r="AC531" s="287"/>
      <c r="AD531" s="287"/>
      <c r="AE531" s="407"/>
      <c r="AF531" s="420"/>
      <c r="AG531" s="420"/>
      <c r="AH531" s="420"/>
      <c r="AI531" s="420"/>
      <c r="AJ531" s="420"/>
      <c r="AK531" s="420"/>
      <c r="AL531" s="420"/>
      <c r="AM531" s="420"/>
      <c r="AN531" s="420"/>
      <c r="AO531" s="420"/>
      <c r="AP531" s="420"/>
      <c r="AQ531" s="420"/>
      <c r="AR531" s="420"/>
      <c r="AS531" s="302"/>
    </row>
    <row r="532" spans="1:45" ht="15.75" hidden="1" outlineLevel="1">
      <c r="A532" s="519"/>
      <c r="B532" s="491" t="s">
        <v>499</v>
      </c>
      <c r="C532" s="287"/>
      <c r="D532" s="287"/>
      <c r="E532" s="287"/>
      <c r="F532" s="287"/>
      <c r="G532" s="287"/>
      <c r="H532" s="287"/>
      <c r="I532" s="287"/>
      <c r="J532" s="287"/>
      <c r="K532" s="287"/>
      <c r="L532" s="287"/>
      <c r="M532" s="287"/>
      <c r="N532" s="287"/>
      <c r="O532" s="287"/>
      <c r="P532" s="287"/>
      <c r="Q532" s="287"/>
      <c r="R532" s="287"/>
      <c r="S532" s="287"/>
      <c r="T532" s="287"/>
      <c r="U532" s="287"/>
      <c r="V532" s="287"/>
      <c r="W532" s="287"/>
      <c r="X532" s="287"/>
      <c r="Y532" s="287"/>
      <c r="Z532" s="287"/>
      <c r="AA532" s="287"/>
      <c r="AB532" s="287"/>
      <c r="AC532" s="287"/>
      <c r="AD532" s="287"/>
      <c r="AE532" s="407"/>
      <c r="AF532" s="420"/>
      <c r="AG532" s="420"/>
      <c r="AH532" s="420"/>
      <c r="AI532" s="420"/>
      <c r="AJ532" s="420"/>
      <c r="AK532" s="420"/>
      <c r="AL532" s="420"/>
      <c r="AM532" s="420"/>
      <c r="AN532" s="420"/>
      <c r="AO532" s="420"/>
      <c r="AP532" s="420"/>
      <c r="AQ532" s="420"/>
      <c r="AR532" s="420"/>
      <c r="AS532" s="302"/>
    </row>
    <row r="533" spans="1:45" hidden="1" outlineLevel="1">
      <c r="A533" s="519">
        <v>36</v>
      </c>
      <c r="B533" s="423" t="s">
        <v>1243</v>
      </c>
      <c r="C533" s="287" t="s">
        <v>25</v>
      </c>
      <c r="D533" s="291">
        <v>374618.98778135516</v>
      </c>
      <c r="E533" s="291">
        <f>$D$533*'Alectra Persistence Savings %'!H146</f>
        <v>374618.98778135516</v>
      </c>
      <c r="F533" s="291">
        <f>$D$533*'Alectra Persistence Savings %'!I146</f>
        <v>374618.98778135516</v>
      </c>
      <c r="G533" s="291">
        <f>$D$533*'Alectra Persistence Savings %'!J146</f>
        <v>374618.98778135516</v>
      </c>
      <c r="H533" s="291">
        <f>$D$533*'Alectra Persistence Savings %'!K146</f>
        <v>373309.93503604818</v>
      </c>
      <c r="I533" s="291">
        <f>$D$533*'Alectra Persistence Savings %'!L146</f>
        <v>371183.80610895506</v>
      </c>
      <c r="J533" s="291">
        <f>$D$533*'Alectra Persistence Savings %'!M146</f>
        <v>371183.80610895506</v>
      </c>
      <c r="K533" s="291">
        <f>$D$533*'Alectra Persistence Savings %'!N146</f>
        <v>371183.80610895506</v>
      </c>
      <c r="L533" s="291">
        <f>$D$533*'Alectra Persistence Savings %'!O146</f>
        <v>371183.80610895506</v>
      </c>
      <c r="M533" s="291">
        <f>$D$533*'Alectra Persistence Savings %'!P146</f>
        <v>371183.80610895506</v>
      </c>
      <c r="N533" s="291">
        <f>$D$533*'Alectra Persistence Savings %'!Q146</f>
        <v>371183.80610895506</v>
      </c>
      <c r="O533" s="291">
        <f>$D$533*'Alectra Persistence Savings %'!R146</f>
        <v>371025.395299592</v>
      </c>
      <c r="P533" s="291">
        <f>$D$533*'Alectra Persistence Savings %'!S146</f>
        <v>371025.395299592</v>
      </c>
      <c r="Q533" s="291">
        <v>12</v>
      </c>
      <c r="R533" s="291">
        <v>46.258477419272253</v>
      </c>
      <c r="S533" s="291">
        <f>$R$533*'Alectra Persistence Savings %'!AS146</f>
        <v>46.258477419272253</v>
      </c>
      <c r="T533" s="291">
        <f>$R$533*'Alectra Persistence Savings %'!AT146</f>
        <v>46.258477419272253</v>
      </c>
      <c r="U533" s="291">
        <f>$R$533*'Alectra Persistence Savings %'!AU146</f>
        <v>46.258477419272253</v>
      </c>
      <c r="V533" s="291">
        <f>$R$533*'Alectra Persistence Savings %'!AV146</f>
        <v>46.077071625471184</v>
      </c>
      <c r="W533" s="291">
        <f>$R$533*'Alectra Persistence Savings %'!AW146</f>
        <v>45.714260037869053</v>
      </c>
      <c r="X533" s="291">
        <f>$R$533*'Alectra Persistence Savings %'!AX146</f>
        <v>45.714260037869053</v>
      </c>
      <c r="Y533" s="291">
        <f>$R$533*'Alectra Persistence Savings %'!AY146</f>
        <v>45.714260037869053</v>
      </c>
      <c r="Z533" s="291">
        <f>$R$533*'Alectra Persistence Savings %'!AZ146</f>
        <v>45.714260037869053</v>
      </c>
      <c r="AA533" s="291">
        <f>$R$533*'Alectra Persistence Savings %'!BA146</f>
        <v>45.714260037869053</v>
      </c>
      <c r="AB533" s="291">
        <f>$R$533*'Alectra Persistence Savings %'!BB146</f>
        <v>45.714260037869053</v>
      </c>
      <c r="AC533" s="291">
        <f>$R$533*'Alectra Persistence Savings %'!BC146</f>
        <v>45.714260037869053</v>
      </c>
      <c r="AD533" s="291">
        <f>$R$533*'Alectra Persistence Savings %'!BD146</f>
        <v>45.714260037869053</v>
      </c>
      <c r="AE533" s="421">
        <v>1</v>
      </c>
      <c r="AF533" s="405"/>
      <c r="AG533" s="405"/>
      <c r="AH533" s="405"/>
      <c r="AI533" s="405"/>
      <c r="AJ533" s="405"/>
      <c r="AK533" s="405"/>
      <c r="AL533" s="410"/>
      <c r="AM533" s="410"/>
      <c r="AN533" s="410"/>
      <c r="AO533" s="410"/>
      <c r="AP533" s="410"/>
      <c r="AQ533" s="410"/>
      <c r="AR533" s="410"/>
      <c r="AS533" s="292">
        <f>SUM(AE533:AR533)</f>
        <v>1</v>
      </c>
    </row>
    <row r="534" spans="1:45" hidden="1" outlineLevel="1">
      <c r="A534" s="519"/>
      <c r="B534" s="426" t="s">
        <v>307</v>
      </c>
      <c r="C534" s="287" t="s">
        <v>163</v>
      </c>
      <c r="D534" s="291"/>
      <c r="E534" s="291"/>
      <c r="F534" s="291"/>
      <c r="G534" s="291"/>
      <c r="H534" s="291"/>
      <c r="I534" s="291"/>
      <c r="J534" s="291"/>
      <c r="K534" s="291"/>
      <c r="L534" s="291"/>
      <c r="M534" s="291"/>
      <c r="N534" s="291"/>
      <c r="O534" s="291"/>
      <c r="P534" s="291"/>
      <c r="Q534" s="291">
        <v>12</v>
      </c>
      <c r="R534" s="291"/>
      <c r="S534" s="291"/>
      <c r="T534" s="291"/>
      <c r="U534" s="291"/>
      <c r="V534" s="291"/>
      <c r="W534" s="291"/>
      <c r="X534" s="291"/>
      <c r="Y534" s="291"/>
      <c r="Z534" s="291"/>
      <c r="AA534" s="291"/>
      <c r="AB534" s="291"/>
      <c r="AC534" s="291"/>
      <c r="AD534" s="291"/>
      <c r="AE534" s="406">
        <v>1</v>
      </c>
      <c r="AF534" s="406">
        <v>0</v>
      </c>
      <c r="AG534" s="406">
        <v>0</v>
      </c>
      <c r="AH534" s="406">
        <v>0</v>
      </c>
      <c r="AI534" s="406">
        <v>0</v>
      </c>
      <c r="AJ534" s="406">
        <v>0</v>
      </c>
      <c r="AK534" s="406">
        <v>0</v>
      </c>
      <c r="AL534" s="406">
        <v>0</v>
      </c>
      <c r="AM534" s="406">
        <v>0</v>
      </c>
      <c r="AN534" s="406">
        <f t="shared" ref="AN534" si="693">AN533</f>
        <v>0</v>
      </c>
      <c r="AO534" s="406">
        <f t="shared" ref="AO534" si="694">AO533</f>
        <v>0</v>
      </c>
      <c r="AP534" s="406">
        <f t="shared" ref="AP534" si="695">AP533</f>
        <v>0</v>
      </c>
      <c r="AQ534" s="406">
        <f t="shared" ref="AQ534" si="696">AQ533</f>
        <v>0</v>
      </c>
      <c r="AR534" s="406">
        <f t="shared" ref="AR534" si="697">AR533</f>
        <v>0</v>
      </c>
      <c r="AS534" s="302"/>
    </row>
    <row r="535" spans="1:45" hidden="1" outlineLevel="1">
      <c r="A535" s="519"/>
      <c r="B535" s="423"/>
      <c r="C535" s="287"/>
      <c r="D535" s="287"/>
      <c r="E535" s="287"/>
      <c r="F535" s="287"/>
      <c r="G535" s="287"/>
      <c r="H535" s="287"/>
      <c r="I535" s="287"/>
      <c r="J535" s="287"/>
      <c r="K535" s="287"/>
      <c r="L535" s="287"/>
      <c r="M535" s="287"/>
      <c r="N535" s="287"/>
      <c r="O535" s="287"/>
      <c r="P535" s="287"/>
      <c r="Q535" s="287"/>
      <c r="R535" s="287"/>
      <c r="S535" s="287"/>
      <c r="T535" s="287"/>
      <c r="U535" s="287"/>
      <c r="V535" s="287"/>
      <c r="W535" s="287"/>
      <c r="X535" s="287"/>
      <c r="Y535" s="287"/>
      <c r="Z535" s="287"/>
      <c r="AA535" s="287"/>
      <c r="AB535" s="287"/>
      <c r="AC535" s="287"/>
      <c r="AD535" s="287"/>
      <c r="AE535" s="407"/>
      <c r="AF535" s="420"/>
      <c r="AG535" s="420"/>
      <c r="AH535" s="420"/>
      <c r="AI535" s="420"/>
      <c r="AJ535" s="420"/>
      <c r="AK535" s="420"/>
      <c r="AL535" s="420"/>
      <c r="AM535" s="420"/>
      <c r="AN535" s="420"/>
      <c r="AO535" s="420"/>
      <c r="AP535" s="420"/>
      <c r="AQ535" s="420"/>
      <c r="AR535" s="420"/>
      <c r="AS535" s="302"/>
    </row>
    <row r="536" spans="1:45" hidden="1" outlineLevel="1">
      <c r="A536" s="519">
        <v>37</v>
      </c>
      <c r="B536" s="423" t="s">
        <v>129</v>
      </c>
      <c r="C536" s="287" t="s">
        <v>25</v>
      </c>
      <c r="D536" s="291"/>
      <c r="E536" s="291"/>
      <c r="F536" s="291"/>
      <c r="G536" s="291"/>
      <c r="H536" s="291"/>
      <c r="I536" s="291"/>
      <c r="J536" s="291"/>
      <c r="K536" s="291"/>
      <c r="L536" s="291"/>
      <c r="M536" s="291"/>
      <c r="N536" s="291"/>
      <c r="O536" s="291"/>
      <c r="P536" s="291"/>
      <c r="Q536" s="291">
        <v>12</v>
      </c>
      <c r="R536" s="291"/>
      <c r="S536" s="291"/>
      <c r="T536" s="291"/>
      <c r="U536" s="291"/>
      <c r="V536" s="291"/>
      <c r="W536" s="291"/>
      <c r="X536" s="291"/>
      <c r="Y536" s="291"/>
      <c r="Z536" s="291"/>
      <c r="AA536" s="291"/>
      <c r="AB536" s="291"/>
      <c r="AC536" s="291"/>
      <c r="AD536" s="291"/>
      <c r="AE536" s="421"/>
      <c r="AF536" s="405"/>
      <c r="AG536" s="405"/>
      <c r="AH536" s="405"/>
      <c r="AI536" s="405"/>
      <c r="AJ536" s="405"/>
      <c r="AK536" s="405"/>
      <c r="AL536" s="410"/>
      <c r="AM536" s="410"/>
      <c r="AN536" s="410"/>
      <c r="AO536" s="410"/>
      <c r="AP536" s="410"/>
      <c r="AQ536" s="410"/>
      <c r="AR536" s="410"/>
      <c r="AS536" s="292">
        <f>SUM(AE536:AR536)</f>
        <v>0</v>
      </c>
    </row>
    <row r="537" spans="1:45" hidden="1" outlineLevel="1">
      <c r="A537" s="519"/>
      <c r="B537" s="426" t="s">
        <v>307</v>
      </c>
      <c r="C537" s="287" t="s">
        <v>163</v>
      </c>
      <c r="D537" s="291"/>
      <c r="E537" s="291"/>
      <c r="F537" s="291"/>
      <c r="G537" s="291"/>
      <c r="H537" s="291"/>
      <c r="I537" s="291"/>
      <c r="J537" s="291"/>
      <c r="K537" s="291"/>
      <c r="L537" s="291"/>
      <c r="M537" s="291"/>
      <c r="N537" s="291"/>
      <c r="O537" s="291"/>
      <c r="P537" s="291"/>
      <c r="Q537" s="291">
        <v>12</v>
      </c>
      <c r="R537" s="291"/>
      <c r="S537" s="291"/>
      <c r="T537" s="291"/>
      <c r="U537" s="291"/>
      <c r="V537" s="291"/>
      <c r="W537" s="291"/>
      <c r="X537" s="291"/>
      <c r="Y537" s="291"/>
      <c r="Z537" s="291"/>
      <c r="AA537" s="291"/>
      <c r="AB537" s="291"/>
      <c r="AC537" s="291"/>
      <c r="AD537" s="291"/>
      <c r="AE537" s="406">
        <v>0</v>
      </c>
      <c r="AF537" s="406">
        <v>0</v>
      </c>
      <c r="AG537" s="406">
        <v>0</v>
      </c>
      <c r="AH537" s="406">
        <v>0</v>
      </c>
      <c r="AI537" s="406">
        <v>0</v>
      </c>
      <c r="AJ537" s="406">
        <v>0</v>
      </c>
      <c r="AK537" s="406">
        <v>0</v>
      </c>
      <c r="AL537" s="406">
        <v>0</v>
      </c>
      <c r="AM537" s="406">
        <v>0</v>
      </c>
      <c r="AN537" s="406">
        <f t="shared" ref="AN537" si="698">AN536</f>
        <v>0</v>
      </c>
      <c r="AO537" s="406">
        <f t="shared" ref="AO537" si="699">AO536</f>
        <v>0</v>
      </c>
      <c r="AP537" s="406">
        <f t="shared" ref="AP537" si="700">AP536</f>
        <v>0</v>
      </c>
      <c r="AQ537" s="406">
        <f t="shared" ref="AQ537" si="701">AQ536</f>
        <v>0</v>
      </c>
      <c r="AR537" s="406">
        <f t="shared" ref="AR537" si="702">AR536</f>
        <v>0</v>
      </c>
      <c r="AS537" s="302"/>
    </row>
    <row r="538" spans="1:45" hidden="1" outlineLevel="1">
      <c r="A538" s="519"/>
      <c r="B538" s="423"/>
      <c r="C538" s="287"/>
      <c r="D538" s="287"/>
      <c r="E538" s="287"/>
      <c r="F538" s="287"/>
      <c r="G538" s="287"/>
      <c r="H538" s="287"/>
      <c r="I538" s="287"/>
      <c r="J538" s="287"/>
      <c r="K538" s="287"/>
      <c r="L538" s="287"/>
      <c r="M538" s="287"/>
      <c r="N538" s="287"/>
      <c r="O538" s="287"/>
      <c r="P538" s="287"/>
      <c r="Q538" s="287"/>
      <c r="R538" s="287"/>
      <c r="S538" s="287"/>
      <c r="T538" s="287"/>
      <c r="U538" s="287"/>
      <c r="V538" s="287"/>
      <c r="W538" s="287"/>
      <c r="X538" s="287"/>
      <c r="Y538" s="287"/>
      <c r="Z538" s="287"/>
      <c r="AA538" s="287"/>
      <c r="AB538" s="287"/>
      <c r="AC538" s="287"/>
      <c r="AD538" s="287"/>
      <c r="AE538" s="407"/>
      <c r="AF538" s="420"/>
      <c r="AG538" s="420"/>
      <c r="AH538" s="420"/>
      <c r="AI538" s="420"/>
      <c r="AJ538" s="420"/>
      <c r="AK538" s="420"/>
      <c r="AL538" s="420"/>
      <c r="AM538" s="420"/>
      <c r="AN538" s="420"/>
      <c r="AO538" s="420"/>
      <c r="AP538" s="420"/>
      <c r="AQ538" s="420"/>
      <c r="AR538" s="420"/>
      <c r="AS538" s="302"/>
    </row>
    <row r="539" spans="1:45" hidden="1" outlineLevel="1">
      <c r="A539" s="519">
        <v>38</v>
      </c>
      <c r="B539" s="423" t="s">
        <v>130</v>
      </c>
      <c r="C539" s="287" t="s">
        <v>25</v>
      </c>
      <c r="D539" s="291"/>
      <c r="E539" s="291"/>
      <c r="F539" s="291"/>
      <c r="G539" s="291"/>
      <c r="H539" s="291"/>
      <c r="I539" s="291"/>
      <c r="J539" s="291"/>
      <c r="K539" s="291"/>
      <c r="L539" s="291"/>
      <c r="M539" s="291"/>
      <c r="N539" s="291"/>
      <c r="O539" s="291"/>
      <c r="P539" s="291"/>
      <c r="Q539" s="291">
        <v>12</v>
      </c>
      <c r="R539" s="291"/>
      <c r="S539" s="291"/>
      <c r="T539" s="291"/>
      <c r="U539" s="291"/>
      <c r="V539" s="291"/>
      <c r="W539" s="291"/>
      <c r="X539" s="291"/>
      <c r="Y539" s="291"/>
      <c r="Z539" s="291"/>
      <c r="AA539" s="291"/>
      <c r="AB539" s="291"/>
      <c r="AC539" s="291"/>
      <c r="AD539" s="291"/>
      <c r="AE539" s="421"/>
      <c r="AF539" s="405"/>
      <c r="AG539" s="405"/>
      <c r="AH539" s="405"/>
      <c r="AI539" s="405"/>
      <c r="AJ539" s="405"/>
      <c r="AK539" s="405"/>
      <c r="AL539" s="410"/>
      <c r="AM539" s="410"/>
      <c r="AN539" s="410"/>
      <c r="AO539" s="410"/>
      <c r="AP539" s="410"/>
      <c r="AQ539" s="410"/>
      <c r="AR539" s="410"/>
      <c r="AS539" s="292">
        <f>SUM(AE539:AR539)</f>
        <v>0</v>
      </c>
    </row>
    <row r="540" spans="1:45" hidden="1" outlineLevel="1">
      <c r="A540" s="519"/>
      <c r="B540" s="426" t="s">
        <v>307</v>
      </c>
      <c r="C540" s="287" t="s">
        <v>163</v>
      </c>
      <c r="D540" s="291"/>
      <c r="E540" s="291"/>
      <c r="F540" s="291"/>
      <c r="G540" s="291"/>
      <c r="H540" s="291"/>
      <c r="I540" s="291"/>
      <c r="J540" s="291"/>
      <c r="K540" s="291"/>
      <c r="L540" s="291"/>
      <c r="M540" s="291"/>
      <c r="N540" s="291"/>
      <c r="O540" s="291"/>
      <c r="P540" s="291"/>
      <c r="Q540" s="291">
        <v>12</v>
      </c>
      <c r="R540" s="291"/>
      <c r="S540" s="291"/>
      <c r="T540" s="291"/>
      <c r="U540" s="291"/>
      <c r="V540" s="291"/>
      <c r="W540" s="291"/>
      <c r="X540" s="291"/>
      <c r="Y540" s="291"/>
      <c r="Z540" s="291"/>
      <c r="AA540" s="291"/>
      <c r="AB540" s="291"/>
      <c r="AC540" s="291"/>
      <c r="AD540" s="291"/>
      <c r="AE540" s="406">
        <v>0</v>
      </c>
      <c r="AF540" s="406">
        <v>0</v>
      </c>
      <c r="AG540" s="406">
        <v>0</v>
      </c>
      <c r="AH540" s="406">
        <v>0</v>
      </c>
      <c r="AI540" s="406">
        <v>0</v>
      </c>
      <c r="AJ540" s="406">
        <v>0</v>
      </c>
      <c r="AK540" s="406">
        <v>0</v>
      </c>
      <c r="AL540" s="406">
        <v>0</v>
      </c>
      <c r="AM540" s="406">
        <v>0</v>
      </c>
      <c r="AN540" s="406">
        <f t="shared" ref="AN540" si="703">AN539</f>
        <v>0</v>
      </c>
      <c r="AO540" s="406">
        <f t="shared" ref="AO540" si="704">AO539</f>
        <v>0</v>
      </c>
      <c r="AP540" s="406">
        <f t="shared" ref="AP540" si="705">AP539</f>
        <v>0</v>
      </c>
      <c r="AQ540" s="406">
        <f t="shared" ref="AQ540" si="706">AQ539</f>
        <v>0</v>
      </c>
      <c r="AR540" s="406">
        <f t="shared" ref="AR540" si="707">AR539</f>
        <v>0</v>
      </c>
      <c r="AS540" s="302"/>
    </row>
    <row r="541" spans="1:45" hidden="1" outlineLevel="1">
      <c r="A541" s="519"/>
      <c r="B541" s="423"/>
      <c r="C541" s="287"/>
      <c r="D541" s="287"/>
      <c r="E541" s="287"/>
      <c r="F541" s="287"/>
      <c r="G541" s="287"/>
      <c r="H541" s="287"/>
      <c r="I541" s="287"/>
      <c r="J541" s="287"/>
      <c r="K541" s="287"/>
      <c r="L541" s="287"/>
      <c r="M541" s="287"/>
      <c r="N541" s="287"/>
      <c r="O541" s="287"/>
      <c r="P541" s="287"/>
      <c r="Q541" s="287"/>
      <c r="R541" s="287"/>
      <c r="S541" s="287"/>
      <c r="T541" s="287"/>
      <c r="U541" s="287"/>
      <c r="V541" s="287"/>
      <c r="W541" s="287"/>
      <c r="X541" s="287"/>
      <c r="Y541" s="287"/>
      <c r="Z541" s="287"/>
      <c r="AA541" s="287"/>
      <c r="AB541" s="287"/>
      <c r="AC541" s="287"/>
      <c r="AD541" s="287"/>
      <c r="AE541" s="407"/>
      <c r="AF541" s="420"/>
      <c r="AG541" s="420"/>
      <c r="AH541" s="420"/>
      <c r="AI541" s="420"/>
      <c r="AJ541" s="420"/>
      <c r="AK541" s="420"/>
      <c r="AL541" s="420"/>
      <c r="AM541" s="420"/>
      <c r="AN541" s="420"/>
      <c r="AO541" s="420"/>
      <c r="AP541" s="420"/>
      <c r="AQ541" s="420"/>
      <c r="AR541" s="420"/>
      <c r="AS541" s="302"/>
    </row>
    <row r="542" spans="1:45" hidden="1" outlineLevel="1">
      <c r="A542" s="519">
        <v>39</v>
      </c>
      <c r="B542" s="423" t="s">
        <v>131</v>
      </c>
      <c r="C542" s="287" t="s">
        <v>25</v>
      </c>
      <c r="D542" s="291"/>
      <c r="E542" s="291"/>
      <c r="F542" s="291"/>
      <c r="G542" s="291"/>
      <c r="H542" s="291"/>
      <c r="I542" s="291"/>
      <c r="J542" s="291"/>
      <c r="K542" s="291"/>
      <c r="L542" s="291"/>
      <c r="M542" s="291"/>
      <c r="N542" s="291"/>
      <c r="O542" s="291"/>
      <c r="P542" s="291"/>
      <c r="Q542" s="291">
        <v>12</v>
      </c>
      <c r="R542" s="291"/>
      <c r="S542" s="291"/>
      <c r="T542" s="291"/>
      <c r="U542" s="291"/>
      <c r="V542" s="291"/>
      <c r="W542" s="291"/>
      <c r="X542" s="291"/>
      <c r="Y542" s="291"/>
      <c r="Z542" s="291"/>
      <c r="AA542" s="291"/>
      <c r="AB542" s="291"/>
      <c r="AC542" s="291"/>
      <c r="AD542" s="291"/>
      <c r="AE542" s="421"/>
      <c r="AF542" s="405"/>
      <c r="AG542" s="405"/>
      <c r="AH542" s="405"/>
      <c r="AI542" s="405"/>
      <c r="AJ542" s="405"/>
      <c r="AK542" s="405"/>
      <c r="AL542" s="410"/>
      <c r="AM542" s="410"/>
      <c r="AN542" s="410"/>
      <c r="AO542" s="410"/>
      <c r="AP542" s="410"/>
      <c r="AQ542" s="410"/>
      <c r="AR542" s="410"/>
      <c r="AS542" s="292">
        <f>SUM(AE542:AR542)</f>
        <v>0</v>
      </c>
    </row>
    <row r="543" spans="1:45" hidden="1" outlineLevel="1">
      <c r="A543" s="519"/>
      <c r="B543" s="426" t="s">
        <v>307</v>
      </c>
      <c r="C543" s="287" t="s">
        <v>163</v>
      </c>
      <c r="D543" s="291"/>
      <c r="E543" s="291"/>
      <c r="F543" s="291"/>
      <c r="G543" s="291"/>
      <c r="H543" s="291"/>
      <c r="I543" s="291"/>
      <c r="J543" s="291"/>
      <c r="K543" s="291"/>
      <c r="L543" s="291"/>
      <c r="M543" s="291"/>
      <c r="N543" s="291"/>
      <c r="O543" s="291"/>
      <c r="P543" s="291"/>
      <c r="Q543" s="291">
        <v>12</v>
      </c>
      <c r="R543" s="291"/>
      <c r="S543" s="291"/>
      <c r="T543" s="291"/>
      <c r="U543" s="291"/>
      <c r="V543" s="291"/>
      <c r="W543" s="291"/>
      <c r="X543" s="291"/>
      <c r="Y543" s="291"/>
      <c r="Z543" s="291"/>
      <c r="AA543" s="291"/>
      <c r="AB543" s="291"/>
      <c r="AC543" s="291"/>
      <c r="AD543" s="291"/>
      <c r="AE543" s="406">
        <v>0</v>
      </c>
      <c r="AF543" s="406">
        <v>0</v>
      </c>
      <c r="AG543" s="406">
        <v>0</v>
      </c>
      <c r="AH543" s="406">
        <v>0</v>
      </c>
      <c r="AI543" s="406">
        <v>0</v>
      </c>
      <c r="AJ543" s="406">
        <v>0</v>
      </c>
      <c r="AK543" s="406">
        <v>0</v>
      </c>
      <c r="AL543" s="406">
        <v>0</v>
      </c>
      <c r="AM543" s="406">
        <v>0</v>
      </c>
      <c r="AN543" s="406">
        <f t="shared" ref="AN543" si="708">AN542</f>
        <v>0</v>
      </c>
      <c r="AO543" s="406">
        <f t="shared" ref="AO543" si="709">AO542</f>
        <v>0</v>
      </c>
      <c r="AP543" s="406">
        <f t="shared" ref="AP543" si="710">AP542</f>
        <v>0</v>
      </c>
      <c r="AQ543" s="406">
        <f t="shared" ref="AQ543" si="711">AQ542</f>
        <v>0</v>
      </c>
      <c r="AR543" s="406">
        <f t="shared" ref="AR543" si="712">AR542</f>
        <v>0</v>
      </c>
      <c r="AS543" s="302"/>
    </row>
    <row r="544" spans="1:45" hidden="1" outlineLevel="1">
      <c r="A544" s="519"/>
      <c r="B544" s="423"/>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287"/>
      <c r="AE544" s="407"/>
      <c r="AF544" s="420"/>
      <c r="AG544" s="420"/>
      <c r="AH544" s="420"/>
      <c r="AI544" s="420"/>
      <c r="AJ544" s="420"/>
      <c r="AK544" s="420"/>
      <c r="AL544" s="420"/>
      <c r="AM544" s="420"/>
      <c r="AN544" s="420"/>
      <c r="AO544" s="420"/>
      <c r="AP544" s="420"/>
      <c r="AQ544" s="420"/>
      <c r="AR544" s="420"/>
      <c r="AS544" s="302"/>
    </row>
    <row r="545" spans="1:45" hidden="1" outlineLevel="1">
      <c r="A545" s="519">
        <v>40</v>
      </c>
      <c r="B545" s="423" t="s">
        <v>132</v>
      </c>
      <c r="C545" s="287" t="s">
        <v>25</v>
      </c>
      <c r="D545" s="291"/>
      <c r="E545" s="291"/>
      <c r="F545" s="291"/>
      <c r="G545" s="291"/>
      <c r="H545" s="291"/>
      <c r="I545" s="291"/>
      <c r="J545" s="291"/>
      <c r="K545" s="291"/>
      <c r="L545" s="291"/>
      <c r="M545" s="291"/>
      <c r="N545" s="291"/>
      <c r="O545" s="291"/>
      <c r="P545" s="291"/>
      <c r="Q545" s="291">
        <v>12</v>
      </c>
      <c r="R545" s="291"/>
      <c r="S545" s="291"/>
      <c r="T545" s="291"/>
      <c r="U545" s="291"/>
      <c r="V545" s="291"/>
      <c r="W545" s="291"/>
      <c r="X545" s="291"/>
      <c r="Y545" s="291"/>
      <c r="Z545" s="291"/>
      <c r="AA545" s="291"/>
      <c r="AB545" s="291"/>
      <c r="AC545" s="291"/>
      <c r="AD545" s="291"/>
      <c r="AE545" s="421"/>
      <c r="AF545" s="405"/>
      <c r="AG545" s="405"/>
      <c r="AH545" s="405"/>
      <c r="AI545" s="405"/>
      <c r="AJ545" s="405"/>
      <c r="AK545" s="405"/>
      <c r="AL545" s="410"/>
      <c r="AM545" s="410"/>
      <c r="AN545" s="410"/>
      <c r="AO545" s="410"/>
      <c r="AP545" s="410"/>
      <c r="AQ545" s="410"/>
      <c r="AR545" s="410"/>
      <c r="AS545" s="292">
        <f>SUM(AE545:AR545)</f>
        <v>0</v>
      </c>
    </row>
    <row r="546" spans="1:45" hidden="1" outlineLevel="1">
      <c r="A546" s="519"/>
      <c r="B546" s="426" t="s">
        <v>307</v>
      </c>
      <c r="C546" s="287" t="s">
        <v>163</v>
      </c>
      <c r="D546" s="291"/>
      <c r="E546" s="291"/>
      <c r="F546" s="291"/>
      <c r="G546" s="291"/>
      <c r="H546" s="291"/>
      <c r="I546" s="291"/>
      <c r="J546" s="291"/>
      <c r="K546" s="291"/>
      <c r="L546" s="291"/>
      <c r="M546" s="291"/>
      <c r="N546" s="291"/>
      <c r="O546" s="291"/>
      <c r="P546" s="291"/>
      <c r="Q546" s="291">
        <v>12</v>
      </c>
      <c r="R546" s="291"/>
      <c r="S546" s="291"/>
      <c r="T546" s="291"/>
      <c r="U546" s="291"/>
      <c r="V546" s="291"/>
      <c r="W546" s="291"/>
      <c r="X546" s="291"/>
      <c r="Y546" s="291"/>
      <c r="Z546" s="291"/>
      <c r="AA546" s="291"/>
      <c r="AB546" s="291"/>
      <c r="AC546" s="291"/>
      <c r="AD546" s="291"/>
      <c r="AE546" s="406">
        <v>0</v>
      </c>
      <c r="AF546" s="406">
        <v>0</v>
      </c>
      <c r="AG546" s="406">
        <v>0</v>
      </c>
      <c r="AH546" s="406">
        <v>0</v>
      </c>
      <c r="AI546" s="406">
        <v>0</v>
      </c>
      <c r="AJ546" s="406">
        <v>0</v>
      </c>
      <c r="AK546" s="406">
        <v>0</v>
      </c>
      <c r="AL546" s="406">
        <v>0</v>
      </c>
      <c r="AM546" s="406">
        <v>0</v>
      </c>
      <c r="AN546" s="406">
        <f t="shared" ref="AN546" si="713">AN545</f>
        <v>0</v>
      </c>
      <c r="AO546" s="406">
        <f t="shared" ref="AO546" si="714">AO545</f>
        <v>0</v>
      </c>
      <c r="AP546" s="406">
        <f t="shared" ref="AP546" si="715">AP545</f>
        <v>0</v>
      </c>
      <c r="AQ546" s="406">
        <f t="shared" ref="AQ546" si="716">AQ545</f>
        <v>0</v>
      </c>
      <c r="AR546" s="406">
        <f t="shared" ref="AR546" si="717">AR545</f>
        <v>0</v>
      </c>
      <c r="AS546" s="302"/>
    </row>
    <row r="547" spans="1:45" hidden="1" outlineLevel="1">
      <c r="A547" s="519"/>
      <c r="B547" s="423"/>
      <c r="C547" s="287"/>
      <c r="D547" s="287"/>
      <c r="E547" s="287"/>
      <c r="F547" s="287"/>
      <c r="G547" s="287"/>
      <c r="H547" s="287"/>
      <c r="I547" s="287"/>
      <c r="J547" s="287"/>
      <c r="K547" s="287"/>
      <c r="L547" s="287"/>
      <c r="M547" s="287"/>
      <c r="N547" s="287"/>
      <c r="O547" s="287"/>
      <c r="P547" s="287"/>
      <c r="Q547" s="287"/>
      <c r="R547" s="287"/>
      <c r="S547" s="287"/>
      <c r="T547" s="287"/>
      <c r="U547" s="287"/>
      <c r="V547" s="287"/>
      <c r="W547" s="287"/>
      <c r="X547" s="287"/>
      <c r="Y547" s="287"/>
      <c r="Z547" s="287"/>
      <c r="AA547" s="287"/>
      <c r="AB547" s="287"/>
      <c r="AC547" s="287"/>
      <c r="AD547" s="287"/>
      <c r="AE547" s="407"/>
      <c r="AF547" s="420"/>
      <c r="AG547" s="420"/>
      <c r="AH547" s="420"/>
      <c r="AI547" s="420"/>
      <c r="AJ547" s="420"/>
      <c r="AK547" s="420"/>
      <c r="AL547" s="420"/>
      <c r="AM547" s="420"/>
      <c r="AN547" s="420"/>
      <c r="AO547" s="420"/>
      <c r="AP547" s="420"/>
      <c r="AQ547" s="420"/>
      <c r="AR547" s="420"/>
      <c r="AS547" s="302"/>
    </row>
    <row r="548" spans="1:45" ht="30" hidden="1" outlineLevel="1">
      <c r="A548" s="519">
        <v>41</v>
      </c>
      <c r="B548" s="423" t="s">
        <v>133</v>
      </c>
      <c r="C548" s="287" t="s">
        <v>25</v>
      </c>
      <c r="D548" s="291"/>
      <c r="E548" s="291"/>
      <c r="F548" s="291"/>
      <c r="G548" s="291"/>
      <c r="H548" s="291"/>
      <c r="I548" s="291"/>
      <c r="J548" s="291"/>
      <c r="K548" s="291"/>
      <c r="L548" s="291"/>
      <c r="M548" s="291"/>
      <c r="N548" s="291"/>
      <c r="O548" s="291"/>
      <c r="P548" s="291"/>
      <c r="Q548" s="291">
        <v>12</v>
      </c>
      <c r="R548" s="291"/>
      <c r="S548" s="291"/>
      <c r="T548" s="291"/>
      <c r="U548" s="291"/>
      <c r="V548" s="291"/>
      <c r="W548" s="291"/>
      <c r="X548" s="291"/>
      <c r="Y548" s="291"/>
      <c r="Z548" s="291"/>
      <c r="AA548" s="291"/>
      <c r="AB548" s="291"/>
      <c r="AC548" s="291"/>
      <c r="AD548" s="291"/>
      <c r="AE548" s="421"/>
      <c r="AF548" s="405"/>
      <c r="AG548" s="405"/>
      <c r="AH548" s="405"/>
      <c r="AI548" s="405"/>
      <c r="AJ548" s="405"/>
      <c r="AK548" s="405"/>
      <c r="AL548" s="410"/>
      <c r="AM548" s="410"/>
      <c r="AN548" s="410"/>
      <c r="AO548" s="410"/>
      <c r="AP548" s="410"/>
      <c r="AQ548" s="410"/>
      <c r="AR548" s="410"/>
      <c r="AS548" s="292">
        <f>SUM(AE548:AR548)</f>
        <v>0</v>
      </c>
    </row>
    <row r="549" spans="1:45" hidden="1" outlineLevel="1">
      <c r="A549" s="519"/>
      <c r="B549" s="426" t="s">
        <v>307</v>
      </c>
      <c r="C549" s="287" t="s">
        <v>163</v>
      </c>
      <c r="D549" s="291"/>
      <c r="E549" s="291"/>
      <c r="F549" s="291"/>
      <c r="G549" s="291"/>
      <c r="H549" s="291"/>
      <c r="I549" s="291"/>
      <c r="J549" s="291"/>
      <c r="K549" s="291"/>
      <c r="L549" s="291"/>
      <c r="M549" s="291"/>
      <c r="N549" s="291"/>
      <c r="O549" s="291"/>
      <c r="P549" s="291"/>
      <c r="Q549" s="291">
        <v>12</v>
      </c>
      <c r="R549" s="291"/>
      <c r="S549" s="291"/>
      <c r="T549" s="291"/>
      <c r="U549" s="291"/>
      <c r="V549" s="291"/>
      <c r="W549" s="291"/>
      <c r="X549" s="291"/>
      <c r="Y549" s="291"/>
      <c r="Z549" s="291"/>
      <c r="AA549" s="291"/>
      <c r="AB549" s="291"/>
      <c r="AC549" s="291"/>
      <c r="AD549" s="291"/>
      <c r="AE549" s="406">
        <v>0</v>
      </c>
      <c r="AF549" s="406">
        <v>0</v>
      </c>
      <c r="AG549" s="406">
        <v>0</v>
      </c>
      <c r="AH549" s="406">
        <v>0</v>
      </c>
      <c r="AI549" s="406">
        <v>0</v>
      </c>
      <c r="AJ549" s="406">
        <v>0</v>
      </c>
      <c r="AK549" s="406">
        <v>0</v>
      </c>
      <c r="AL549" s="406">
        <v>0</v>
      </c>
      <c r="AM549" s="406">
        <v>0</v>
      </c>
      <c r="AN549" s="406">
        <f t="shared" ref="AN549" si="718">AN548</f>
        <v>0</v>
      </c>
      <c r="AO549" s="406">
        <f t="shared" ref="AO549" si="719">AO548</f>
        <v>0</v>
      </c>
      <c r="AP549" s="406">
        <f t="shared" ref="AP549" si="720">AP548</f>
        <v>0</v>
      </c>
      <c r="AQ549" s="406">
        <f t="shared" ref="AQ549" si="721">AQ548</f>
        <v>0</v>
      </c>
      <c r="AR549" s="406">
        <f t="shared" ref="AR549" si="722">AR548</f>
        <v>0</v>
      </c>
      <c r="AS549" s="302"/>
    </row>
    <row r="550" spans="1:45" hidden="1" outlineLevel="1">
      <c r="A550" s="519"/>
      <c r="B550" s="423"/>
      <c r="C550" s="287"/>
      <c r="D550" s="287"/>
      <c r="E550" s="287"/>
      <c r="F550" s="287"/>
      <c r="G550" s="287"/>
      <c r="H550" s="287"/>
      <c r="I550" s="287"/>
      <c r="J550" s="287"/>
      <c r="K550" s="287"/>
      <c r="L550" s="287"/>
      <c r="M550" s="287"/>
      <c r="N550" s="287"/>
      <c r="O550" s="287"/>
      <c r="P550" s="287"/>
      <c r="Q550" s="287"/>
      <c r="R550" s="287"/>
      <c r="S550" s="287"/>
      <c r="T550" s="287"/>
      <c r="U550" s="287"/>
      <c r="V550" s="287"/>
      <c r="W550" s="287"/>
      <c r="X550" s="287"/>
      <c r="Y550" s="287"/>
      <c r="Z550" s="287"/>
      <c r="AA550" s="287"/>
      <c r="AB550" s="287"/>
      <c r="AC550" s="287"/>
      <c r="AD550" s="287"/>
      <c r="AE550" s="407"/>
      <c r="AF550" s="420"/>
      <c r="AG550" s="420"/>
      <c r="AH550" s="420"/>
      <c r="AI550" s="420"/>
      <c r="AJ550" s="420"/>
      <c r="AK550" s="420"/>
      <c r="AL550" s="420"/>
      <c r="AM550" s="420"/>
      <c r="AN550" s="420"/>
      <c r="AO550" s="420"/>
      <c r="AP550" s="420"/>
      <c r="AQ550" s="420"/>
      <c r="AR550" s="420"/>
      <c r="AS550" s="302"/>
    </row>
    <row r="551" spans="1:45" ht="30" hidden="1" outlineLevel="1">
      <c r="A551" s="519">
        <v>42</v>
      </c>
      <c r="B551" s="423" t="s">
        <v>134</v>
      </c>
      <c r="C551" s="287" t="s">
        <v>25</v>
      </c>
      <c r="D551" s="291"/>
      <c r="E551" s="291"/>
      <c r="F551" s="291"/>
      <c r="G551" s="291"/>
      <c r="H551" s="291"/>
      <c r="I551" s="291"/>
      <c r="J551" s="291"/>
      <c r="K551" s="291"/>
      <c r="L551" s="291"/>
      <c r="M551" s="291"/>
      <c r="N551" s="291"/>
      <c r="O551" s="291"/>
      <c r="P551" s="291"/>
      <c r="Q551" s="287"/>
      <c r="R551" s="291"/>
      <c r="S551" s="291"/>
      <c r="T551" s="291"/>
      <c r="U551" s="291"/>
      <c r="V551" s="291"/>
      <c r="W551" s="291"/>
      <c r="X551" s="291"/>
      <c r="Y551" s="291"/>
      <c r="Z551" s="291"/>
      <c r="AA551" s="291"/>
      <c r="AB551" s="291"/>
      <c r="AC551" s="291"/>
      <c r="AD551" s="291"/>
      <c r="AE551" s="421"/>
      <c r="AF551" s="405"/>
      <c r="AG551" s="405"/>
      <c r="AH551" s="405"/>
      <c r="AI551" s="405"/>
      <c r="AJ551" s="405"/>
      <c r="AK551" s="405"/>
      <c r="AL551" s="410"/>
      <c r="AM551" s="410"/>
      <c r="AN551" s="410"/>
      <c r="AO551" s="410"/>
      <c r="AP551" s="410"/>
      <c r="AQ551" s="410"/>
      <c r="AR551" s="410"/>
      <c r="AS551" s="292">
        <f>SUM(AE551:AR551)</f>
        <v>0</v>
      </c>
    </row>
    <row r="552" spans="1:45" hidden="1" outlineLevel="1">
      <c r="A552" s="519"/>
      <c r="B552" s="426" t="s">
        <v>307</v>
      </c>
      <c r="C552" s="287" t="s">
        <v>163</v>
      </c>
      <c r="D552" s="291"/>
      <c r="E552" s="291"/>
      <c r="F552" s="291"/>
      <c r="G552" s="291"/>
      <c r="H552" s="291"/>
      <c r="I552" s="291"/>
      <c r="J552" s="291"/>
      <c r="K552" s="291"/>
      <c r="L552" s="291"/>
      <c r="M552" s="291"/>
      <c r="N552" s="291"/>
      <c r="O552" s="291"/>
      <c r="P552" s="291"/>
      <c r="Q552" s="463"/>
      <c r="R552" s="291"/>
      <c r="S552" s="291"/>
      <c r="T552" s="291"/>
      <c r="U552" s="291"/>
      <c r="V552" s="291"/>
      <c r="W552" s="291"/>
      <c r="X552" s="291"/>
      <c r="Y552" s="291"/>
      <c r="Z552" s="291"/>
      <c r="AA552" s="291"/>
      <c r="AB552" s="291"/>
      <c r="AC552" s="291"/>
      <c r="AD552" s="291"/>
      <c r="AE552" s="406">
        <v>0</v>
      </c>
      <c r="AF552" s="406">
        <v>0</v>
      </c>
      <c r="AG552" s="406">
        <v>0</v>
      </c>
      <c r="AH552" s="406">
        <v>0</v>
      </c>
      <c r="AI552" s="406">
        <v>0</v>
      </c>
      <c r="AJ552" s="406">
        <v>0</v>
      </c>
      <c r="AK552" s="406">
        <v>0</v>
      </c>
      <c r="AL552" s="406">
        <v>0</v>
      </c>
      <c r="AM552" s="406">
        <v>0</v>
      </c>
      <c r="AN552" s="406">
        <f t="shared" ref="AN552" si="723">AN551</f>
        <v>0</v>
      </c>
      <c r="AO552" s="406">
        <f t="shared" ref="AO552" si="724">AO551</f>
        <v>0</v>
      </c>
      <c r="AP552" s="406">
        <f t="shared" ref="AP552" si="725">AP551</f>
        <v>0</v>
      </c>
      <c r="AQ552" s="406">
        <f t="shared" ref="AQ552" si="726">AQ551</f>
        <v>0</v>
      </c>
      <c r="AR552" s="406">
        <f t="shared" ref="AR552" si="727">AR551</f>
        <v>0</v>
      </c>
      <c r="AS552" s="302"/>
    </row>
    <row r="553" spans="1:45" hidden="1" outlineLevel="1">
      <c r="A553" s="519"/>
      <c r="B553" s="423"/>
      <c r="C553" s="287"/>
      <c r="D553" s="287"/>
      <c r="E553" s="287"/>
      <c r="F553" s="287"/>
      <c r="G553" s="287"/>
      <c r="H553" s="287"/>
      <c r="I553" s="287"/>
      <c r="J553" s="287"/>
      <c r="K553" s="287"/>
      <c r="L553" s="287"/>
      <c r="M553" s="287"/>
      <c r="N553" s="287"/>
      <c r="O553" s="287"/>
      <c r="P553" s="287"/>
      <c r="Q553" s="287"/>
      <c r="R553" s="287"/>
      <c r="S553" s="287"/>
      <c r="T553" s="287"/>
      <c r="U553" s="287"/>
      <c r="V553" s="287"/>
      <c r="W553" s="287"/>
      <c r="X553" s="287"/>
      <c r="Y553" s="287"/>
      <c r="Z553" s="287"/>
      <c r="AA553" s="287"/>
      <c r="AB553" s="287"/>
      <c r="AC553" s="287"/>
      <c r="AD553" s="287"/>
      <c r="AE553" s="407"/>
      <c r="AF553" s="420"/>
      <c r="AG553" s="420"/>
      <c r="AH553" s="420"/>
      <c r="AI553" s="420"/>
      <c r="AJ553" s="420"/>
      <c r="AK553" s="420"/>
      <c r="AL553" s="420"/>
      <c r="AM553" s="420"/>
      <c r="AN553" s="420"/>
      <c r="AO553" s="420"/>
      <c r="AP553" s="420"/>
      <c r="AQ553" s="420"/>
      <c r="AR553" s="420"/>
      <c r="AS553" s="302"/>
    </row>
    <row r="554" spans="1:45" hidden="1" outlineLevel="1">
      <c r="A554" s="519">
        <v>43</v>
      </c>
      <c r="B554" s="423" t="s">
        <v>135</v>
      </c>
      <c r="C554" s="287" t="s">
        <v>25</v>
      </c>
      <c r="D554" s="291"/>
      <c r="E554" s="291"/>
      <c r="F554" s="291"/>
      <c r="G554" s="291"/>
      <c r="H554" s="291"/>
      <c r="I554" s="291"/>
      <c r="J554" s="291"/>
      <c r="K554" s="291"/>
      <c r="L554" s="291"/>
      <c r="M554" s="291"/>
      <c r="N554" s="291"/>
      <c r="O554" s="291"/>
      <c r="P554" s="291"/>
      <c r="Q554" s="291">
        <v>12</v>
      </c>
      <c r="R554" s="291"/>
      <c r="S554" s="291"/>
      <c r="T554" s="291"/>
      <c r="U554" s="291"/>
      <c r="V554" s="291"/>
      <c r="W554" s="291"/>
      <c r="X554" s="291"/>
      <c r="Y554" s="291"/>
      <c r="Z554" s="291"/>
      <c r="AA554" s="291"/>
      <c r="AB554" s="291"/>
      <c r="AC554" s="291"/>
      <c r="AD554" s="291"/>
      <c r="AE554" s="421"/>
      <c r="AF554" s="405"/>
      <c r="AG554" s="405"/>
      <c r="AH554" s="405"/>
      <c r="AI554" s="405"/>
      <c r="AJ554" s="405"/>
      <c r="AK554" s="405"/>
      <c r="AL554" s="410"/>
      <c r="AM554" s="410"/>
      <c r="AN554" s="410"/>
      <c r="AO554" s="410"/>
      <c r="AP554" s="410"/>
      <c r="AQ554" s="410"/>
      <c r="AR554" s="410"/>
      <c r="AS554" s="292">
        <f>SUM(AE554:AR554)</f>
        <v>0</v>
      </c>
    </row>
    <row r="555" spans="1:45" hidden="1" outlineLevel="1">
      <c r="A555" s="519"/>
      <c r="B555" s="426" t="s">
        <v>307</v>
      </c>
      <c r="C555" s="287" t="s">
        <v>163</v>
      </c>
      <c r="D555" s="291"/>
      <c r="E555" s="291"/>
      <c r="F555" s="291"/>
      <c r="G555" s="291"/>
      <c r="H555" s="291"/>
      <c r="I555" s="291"/>
      <c r="J555" s="291"/>
      <c r="K555" s="291"/>
      <c r="L555" s="291"/>
      <c r="M555" s="291"/>
      <c r="N555" s="291"/>
      <c r="O555" s="291"/>
      <c r="P555" s="291"/>
      <c r="Q555" s="291">
        <v>12</v>
      </c>
      <c r="R555" s="291"/>
      <c r="S555" s="291"/>
      <c r="T555" s="291"/>
      <c r="U555" s="291"/>
      <c r="V555" s="291"/>
      <c r="W555" s="291"/>
      <c r="X555" s="291"/>
      <c r="Y555" s="291"/>
      <c r="Z555" s="291"/>
      <c r="AA555" s="291"/>
      <c r="AB555" s="291"/>
      <c r="AC555" s="291"/>
      <c r="AD555" s="291"/>
      <c r="AE555" s="406">
        <v>0</v>
      </c>
      <c r="AF555" s="406">
        <v>0</v>
      </c>
      <c r="AG555" s="406">
        <v>0</v>
      </c>
      <c r="AH555" s="406">
        <v>0</v>
      </c>
      <c r="AI555" s="406">
        <v>0</v>
      </c>
      <c r="AJ555" s="406">
        <v>0</v>
      </c>
      <c r="AK555" s="406">
        <v>0</v>
      </c>
      <c r="AL555" s="406">
        <v>0</v>
      </c>
      <c r="AM555" s="406">
        <v>0</v>
      </c>
      <c r="AN555" s="406">
        <f t="shared" ref="AN555" si="728">AN554</f>
        <v>0</v>
      </c>
      <c r="AO555" s="406">
        <f t="shared" ref="AO555" si="729">AO554</f>
        <v>0</v>
      </c>
      <c r="AP555" s="406">
        <f t="shared" ref="AP555" si="730">AP554</f>
        <v>0</v>
      </c>
      <c r="AQ555" s="406">
        <f t="shared" ref="AQ555" si="731">AQ554</f>
        <v>0</v>
      </c>
      <c r="AR555" s="406">
        <f t="shared" ref="AR555" si="732">AR554</f>
        <v>0</v>
      </c>
      <c r="AS555" s="302"/>
    </row>
    <row r="556" spans="1:45" hidden="1" outlineLevel="1">
      <c r="A556" s="519"/>
      <c r="B556" s="423"/>
      <c r="C556" s="287"/>
      <c r="D556" s="287"/>
      <c r="E556" s="287"/>
      <c r="F556" s="287"/>
      <c r="G556" s="287"/>
      <c r="H556" s="287"/>
      <c r="I556" s="287"/>
      <c r="J556" s="287"/>
      <c r="K556" s="287"/>
      <c r="L556" s="287"/>
      <c r="M556" s="287"/>
      <c r="N556" s="287"/>
      <c r="O556" s="287"/>
      <c r="P556" s="287"/>
      <c r="Q556" s="287"/>
      <c r="R556" s="287"/>
      <c r="S556" s="287"/>
      <c r="T556" s="287"/>
      <c r="U556" s="287"/>
      <c r="V556" s="287"/>
      <c r="W556" s="287"/>
      <c r="X556" s="287"/>
      <c r="Y556" s="287"/>
      <c r="Z556" s="287"/>
      <c r="AA556" s="287"/>
      <c r="AB556" s="287"/>
      <c r="AC556" s="287"/>
      <c r="AD556" s="287"/>
      <c r="AE556" s="407"/>
      <c r="AF556" s="420"/>
      <c r="AG556" s="420"/>
      <c r="AH556" s="420"/>
      <c r="AI556" s="420"/>
      <c r="AJ556" s="420"/>
      <c r="AK556" s="420"/>
      <c r="AL556" s="420"/>
      <c r="AM556" s="420"/>
      <c r="AN556" s="420"/>
      <c r="AO556" s="420"/>
      <c r="AP556" s="420"/>
      <c r="AQ556" s="420"/>
      <c r="AR556" s="420"/>
      <c r="AS556" s="302"/>
    </row>
    <row r="557" spans="1:45" ht="30" hidden="1" outlineLevel="1">
      <c r="A557" s="519">
        <v>44</v>
      </c>
      <c r="B557" s="423" t="s">
        <v>136</v>
      </c>
      <c r="C557" s="287" t="s">
        <v>25</v>
      </c>
      <c r="D557" s="291"/>
      <c r="E557" s="291"/>
      <c r="F557" s="291"/>
      <c r="G557" s="291"/>
      <c r="H557" s="291"/>
      <c r="I557" s="291"/>
      <c r="J557" s="291"/>
      <c r="K557" s="291"/>
      <c r="L557" s="291"/>
      <c r="M557" s="291"/>
      <c r="N557" s="291"/>
      <c r="O557" s="291"/>
      <c r="P557" s="291"/>
      <c r="Q557" s="291">
        <v>12</v>
      </c>
      <c r="R557" s="291"/>
      <c r="S557" s="291"/>
      <c r="T557" s="291"/>
      <c r="U557" s="291"/>
      <c r="V557" s="291"/>
      <c r="W557" s="291"/>
      <c r="X557" s="291"/>
      <c r="Y557" s="291"/>
      <c r="Z557" s="291"/>
      <c r="AA557" s="291"/>
      <c r="AB557" s="291"/>
      <c r="AC557" s="291"/>
      <c r="AD557" s="291"/>
      <c r="AE557" s="421"/>
      <c r="AF557" s="405"/>
      <c r="AG557" s="405"/>
      <c r="AH557" s="405"/>
      <c r="AI557" s="405"/>
      <c r="AJ557" s="405"/>
      <c r="AK557" s="405"/>
      <c r="AL557" s="410"/>
      <c r="AM557" s="410"/>
      <c r="AN557" s="410"/>
      <c r="AO557" s="410"/>
      <c r="AP557" s="410"/>
      <c r="AQ557" s="410"/>
      <c r="AR557" s="410"/>
      <c r="AS557" s="292">
        <f>SUM(AE557:AR557)</f>
        <v>0</v>
      </c>
    </row>
    <row r="558" spans="1:45" hidden="1" outlineLevel="1">
      <c r="A558" s="519"/>
      <c r="B558" s="426" t="s">
        <v>307</v>
      </c>
      <c r="C558" s="287" t="s">
        <v>163</v>
      </c>
      <c r="D558" s="291"/>
      <c r="E558" s="291"/>
      <c r="F558" s="291"/>
      <c r="G558" s="291"/>
      <c r="H558" s="291"/>
      <c r="I558" s="291"/>
      <c r="J558" s="291"/>
      <c r="K558" s="291"/>
      <c r="L558" s="291"/>
      <c r="M558" s="291"/>
      <c r="N558" s="291"/>
      <c r="O558" s="291"/>
      <c r="P558" s="291"/>
      <c r="Q558" s="291">
        <v>12</v>
      </c>
      <c r="R558" s="291"/>
      <c r="S558" s="291"/>
      <c r="T558" s="291"/>
      <c r="U558" s="291"/>
      <c r="V558" s="291"/>
      <c r="W558" s="291"/>
      <c r="X558" s="291"/>
      <c r="Y558" s="291"/>
      <c r="Z558" s="291"/>
      <c r="AA558" s="291"/>
      <c r="AB558" s="291"/>
      <c r="AC558" s="291"/>
      <c r="AD558" s="291"/>
      <c r="AE558" s="406">
        <v>0</v>
      </c>
      <c r="AF558" s="406">
        <v>0</v>
      </c>
      <c r="AG558" s="406">
        <v>0</v>
      </c>
      <c r="AH558" s="406">
        <v>0</v>
      </c>
      <c r="AI558" s="406">
        <v>0</v>
      </c>
      <c r="AJ558" s="406">
        <v>0</v>
      </c>
      <c r="AK558" s="406">
        <v>0</v>
      </c>
      <c r="AL558" s="406">
        <v>0</v>
      </c>
      <c r="AM558" s="406">
        <v>0</v>
      </c>
      <c r="AN558" s="406">
        <f t="shared" ref="AN558" si="733">AN557</f>
        <v>0</v>
      </c>
      <c r="AO558" s="406">
        <f t="shared" ref="AO558" si="734">AO557</f>
        <v>0</v>
      </c>
      <c r="AP558" s="406">
        <f t="shared" ref="AP558" si="735">AP557</f>
        <v>0</v>
      </c>
      <c r="AQ558" s="406">
        <f t="shared" ref="AQ558" si="736">AQ557</f>
        <v>0</v>
      </c>
      <c r="AR558" s="406">
        <f t="shared" ref="AR558" si="737">AR557</f>
        <v>0</v>
      </c>
      <c r="AS558" s="302"/>
    </row>
    <row r="559" spans="1:45" hidden="1" outlineLevel="1">
      <c r="A559" s="519"/>
      <c r="B559" s="423"/>
      <c r="C559" s="287"/>
      <c r="D559" s="287"/>
      <c r="E559" s="287"/>
      <c r="F559" s="287"/>
      <c r="G559" s="287"/>
      <c r="H559" s="287"/>
      <c r="I559" s="287"/>
      <c r="J559" s="287"/>
      <c r="K559" s="287"/>
      <c r="L559" s="287"/>
      <c r="M559" s="287"/>
      <c r="N559" s="287"/>
      <c r="O559" s="287"/>
      <c r="P559" s="287"/>
      <c r="Q559" s="287"/>
      <c r="R559" s="287"/>
      <c r="S559" s="287"/>
      <c r="T559" s="287"/>
      <c r="U559" s="287"/>
      <c r="V559" s="287"/>
      <c r="W559" s="287"/>
      <c r="X559" s="287"/>
      <c r="Y559" s="287"/>
      <c r="Z559" s="287"/>
      <c r="AA559" s="287"/>
      <c r="AB559" s="287"/>
      <c r="AC559" s="287"/>
      <c r="AD559" s="287"/>
      <c r="AE559" s="407"/>
      <c r="AF559" s="420"/>
      <c r="AG559" s="420"/>
      <c r="AH559" s="420"/>
      <c r="AI559" s="420"/>
      <c r="AJ559" s="420"/>
      <c r="AK559" s="420"/>
      <c r="AL559" s="420"/>
      <c r="AM559" s="420"/>
      <c r="AN559" s="420"/>
      <c r="AO559" s="420"/>
      <c r="AP559" s="420"/>
      <c r="AQ559" s="420"/>
      <c r="AR559" s="420"/>
      <c r="AS559" s="302"/>
    </row>
    <row r="560" spans="1:45" ht="30" hidden="1" outlineLevel="1">
      <c r="A560" s="519">
        <v>45</v>
      </c>
      <c r="B560" s="423" t="s">
        <v>137</v>
      </c>
      <c r="C560" s="287" t="s">
        <v>25</v>
      </c>
      <c r="D560" s="291"/>
      <c r="E560" s="291"/>
      <c r="F560" s="291"/>
      <c r="G560" s="291"/>
      <c r="H560" s="291"/>
      <c r="I560" s="291"/>
      <c r="J560" s="291"/>
      <c r="K560" s="291"/>
      <c r="L560" s="291"/>
      <c r="M560" s="291"/>
      <c r="N560" s="291"/>
      <c r="O560" s="291"/>
      <c r="P560" s="291"/>
      <c r="Q560" s="291">
        <v>12</v>
      </c>
      <c r="R560" s="291"/>
      <c r="S560" s="291"/>
      <c r="T560" s="291"/>
      <c r="U560" s="291"/>
      <c r="V560" s="291"/>
      <c r="W560" s="291"/>
      <c r="X560" s="291"/>
      <c r="Y560" s="291"/>
      <c r="Z560" s="291"/>
      <c r="AA560" s="291"/>
      <c r="AB560" s="291"/>
      <c r="AC560" s="291"/>
      <c r="AD560" s="291"/>
      <c r="AE560" s="421"/>
      <c r="AF560" s="405"/>
      <c r="AG560" s="405"/>
      <c r="AH560" s="405"/>
      <c r="AI560" s="405"/>
      <c r="AJ560" s="405"/>
      <c r="AK560" s="405"/>
      <c r="AL560" s="410"/>
      <c r="AM560" s="410"/>
      <c r="AN560" s="410"/>
      <c r="AO560" s="410"/>
      <c r="AP560" s="410"/>
      <c r="AQ560" s="410"/>
      <c r="AR560" s="410"/>
      <c r="AS560" s="292">
        <f>SUM(AE560:AR560)</f>
        <v>0</v>
      </c>
    </row>
    <row r="561" spans="1:45" hidden="1" outlineLevel="1">
      <c r="A561" s="519"/>
      <c r="B561" s="426" t="s">
        <v>307</v>
      </c>
      <c r="C561" s="287" t="s">
        <v>163</v>
      </c>
      <c r="D561" s="291"/>
      <c r="E561" s="291"/>
      <c r="F561" s="291"/>
      <c r="G561" s="291"/>
      <c r="H561" s="291"/>
      <c r="I561" s="291"/>
      <c r="J561" s="291"/>
      <c r="K561" s="291"/>
      <c r="L561" s="291"/>
      <c r="M561" s="291"/>
      <c r="N561" s="291"/>
      <c r="O561" s="291"/>
      <c r="P561" s="291"/>
      <c r="Q561" s="291">
        <v>12</v>
      </c>
      <c r="R561" s="291"/>
      <c r="S561" s="291"/>
      <c r="T561" s="291"/>
      <c r="U561" s="291"/>
      <c r="V561" s="291"/>
      <c r="W561" s="291"/>
      <c r="X561" s="291"/>
      <c r="Y561" s="291"/>
      <c r="Z561" s="291"/>
      <c r="AA561" s="291"/>
      <c r="AB561" s="291"/>
      <c r="AC561" s="291"/>
      <c r="AD561" s="291"/>
      <c r="AE561" s="406">
        <v>0</v>
      </c>
      <c r="AF561" s="406">
        <v>0</v>
      </c>
      <c r="AG561" s="406">
        <v>0</v>
      </c>
      <c r="AH561" s="406">
        <v>0</v>
      </c>
      <c r="AI561" s="406">
        <v>0</v>
      </c>
      <c r="AJ561" s="406">
        <v>0</v>
      </c>
      <c r="AK561" s="406">
        <v>0</v>
      </c>
      <c r="AL561" s="406">
        <v>0</v>
      </c>
      <c r="AM561" s="406">
        <v>0</v>
      </c>
      <c r="AN561" s="406">
        <f t="shared" ref="AN561" si="738">AN560</f>
        <v>0</v>
      </c>
      <c r="AO561" s="406">
        <f t="shared" ref="AO561" si="739">AO560</f>
        <v>0</v>
      </c>
      <c r="AP561" s="406">
        <f t="shared" ref="AP561" si="740">AP560</f>
        <v>0</v>
      </c>
      <c r="AQ561" s="406">
        <f t="shared" ref="AQ561" si="741">AQ560</f>
        <v>0</v>
      </c>
      <c r="AR561" s="406">
        <f t="shared" ref="AR561" si="742">AR560</f>
        <v>0</v>
      </c>
      <c r="AS561" s="302"/>
    </row>
    <row r="562" spans="1:45" hidden="1" outlineLevel="1">
      <c r="A562" s="519"/>
      <c r="B562" s="423"/>
      <c r="C562" s="287"/>
      <c r="D562" s="287"/>
      <c r="E562" s="287"/>
      <c r="F562" s="287"/>
      <c r="G562" s="287"/>
      <c r="H562" s="287"/>
      <c r="I562" s="287"/>
      <c r="J562" s="287"/>
      <c r="K562" s="287"/>
      <c r="L562" s="287"/>
      <c r="M562" s="287"/>
      <c r="N562" s="287"/>
      <c r="O562" s="287"/>
      <c r="P562" s="287"/>
      <c r="Q562" s="287"/>
      <c r="R562" s="287"/>
      <c r="S562" s="287"/>
      <c r="T562" s="287"/>
      <c r="U562" s="287"/>
      <c r="V562" s="287"/>
      <c r="W562" s="287"/>
      <c r="X562" s="287"/>
      <c r="Y562" s="287"/>
      <c r="Z562" s="287"/>
      <c r="AA562" s="287"/>
      <c r="AB562" s="287"/>
      <c r="AC562" s="287"/>
      <c r="AD562" s="287"/>
      <c r="AE562" s="407"/>
      <c r="AF562" s="420"/>
      <c r="AG562" s="420"/>
      <c r="AH562" s="420"/>
      <c r="AI562" s="420"/>
      <c r="AJ562" s="420"/>
      <c r="AK562" s="420"/>
      <c r="AL562" s="420"/>
      <c r="AM562" s="420"/>
      <c r="AN562" s="420"/>
      <c r="AO562" s="420"/>
      <c r="AP562" s="420"/>
      <c r="AQ562" s="420"/>
      <c r="AR562" s="420"/>
      <c r="AS562" s="302"/>
    </row>
    <row r="563" spans="1:45" ht="30" hidden="1" outlineLevel="1">
      <c r="A563" s="519">
        <v>46</v>
      </c>
      <c r="B563" s="423" t="s">
        <v>138</v>
      </c>
      <c r="C563" s="287" t="s">
        <v>25</v>
      </c>
      <c r="D563" s="291"/>
      <c r="E563" s="291"/>
      <c r="F563" s="291"/>
      <c r="G563" s="291"/>
      <c r="H563" s="291"/>
      <c r="I563" s="291"/>
      <c r="J563" s="291"/>
      <c r="K563" s="291"/>
      <c r="L563" s="291"/>
      <c r="M563" s="291"/>
      <c r="N563" s="291"/>
      <c r="O563" s="291"/>
      <c r="P563" s="291"/>
      <c r="Q563" s="291">
        <v>12</v>
      </c>
      <c r="R563" s="291"/>
      <c r="S563" s="291"/>
      <c r="T563" s="291"/>
      <c r="U563" s="291"/>
      <c r="V563" s="291"/>
      <c r="W563" s="291"/>
      <c r="X563" s="291"/>
      <c r="Y563" s="291"/>
      <c r="Z563" s="291"/>
      <c r="AA563" s="291"/>
      <c r="AB563" s="291"/>
      <c r="AC563" s="291"/>
      <c r="AD563" s="291"/>
      <c r="AE563" s="421"/>
      <c r="AF563" s="405"/>
      <c r="AG563" s="405"/>
      <c r="AH563" s="405"/>
      <c r="AI563" s="405"/>
      <c r="AJ563" s="405"/>
      <c r="AK563" s="405"/>
      <c r="AL563" s="410"/>
      <c r="AM563" s="410"/>
      <c r="AN563" s="410"/>
      <c r="AO563" s="410"/>
      <c r="AP563" s="410"/>
      <c r="AQ563" s="410"/>
      <c r="AR563" s="410"/>
      <c r="AS563" s="292">
        <f>SUM(AE563:AR563)</f>
        <v>0</v>
      </c>
    </row>
    <row r="564" spans="1:45" hidden="1" outlineLevel="1">
      <c r="A564" s="519"/>
      <c r="B564" s="426" t="s">
        <v>307</v>
      </c>
      <c r="C564" s="287" t="s">
        <v>163</v>
      </c>
      <c r="D564" s="291"/>
      <c r="E564" s="291"/>
      <c r="F564" s="291"/>
      <c r="G564" s="291"/>
      <c r="H564" s="291"/>
      <c r="I564" s="291"/>
      <c r="J564" s="291"/>
      <c r="K564" s="291"/>
      <c r="L564" s="291"/>
      <c r="M564" s="291"/>
      <c r="N564" s="291"/>
      <c r="O564" s="291"/>
      <c r="P564" s="291"/>
      <c r="Q564" s="291">
        <v>12</v>
      </c>
      <c r="R564" s="291"/>
      <c r="S564" s="291"/>
      <c r="T564" s="291"/>
      <c r="U564" s="291"/>
      <c r="V564" s="291"/>
      <c r="W564" s="291"/>
      <c r="X564" s="291"/>
      <c r="Y564" s="291"/>
      <c r="Z564" s="291"/>
      <c r="AA564" s="291"/>
      <c r="AB564" s="291"/>
      <c r="AC564" s="291"/>
      <c r="AD564" s="291"/>
      <c r="AE564" s="406">
        <v>0</v>
      </c>
      <c r="AF564" s="406">
        <v>0</v>
      </c>
      <c r="AG564" s="406">
        <v>0</v>
      </c>
      <c r="AH564" s="406">
        <v>0</v>
      </c>
      <c r="AI564" s="406">
        <v>0</v>
      </c>
      <c r="AJ564" s="406">
        <v>0</v>
      </c>
      <c r="AK564" s="406">
        <v>0</v>
      </c>
      <c r="AL564" s="406">
        <v>0</v>
      </c>
      <c r="AM564" s="406">
        <v>0</v>
      </c>
      <c r="AN564" s="406">
        <f t="shared" ref="AN564" si="743">AN563</f>
        <v>0</v>
      </c>
      <c r="AO564" s="406">
        <f t="shared" ref="AO564" si="744">AO563</f>
        <v>0</v>
      </c>
      <c r="AP564" s="406">
        <f t="shared" ref="AP564" si="745">AP563</f>
        <v>0</v>
      </c>
      <c r="AQ564" s="406">
        <f t="shared" ref="AQ564" si="746">AQ563</f>
        <v>0</v>
      </c>
      <c r="AR564" s="406">
        <f t="shared" ref="AR564" si="747">AR563</f>
        <v>0</v>
      </c>
      <c r="AS564" s="302"/>
    </row>
    <row r="565" spans="1:45" hidden="1" outlineLevel="1">
      <c r="A565" s="519"/>
      <c r="B565" s="423"/>
      <c r="C565" s="287"/>
      <c r="D565" s="287"/>
      <c r="E565" s="287"/>
      <c r="F565" s="287"/>
      <c r="G565" s="287"/>
      <c r="H565" s="287"/>
      <c r="I565" s="287"/>
      <c r="J565" s="287"/>
      <c r="K565" s="287"/>
      <c r="L565" s="287"/>
      <c r="M565" s="287"/>
      <c r="N565" s="287"/>
      <c r="O565" s="287"/>
      <c r="P565" s="287"/>
      <c r="Q565" s="287"/>
      <c r="R565" s="287"/>
      <c r="S565" s="287"/>
      <c r="T565" s="287"/>
      <c r="U565" s="287"/>
      <c r="V565" s="287"/>
      <c r="W565" s="287"/>
      <c r="X565" s="287"/>
      <c r="Y565" s="287"/>
      <c r="Z565" s="287"/>
      <c r="AA565" s="287"/>
      <c r="AB565" s="287"/>
      <c r="AC565" s="287"/>
      <c r="AD565" s="287"/>
      <c r="AE565" s="407"/>
      <c r="AF565" s="420"/>
      <c r="AG565" s="420"/>
      <c r="AH565" s="420"/>
      <c r="AI565" s="420"/>
      <c r="AJ565" s="420"/>
      <c r="AK565" s="420"/>
      <c r="AL565" s="420"/>
      <c r="AM565" s="420"/>
      <c r="AN565" s="420"/>
      <c r="AO565" s="420"/>
      <c r="AP565" s="420"/>
      <c r="AQ565" s="420"/>
      <c r="AR565" s="420"/>
      <c r="AS565" s="302"/>
    </row>
    <row r="566" spans="1:45" ht="30" hidden="1" outlineLevel="1">
      <c r="A566" s="519">
        <v>47</v>
      </c>
      <c r="B566" s="423" t="s">
        <v>139</v>
      </c>
      <c r="C566" s="287" t="s">
        <v>25</v>
      </c>
      <c r="D566" s="291"/>
      <c r="E566" s="291"/>
      <c r="F566" s="291"/>
      <c r="G566" s="291"/>
      <c r="H566" s="291"/>
      <c r="I566" s="291"/>
      <c r="J566" s="291"/>
      <c r="K566" s="291"/>
      <c r="L566" s="291"/>
      <c r="M566" s="291"/>
      <c r="N566" s="291"/>
      <c r="O566" s="291"/>
      <c r="P566" s="291"/>
      <c r="Q566" s="291">
        <v>12</v>
      </c>
      <c r="R566" s="291"/>
      <c r="S566" s="291"/>
      <c r="T566" s="291"/>
      <c r="U566" s="291"/>
      <c r="V566" s="291"/>
      <c r="W566" s="291"/>
      <c r="X566" s="291"/>
      <c r="Y566" s="291"/>
      <c r="Z566" s="291"/>
      <c r="AA566" s="291"/>
      <c r="AB566" s="291"/>
      <c r="AC566" s="291"/>
      <c r="AD566" s="291"/>
      <c r="AE566" s="421"/>
      <c r="AF566" s="405"/>
      <c r="AG566" s="405"/>
      <c r="AH566" s="405"/>
      <c r="AI566" s="405"/>
      <c r="AJ566" s="405"/>
      <c r="AK566" s="405"/>
      <c r="AL566" s="410"/>
      <c r="AM566" s="410"/>
      <c r="AN566" s="410"/>
      <c r="AO566" s="410"/>
      <c r="AP566" s="410"/>
      <c r="AQ566" s="410"/>
      <c r="AR566" s="410"/>
      <c r="AS566" s="292">
        <f>SUM(AE566:AR566)</f>
        <v>0</v>
      </c>
    </row>
    <row r="567" spans="1:45" hidden="1" outlineLevel="1">
      <c r="A567" s="519"/>
      <c r="B567" s="426" t="s">
        <v>307</v>
      </c>
      <c r="C567" s="287" t="s">
        <v>163</v>
      </c>
      <c r="D567" s="291"/>
      <c r="E567" s="291"/>
      <c r="F567" s="291"/>
      <c r="G567" s="291"/>
      <c r="H567" s="291"/>
      <c r="I567" s="291"/>
      <c r="J567" s="291"/>
      <c r="K567" s="291"/>
      <c r="L567" s="291"/>
      <c r="M567" s="291"/>
      <c r="N567" s="291"/>
      <c r="O567" s="291"/>
      <c r="P567" s="291"/>
      <c r="Q567" s="291">
        <v>12</v>
      </c>
      <c r="R567" s="291"/>
      <c r="S567" s="291"/>
      <c r="T567" s="291"/>
      <c r="U567" s="291"/>
      <c r="V567" s="291"/>
      <c r="W567" s="291"/>
      <c r="X567" s="291"/>
      <c r="Y567" s="291"/>
      <c r="Z567" s="291"/>
      <c r="AA567" s="291"/>
      <c r="AB567" s="291"/>
      <c r="AC567" s="291"/>
      <c r="AD567" s="291"/>
      <c r="AE567" s="406">
        <v>0</v>
      </c>
      <c r="AF567" s="406">
        <v>0</v>
      </c>
      <c r="AG567" s="406">
        <v>0</v>
      </c>
      <c r="AH567" s="406">
        <v>0</v>
      </c>
      <c r="AI567" s="406">
        <v>0</v>
      </c>
      <c r="AJ567" s="406">
        <v>0</v>
      </c>
      <c r="AK567" s="406">
        <v>0</v>
      </c>
      <c r="AL567" s="406">
        <v>0</v>
      </c>
      <c r="AM567" s="406">
        <v>0</v>
      </c>
      <c r="AN567" s="406">
        <f t="shared" ref="AN567" si="748">AN566</f>
        <v>0</v>
      </c>
      <c r="AO567" s="406">
        <f t="shared" ref="AO567" si="749">AO566</f>
        <v>0</v>
      </c>
      <c r="AP567" s="406">
        <f t="shared" ref="AP567" si="750">AP566</f>
        <v>0</v>
      </c>
      <c r="AQ567" s="406">
        <f t="shared" ref="AQ567" si="751">AQ566</f>
        <v>0</v>
      </c>
      <c r="AR567" s="406">
        <f t="shared" ref="AR567" si="752">AR566</f>
        <v>0</v>
      </c>
      <c r="AS567" s="302"/>
    </row>
    <row r="568" spans="1:45" hidden="1" outlineLevel="1">
      <c r="A568" s="519"/>
      <c r="B568" s="423"/>
      <c r="C568" s="287"/>
      <c r="D568" s="287"/>
      <c r="E568" s="287"/>
      <c r="F568" s="287"/>
      <c r="G568" s="287"/>
      <c r="H568" s="287"/>
      <c r="I568" s="287"/>
      <c r="J568" s="287"/>
      <c r="K568" s="287"/>
      <c r="L568" s="287"/>
      <c r="M568" s="287"/>
      <c r="N568" s="287"/>
      <c r="O568" s="287"/>
      <c r="P568" s="287"/>
      <c r="Q568" s="287"/>
      <c r="R568" s="287"/>
      <c r="S568" s="287"/>
      <c r="T568" s="287"/>
      <c r="U568" s="287"/>
      <c r="V568" s="287"/>
      <c r="W568" s="287"/>
      <c r="X568" s="287"/>
      <c r="Y568" s="287"/>
      <c r="Z568" s="287"/>
      <c r="AA568" s="287"/>
      <c r="AB568" s="287"/>
      <c r="AC568" s="287"/>
      <c r="AD568" s="287"/>
      <c r="AE568" s="407"/>
      <c r="AF568" s="420"/>
      <c r="AG568" s="420"/>
      <c r="AH568" s="420"/>
      <c r="AI568" s="420"/>
      <c r="AJ568" s="420"/>
      <c r="AK568" s="420"/>
      <c r="AL568" s="420"/>
      <c r="AM568" s="420"/>
      <c r="AN568" s="420"/>
      <c r="AO568" s="420"/>
      <c r="AP568" s="420"/>
      <c r="AQ568" s="420"/>
      <c r="AR568" s="420"/>
      <c r="AS568" s="302"/>
    </row>
    <row r="569" spans="1:45" ht="30" hidden="1" outlineLevel="1">
      <c r="A569" s="519">
        <v>48</v>
      </c>
      <c r="B569" s="423" t="s">
        <v>140</v>
      </c>
      <c r="C569" s="287" t="s">
        <v>25</v>
      </c>
      <c r="D569" s="291"/>
      <c r="E569" s="291"/>
      <c r="F569" s="291"/>
      <c r="G569" s="291"/>
      <c r="H569" s="291"/>
      <c r="I569" s="291"/>
      <c r="J569" s="291"/>
      <c r="K569" s="291"/>
      <c r="L569" s="291"/>
      <c r="M569" s="291"/>
      <c r="N569" s="291"/>
      <c r="O569" s="291"/>
      <c r="P569" s="291"/>
      <c r="Q569" s="291">
        <v>12</v>
      </c>
      <c r="R569" s="291"/>
      <c r="S569" s="291"/>
      <c r="T569" s="291"/>
      <c r="U569" s="291"/>
      <c r="V569" s="291"/>
      <c r="W569" s="291"/>
      <c r="X569" s="291"/>
      <c r="Y569" s="291"/>
      <c r="Z569" s="291"/>
      <c r="AA569" s="291"/>
      <c r="AB569" s="291"/>
      <c r="AC569" s="291"/>
      <c r="AD569" s="291"/>
      <c r="AE569" s="421"/>
      <c r="AF569" s="405"/>
      <c r="AG569" s="405"/>
      <c r="AH569" s="405"/>
      <c r="AI569" s="405"/>
      <c r="AJ569" s="405"/>
      <c r="AK569" s="405"/>
      <c r="AL569" s="410"/>
      <c r="AM569" s="410"/>
      <c r="AN569" s="410"/>
      <c r="AO569" s="410"/>
      <c r="AP569" s="410"/>
      <c r="AQ569" s="410"/>
      <c r="AR569" s="410"/>
      <c r="AS569" s="292">
        <f>SUM(AE569:AR569)</f>
        <v>0</v>
      </c>
    </row>
    <row r="570" spans="1:45" hidden="1" outlineLevel="1">
      <c r="A570" s="519"/>
      <c r="B570" s="426" t="s">
        <v>307</v>
      </c>
      <c r="C570" s="287" t="s">
        <v>163</v>
      </c>
      <c r="D570" s="291"/>
      <c r="E570" s="291"/>
      <c r="F570" s="291"/>
      <c r="G570" s="291"/>
      <c r="H570" s="291"/>
      <c r="I570" s="291"/>
      <c r="J570" s="291"/>
      <c r="K570" s="291"/>
      <c r="L570" s="291"/>
      <c r="M570" s="291"/>
      <c r="N570" s="291"/>
      <c r="O570" s="291"/>
      <c r="P570" s="291"/>
      <c r="Q570" s="291">
        <v>12</v>
      </c>
      <c r="R570" s="291"/>
      <c r="S570" s="291"/>
      <c r="T570" s="291"/>
      <c r="U570" s="291"/>
      <c r="V570" s="291"/>
      <c r="W570" s="291"/>
      <c r="X570" s="291"/>
      <c r="Y570" s="291"/>
      <c r="Z570" s="291"/>
      <c r="AA570" s="291"/>
      <c r="AB570" s="291"/>
      <c r="AC570" s="291"/>
      <c r="AD570" s="291"/>
      <c r="AE570" s="406">
        <v>0</v>
      </c>
      <c r="AF570" s="406">
        <v>0</v>
      </c>
      <c r="AG570" s="406">
        <v>0</v>
      </c>
      <c r="AH570" s="406">
        <v>0</v>
      </c>
      <c r="AI570" s="406">
        <v>0</v>
      </c>
      <c r="AJ570" s="406">
        <v>0</v>
      </c>
      <c r="AK570" s="406">
        <v>0</v>
      </c>
      <c r="AL570" s="406">
        <v>0</v>
      </c>
      <c r="AM570" s="406">
        <v>0</v>
      </c>
      <c r="AN570" s="406">
        <f t="shared" ref="AN570" si="753">AN569</f>
        <v>0</v>
      </c>
      <c r="AO570" s="406">
        <f t="shared" ref="AO570" si="754">AO569</f>
        <v>0</v>
      </c>
      <c r="AP570" s="406">
        <f t="shared" ref="AP570" si="755">AP569</f>
        <v>0</v>
      </c>
      <c r="AQ570" s="406">
        <f t="shared" ref="AQ570" si="756">AQ569</f>
        <v>0</v>
      </c>
      <c r="AR570" s="406">
        <f t="shared" ref="AR570" si="757">AR569</f>
        <v>0</v>
      </c>
      <c r="AS570" s="302"/>
    </row>
    <row r="571" spans="1:45" hidden="1" outlineLevel="1">
      <c r="A571" s="519"/>
      <c r="B571" s="423"/>
      <c r="C571" s="287"/>
      <c r="D571" s="287"/>
      <c r="E571" s="287"/>
      <c r="F571" s="287"/>
      <c r="G571" s="287"/>
      <c r="H571" s="287"/>
      <c r="I571" s="287"/>
      <c r="J571" s="287"/>
      <c r="K571" s="287"/>
      <c r="L571" s="287"/>
      <c r="M571" s="287"/>
      <c r="N571" s="287"/>
      <c r="O571" s="287"/>
      <c r="P571" s="287"/>
      <c r="Q571" s="287"/>
      <c r="R571" s="287"/>
      <c r="S571" s="287"/>
      <c r="T571" s="287"/>
      <c r="U571" s="287"/>
      <c r="V571" s="287"/>
      <c r="W571" s="287"/>
      <c r="X571" s="287"/>
      <c r="Y571" s="287"/>
      <c r="Z571" s="287"/>
      <c r="AA571" s="287"/>
      <c r="AB571" s="287"/>
      <c r="AC571" s="287"/>
      <c r="AD571" s="287"/>
      <c r="AE571" s="407"/>
      <c r="AF571" s="420"/>
      <c r="AG571" s="420"/>
      <c r="AH571" s="420"/>
      <c r="AI571" s="420"/>
      <c r="AJ571" s="420"/>
      <c r="AK571" s="420"/>
      <c r="AL571" s="420"/>
      <c r="AM571" s="420"/>
      <c r="AN571" s="420"/>
      <c r="AO571" s="420"/>
      <c r="AP571" s="420"/>
      <c r="AQ571" s="420"/>
      <c r="AR571" s="420"/>
      <c r="AS571" s="302"/>
    </row>
    <row r="572" spans="1:45" ht="30" hidden="1" outlineLevel="1">
      <c r="A572" s="519">
        <v>49</v>
      </c>
      <c r="B572" s="423" t="s">
        <v>141</v>
      </c>
      <c r="C572" s="287" t="s">
        <v>25</v>
      </c>
      <c r="D572" s="291"/>
      <c r="E572" s="291"/>
      <c r="F572" s="291"/>
      <c r="G572" s="291"/>
      <c r="H572" s="291"/>
      <c r="I572" s="291"/>
      <c r="J572" s="291"/>
      <c r="K572" s="291"/>
      <c r="L572" s="291"/>
      <c r="M572" s="291"/>
      <c r="N572" s="291"/>
      <c r="O572" s="291"/>
      <c r="P572" s="291"/>
      <c r="Q572" s="291">
        <v>12</v>
      </c>
      <c r="R572" s="291"/>
      <c r="S572" s="291"/>
      <c r="T572" s="291"/>
      <c r="U572" s="291"/>
      <c r="V572" s="291"/>
      <c r="W572" s="291"/>
      <c r="X572" s="291"/>
      <c r="Y572" s="291"/>
      <c r="Z572" s="291"/>
      <c r="AA572" s="291"/>
      <c r="AB572" s="291"/>
      <c r="AC572" s="291"/>
      <c r="AD572" s="291"/>
      <c r="AE572" s="421"/>
      <c r="AF572" s="405"/>
      <c r="AG572" s="405"/>
      <c r="AH572" s="405"/>
      <c r="AI572" s="405"/>
      <c r="AJ572" s="405"/>
      <c r="AK572" s="405"/>
      <c r="AL572" s="410"/>
      <c r="AM572" s="410"/>
      <c r="AN572" s="410"/>
      <c r="AO572" s="410"/>
      <c r="AP572" s="410"/>
      <c r="AQ572" s="410"/>
      <c r="AR572" s="410"/>
      <c r="AS572" s="292">
        <f>SUM(AE572:AR572)</f>
        <v>0</v>
      </c>
    </row>
    <row r="573" spans="1:45" hidden="1" outlineLevel="1">
      <c r="A573" s="519"/>
      <c r="B573" s="426" t="s">
        <v>307</v>
      </c>
      <c r="C573" s="287" t="s">
        <v>163</v>
      </c>
      <c r="D573" s="291"/>
      <c r="E573" s="291"/>
      <c r="F573" s="291"/>
      <c r="G573" s="291"/>
      <c r="H573" s="291"/>
      <c r="I573" s="291"/>
      <c r="J573" s="291"/>
      <c r="K573" s="291"/>
      <c r="L573" s="291"/>
      <c r="M573" s="291"/>
      <c r="N573" s="291"/>
      <c r="O573" s="291"/>
      <c r="P573" s="291"/>
      <c r="Q573" s="291">
        <v>12</v>
      </c>
      <c r="R573" s="291"/>
      <c r="S573" s="291"/>
      <c r="T573" s="291"/>
      <c r="U573" s="291"/>
      <c r="V573" s="291"/>
      <c r="W573" s="291"/>
      <c r="X573" s="291"/>
      <c r="Y573" s="291"/>
      <c r="Z573" s="291"/>
      <c r="AA573" s="291"/>
      <c r="AB573" s="291"/>
      <c r="AC573" s="291"/>
      <c r="AD573" s="291"/>
      <c r="AE573" s="406">
        <v>0</v>
      </c>
      <c r="AF573" s="406">
        <v>0</v>
      </c>
      <c r="AG573" s="406">
        <v>0</v>
      </c>
      <c r="AH573" s="406">
        <v>0</v>
      </c>
      <c r="AI573" s="406">
        <v>0</v>
      </c>
      <c r="AJ573" s="406">
        <v>0</v>
      </c>
      <c r="AK573" s="406">
        <v>0</v>
      </c>
      <c r="AL573" s="406">
        <v>0</v>
      </c>
      <c r="AM573" s="406">
        <v>0</v>
      </c>
      <c r="AN573" s="406">
        <f t="shared" ref="AN573" si="758">AN572</f>
        <v>0</v>
      </c>
      <c r="AO573" s="406">
        <f t="shared" ref="AO573" si="759">AO572</f>
        <v>0</v>
      </c>
      <c r="AP573" s="406">
        <f t="shared" ref="AP573" si="760">AP572</f>
        <v>0</v>
      </c>
      <c r="AQ573" s="406">
        <f t="shared" ref="AQ573" si="761">AQ572</f>
        <v>0</v>
      </c>
      <c r="AR573" s="406">
        <f t="shared" ref="AR573" si="762">AR572</f>
        <v>0</v>
      </c>
      <c r="AS573" s="302"/>
    </row>
    <row r="574" spans="1:45" hidden="1" outlineLevel="1">
      <c r="A574" s="519"/>
      <c r="B574" s="426"/>
      <c r="C574" s="301"/>
      <c r="D574" s="287"/>
      <c r="E574" s="287"/>
      <c r="F574" s="287"/>
      <c r="G574" s="287"/>
      <c r="H574" s="287"/>
      <c r="I574" s="287"/>
      <c r="J574" s="287"/>
      <c r="K574" s="287"/>
      <c r="L574" s="287"/>
      <c r="M574" s="287"/>
      <c r="N574" s="287"/>
      <c r="O574" s="287"/>
      <c r="P574" s="287"/>
      <c r="Q574" s="287"/>
      <c r="R574" s="287"/>
      <c r="S574" s="287"/>
      <c r="T574" s="287"/>
      <c r="U574" s="287"/>
      <c r="V574" s="287"/>
      <c r="W574" s="287"/>
      <c r="X574" s="287"/>
      <c r="Y574" s="287"/>
      <c r="Z574" s="287"/>
      <c r="AA574" s="287"/>
      <c r="AB574" s="287"/>
      <c r="AC574" s="287"/>
      <c r="AD574" s="287"/>
      <c r="AE574" s="297"/>
      <c r="AF574" s="297"/>
      <c r="AG574" s="297"/>
      <c r="AH574" s="297"/>
      <c r="AI574" s="297"/>
      <c r="AJ574" s="297"/>
      <c r="AK574" s="297"/>
      <c r="AL574" s="297"/>
      <c r="AM574" s="297"/>
      <c r="AN574" s="297"/>
      <c r="AO574" s="297"/>
      <c r="AP574" s="297"/>
      <c r="AQ574" s="297"/>
      <c r="AR574" s="297"/>
      <c r="AS574" s="302"/>
    </row>
    <row r="575" spans="1:45" ht="15.75" collapsed="1">
      <c r="B575" s="323" t="s">
        <v>291</v>
      </c>
      <c r="C575" s="325"/>
      <c r="D575" s="325">
        <f>SUM(D418:D573)</f>
        <v>66742262.969594657</v>
      </c>
      <c r="E575" s="325">
        <f t="shared" ref="E575:P575" si="763">SUM(E418:E573)</f>
        <v>60333156.697833657</v>
      </c>
      <c r="F575" s="325">
        <f t="shared" si="763"/>
        <v>60289700.674159639</v>
      </c>
      <c r="G575" s="325">
        <f t="shared" si="763"/>
        <v>60165909.216042414</v>
      </c>
      <c r="H575" s="325">
        <f t="shared" si="763"/>
        <v>60040331.901483297</v>
      </c>
      <c r="I575" s="325">
        <f t="shared" si="763"/>
        <v>58970741.466350086</v>
      </c>
      <c r="J575" s="325">
        <f t="shared" si="763"/>
        <v>58892829.122213118</v>
      </c>
      <c r="K575" s="325">
        <f t="shared" si="763"/>
        <v>58808798.740115434</v>
      </c>
      <c r="L575" s="325">
        <f t="shared" si="763"/>
        <v>58547882.119453549</v>
      </c>
      <c r="M575" s="325">
        <f t="shared" si="763"/>
        <v>58328399.278892495</v>
      </c>
      <c r="N575" s="325">
        <f t="shared" si="763"/>
        <v>56682985.410888515</v>
      </c>
      <c r="O575" s="325">
        <f t="shared" si="763"/>
        <v>55046209.355225369</v>
      </c>
      <c r="P575" s="325">
        <f t="shared" si="763"/>
        <v>41600692.075454682</v>
      </c>
      <c r="Q575" s="325"/>
      <c r="R575" s="325">
        <f>SUM(R418:R573)</f>
        <v>8253.9032953868973</v>
      </c>
      <c r="S575" s="325">
        <f t="shared" ref="S575:AD575" si="764">SUM(S418:S573)</f>
        <v>7826.9762006047713</v>
      </c>
      <c r="T575" s="325">
        <f t="shared" si="764"/>
        <v>7824.1601955774195</v>
      </c>
      <c r="U575" s="325">
        <f t="shared" si="764"/>
        <v>7798.9610418356151</v>
      </c>
      <c r="V575" s="325">
        <f t="shared" si="764"/>
        <v>7776.590223333601</v>
      </c>
      <c r="W575" s="325">
        <f t="shared" si="764"/>
        <v>7649.6437730094613</v>
      </c>
      <c r="X575" s="325">
        <f t="shared" si="764"/>
        <v>7634.8507469301676</v>
      </c>
      <c r="Y575" s="325">
        <f>SUM(Y418:Y573)</f>
        <v>7617.2161226209528</v>
      </c>
      <c r="Z575" s="325">
        <f t="shared" si="764"/>
        <v>7594.3299956392029</v>
      </c>
      <c r="AA575" s="325">
        <f t="shared" si="764"/>
        <v>7570.511227046456</v>
      </c>
      <c r="AB575" s="325">
        <f t="shared" si="764"/>
        <v>7325.3536613960559</v>
      </c>
      <c r="AC575" s="325">
        <f t="shared" si="764"/>
        <v>6837.2323129557026</v>
      </c>
      <c r="AD575" s="325">
        <f t="shared" si="764"/>
        <v>4526.9788091624105</v>
      </c>
      <c r="AE575" s="325">
        <f>IF(AE416="kWh",SUMPRODUCT(D418:D573,AE418:AE573))</f>
        <v>36814262.077650078</v>
      </c>
      <c r="AF575" s="325">
        <f>IF(AF416="kWh",SUMPRODUCT(D418:D573,AF418:AF573))</f>
        <v>5981147.5748498663</v>
      </c>
      <c r="AG575" s="859">
        <f>IF(AG416="kw",SUMPRODUCT(Q418:Q573,R418:R573,AG418:AG573),SUMPRODUCT(D418:D573,AG418:AG573))</f>
        <v>31387.051139999996</v>
      </c>
      <c r="AH575" s="859">
        <f>IF(AH416="kw",SUMPRODUCT(Q418:Q573,R418:R573,AH418:AH573),SUMPRODUCT(D418:D573,AH418:AH573))</f>
        <v>14735.137350019233</v>
      </c>
      <c r="AI575" s="325">
        <f>IF(AI416="kw",SUMPRODUCT(Q418:Q573,R418:R573,AI418:AI573),SUMPRODUCT(D418:D573,AI418:AI573))</f>
        <v>1555.7080560000002</v>
      </c>
      <c r="AJ575" s="325">
        <f>IF(AJ416="kw",SUMPRODUCT(Q418:Q573,R418:R573,AJ418:AJ573),SUMPRODUCT(D418:D573,AJ418:AJ573))</f>
        <v>0</v>
      </c>
      <c r="AK575" s="325">
        <f>IF(AK416="kw",SUMPRODUCT(Q418:Q573,R418:R573,AK418:AK573),SUMPRODUCT(D418:D573,AK418:AK573))</f>
        <v>0</v>
      </c>
      <c r="AL575" s="325">
        <f>IF(AL416="kw",SUMPRODUCT(Q418:Q573,R418:R573,AL418:AL573),SUMPRODUCT(D418:D573,AL418:AL573))</f>
        <v>0</v>
      </c>
      <c r="AM575" s="325">
        <f>IF(AM416="kw",SUMPRODUCT(Q418:Q573,R418:R573,AM418:AM573),SUMPRODUCT(D418:D573,AM418:AM573))</f>
        <v>0</v>
      </c>
      <c r="AN575" s="325">
        <f>IF(AN416="kw",SUMPRODUCT(Q418:Q573,R418:R573,AN418:AN573),SUMPRODUCT(D418:D573,AN418:AN573))</f>
        <v>0</v>
      </c>
      <c r="AO575" s="325">
        <f>IF(AO416="kw",SUMPRODUCT(Q418:Q573,R418:R573,AO418:AO573),SUMPRODUCT(D418:D573,AO418:AO573))</f>
        <v>0</v>
      </c>
      <c r="AP575" s="325">
        <f>IF(AP416="kw",SUMPRODUCT(Q418:Q573,R418:R573,AP418:AP573),SUMPRODUCT(D418:D573,AP418:AP573))</f>
        <v>0</v>
      </c>
      <c r="AQ575" s="325">
        <f>IF(AQ416="kw",SUMPRODUCT(Q418:Q573,R418:R573,AQ418:AQ573),SUMPRODUCT(D418:D573,AQ418:AQ573))</f>
        <v>0</v>
      </c>
      <c r="AR575" s="325">
        <f>IF(AR416="kw",SUMPRODUCT(Q418:Q573,R418:R573,AR418:AR573),SUMPRODUCT(D418:D573,AR418:AR573))</f>
        <v>0</v>
      </c>
      <c r="AS575" s="326"/>
    </row>
    <row r="576" spans="1:45" ht="15.75">
      <c r="B576" s="386" t="s">
        <v>292</v>
      </c>
      <c r="C576" s="387"/>
      <c r="D576" s="387"/>
      <c r="E576" s="387"/>
      <c r="F576" s="387"/>
      <c r="G576" s="387"/>
      <c r="H576" s="387"/>
      <c r="I576" s="387"/>
      <c r="J576" s="387"/>
      <c r="K576" s="387"/>
      <c r="L576" s="387"/>
      <c r="M576" s="387"/>
      <c r="N576" s="387"/>
      <c r="O576" s="387"/>
      <c r="P576" s="387"/>
      <c r="Q576" s="387"/>
      <c r="R576" s="387"/>
      <c r="S576" s="387"/>
      <c r="T576" s="387"/>
      <c r="U576" s="387"/>
      <c r="V576" s="387"/>
      <c r="W576" s="387"/>
      <c r="X576" s="387"/>
      <c r="Y576" s="387"/>
      <c r="Z576" s="387"/>
      <c r="AA576" s="387"/>
      <c r="AB576" s="387"/>
      <c r="AC576" s="387"/>
      <c r="AD576" s="387"/>
      <c r="AE576" s="387">
        <f>HLOOKUP(AE415,'2. LRAMVA Threshold'!$B$42:$Q$60,9,FALSE)</f>
        <v>0</v>
      </c>
      <c r="AF576" s="387">
        <f>HLOOKUP(AF415,'2. LRAMVA Threshold'!$B$42:$Q$53,9,FALSE)</f>
        <v>0</v>
      </c>
      <c r="AG576" s="387">
        <f>HLOOKUP(AG225,'2. LRAMVA Threshold'!$B$42:$Q$53,9,FALSE)</f>
        <v>0</v>
      </c>
      <c r="AH576" s="387">
        <f>HLOOKUP(AH225,'2. LRAMVA Threshold'!$B$42:$Q$53,9,FALSE)</f>
        <v>0</v>
      </c>
      <c r="AI576" s="387">
        <f>HLOOKUP(AI225,'2. LRAMVA Threshold'!$B$42:$Q$53,9,FALSE)</f>
        <v>0</v>
      </c>
      <c r="AJ576" s="387">
        <f>HLOOKUP(AJ225,'2. LRAMVA Threshold'!$B$42:$Q$53,9,FALSE)</f>
        <v>0</v>
      </c>
      <c r="AK576" s="387">
        <f>HLOOKUP(AK225,'2. LRAMVA Threshold'!$B$42:$Q$53,9,FALSE)</f>
        <v>0</v>
      </c>
      <c r="AL576" s="387">
        <f>HLOOKUP(AL225,'2. LRAMVA Threshold'!$B$42:$Q$53,9,FALSE)</f>
        <v>0</v>
      </c>
      <c r="AM576" s="387">
        <f>HLOOKUP(AM225,'2. LRAMVA Threshold'!$B$42:$Q$53,9,FALSE)</f>
        <v>0</v>
      </c>
      <c r="AN576" s="387">
        <f>HLOOKUP(AN225,'2. LRAMVA Threshold'!$B$42:$Q$53,9,FALSE)</f>
        <v>0</v>
      </c>
      <c r="AO576" s="387">
        <f>HLOOKUP(AO225,'2. LRAMVA Threshold'!$B$42:$Q$53,9,FALSE)</f>
        <v>0</v>
      </c>
      <c r="AP576" s="387">
        <f>HLOOKUP(AP225,'2. LRAMVA Threshold'!$B$42:$Q$53,9,FALSE)</f>
        <v>0</v>
      </c>
      <c r="AQ576" s="387">
        <f>HLOOKUP(AQ225,'2. LRAMVA Threshold'!$B$42:$Q$53,9,FALSE)</f>
        <v>0</v>
      </c>
      <c r="AR576" s="387">
        <f>HLOOKUP(AR225,'2. LRAMVA Threshold'!$B$42:$Q$53,9,FALSE)</f>
        <v>0</v>
      </c>
      <c r="AS576" s="388"/>
    </row>
    <row r="577" spans="2:45">
      <c r="B577" s="389"/>
      <c r="C577" s="427"/>
      <c r="D577" s="428"/>
      <c r="E577" s="428"/>
      <c r="F577" s="428"/>
      <c r="G577" s="428"/>
      <c r="H577" s="428"/>
      <c r="I577" s="428"/>
      <c r="J577" s="428"/>
      <c r="K577" s="428"/>
      <c r="L577" s="428"/>
      <c r="M577" s="428"/>
      <c r="N577" s="391"/>
      <c r="O577" s="391"/>
      <c r="P577" s="391"/>
      <c r="Q577" s="428"/>
      <c r="R577" s="429"/>
      <c r="S577" s="428"/>
      <c r="T577" s="428"/>
      <c r="U577" s="428"/>
      <c r="V577" s="430"/>
      <c r="W577" s="430"/>
      <c r="X577" s="430"/>
      <c r="Y577" s="430"/>
      <c r="Z577" s="428"/>
      <c r="AA577" s="428"/>
      <c r="AB577" s="391"/>
      <c r="AC577" s="391"/>
      <c r="AD577" s="391"/>
      <c r="AE577" s="431"/>
      <c r="AF577" s="431"/>
      <c r="AG577" s="431"/>
      <c r="AH577" s="431"/>
      <c r="AI577" s="431"/>
      <c r="AJ577" s="431"/>
      <c r="AK577" s="431"/>
      <c r="AL577" s="394"/>
      <c r="AM577" s="394"/>
      <c r="AN577" s="394"/>
      <c r="AO577" s="394"/>
      <c r="AP577" s="394"/>
      <c r="AQ577" s="394"/>
      <c r="AR577" s="394"/>
      <c r="AS577" s="395"/>
    </row>
    <row r="578" spans="2:45">
      <c r="B578" s="320" t="s">
        <v>293</v>
      </c>
      <c r="C578" s="334"/>
      <c r="D578" s="334"/>
      <c r="E578" s="371"/>
      <c r="F578" s="371"/>
      <c r="G578" s="371"/>
      <c r="H578" s="371"/>
      <c r="I578" s="371"/>
      <c r="J578" s="371"/>
      <c r="K578" s="371"/>
      <c r="L578" s="371"/>
      <c r="M578" s="371"/>
      <c r="N578" s="371"/>
      <c r="O578" s="371"/>
      <c r="P578" s="371"/>
      <c r="Q578" s="371"/>
      <c r="R578" s="287"/>
      <c r="S578" s="336"/>
      <c r="T578" s="336"/>
      <c r="U578" s="336"/>
      <c r="V578" s="335"/>
      <c r="W578" s="335"/>
      <c r="X578" s="335"/>
      <c r="Y578" s="335"/>
      <c r="Z578" s="336"/>
      <c r="AA578" s="336"/>
      <c r="AB578" s="336"/>
      <c r="AC578" s="336"/>
      <c r="AD578" s="336"/>
      <c r="AE578" s="802">
        <f>HLOOKUP(AE$35,'3.  Distribution Rates'!$C$122:$P$135,9,FALSE)</f>
        <v>0</v>
      </c>
      <c r="AF578" s="802">
        <f>HLOOKUP(AF$35,'3.  Distribution Rates'!$C$122:$P$135,9,FALSE)</f>
        <v>0</v>
      </c>
      <c r="AG578" s="337">
        <f>HLOOKUP(AG$35,'3.  Distribution Rates'!$C$122:$P$135,9,FALSE)</f>
        <v>0</v>
      </c>
      <c r="AH578" s="337">
        <f>HLOOKUP(AH$35,'3.  Distribution Rates'!$C$122:$P$135,9,FALSE)</f>
        <v>0</v>
      </c>
      <c r="AI578" s="337">
        <f>HLOOKUP(AI$35,'3.  Distribution Rates'!$C$122:$P$135,9,FALSE)</f>
        <v>0</v>
      </c>
      <c r="AJ578" s="337">
        <f>HLOOKUP(AJ$35,'3.  Distribution Rates'!$C$122:$P$135,9,FALSE)</f>
        <v>0</v>
      </c>
      <c r="AK578" s="337">
        <f>HLOOKUP(AK$35,'3.  Distribution Rates'!$C$122:$P$135,9,FALSE)</f>
        <v>0</v>
      </c>
      <c r="AL578" s="337">
        <f>HLOOKUP(AL$35,'3.  Distribution Rates'!$C$122:$P$135,9,FALSE)</f>
        <v>0</v>
      </c>
      <c r="AM578" s="337">
        <f>HLOOKUP(AM$35,'3.  Distribution Rates'!$C$122:$P$135,9,FALSE)</f>
        <v>0</v>
      </c>
      <c r="AN578" s="337">
        <f>HLOOKUP(AN$35,'3.  Distribution Rates'!$C$122:$P$135,9,FALSE)</f>
        <v>0</v>
      </c>
      <c r="AO578" s="337">
        <f>HLOOKUP(AO$35,'3.  Distribution Rates'!$C$122:$P$135,9,FALSE)</f>
        <v>0</v>
      </c>
      <c r="AP578" s="337">
        <f>HLOOKUP(AP$35,'3.  Distribution Rates'!$C$122:$P$135,9,FALSE)</f>
        <v>0</v>
      </c>
      <c r="AQ578" s="337">
        <f>HLOOKUP(AQ$35,'3.  Distribution Rates'!$C$122:$P$135,9,FALSE)</f>
        <v>0</v>
      </c>
      <c r="AR578" s="337">
        <f>HLOOKUP(AR$35,'3.  Distribution Rates'!$C$122:$P$135,9,FALSE)</f>
        <v>0</v>
      </c>
      <c r="AS578" s="436"/>
    </row>
    <row r="579" spans="2:45">
      <c r="B579" s="320" t="s">
        <v>294</v>
      </c>
      <c r="C579" s="341"/>
      <c r="D579" s="305"/>
      <c r="E579" s="275"/>
      <c r="F579" s="275"/>
      <c r="G579" s="275"/>
      <c r="H579" s="275"/>
      <c r="I579" s="275"/>
      <c r="J579" s="275"/>
      <c r="K579" s="275"/>
      <c r="L579" s="275"/>
      <c r="M579" s="275"/>
      <c r="N579" s="275"/>
      <c r="O579" s="275"/>
      <c r="P579" s="275"/>
      <c r="Q579" s="275"/>
      <c r="R579" s="287"/>
      <c r="S579" s="275"/>
      <c r="T579" s="275"/>
      <c r="U579" s="275"/>
      <c r="V579" s="305"/>
      <c r="W579" s="305"/>
      <c r="X579" s="305"/>
      <c r="Y579" s="305"/>
      <c r="Z579" s="275"/>
      <c r="AA579" s="275"/>
      <c r="AB579" s="275"/>
      <c r="AC579" s="275"/>
      <c r="AD579" s="275"/>
      <c r="AE579" s="373">
        <f>'4.  2011-2014 LRAM'!AM140*AE578</f>
        <v>0</v>
      </c>
      <c r="AF579" s="373">
        <f>'4.  2011-2014 LRAM'!AN140*AF578</f>
        <v>0</v>
      </c>
      <c r="AG579" s="373">
        <f>'4.  2011-2014 LRAM'!AO140*AG578</f>
        <v>0</v>
      </c>
      <c r="AH579" s="373">
        <f>'4.  2011-2014 LRAM'!AP140*AH578</f>
        <v>0</v>
      </c>
      <c r="AI579" s="373">
        <f>'4.  2011-2014 LRAM'!AQ140*AI578</f>
        <v>0</v>
      </c>
      <c r="AJ579" s="373">
        <f>'4.  2011-2014 LRAM'!AR140*AJ578</f>
        <v>0</v>
      </c>
      <c r="AK579" s="373">
        <f>'4.  2011-2014 LRAM'!AS140*AK578</f>
        <v>0</v>
      </c>
      <c r="AL579" s="373">
        <f>'4.  2011-2014 LRAM'!AT140*AL578</f>
        <v>0</v>
      </c>
      <c r="AM579" s="373">
        <f>'4.  2011-2014 LRAM'!AU140*AM578</f>
        <v>0</v>
      </c>
      <c r="AN579" s="373">
        <f>'4.  2011-2014 LRAM'!AV140*AN578</f>
        <v>0</v>
      </c>
      <c r="AO579" s="373">
        <f>'4.  2011-2014 LRAM'!AW140*AO578</f>
        <v>0</v>
      </c>
      <c r="AP579" s="373">
        <f>'4.  2011-2014 LRAM'!AX140*AP578</f>
        <v>0</v>
      </c>
      <c r="AQ579" s="373">
        <f>'4.  2011-2014 LRAM'!AY140*AQ578</f>
        <v>0</v>
      </c>
      <c r="AR579" s="373">
        <f>'4.  2011-2014 LRAM'!AZ140*AR578</f>
        <v>0</v>
      </c>
      <c r="AS579" s="613">
        <f t="shared" ref="AS579:AS584" si="765">SUM(AE579:AR579)</f>
        <v>0</v>
      </c>
    </row>
    <row r="580" spans="2:45">
      <c r="B580" s="320" t="s">
        <v>295</v>
      </c>
      <c r="C580" s="341"/>
      <c r="D580" s="305"/>
      <c r="E580" s="275"/>
      <c r="F580" s="275"/>
      <c r="G580" s="275"/>
      <c r="H580" s="275"/>
      <c r="I580" s="275"/>
      <c r="J580" s="275"/>
      <c r="K580" s="275"/>
      <c r="L580" s="275"/>
      <c r="M580" s="275"/>
      <c r="N580" s="275"/>
      <c r="O580" s="275"/>
      <c r="P580" s="275"/>
      <c r="Q580" s="275"/>
      <c r="R580" s="287"/>
      <c r="S580" s="275"/>
      <c r="T580" s="275"/>
      <c r="U580" s="275"/>
      <c r="V580" s="305"/>
      <c r="W580" s="305"/>
      <c r="X580" s="305"/>
      <c r="Y580" s="305"/>
      <c r="Z580" s="275"/>
      <c r="AA580" s="275"/>
      <c r="AB580" s="275"/>
      <c r="AC580" s="275"/>
      <c r="AD580" s="275"/>
      <c r="AE580" s="373">
        <f>'4.  2011-2014 LRAM'!AM279*AE578</f>
        <v>0</v>
      </c>
      <c r="AF580" s="373">
        <f>'4.  2011-2014 LRAM'!AN279*AF578</f>
        <v>0</v>
      </c>
      <c r="AG580" s="373">
        <f>'4.  2011-2014 LRAM'!AO279*AG578</f>
        <v>0</v>
      </c>
      <c r="AH580" s="373">
        <f>'4.  2011-2014 LRAM'!AP279*AH578</f>
        <v>0</v>
      </c>
      <c r="AI580" s="373">
        <f>'4.  2011-2014 LRAM'!AQ279*AI578</f>
        <v>0</v>
      </c>
      <c r="AJ580" s="373">
        <f>'4.  2011-2014 LRAM'!AR279*AJ578</f>
        <v>0</v>
      </c>
      <c r="AK580" s="373">
        <f>'4.  2011-2014 LRAM'!AS279*AK578</f>
        <v>0</v>
      </c>
      <c r="AL580" s="373">
        <f>'4.  2011-2014 LRAM'!AT279*AL578</f>
        <v>0</v>
      </c>
      <c r="AM580" s="373">
        <f>'4.  2011-2014 LRAM'!AU279*AM578</f>
        <v>0</v>
      </c>
      <c r="AN580" s="373">
        <f>'4.  2011-2014 LRAM'!AV279*AN578</f>
        <v>0</v>
      </c>
      <c r="AO580" s="373">
        <f>'4.  2011-2014 LRAM'!AW279*AO578</f>
        <v>0</v>
      </c>
      <c r="AP580" s="373">
        <f>'4.  2011-2014 LRAM'!AX279*AP578</f>
        <v>0</v>
      </c>
      <c r="AQ580" s="373">
        <f>'4.  2011-2014 LRAM'!AY279*AQ578</f>
        <v>0</v>
      </c>
      <c r="AR580" s="373">
        <f>'4.  2011-2014 LRAM'!AZ279*AR578</f>
        <v>0</v>
      </c>
      <c r="AS580" s="613">
        <f t="shared" si="765"/>
        <v>0</v>
      </c>
    </row>
    <row r="581" spans="2:45">
      <c r="B581" s="320" t="s">
        <v>296</v>
      </c>
      <c r="C581" s="341"/>
      <c r="D581" s="305"/>
      <c r="E581" s="275"/>
      <c r="F581" s="275"/>
      <c r="G581" s="275"/>
      <c r="H581" s="275"/>
      <c r="I581" s="275"/>
      <c r="J581" s="275"/>
      <c r="K581" s="275"/>
      <c r="L581" s="275"/>
      <c r="M581" s="275"/>
      <c r="N581" s="275"/>
      <c r="O581" s="275"/>
      <c r="P581" s="275"/>
      <c r="Q581" s="275"/>
      <c r="R581" s="287"/>
      <c r="S581" s="275"/>
      <c r="T581" s="275"/>
      <c r="U581" s="275"/>
      <c r="V581" s="305"/>
      <c r="W581" s="305"/>
      <c r="X581" s="305"/>
      <c r="Y581" s="305"/>
      <c r="Z581" s="275"/>
      <c r="AA581" s="275"/>
      <c r="AB581" s="275"/>
      <c r="AC581" s="275"/>
      <c r="AD581" s="275"/>
      <c r="AE581" s="373">
        <f>'4.  2011-2014 LRAM'!AM415*AE578</f>
        <v>0</v>
      </c>
      <c r="AF581" s="373">
        <f>'4.  2011-2014 LRAM'!AN415*AF578</f>
        <v>0</v>
      </c>
      <c r="AG581" s="373">
        <f>'4.  2011-2014 LRAM'!AO415*AG578</f>
        <v>0</v>
      </c>
      <c r="AH581" s="373">
        <f>'4.  2011-2014 LRAM'!AP415*AH578</f>
        <v>0</v>
      </c>
      <c r="AI581" s="373">
        <f>'4.  2011-2014 LRAM'!AQ415*AI578</f>
        <v>0</v>
      </c>
      <c r="AJ581" s="373">
        <f>'4.  2011-2014 LRAM'!AR415*AJ578</f>
        <v>0</v>
      </c>
      <c r="AK581" s="373">
        <f>'4.  2011-2014 LRAM'!AS415*AK578</f>
        <v>0</v>
      </c>
      <c r="AL581" s="373">
        <f>'4.  2011-2014 LRAM'!AT415*AL578</f>
        <v>0</v>
      </c>
      <c r="AM581" s="373">
        <f>'4.  2011-2014 LRAM'!AU415*AM578</f>
        <v>0</v>
      </c>
      <c r="AN581" s="373">
        <f>'4.  2011-2014 LRAM'!AV415*AN578</f>
        <v>0</v>
      </c>
      <c r="AO581" s="373">
        <f>'4.  2011-2014 LRAM'!AW415*AO578</f>
        <v>0</v>
      </c>
      <c r="AP581" s="373">
        <f>'4.  2011-2014 LRAM'!AX415*AP578</f>
        <v>0</v>
      </c>
      <c r="AQ581" s="373">
        <f>'4.  2011-2014 LRAM'!AY415*AQ578</f>
        <v>0</v>
      </c>
      <c r="AR581" s="373">
        <f>'4.  2011-2014 LRAM'!AZ415*AR578</f>
        <v>0</v>
      </c>
      <c r="AS581" s="613">
        <f t="shared" si="765"/>
        <v>0</v>
      </c>
    </row>
    <row r="582" spans="2:45">
      <c r="B582" s="320" t="s">
        <v>297</v>
      </c>
      <c r="C582" s="341"/>
      <c r="D582" s="305"/>
      <c r="E582" s="275"/>
      <c r="F582" s="275"/>
      <c r="G582" s="275"/>
      <c r="H582" s="275"/>
      <c r="I582" s="275"/>
      <c r="J582" s="275"/>
      <c r="K582" s="275"/>
      <c r="L582" s="275"/>
      <c r="M582" s="275"/>
      <c r="N582" s="275"/>
      <c r="O582" s="275"/>
      <c r="P582" s="275"/>
      <c r="Q582" s="275"/>
      <c r="R582" s="287"/>
      <c r="S582" s="275"/>
      <c r="T582" s="275"/>
      <c r="U582" s="275"/>
      <c r="V582" s="305"/>
      <c r="W582" s="305"/>
      <c r="X582" s="305"/>
      <c r="Y582" s="305"/>
      <c r="Z582" s="275"/>
      <c r="AA582" s="275"/>
      <c r="AB582" s="275"/>
      <c r="AC582" s="275"/>
      <c r="AD582" s="275"/>
      <c r="AE582" s="373">
        <f>'4.  2011-2014 LRAM'!AM552*AE578</f>
        <v>0</v>
      </c>
      <c r="AF582" s="373">
        <f>'4.  2011-2014 LRAM'!AN552*AF578</f>
        <v>0</v>
      </c>
      <c r="AG582" s="373">
        <f>'4.  2011-2014 LRAM'!AO552*AG578</f>
        <v>0</v>
      </c>
      <c r="AH582" s="373">
        <f>'4.  2011-2014 LRAM'!AP552*AH578</f>
        <v>0</v>
      </c>
      <c r="AI582" s="373">
        <f>'4.  2011-2014 LRAM'!AQ552*AI578</f>
        <v>0</v>
      </c>
      <c r="AJ582" s="373">
        <f>'4.  2011-2014 LRAM'!AR552*AJ578</f>
        <v>0</v>
      </c>
      <c r="AK582" s="373">
        <f>'4.  2011-2014 LRAM'!AS552*AK578</f>
        <v>0</v>
      </c>
      <c r="AL582" s="373">
        <f>'4.  2011-2014 LRAM'!AT552*AL578</f>
        <v>0</v>
      </c>
      <c r="AM582" s="373">
        <f>'4.  2011-2014 LRAM'!AU552*AM578</f>
        <v>0</v>
      </c>
      <c r="AN582" s="373">
        <f>'4.  2011-2014 LRAM'!AV552*AN578</f>
        <v>0</v>
      </c>
      <c r="AO582" s="373">
        <f>'4.  2011-2014 LRAM'!AW552*AO578</f>
        <v>0</v>
      </c>
      <c r="AP582" s="373">
        <f>'4.  2011-2014 LRAM'!AX552*AP578</f>
        <v>0</v>
      </c>
      <c r="AQ582" s="373">
        <f>'4.  2011-2014 LRAM'!AY552*AQ578</f>
        <v>0</v>
      </c>
      <c r="AR582" s="373">
        <f>'4.  2011-2014 LRAM'!AZ552*AR578</f>
        <v>0</v>
      </c>
      <c r="AS582" s="613">
        <f t="shared" si="765"/>
        <v>0</v>
      </c>
    </row>
    <row r="583" spans="2:45">
      <c r="B583" s="320" t="s">
        <v>298</v>
      </c>
      <c r="C583" s="341"/>
      <c r="D583" s="305"/>
      <c r="E583" s="275"/>
      <c r="F583" s="275"/>
      <c r="G583" s="275"/>
      <c r="H583" s="275"/>
      <c r="I583" s="275"/>
      <c r="J583" s="275"/>
      <c r="K583" s="275"/>
      <c r="L583" s="275"/>
      <c r="M583" s="275"/>
      <c r="N583" s="275"/>
      <c r="O583" s="275"/>
      <c r="P583" s="275"/>
      <c r="Q583" s="275"/>
      <c r="R583" s="287"/>
      <c r="S583" s="275"/>
      <c r="T583" s="275"/>
      <c r="U583" s="275"/>
      <c r="V583" s="305"/>
      <c r="W583" s="305"/>
      <c r="X583" s="305"/>
      <c r="Y583" s="305"/>
      <c r="Z583" s="275"/>
      <c r="AA583" s="275"/>
      <c r="AB583" s="275"/>
      <c r="AC583" s="275"/>
      <c r="AD583" s="275"/>
      <c r="AE583" s="373">
        <f>AE209*AE578</f>
        <v>0</v>
      </c>
      <c r="AF583" s="373">
        <f t="shared" ref="AF583:AR583" si="766">AF209*AF578</f>
        <v>0</v>
      </c>
      <c r="AG583" s="373">
        <f t="shared" si="766"/>
        <v>0</v>
      </c>
      <c r="AH583" s="373">
        <f t="shared" si="766"/>
        <v>0</v>
      </c>
      <c r="AI583" s="373">
        <f t="shared" si="766"/>
        <v>0</v>
      </c>
      <c r="AJ583" s="373">
        <f t="shared" si="766"/>
        <v>0</v>
      </c>
      <c r="AK583" s="373">
        <f t="shared" si="766"/>
        <v>0</v>
      </c>
      <c r="AL583" s="373">
        <f t="shared" si="766"/>
        <v>0</v>
      </c>
      <c r="AM583" s="373">
        <f t="shared" si="766"/>
        <v>0</v>
      </c>
      <c r="AN583" s="373">
        <f t="shared" si="766"/>
        <v>0</v>
      </c>
      <c r="AO583" s="373">
        <f t="shared" si="766"/>
        <v>0</v>
      </c>
      <c r="AP583" s="373">
        <f t="shared" si="766"/>
        <v>0</v>
      </c>
      <c r="AQ583" s="373">
        <f t="shared" si="766"/>
        <v>0</v>
      </c>
      <c r="AR583" s="373">
        <f t="shared" si="766"/>
        <v>0</v>
      </c>
      <c r="AS583" s="613">
        <f t="shared" si="765"/>
        <v>0</v>
      </c>
    </row>
    <row r="584" spans="2:45">
      <c r="B584" s="320" t="s">
        <v>299</v>
      </c>
      <c r="C584" s="341"/>
      <c r="D584" s="305"/>
      <c r="E584" s="275"/>
      <c r="F584" s="275"/>
      <c r="G584" s="275"/>
      <c r="H584" s="275"/>
      <c r="I584" s="275"/>
      <c r="J584" s="275"/>
      <c r="K584" s="275"/>
      <c r="L584" s="275"/>
      <c r="M584" s="275"/>
      <c r="N584" s="275"/>
      <c r="O584" s="275"/>
      <c r="P584" s="275"/>
      <c r="Q584" s="275"/>
      <c r="R584" s="287"/>
      <c r="S584" s="275"/>
      <c r="T584" s="275"/>
      <c r="U584" s="275"/>
      <c r="V584" s="305"/>
      <c r="W584" s="305"/>
      <c r="X584" s="305"/>
      <c r="Y584" s="305"/>
      <c r="Z584" s="275"/>
      <c r="AA584" s="275"/>
      <c r="AB584" s="275"/>
      <c r="AC584" s="275"/>
      <c r="AD584" s="275"/>
      <c r="AE584" s="373">
        <f>AE399*AE578</f>
        <v>0</v>
      </c>
      <c r="AF584" s="373">
        <f t="shared" ref="AF584:AR584" si="767">AF399*AF578</f>
        <v>0</v>
      </c>
      <c r="AG584" s="373">
        <f t="shared" si="767"/>
        <v>0</v>
      </c>
      <c r="AH584" s="373">
        <f t="shared" si="767"/>
        <v>0</v>
      </c>
      <c r="AI584" s="373">
        <f t="shared" si="767"/>
        <v>0</v>
      </c>
      <c r="AJ584" s="373">
        <f t="shared" si="767"/>
        <v>0</v>
      </c>
      <c r="AK584" s="373">
        <f t="shared" si="767"/>
        <v>0</v>
      </c>
      <c r="AL584" s="373">
        <f t="shared" si="767"/>
        <v>0</v>
      </c>
      <c r="AM584" s="373">
        <f t="shared" si="767"/>
        <v>0</v>
      </c>
      <c r="AN584" s="373">
        <f t="shared" si="767"/>
        <v>0</v>
      </c>
      <c r="AO584" s="373">
        <f t="shared" si="767"/>
        <v>0</v>
      </c>
      <c r="AP584" s="373">
        <f t="shared" si="767"/>
        <v>0</v>
      </c>
      <c r="AQ584" s="373">
        <f t="shared" si="767"/>
        <v>0</v>
      </c>
      <c r="AR584" s="373">
        <f t="shared" si="767"/>
        <v>0</v>
      </c>
      <c r="AS584" s="613">
        <f t="shared" si="765"/>
        <v>0</v>
      </c>
    </row>
    <row r="585" spans="2:45">
      <c r="B585" s="320" t="s">
        <v>300</v>
      </c>
      <c r="C585" s="341"/>
      <c r="D585" s="305"/>
      <c r="E585" s="275"/>
      <c r="F585" s="275"/>
      <c r="G585" s="275"/>
      <c r="H585" s="275"/>
      <c r="I585" s="275"/>
      <c r="J585" s="275"/>
      <c r="K585" s="275"/>
      <c r="L585" s="275"/>
      <c r="M585" s="275"/>
      <c r="N585" s="275"/>
      <c r="O585" s="275"/>
      <c r="P585" s="275"/>
      <c r="Q585" s="275"/>
      <c r="R585" s="287"/>
      <c r="S585" s="275"/>
      <c r="T585" s="275"/>
      <c r="U585" s="275"/>
      <c r="V585" s="305"/>
      <c r="W585" s="305"/>
      <c r="X585" s="305"/>
      <c r="Y585" s="305"/>
      <c r="Z585" s="275"/>
      <c r="AA585" s="275"/>
      <c r="AB585" s="275"/>
      <c r="AC585" s="275"/>
      <c r="AD585" s="275"/>
      <c r="AE585" s="373">
        <f>AE575*AE578</f>
        <v>0</v>
      </c>
      <c r="AF585" s="373">
        <f t="shared" ref="AF585:AR585" si="768">AF575*AF578</f>
        <v>0</v>
      </c>
      <c r="AG585" s="373">
        <f t="shared" si="768"/>
        <v>0</v>
      </c>
      <c r="AH585" s="373">
        <f t="shared" si="768"/>
        <v>0</v>
      </c>
      <c r="AI585" s="373">
        <f t="shared" si="768"/>
        <v>0</v>
      </c>
      <c r="AJ585" s="373">
        <f t="shared" si="768"/>
        <v>0</v>
      </c>
      <c r="AK585" s="373">
        <f t="shared" si="768"/>
        <v>0</v>
      </c>
      <c r="AL585" s="373">
        <f t="shared" si="768"/>
        <v>0</v>
      </c>
      <c r="AM585" s="373">
        <f t="shared" si="768"/>
        <v>0</v>
      </c>
      <c r="AN585" s="373">
        <f t="shared" si="768"/>
        <v>0</v>
      </c>
      <c r="AO585" s="373">
        <f t="shared" si="768"/>
        <v>0</v>
      </c>
      <c r="AP585" s="373">
        <f t="shared" si="768"/>
        <v>0</v>
      </c>
      <c r="AQ585" s="373">
        <f t="shared" si="768"/>
        <v>0</v>
      </c>
      <c r="AR585" s="373">
        <f t="shared" si="768"/>
        <v>0</v>
      </c>
      <c r="AS585" s="613">
        <f>SUM(AE585:AR585)</f>
        <v>0</v>
      </c>
    </row>
    <row r="586" spans="2:45" ht="15.75">
      <c r="B586" s="345" t="s">
        <v>301</v>
      </c>
      <c r="C586" s="341"/>
      <c r="D586" s="332"/>
      <c r="E586" s="330"/>
      <c r="F586" s="330"/>
      <c r="G586" s="330"/>
      <c r="H586" s="330"/>
      <c r="I586" s="330"/>
      <c r="J586" s="330"/>
      <c r="K586" s="330"/>
      <c r="L586" s="330"/>
      <c r="M586" s="330"/>
      <c r="N586" s="330"/>
      <c r="O586" s="330"/>
      <c r="P586" s="330"/>
      <c r="Q586" s="330"/>
      <c r="R586" s="296"/>
      <c r="S586" s="330"/>
      <c r="T586" s="330"/>
      <c r="U586" s="330"/>
      <c r="V586" s="332"/>
      <c r="W586" s="332"/>
      <c r="X586" s="332"/>
      <c r="Y586" s="332"/>
      <c r="Z586" s="330"/>
      <c r="AA586" s="330"/>
      <c r="AB586" s="330"/>
      <c r="AC586" s="330"/>
      <c r="AD586" s="330"/>
      <c r="AE586" s="342">
        <f>SUM(AE579:AE585)</f>
        <v>0</v>
      </c>
      <c r="AF586" s="342">
        <f>SUM(AF579:AF585)</f>
        <v>0</v>
      </c>
      <c r="AG586" s="342">
        <f t="shared" ref="AG586:AK586" si="769">SUM(AG579:AG585)</f>
        <v>0</v>
      </c>
      <c r="AH586" s="342">
        <f t="shared" si="769"/>
        <v>0</v>
      </c>
      <c r="AI586" s="342">
        <f t="shared" si="769"/>
        <v>0</v>
      </c>
      <c r="AJ586" s="342">
        <f>SUM(AJ579:AJ585)</f>
        <v>0</v>
      </c>
      <c r="AK586" s="342">
        <f t="shared" si="769"/>
        <v>0</v>
      </c>
      <c r="AL586" s="342">
        <f>SUM(AL579:AL585)</f>
        <v>0</v>
      </c>
      <c r="AM586" s="342">
        <f>SUM(AM579:AM585)</f>
        <v>0</v>
      </c>
      <c r="AN586" s="342">
        <f t="shared" ref="AN586:AR586" si="770">SUM(AN579:AN585)</f>
        <v>0</v>
      </c>
      <c r="AO586" s="342">
        <f t="shared" si="770"/>
        <v>0</v>
      </c>
      <c r="AP586" s="342">
        <f>SUM(AP579:AP585)</f>
        <v>0</v>
      </c>
      <c r="AQ586" s="342">
        <f t="shared" si="770"/>
        <v>0</v>
      </c>
      <c r="AR586" s="342">
        <f t="shared" si="770"/>
        <v>0</v>
      </c>
      <c r="AS586" s="402">
        <f>SUM(AS579:AS585)</f>
        <v>0</v>
      </c>
    </row>
    <row r="587" spans="2:45" ht="15.75">
      <c r="B587" s="345" t="s">
        <v>302</v>
      </c>
      <c r="C587" s="341"/>
      <c r="D587" s="346"/>
      <c r="E587" s="330"/>
      <c r="F587" s="330"/>
      <c r="G587" s="330"/>
      <c r="H587" s="330"/>
      <c r="I587" s="330"/>
      <c r="J587" s="330"/>
      <c r="K587" s="330"/>
      <c r="L587" s="330"/>
      <c r="M587" s="330"/>
      <c r="N587" s="330"/>
      <c r="O587" s="330"/>
      <c r="P587" s="330"/>
      <c r="Q587" s="330"/>
      <c r="R587" s="296"/>
      <c r="S587" s="330"/>
      <c r="T587" s="330"/>
      <c r="U587" s="330"/>
      <c r="V587" s="332"/>
      <c r="W587" s="332"/>
      <c r="X587" s="332"/>
      <c r="Y587" s="332"/>
      <c r="Z587" s="330"/>
      <c r="AA587" s="330"/>
      <c r="AB587" s="330"/>
      <c r="AC587" s="330"/>
      <c r="AD587" s="330"/>
      <c r="AE587" s="343">
        <f>AE576*AE578</f>
        <v>0</v>
      </c>
      <c r="AF587" s="343">
        <f t="shared" ref="AF587:AK587" si="771">AF576*AF578</f>
        <v>0</v>
      </c>
      <c r="AG587" s="343">
        <f t="shared" si="771"/>
        <v>0</v>
      </c>
      <c r="AH587" s="343">
        <f t="shared" si="771"/>
        <v>0</v>
      </c>
      <c r="AI587" s="343">
        <f t="shared" si="771"/>
        <v>0</v>
      </c>
      <c r="AJ587" s="343">
        <f>AJ576*AJ578</f>
        <v>0</v>
      </c>
      <c r="AK587" s="343">
        <f t="shared" si="771"/>
        <v>0</v>
      </c>
      <c r="AL587" s="343">
        <f>AL576*AL578</f>
        <v>0</v>
      </c>
      <c r="AM587" s="343">
        <f t="shared" ref="AM587:AR587" si="772">AM576*AM578</f>
        <v>0</v>
      </c>
      <c r="AN587" s="343">
        <f t="shared" si="772"/>
        <v>0</v>
      </c>
      <c r="AO587" s="343">
        <f t="shared" si="772"/>
        <v>0</v>
      </c>
      <c r="AP587" s="343">
        <f>AP576*AP578</f>
        <v>0</v>
      </c>
      <c r="AQ587" s="343">
        <f>AQ576*AQ578</f>
        <v>0</v>
      </c>
      <c r="AR587" s="343">
        <f t="shared" si="772"/>
        <v>0</v>
      </c>
      <c r="AS587" s="402">
        <f>SUM(AE587:AR587)</f>
        <v>0</v>
      </c>
    </row>
    <row r="588" spans="2:45" ht="15.75">
      <c r="B588" s="345" t="s">
        <v>303</v>
      </c>
      <c r="C588" s="341"/>
      <c r="D588" s="346"/>
      <c r="E588" s="330"/>
      <c r="F588" s="330"/>
      <c r="G588" s="330"/>
      <c r="H588" s="330"/>
      <c r="I588" s="330"/>
      <c r="J588" s="330"/>
      <c r="K588" s="330"/>
      <c r="L588" s="330"/>
      <c r="M588" s="330"/>
      <c r="N588" s="330"/>
      <c r="O588" s="330"/>
      <c r="P588" s="330"/>
      <c r="Q588" s="330"/>
      <c r="R588" s="296"/>
      <c r="S588" s="330"/>
      <c r="T588" s="330"/>
      <c r="U588" s="330"/>
      <c r="V588" s="346"/>
      <c r="W588" s="346"/>
      <c r="X588" s="346"/>
      <c r="Y588" s="346"/>
      <c r="Z588" s="330"/>
      <c r="AA588" s="330"/>
      <c r="AB588" s="330"/>
      <c r="AC588" s="330"/>
      <c r="AD588" s="330"/>
      <c r="AE588" s="347"/>
      <c r="AF588" s="347"/>
      <c r="AG588" s="347"/>
      <c r="AH588" s="347"/>
      <c r="AI588" s="347"/>
      <c r="AJ588" s="347"/>
      <c r="AK588" s="347"/>
      <c r="AL588" s="347"/>
      <c r="AM588" s="347"/>
      <c r="AN588" s="347"/>
      <c r="AO588" s="347"/>
      <c r="AP588" s="347"/>
      <c r="AQ588" s="347"/>
      <c r="AR588" s="347"/>
      <c r="AS588" s="402">
        <f>AS586-AS587</f>
        <v>0</v>
      </c>
    </row>
    <row r="589" spans="2:45">
      <c r="B589" s="320"/>
      <c r="C589" s="346"/>
      <c r="D589" s="346"/>
      <c r="E589" s="330"/>
      <c r="F589" s="330"/>
      <c r="G589" s="330"/>
      <c r="H589" s="330"/>
      <c r="I589" s="330"/>
      <c r="J589" s="330"/>
      <c r="K589" s="330"/>
      <c r="L589" s="330"/>
      <c r="M589" s="330"/>
      <c r="N589" s="330"/>
      <c r="O589" s="330"/>
      <c r="P589" s="330"/>
      <c r="Q589" s="330"/>
      <c r="R589" s="296"/>
      <c r="S589" s="330"/>
      <c r="T589" s="330"/>
      <c r="U589" s="330"/>
      <c r="V589" s="346"/>
      <c r="W589" s="341"/>
      <c r="X589" s="346"/>
      <c r="Y589" s="346"/>
      <c r="Z589" s="330"/>
      <c r="AA589" s="330"/>
      <c r="AB589" s="330"/>
      <c r="AC589" s="330"/>
      <c r="AD589" s="330"/>
      <c r="AE589" s="348"/>
      <c r="AF589" s="348"/>
      <c r="AG589" s="858"/>
      <c r="AH589" s="858"/>
      <c r="AI589" s="858"/>
      <c r="AJ589" s="348"/>
      <c r="AK589" s="348"/>
      <c r="AL589" s="348"/>
      <c r="AM589" s="348"/>
      <c r="AN589" s="348"/>
      <c r="AO589" s="348"/>
      <c r="AP589" s="348"/>
      <c r="AQ589" s="348"/>
      <c r="AR589" s="348"/>
      <c r="AS589" s="344"/>
    </row>
    <row r="590" spans="2:45">
      <c r="B590" s="434" t="s">
        <v>304</v>
      </c>
      <c r="C590" s="300"/>
      <c r="D590" s="275"/>
      <c r="E590" s="275"/>
      <c r="F590" s="275"/>
      <c r="G590" s="275"/>
      <c r="H590" s="275"/>
      <c r="I590" s="275"/>
      <c r="J590" s="275"/>
      <c r="K590" s="275"/>
      <c r="L590" s="275"/>
      <c r="M590" s="275"/>
      <c r="N590" s="275"/>
      <c r="O590" s="275"/>
      <c r="P590" s="275"/>
      <c r="Q590" s="275"/>
      <c r="R590" s="353"/>
      <c r="S590" s="275"/>
      <c r="T590" s="275"/>
      <c r="U590" s="275"/>
      <c r="V590" s="300"/>
      <c r="W590" s="305"/>
      <c r="X590" s="305"/>
      <c r="Y590" s="275"/>
      <c r="Z590" s="275"/>
      <c r="AA590" s="305"/>
      <c r="AB590" s="305"/>
      <c r="AC590" s="305"/>
      <c r="AD590" s="305"/>
      <c r="AE590" s="287">
        <f>SUMPRODUCT($E$418:$E$573,AE418:AE573)</f>
        <v>30416214.301168159</v>
      </c>
      <c r="AF590" s="287">
        <f>SUMPRODUCT($E$418:$E$573,AF418:AF573)</f>
        <v>5981147.5748498663</v>
      </c>
      <c r="AG590" s="287">
        <f>IF(AG416="kw",SUMPRODUCT($Q$418:$Q$573,$S$418:$S$573,AG418:AG573),SUMPRODUCT($E$418:$E$573,AG418:AG573))</f>
        <v>31387.051139999996</v>
      </c>
      <c r="AH590" s="287">
        <f t="shared" ref="AH590:AR590" si="773">IF(AH416="kw",SUMPRODUCT($Q$418:$Q$573,$S$418:$S$573,AH418:AH573),SUMPRODUCT($E$418:$E$573,AH418:AH573))</f>
        <v>14730.825156852527</v>
      </c>
      <c r="AI590" s="287">
        <f t="shared" si="773"/>
        <v>1555.7080560000002</v>
      </c>
      <c r="AJ590" s="287">
        <f t="shared" si="773"/>
        <v>0</v>
      </c>
      <c r="AK590" s="287">
        <f t="shared" si="773"/>
        <v>0</v>
      </c>
      <c r="AL590" s="287">
        <f t="shared" si="773"/>
        <v>0</v>
      </c>
      <c r="AM590" s="287">
        <f t="shared" si="773"/>
        <v>0</v>
      </c>
      <c r="AN590" s="287">
        <f t="shared" si="773"/>
        <v>0</v>
      </c>
      <c r="AO590" s="287">
        <f t="shared" si="773"/>
        <v>0</v>
      </c>
      <c r="AP590" s="287">
        <f t="shared" si="773"/>
        <v>0</v>
      </c>
      <c r="AQ590" s="287">
        <f t="shared" si="773"/>
        <v>0</v>
      </c>
      <c r="AR590" s="287">
        <f t="shared" si="773"/>
        <v>0</v>
      </c>
      <c r="AS590" s="333"/>
    </row>
    <row r="591" spans="2:45">
      <c r="B591" s="434" t="s">
        <v>305</v>
      </c>
      <c r="C591" s="300"/>
      <c r="D591" s="275"/>
      <c r="E591" s="275"/>
      <c r="F591" s="275"/>
      <c r="G591" s="275"/>
      <c r="H591" s="275"/>
      <c r="I591" s="275"/>
      <c r="J591" s="275"/>
      <c r="K591" s="275"/>
      <c r="L591" s="275"/>
      <c r="M591" s="275"/>
      <c r="N591" s="275"/>
      <c r="O591" s="275"/>
      <c r="P591" s="275"/>
      <c r="Q591" s="275"/>
      <c r="R591" s="353"/>
      <c r="S591" s="275"/>
      <c r="T591" s="275"/>
      <c r="U591" s="275"/>
      <c r="V591" s="300"/>
      <c r="W591" s="305"/>
      <c r="X591" s="305"/>
      <c r="Y591" s="275"/>
      <c r="Z591" s="275"/>
      <c r="AA591" s="305"/>
      <c r="AB591" s="305"/>
      <c r="AC591" s="305"/>
      <c r="AD591" s="305"/>
      <c r="AE591" s="287">
        <f>SUMPRODUCT($F$418:$F$573,AE418:AE573)</f>
        <v>30416214.301168159</v>
      </c>
      <c r="AF591" s="287">
        <f>SUMPRODUCT($F$418:$F$573,AF418:AF573)</f>
        <v>5954232.1816876037</v>
      </c>
      <c r="AG591" s="287">
        <f>IF(AG416="kw",SUMPRODUCT($Q$418:$Q$573,$T$418:$T$573,AG418:AG573),SUMPRODUCT($F$418:$F$573,AG418:AG573))</f>
        <v>31387.051139999996</v>
      </c>
      <c r="AH591" s="287">
        <f t="shared" ref="AH591:AR591" si="774">IF(AH416="kw",SUMPRODUCT($Q$418:$Q$573,$T$418:$T$573,AH418:AH573),SUMPRODUCT($F$418:$F$573,AH418:AH573))</f>
        <v>14724.111856127085</v>
      </c>
      <c r="AI591" s="287">
        <f t="shared" si="774"/>
        <v>1555.7080560000002</v>
      </c>
      <c r="AJ591" s="287">
        <f t="shared" si="774"/>
        <v>0</v>
      </c>
      <c r="AK591" s="287">
        <f t="shared" si="774"/>
        <v>0</v>
      </c>
      <c r="AL591" s="287">
        <f t="shared" si="774"/>
        <v>0</v>
      </c>
      <c r="AM591" s="287">
        <f t="shared" si="774"/>
        <v>0</v>
      </c>
      <c r="AN591" s="287">
        <f t="shared" si="774"/>
        <v>0</v>
      </c>
      <c r="AO591" s="287">
        <f t="shared" si="774"/>
        <v>0</v>
      </c>
      <c r="AP591" s="287">
        <f t="shared" si="774"/>
        <v>0</v>
      </c>
      <c r="AQ591" s="287">
        <f t="shared" si="774"/>
        <v>0</v>
      </c>
      <c r="AR591" s="287">
        <f t="shared" si="774"/>
        <v>0</v>
      </c>
      <c r="AS591" s="333"/>
    </row>
    <row r="592" spans="2:45">
      <c r="B592" s="434" t="s">
        <v>306</v>
      </c>
      <c r="C592" s="300"/>
      <c r="D592" s="275"/>
      <c r="E592" s="275"/>
      <c r="F592" s="275"/>
      <c r="G592" s="275"/>
      <c r="H592" s="275"/>
      <c r="I592" s="275"/>
      <c r="J592" s="275"/>
      <c r="K592" s="275"/>
      <c r="L592" s="275"/>
      <c r="M592" s="275"/>
      <c r="N592" s="275"/>
      <c r="O592" s="275"/>
      <c r="P592" s="275"/>
      <c r="Q592" s="275"/>
      <c r="R592" s="353"/>
      <c r="S592" s="275"/>
      <c r="T592" s="275"/>
      <c r="U592" s="275"/>
      <c r="V592" s="300"/>
      <c r="W592" s="305"/>
      <c r="X592" s="305"/>
      <c r="Y592" s="275"/>
      <c r="Z592" s="275"/>
      <c r="AA592" s="305"/>
      <c r="AB592" s="305"/>
      <c r="AC592" s="305"/>
      <c r="AD592" s="305"/>
      <c r="AE592" s="287">
        <f>SUMPRODUCT($G$418:$G$573,AE418:AE573)</f>
        <v>30416214.301168159</v>
      </c>
      <c r="AF592" s="287">
        <f>SUMPRODUCT($G$418:$G$573,AF418:AF573)</f>
        <v>5862678.2476724368</v>
      </c>
      <c r="AG592" s="287">
        <f>IF(AG416="kw",SUMPRODUCT($Q$418:$Q$573,$U$418:$U$573,AG418:AG573),SUMPRODUCT($G$418:$G$573,AG418:AG573))</f>
        <v>31308.570473653843</v>
      </c>
      <c r="AH592" s="287">
        <f t="shared" ref="AH592:AR592" si="775">IF(AH416="kw",SUMPRODUCT($Q$418:$Q$573,$U$418:$U$573,AH418:AH573),SUMPRODUCT($G$418:$G$573,AH418:AH573))</f>
        <v>14715.039107161976</v>
      </c>
      <c r="AI592" s="287">
        <f t="shared" si="775"/>
        <v>1555.7080560000002</v>
      </c>
      <c r="AJ592" s="287">
        <f t="shared" si="775"/>
        <v>0</v>
      </c>
      <c r="AK592" s="287">
        <f t="shared" si="775"/>
        <v>0</v>
      </c>
      <c r="AL592" s="287">
        <f t="shared" si="775"/>
        <v>0</v>
      </c>
      <c r="AM592" s="287">
        <f t="shared" si="775"/>
        <v>0</v>
      </c>
      <c r="AN592" s="287">
        <f t="shared" si="775"/>
        <v>0</v>
      </c>
      <c r="AO592" s="287">
        <f t="shared" si="775"/>
        <v>0</v>
      </c>
      <c r="AP592" s="287">
        <f t="shared" si="775"/>
        <v>0</v>
      </c>
      <c r="AQ592" s="287">
        <f t="shared" si="775"/>
        <v>0</v>
      </c>
      <c r="AR592" s="287">
        <f t="shared" si="775"/>
        <v>0</v>
      </c>
      <c r="AS592" s="333"/>
    </row>
    <row r="593" spans="1:45">
      <c r="B593" s="434" t="s">
        <v>838</v>
      </c>
      <c r="C593" s="300"/>
      <c r="D593" s="275"/>
      <c r="E593" s="275"/>
      <c r="F593" s="275"/>
      <c r="G593" s="275"/>
      <c r="H593" s="275"/>
      <c r="I593" s="275"/>
      <c r="J593" s="275"/>
      <c r="K593" s="275"/>
      <c r="L593" s="275"/>
      <c r="M593" s="275"/>
      <c r="N593" s="275"/>
      <c r="O593" s="275"/>
      <c r="P593" s="275"/>
      <c r="Q593" s="275"/>
      <c r="R593" s="353"/>
      <c r="S593" s="275"/>
      <c r="T593" s="275"/>
      <c r="U593" s="275"/>
      <c r="V593" s="300"/>
      <c r="W593" s="305"/>
      <c r="X593" s="305"/>
      <c r="Y593" s="275"/>
      <c r="Z593" s="275"/>
      <c r="AA593" s="305"/>
      <c r="AB593" s="305"/>
      <c r="AC593" s="305"/>
      <c r="AD593" s="305"/>
      <c r="AE593" s="287">
        <f>SUMPRODUCT($H$418:$H$573,AE418:AE573)</f>
        <v>30414905.248422854</v>
      </c>
      <c r="AF593" s="287">
        <f>SUMPRODUCT($H$418:$H$573,AF418:AF573)</f>
        <v>5761761.6764312591</v>
      </c>
      <c r="AG593" s="287">
        <f>IF(AG416="kw",SUMPRODUCT($Q$418:$Q$573,$V$418:$V$573,AG418:AG573),SUMPRODUCT($H$418:$H$573,AG418:AG573))</f>
        <v>31253.260289752743</v>
      </c>
      <c r="AH593" s="287">
        <f t="shared" ref="AH593:AR593" si="776">IF(AH416="kw",SUMPRODUCT($Q$418:$Q$573,$V$418:$V$573,AH418:AH573),SUMPRODUCT($H$418:$H$573,AH418:AH573))</f>
        <v>14714.44683921692</v>
      </c>
      <c r="AI593" s="287">
        <f t="shared" si="776"/>
        <v>1555.7080560000002</v>
      </c>
      <c r="AJ593" s="287">
        <f t="shared" si="776"/>
        <v>0</v>
      </c>
      <c r="AK593" s="287">
        <f t="shared" si="776"/>
        <v>0</v>
      </c>
      <c r="AL593" s="287">
        <f t="shared" si="776"/>
        <v>0</v>
      </c>
      <c r="AM593" s="287">
        <f t="shared" si="776"/>
        <v>0</v>
      </c>
      <c r="AN593" s="287">
        <f t="shared" si="776"/>
        <v>0</v>
      </c>
      <c r="AO593" s="287">
        <f t="shared" si="776"/>
        <v>0</v>
      </c>
      <c r="AP593" s="287">
        <f t="shared" si="776"/>
        <v>0</v>
      </c>
      <c r="AQ593" s="287">
        <f t="shared" si="776"/>
        <v>0</v>
      </c>
      <c r="AR593" s="287">
        <f t="shared" si="776"/>
        <v>0</v>
      </c>
      <c r="AS593" s="333"/>
    </row>
    <row r="594" spans="1:45">
      <c r="B594" s="434" t="s">
        <v>853</v>
      </c>
      <c r="C594" s="300"/>
      <c r="D594" s="275"/>
      <c r="E594" s="275"/>
      <c r="F594" s="275"/>
      <c r="G594" s="275"/>
      <c r="H594" s="275"/>
      <c r="I594" s="275"/>
      <c r="J594" s="275"/>
      <c r="K594" s="275"/>
      <c r="L594" s="275"/>
      <c r="M594" s="275"/>
      <c r="N594" s="275"/>
      <c r="O594" s="275"/>
      <c r="P594" s="275"/>
      <c r="Q594" s="275"/>
      <c r="R594" s="353"/>
      <c r="S594" s="275"/>
      <c r="T594" s="275"/>
      <c r="U594" s="275"/>
      <c r="V594" s="300"/>
      <c r="W594" s="305"/>
      <c r="X594" s="305"/>
      <c r="Y594" s="275"/>
      <c r="Z594" s="275"/>
      <c r="AA594" s="305"/>
      <c r="AB594" s="305"/>
      <c r="AC594" s="305"/>
      <c r="AD594" s="305"/>
      <c r="AE594" s="287">
        <f>SUMPRODUCT($I$418:$I$573,AE418:AE573)</f>
        <v>30412779.119495761</v>
      </c>
      <c r="AF594" s="287">
        <f>SUMPRODUCT($I$418:$I$573,AF418:AF573)</f>
        <v>5481283.5191237796</v>
      </c>
      <c r="AG594" s="287">
        <f>IF(AG416="kw",SUMPRODUCT($Q$418:$Q$573,$W$418:$W$573,AG418:AG573),SUMPRODUCT($I$418:$I$573,AG418:AG573))</f>
        <v>30488.776454394243</v>
      </c>
      <c r="AH594" s="287">
        <f t="shared" ref="AH594:AR594" si="777">IF(AH416="kw",SUMPRODUCT($Q$418:$Q$573,$W$418:$W$573,AH418:AH573),SUMPRODUCT($I$418:$I$573,AH418:AH573))</f>
        <v>14349.926362503875</v>
      </c>
      <c r="AI594" s="287">
        <f t="shared" si="777"/>
        <v>1548.1151689786666</v>
      </c>
      <c r="AJ594" s="287">
        <f t="shared" si="777"/>
        <v>0</v>
      </c>
      <c r="AK594" s="287">
        <f t="shared" si="777"/>
        <v>0</v>
      </c>
      <c r="AL594" s="287">
        <f t="shared" si="777"/>
        <v>0</v>
      </c>
      <c r="AM594" s="287">
        <f t="shared" si="777"/>
        <v>0</v>
      </c>
      <c r="AN594" s="287">
        <f t="shared" si="777"/>
        <v>0</v>
      </c>
      <c r="AO594" s="287">
        <f t="shared" si="777"/>
        <v>0</v>
      </c>
      <c r="AP594" s="287">
        <f t="shared" si="777"/>
        <v>0</v>
      </c>
      <c r="AQ594" s="287">
        <f t="shared" si="777"/>
        <v>0</v>
      </c>
      <c r="AR594" s="287">
        <f t="shared" si="777"/>
        <v>0</v>
      </c>
      <c r="AS594" s="333"/>
    </row>
    <row r="595" spans="1:45">
      <c r="B595" s="434" t="s">
        <v>854</v>
      </c>
      <c r="C595" s="300"/>
      <c r="D595" s="275"/>
      <c r="E595" s="275"/>
      <c r="F595" s="275"/>
      <c r="G595" s="275"/>
      <c r="H595" s="275"/>
      <c r="I595" s="275"/>
      <c r="J595" s="275"/>
      <c r="K595" s="275"/>
      <c r="L595" s="275"/>
      <c r="M595" s="275"/>
      <c r="N595" s="275"/>
      <c r="O595" s="275"/>
      <c r="P595" s="275"/>
      <c r="Q595" s="275"/>
      <c r="R595" s="353"/>
      <c r="S595" s="275"/>
      <c r="T595" s="275"/>
      <c r="U595" s="275"/>
      <c r="V595" s="300"/>
      <c r="W595" s="305"/>
      <c r="X595" s="305"/>
      <c r="Y595" s="275"/>
      <c r="Z595" s="275"/>
      <c r="AA595" s="305"/>
      <c r="AB595" s="305"/>
      <c r="AC595" s="305"/>
      <c r="AD595" s="305"/>
      <c r="AE595" s="287">
        <f>SUMPRODUCT($J$418:$J$573,AE418:AE573)</f>
        <v>30412779.119495761</v>
      </c>
      <c r="AF595" s="287">
        <f>SUMPRODUCT($J$418:$J$573,AF418:AF573)</f>
        <v>5403371.1749868086</v>
      </c>
      <c r="AG595" s="287">
        <f>IF(AG416="kw",SUMPRODUCT($Q$418:$Q$573,$X$418:$X$573,AG418:AG573),SUMPRODUCT($J$418:$J$573,AG418:AG573))</f>
        <v>30488.776454394243</v>
      </c>
      <c r="AH595" s="287">
        <f t="shared" ref="AH595:AR595" si="778">IF(AH416="kw",SUMPRODUCT($Q$418:$Q$573,$X$418:$X$573,AH418:AH573),SUMPRODUCT($J$418:$J$573,AH418:AH573))</f>
        <v>14349.926362503875</v>
      </c>
      <c r="AI595" s="287">
        <f t="shared" si="778"/>
        <v>1548.1151689786666</v>
      </c>
      <c r="AJ595" s="287">
        <f t="shared" si="778"/>
        <v>0</v>
      </c>
      <c r="AK595" s="287">
        <f t="shared" si="778"/>
        <v>0</v>
      </c>
      <c r="AL595" s="287">
        <f t="shared" si="778"/>
        <v>0</v>
      </c>
      <c r="AM595" s="287">
        <f t="shared" si="778"/>
        <v>0</v>
      </c>
      <c r="AN595" s="287">
        <f t="shared" si="778"/>
        <v>0</v>
      </c>
      <c r="AO595" s="287">
        <f t="shared" si="778"/>
        <v>0</v>
      </c>
      <c r="AP595" s="287">
        <f t="shared" si="778"/>
        <v>0</v>
      </c>
      <c r="AQ595" s="287">
        <f t="shared" si="778"/>
        <v>0</v>
      </c>
      <c r="AR595" s="287">
        <f t="shared" si="778"/>
        <v>0</v>
      </c>
      <c r="AS595" s="333"/>
    </row>
    <row r="596" spans="1:45">
      <c r="B596" s="434" t="s">
        <v>855</v>
      </c>
      <c r="C596" s="300"/>
      <c r="D596" s="275"/>
      <c r="E596" s="275"/>
      <c r="F596" s="275"/>
      <c r="G596" s="275"/>
      <c r="H596" s="275"/>
      <c r="I596" s="275"/>
      <c r="J596" s="275"/>
      <c r="K596" s="275"/>
      <c r="L596" s="275"/>
      <c r="M596" s="275"/>
      <c r="N596" s="275"/>
      <c r="O596" s="275"/>
      <c r="P596" s="275"/>
      <c r="Q596" s="275"/>
      <c r="R596" s="353"/>
      <c r="S596" s="275"/>
      <c r="T596" s="275"/>
      <c r="U596" s="275"/>
      <c r="V596" s="300"/>
      <c r="W596" s="305"/>
      <c r="X596" s="305"/>
      <c r="Y596" s="275"/>
      <c r="Z596" s="275"/>
      <c r="AA596" s="305"/>
      <c r="AB596" s="305"/>
      <c r="AC596" s="305"/>
      <c r="AD596" s="305"/>
      <c r="AE596" s="287">
        <f>SUMPRODUCT($K$418:$K$573,AE418:AE573)</f>
        <v>30412462.320639659</v>
      </c>
      <c r="AF596" s="287">
        <f>SUMPRODUCT($K$418:$K$573,AF418:AF573)</f>
        <v>5319747.755619307</v>
      </c>
      <c r="AG596" s="287">
        <f>IF(AG416="kw",SUMPRODUCT($Q$418:$Q$573,$Y$418:$Y$573,AG418:AG573),SUMPRODUCT($K$418:$K$573,AG418:AG573))</f>
        <v>30488.776454394243</v>
      </c>
      <c r="AH596" s="287">
        <f t="shared" ref="AH596:AR596" si="779">IF(AH416="kw",SUMPRODUCT($Q$418:$Q$573,$Y$418:$Y$573,AH418:AH573),SUMPRODUCT($K$418:$K$573,AH418:AH573))</f>
        <v>14349.926362503875</v>
      </c>
      <c r="AI596" s="287">
        <f t="shared" si="779"/>
        <v>1548.1151689786666</v>
      </c>
      <c r="AJ596" s="287">
        <f t="shared" si="779"/>
        <v>0</v>
      </c>
      <c r="AK596" s="287">
        <f t="shared" si="779"/>
        <v>0</v>
      </c>
      <c r="AL596" s="287">
        <f t="shared" si="779"/>
        <v>0</v>
      </c>
      <c r="AM596" s="287">
        <f t="shared" si="779"/>
        <v>0</v>
      </c>
      <c r="AN596" s="287">
        <f t="shared" si="779"/>
        <v>0</v>
      </c>
      <c r="AO596" s="287">
        <f t="shared" si="779"/>
        <v>0</v>
      </c>
      <c r="AP596" s="287">
        <f t="shared" si="779"/>
        <v>0</v>
      </c>
      <c r="AQ596" s="287">
        <f t="shared" si="779"/>
        <v>0</v>
      </c>
      <c r="AR596" s="287">
        <f t="shared" si="779"/>
        <v>0</v>
      </c>
      <c r="AS596" s="333"/>
    </row>
    <row r="597" spans="1:45">
      <c r="B597" s="434" t="s">
        <v>856</v>
      </c>
      <c r="C597" s="300"/>
      <c r="D597" s="275"/>
      <c r="E597" s="275"/>
      <c r="F597" s="275"/>
      <c r="G597" s="275"/>
      <c r="H597" s="275"/>
      <c r="I597" s="275"/>
      <c r="J597" s="275"/>
      <c r="K597" s="275"/>
      <c r="L597" s="275"/>
      <c r="M597" s="275"/>
      <c r="N597" s="275"/>
      <c r="O597" s="275"/>
      <c r="P597" s="275"/>
      <c r="Q597" s="275"/>
      <c r="R597" s="353"/>
      <c r="S597" s="275"/>
      <c r="T597" s="275"/>
      <c r="U597" s="275"/>
      <c r="V597" s="300"/>
      <c r="W597" s="305"/>
      <c r="X597" s="305"/>
      <c r="Y597" s="275"/>
      <c r="Z597" s="275"/>
      <c r="AA597" s="305"/>
      <c r="AB597" s="305"/>
      <c r="AC597" s="305"/>
      <c r="AD597" s="305"/>
      <c r="AE597" s="287">
        <f>SUMPRODUCT($L$418:$L$573,AE418:AE573)</f>
        <v>30412462.320639659</v>
      </c>
      <c r="AF597" s="287">
        <f>SUMPRODUCT($L$418:$L$573,AF418:AF573)</f>
        <v>5217202.272166525</v>
      </c>
      <c r="AG597" s="287">
        <f>IF(AG416="kw",SUMPRODUCT($Q$418:$Q$573,$Z$418:$Z$573,AG418:AG573),SUMPRODUCT($L$418:$L$573,AG418:AG573))</f>
        <v>30441.65133083456</v>
      </c>
      <c r="AH597" s="287">
        <f t="shared" ref="AH597:AR598" si="780">IF(AH416="kw",SUMPRODUCT($Q$418:$Q$573,$Z$418:$Z$573,AH418:AH573),SUMPRODUCT($L$418:$L$573,AH418:AH573))</f>
        <v>14327.445562412408</v>
      </c>
      <c r="AI597" s="287">
        <f t="shared" si="780"/>
        <v>1547.6545437386246</v>
      </c>
      <c r="AJ597" s="287">
        <f t="shared" si="780"/>
        <v>0</v>
      </c>
      <c r="AK597" s="287">
        <f t="shared" si="780"/>
        <v>0</v>
      </c>
      <c r="AL597" s="287">
        <f t="shared" si="780"/>
        <v>0</v>
      </c>
      <c r="AM597" s="287">
        <f t="shared" si="780"/>
        <v>0</v>
      </c>
      <c r="AN597" s="287">
        <f t="shared" si="780"/>
        <v>0</v>
      </c>
      <c r="AO597" s="287">
        <f t="shared" si="780"/>
        <v>0</v>
      </c>
      <c r="AP597" s="287">
        <f t="shared" si="780"/>
        <v>0</v>
      </c>
      <c r="AQ597" s="287">
        <f t="shared" si="780"/>
        <v>0</v>
      </c>
      <c r="AR597" s="287">
        <f t="shared" si="780"/>
        <v>0</v>
      </c>
      <c r="AS597" s="333"/>
    </row>
    <row r="598" spans="1:45">
      <c r="B598" s="434" t="s">
        <v>857</v>
      </c>
      <c r="C598" s="300"/>
      <c r="D598" s="275"/>
      <c r="E598" s="275"/>
      <c r="F598" s="275"/>
      <c r="G598" s="275"/>
      <c r="H598" s="275"/>
      <c r="I598" s="275"/>
      <c r="J598" s="275"/>
      <c r="K598" s="275"/>
      <c r="L598" s="275"/>
      <c r="M598" s="275"/>
      <c r="N598" s="275"/>
      <c r="O598" s="275"/>
      <c r="P598" s="275"/>
      <c r="Q598" s="275"/>
      <c r="R598" s="353"/>
      <c r="S598" s="275"/>
      <c r="T598" s="275"/>
      <c r="U598" s="275"/>
      <c r="V598" s="300"/>
      <c r="W598" s="305"/>
      <c r="X598" s="305"/>
      <c r="Y598" s="275"/>
      <c r="Z598" s="275"/>
      <c r="AA598" s="305"/>
      <c r="AB598" s="305"/>
      <c r="AC598" s="305"/>
      <c r="AD598" s="305"/>
      <c r="AE598" s="287">
        <f>SUMPRODUCT($M$418:$M$573,AE418:AE573)</f>
        <v>30341983.127242606</v>
      </c>
      <c r="AF598" s="287">
        <f>SUMPRODUCT($M$418:$M$573,AF418:AF573)</f>
        <v>5144926.752363408</v>
      </c>
      <c r="AG598" s="287">
        <f>IF(AG416="kw",SUMPRODUCT($Q$418:$Q$573,$AA$418:$AA$573,AG418:AG573),SUMPRODUCT($L$418:$L$573,AG418:AG573))</f>
        <v>30399.799579650313</v>
      </c>
      <c r="AH598" s="287">
        <f>IF(AH416="kw",SUMPRODUCT($Q$418:$Q$573,$AA$418:$AA$573,AH418:AH573),SUMPRODUCT($L$418:$L$573,AH418:AH573))</f>
        <v>14325.820486354012</v>
      </c>
      <c r="AI598" s="287">
        <f>IF(AI416="kw",SUMPRODUCT($Q$418:$Q$573,$AA$418:$AA$573,AI418:AI573),SUMPRODUCT($L$418:$L$573,AI418:AI573))</f>
        <v>1547.6545437386246</v>
      </c>
      <c r="AJ598" s="287">
        <f t="shared" si="780"/>
        <v>0</v>
      </c>
      <c r="AK598" s="287">
        <f>IF(AK416="kw",SUMPRODUCT($Q$418:$Q$573,$AA$418:$AA$573,AG422AG425:AK418:AK573),SUMPRODUCT($M$418:$M$573,AK418:AK573))</f>
        <v>0</v>
      </c>
      <c r="AL598" s="287">
        <f>IF(AL416="kw",SUMPRODUCT($Q$418:$Q$573,$AA$418:$AA$573,AG422AG425:AL418:AL573),SUMPRODUCT($M$418:$M$573,AL418:AL573))</f>
        <v>0</v>
      </c>
      <c r="AM598" s="287">
        <f>IF(AM416="kw",SUMPRODUCT($Q$418:$Q$573,$AA$418:$AA$573,AG422AG425:AM418:AM573),SUMPRODUCT($M$418:$M$573,AM418:AM573))</f>
        <v>0</v>
      </c>
      <c r="AN598" s="287">
        <f>IF(AN416="kw",SUMPRODUCT($Q$418:$Q$573,$AA$418:$AA$573,AG422AG425:AN418:AN573),SUMPRODUCT($M$418:$M$573,AN418:AN573))</f>
        <v>0</v>
      </c>
      <c r="AO598" s="287">
        <f>IF(AO416="kw",SUMPRODUCT($Q$418:$Q$573,$AA$418:$AA$573,AG422AG425:AO418:AO573),SUMPRODUCT($M$418:$M$573,AO418:AO573))</f>
        <v>0</v>
      </c>
      <c r="AP598" s="287">
        <f>IF(AP416="kw",SUMPRODUCT($Q$418:$Q$573,$AA$418:$AA$573,AG422AG425:AP418:AP573),SUMPRODUCT($M$418:$M$573,AP418:AP573))</f>
        <v>0</v>
      </c>
      <c r="AQ598" s="287">
        <f>IF(AQ416="kw",SUMPRODUCT($Q$418:$Q$573,$AA$418:$AA$573,AG422AG425:AQ418:AQ573),SUMPRODUCT($M$418:$M$573,AQ418:AQ573))</f>
        <v>0</v>
      </c>
      <c r="AR598" s="287">
        <f>IF(AR416="kw",SUMPRODUCT($Q$418:$Q$573,$AA$418:$AA$573,AG422AG425:AR418:AR573),SUMPRODUCT($M$418:$M$573,AR418:AR573))</f>
        <v>0</v>
      </c>
      <c r="AS598" s="333"/>
    </row>
    <row r="599" spans="1:45">
      <c r="B599" s="435" t="s">
        <v>858</v>
      </c>
      <c r="C599" s="360"/>
      <c r="D599" s="379"/>
      <c r="E599" s="379"/>
      <c r="F599" s="379"/>
      <c r="G599" s="379"/>
      <c r="H599" s="379"/>
      <c r="I599" s="379"/>
      <c r="J599" s="379"/>
      <c r="K599" s="379"/>
      <c r="L599" s="379"/>
      <c r="M599" s="379"/>
      <c r="N599" s="379"/>
      <c r="O599" s="379"/>
      <c r="P599" s="379"/>
      <c r="Q599" s="379"/>
      <c r="R599" s="378"/>
      <c r="S599" s="379"/>
      <c r="T599" s="379"/>
      <c r="U599" s="379"/>
      <c r="V599" s="360"/>
      <c r="W599" s="380"/>
      <c r="X599" s="380"/>
      <c r="Y599" s="379"/>
      <c r="Z599" s="379"/>
      <c r="AA599" s="380"/>
      <c r="AB599" s="380"/>
      <c r="AC599" s="380"/>
      <c r="AD599" s="380"/>
      <c r="AE599" s="322">
        <f>SUMPRODUCT($N$418:$N$573,AE418:AE573)</f>
        <v>29743100.408330705</v>
      </c>
      <c r="AF599" s="322">
        <f>SUMPRODUCT($N$418:$N$573,AF418:AF573)</f>
        <v>4921089.5686197393</v>
      </c>
      <c r="AG599" s="322">
        <f>IF(AG416="kw",SUMPRODUCT($Q$418:$Q$573,$AB$418:$AB$573,AG418:AG573),SUMPRODUCT($N$418:$N$573,AG418:AG573))</f>
        <v>29547.814674807647</v>
      </c>
      <c r="AH599" s="322">
        <f t="shared" ref="AH599:AR599" si="781">IF(AH416="kw",SUMPRODUCT($Q$418:$Q$573,$AB$418:$AB$573,AH418:AH573),SUMPRODUCT($N$418:$N$573,AH418:AH573))</f>
        <v>14071.054849977649</v>
      </c>
      <c r="AI599" s="322">
        <f t="shared" si="781"/>
        <v>1542.3499240387887</v>
      </c>
      <c r="AJ599" s="803">
        <f t="shared" si="781"/>
        <v>0</v>
      </c>
      <c r="AK599" s="803">
        <f t="shared" si="781"/>
        <v>0</v>
      </c>
      <c r="AL599" s="803">
        <f t="shared" si="781"/>
        <v>0</v>
      </c>
      <c r="AM599" s="803">
        <f t="shared" si="781"/>
        <v>0</v>
      </c>
      <c r="AN599" s="803">
        <f t="shared" si="781"/>
        <v>0</v>
      </c>
      <c r="AO599" s="803">
        <f t="shared" si="781"/>
        <v>0</v>
      </c>
      <c r="AP599" s="803">
        <f t="shared" si="781"/>
        <v>0</v>
      </c>
      <c r="AQ599" s="803">
        <f t="shared" si="781"/>
        <v>0</v>
      </c>
      <c r="AR599" s="803">
        <f t="shared" si="781"/>
        <v>0</v>
      </c>
      <c r="AS599" s="381"/>
    </row>
    <row r="600" spans="1:45" ht="22.5" customHeight="1">
      <c r="B600" s="363" t="s">
        <v>589</v>
      </c>
      <c r="C600" s="382"/>
      <c r="D600" s="383"/>
      <c r="E600" s="383"/>
      <c r="F600" s="383"/>
      <c r="G600" s="383"/>
      <c r="H600" s="383"/>
      <c r="I600" s="383"/>
      <c r="J600" s="383"/>
      <c r="K600" s="383"/>
      <c r="L600" s="383"/>
      <c r="M600" s="383"/>
      <c r="N600" s="383"/>
      <c r="O600" s="383"/>
      <c r="P600" s="383"/>
      <c r="Q600" s="383"/>
      <c r="R600" s="383"/>
      <c r="S600" s="383"/>
      <c r="T600" s="383"/>
      <c r="U600" s="383"/>
      <c r="V600" s="366"/>
      <c r="W600" s="367"/>
      <c r="X600" s="383"/>
      <c r="Y600" s="383"/>
      <c r="Z600" s="383"/>
      <c r="AA600" s="383"/>
      <c r="AB600" s="383"/>
      <c r="AC600" s="383"/>
      <c r="AD600" s="383"/>
      <c r="AE600" s="404"/>
      <c r="AF600" s="404"/>
      <c r="AG600" s="404"/>
      <c r="AH600" s="404"/>
      <c r="AI600" s="404"/>
      <c r="AJ600" s="404"/>
      <c r="AK600" s="404"/>
      <c r="AL600" s="404"/>
      <c r="AM600" s="404"/>
      <c r="AN600" s="404"/>
      <c r="AO600" s="404"/>
      <c r="AP600" s="404"/>
      <c r="AQ600" s="404"/>
      <c r="AR600" s="404"/>
      <c r="AS600" s="384"/>
    </row>
    <row r="603" spans="1:45" ht="15.75">
      <c r="B603" s="276" t="s">
        <v>308</v>
      </c>
      <c r="C603" s="277"/>
      <c r="D603" s="577" t="s">
        <v>523</v>
      </c>
      <c r="E603" s="249"/>
      <c r="F603" s="577"/>
      <c r="G603" s="249"/>
      <c r="H603" s="249"/>
      <c r="I603" s="249"/>
      <c r="J603" s="249"/>
      <c r="K603" s="249"/>
      <c r="L603" s="249"/>
      <c r="M603" s="249"/>
      <c r="N603" s="249"/>
      <c r="O603" s="249"/>
      <c r="P603" s="249"/>
      <c r="Q603" s="249"/>
      <c r="R603" s="277"/>
      <c r="S603" s="249"/>
      <c r="T603" s="249"/>
      <c r="U603" s="249"/>
      <c r="V603" s="249"/>
      <c r="W603" s="249"/>
      <c r="X603" s="249"/>
      <c r="Y603" s="249"/>
      <c r="Z603" s="249"/>
      <c r="AA603" s="249"/>
      <c r="AB603" s="249"/>
      <c r="AC603" s="249"/>
      <c r="AD603" s="249"/>
      <c r="AE603" s="266"/>
      <c r="AF603" s="263"/>
      <c r="AG603" s="263"/>
      <c r="AH603" s="263"/>
      <c r="AI603" s="263"/>
      <c r="AJ603" s="263"/>
      <c r="AK603" s="263"/>
      <c r="AL603" s="263"/>
      <c r="AM603" s="263"/>
      <c r="AN603" s="263"/>
      <c r="AO603" s="263"/>
      <c r="AP603" s="263"/>
      <c r="AQ603" s="263"/>
      <c r="AR603" s="263"/>
    </row>
    <row r="604" spans="1:45" ht="43.5" customHeight="1">
      <c r="B604" s="1031" t="s">
        <v>211</v>
      </c>
      <c r="C604" s="1033" t="s">
        <v>33</v>
      </c>
      <c r="D604" s="280" t="s">
        <v>421</v>
      </c>
      <c r="E604" s="732" t="s">
        <v>209</v>
      </c>
      <c r="F604" s="733"/>
      <c r="G604" s="733"/>
      <c r="H604" s="733"/>
      <c r="I604" s="733"/>
      <c r="J604" s="733"/>
      <c r="K604" s="733"/>
      <c r="L604" s="733"/>
      <c r="M604" s="734"/>
      <c r="N604" s="724"/>
      <c r="O604" s="724"/>
      <c r="P604" s="724"/>
      <c r="Q604" s="1035" t="s">
        <v>213</v>
      </c>
      <c r="R604" s="280" t="s">
        <v>422</v>
      </c>
      <c r="S604" s="1028" t="s">
        <v>212</v>
      </c>
      <c r="T604" s="1029"/>
      <c r="U604" s="1029"/>
      <c r="V604" s="1029"/>
      <c r="W604" s="1029"/>
      <c r="X604" s="1029"/>
      <c r="Y604" s="1029"/>
      <c r="Z604" s="1029"/>
      <c r="AA604" s="1029"/>
      <c r="AB604" s="1029"/>
      <c r="AC604" s="1029"/>
      <c r="AD604" s="1040"/>
      <c r="AE604" s="1028" t="s">
        <v>242</v>
      </c>
      <c r="AF604" s="1029"/>
      <c r="AG604" s="1029"/>
      <c r="AH604" s="1029"/>
      <c r="AI604" s="1029"/>
      <c r="AJ604" s="1029"/>
      <c r="AK604" s="1029"/>
      <c r="AL604" s="1029"/>
      <c r="AM604" s="1029"/>
      <c r="AN604" s="1029"/>
      <c r="AO604" s="1029"/>
      <c r="AP604" s="1029"/>
      <c r="AQ604" s="1029"/>
      <c r="AR604" s="1029"/>
      <c r="AS604" s="1030"/>
    </row>
    <row r="605" spans="1:45" ht="68.25" customHeight="1">
      <c r="B605" s="1032"/>
      <c r="C605" s="1034"/>
      <c r="D605" s="281">
        <v>2018</v>
      </c>
      <c r="E605" s="281">
        <v>2019</v>
      </c>
      <c r="F605" s="281">
        <v>2020</v>
      </c>
      <c r="G605" s="281">
        <v>2021</v>
      </c>
      <c r="H605" s="281">
        <v>2022</v>
      </c>
      <c r="I605" s="281">
        <v>2023</v>
      </c>
      <c r="J605" s="281">
        <v>2024</v>
      </c>
      <c r="K605" s="281">
        <v>2025</v>
      </c>
      <c r="L605" s="281">
        <v>2026</v>
      </c>
      <c r="M605" s="281">
        <v>2027</v>
      </c>
      <c r="N605" s="281">
        <v>2028</v>
      </c>
      <c r="O605" s="281">
        <v>2029</v>
      </c>
      <c r="P605" s="281">
        <v>2030</v>
      </c>
      <c r="Q605" s="1036"/>
      <c r="R605" s="281">
        <v>2018</v>
      </c>
      <c r="S605" s="281">
        <v>2019</v>
      </c>
      <c r="T605" s="281">
        <v>2020</v>
      </c>
      <c r="U605" s="281">
        <v>2021</v>
      </c>
      <c r="V605" s="281">
        <v>2022</v>
      </c>
      <c r="W605" s="281">
        <v>2023</v>
      </c>
      <c r="X605" s="281">
        <v>2024</v>
      </c>
      <c r="Y605" s="281">
        <v>2025</v>
      </c>
      <c r="Z605" s="281">
        <v>2026</v>
      </c>
      <c r="AA605" s="281">
        <v>2027</v>
      </c>
      <c r="AB605" s="281">
        <v>2028</v>
      </c>
      <c r="AC605" s="281">
        <v>2029</v>
      </c>
      <c r="AD605" s="281">
        <v>2030</v>
      </c>
      <c r="AE605" s="281" t="str">
        <f>'1.  LRAMVA Summary'!$D$53</f>
        <v>Residential</v>
      </c>
      <c r="AF605" s="281" t="str">
        <f>'1.  LRAMVA Summary'!$E$53</f>
        <v>GS&lt;50 kW</v>
      </c>
      <c r="AG605" s="281" t="str">
        <f>'1.  LRAMVA Summary'!$F$53</f>
        <v>GS 50 to 699 kW</v>
      </c>
      <c r="AH605" s="281" t="str">
        <f>'1.  LRAMVA Summary'!$G$53</f>
        <v>GS 700 to 4,999 kW</v>
      </c>
      <c r="AI605" s="281" t="str">
        <f>'1.  LRAMVA Summary'!$H$53</f>
        <v>Large Use</v>
      </c>
      <c r="AJ605" s="281" t="str">
        <f>'1.  LRAMVA Summary'!$I$53</f>
        <v>Street Lighting</v>
      </c>
      <c r="AK605" s="281" t="str">
        <f>'1.  LRAMVA Summary'!$J$53</f>
        <v>Unmetered Scattered Load</v>
      </c>
      <c r="AL605" s="281" t="str">
        <f>'1.  LRAMVA Summary'!$K$53</f>
        <v/>
      </c>
      <c r="AM605" s="281" t="str">
        <f>'1.  LRAMVA Summary'!$L$53</f>
        <v/>
      </c>
      <c r="AN605" s="281" t="str">
        <f>'1.  LRAMVA Summary'!$M$53</f>
        <v/>
      </c>
      <c r="AO605" s="281" t="str">
        <f>'1.  LRAMVA Summary'!$N$53</f>
        <v/>
      </c>
      <c r="AP605" s="281" t="str">
        <f>'1.  LRAMVA Summary'!$O$53</f>
        <v/>
      </c>
      <c r="AQ605" s="281" t="str">
        <f>'1.  LRAMVA Summary'!$P$53</f>
        <v/>
      </c>
      <c r="AR605" s="281" t="str">
        <f>'1.  LRAMVA Summary'!$Q$53</f>
        <v/>
      </c>
      <c r="AS605" s="283" t="str">
        <f>'1.  LRAMVA Summary'!$R$53</f>
        <v>Total</v>
      </c>
    </row>
    <row r="606" spans="1:45" ht="15.75" customHeight="1">
      <c r="A606" s="519"/>
      <c r="B606" s="505" t="s">
        <v>501</v>
      </c>
      <c r="C606" s="285"/>
      <c r="D606" s="285"/>
      <c r="E606" s="285"/>
      <c r="F606" s="285"/>
      <c r="G606" s="285"/>
      <c r="H606" s="285"/>
      <c r="I606" s="285"/>
      <c r="J606" s="285"/>
      <c r="K606" s="285"/>
      <c r="L606" s="285"/>
      <c r="M606" s="285"/>
      <c r="N606" s="285"/>
      <c r="O606" s="285"/>
      <c r="P606" s="285"/>
      <c r="Q606" s="286"/>
      <c r="R606" s="285"/>
      <c r="S606" s="285"/>
      <c r="T606" s="285"/>
      <c r="U606" s="285"/>
      <c r="V606" s="285"/>
      <c r="W606" s="285"/>
      <c r="X606" s="285"/>
      <c r="Y606" s="285"/>
      <c r="Z606" s="285"/>
      <c r="AA606" s="285"/>
      <c r="AB606" s="285"/>
      <c r="AC606" s="285"/>
      <c r="AD606" s="285"/>
      <c r="AE606" s="287" t="str">
        <f>'1.  LRAMVA Summary'!$D$54</f>
        <v>kWh</v>
      </c>
      <c r="AF606" s="287" t="str">
        <f>'1.  LRAMVA Summary'!$E$54</f>
        <v>kWh</v>
      </c>
      <c r="AG606" s="287" t="str">
        <f>'1.  LRAMVA Summary'!$F$54</f>
        <v>kW</v>
      </c>
      <c r="AH606" s="287" t="str">
        <f>'1.  LRAMVA Summary'!$G$54</f>
        <v>kW</v>
      </c>
      <c r="AI606" s="287" t="str">
        <f>'1.  LRAMVA Summary'!$H$54</f>
        <v>kW</v>
      </c>
      <c r="AJ606" s="287" t="str">
        <f>'1.  LRAMVA Summary'!$I$54</f>
        <v>kW</v>
      </c>
      <c r="AK606" s="287" t="str">
        <f>'1.  LRAMVA Summary'!$J$54</f>
        <v>kWh</v>
      </c>
      <c r="AL606" s="287">
        <f>'1.  LRAMVA Summary'!$K$54</f>
        <v>0</v>
      </c>
      <c r="AM606" s="287">
        <f>'1.  LRAMVA Summary'!$L$54</f>
        <v>0</v>
      </c>
      <c r="AN606" s="287">
        <f>'1.  LRAMVA Summary'!$M$54</f>
        <v>0</v>
      </c>
      <c r="AO606" s="287">
        <f>'1.  LRAMVA Summary'!$N$54</f>
        <v>0</v>
      </c>
      <c r="AP606" s="287">
        <f>'1.  LRAMVA Summary'!$O$54</f>
        <v>0</v>
      </c>
      <c r="AQ606" s="287">
        <f>'1.  LRAMVA Summary'!$P$54</f>
        <v>0</v>
      </c>
      <c r="AR606" s="287">
        <f>'1.  LRAMVA Summary'!$Q$54</f>
        <v>0</v>
      </c>
      <c r="AS606" s="288"/>
    </row>
    <row r="607" spans="1:45" ht="15.75" hidden="1" outlineLevel="1">
      <c r="A607" s="519"/>
      <c r="B607" s="491" t="s">
        <v>494</v>
      </c>
      <c r="C607" s="285"/>
      <c r="D607" s="285"/>
      <c r="E607" s="285"/>
      <c r="F607" s="285"/>
      <c r="G607" s="285"/>
      <c r="H607" s="285"/>
      <c r="I607" s="285"/>
      <c r="J607" s="285"/>
      <c r="K607" s="285"/>
      <c r="L607" s="285"/>
      <c r="M607" s="285"/>
      <c r="N607" s="285"/>
      <c r="O607" s="285"/>
      <c r="P607" s="285"/>
      <c r="Q607" s="286"/>
      <c r="R607" s="285"/>
      <c r="S607" s="285"/>
      <c r="T607" s="285"/>
      <c r="U607" s="285"/>
      <c r="V607" s="285"/>
      <c r="W607" s="285"/>
      <c r="X607" s="285"/>
      <c r="Y607" s="285"/>
      <c r="Z607" s="285"/>
      <c r="AA607" s="285"/>
      <c r="AB607" s="285"/>
      <c r="AC607" s="285"/>
      <c r="AD607" s="285"/>
      <c r="AE607" s="287"/>
      <c r="AF607" s="287"/>
      <c r="AG607" s="287"/>
      <c r="AH607" s="287"/>
      <c r="AI607" s="287"/>
      <c r="AJ607" s="287"/>
      <c r="AK607" s="287"/>
      <c r="AL607" s="287"/>
      <c r="AM607" s="287"/>
      <c r="AN607" s="287"/>
      <c r="AO607" s="287"/>
      <c r="AP607" s="287"/>
      <c r="AQ607" s="287"/>
      <c r="AR607" s="287"/>
      <c r="AS607" s="288"/>
    </row>
    <row r="608" spans="1:45" hidden="1" outlineLevel="1">
      <c r="A608" s="519">
        <v>1</v>
      </c>
      <c r="B608" s="423" t="s">
        <v>95</v>
      </c>
      <c r="C608" s="287" t="s">
        <v>1016</v>
      </c>
      <c r="D608" s="291">
        <v>21705.780712894342</v>
      </c>
      <c r="E608" s="291">
        <f>$D$608*'Alectra Persistence Savings %'!H94</f>
        <v>17466.427362938844</v>
      </c>
      <c r="F608" s="291">
        <f>$D$608*'Alectra Persistence Savings %'!I94</f>
        <v>17466.427362938844</v>
      </c>
      <c r="G608" s="291">
        <f>$D$608*'Alectra Persistence Savings %'!J94</f>
        <v>17466.427362938844</v>
      </c>
      <c r="H608" s="291">
        <f>$D$608*'Alectra Persistence Savings %'!K94</f>
        <v>17466.427362938844</v>
      </c>
      <c r="I608" s="291">
        <f>$D$608*'Alectra Persistence Savings %'!L94</f>
        <v>17466.427362938844</v>
      </c>
      <c r="J608" s="291">
        <f>$D$608*'Alectra Persistence Savings %'!M94</f>
        <v>17466.427362938844</v>
      </c>
      <c r="K608" s="291">
        <f>$D$608*'Alectra Persistence Savings %'!N94</f>
        <v>17466.217451675475</v>
      </c>
      <c r="L608" s="291">
        <f>$D$608*'Alectra Persistence Savings %'!O94</f>
        <v>17466.217451675475</v>
      </c>
      <c r="M608" s="291">
        <f>$D$608*'Alectra Persistence Savings %'!P94</f>
        <v>17419.534686067658</v>
      </c>
      <c r="N608" s="291">
        <f>$D$608*'Alectra Persistence Savings %'!Q94</f>
        <v>17053.255227972706</v>
      </c>
      <c r="O608" s="291">
        <f>$D$608*'Alectra Persistence Savings %'!R94</f>
        <v>17049.886105340389</v>
      </c>
      <c r="P608" s="291">
        <f>$D$608*'Alectra Persistence Savings %'!S94</f>
        <v>17049.886105340389</v>
      </c>
      <c r="Q608" s="287"/>
      <c r="R608" s="291">
        <v>1.3675629710003192</v>
      </c>
      <c r="S608" s="291">
        <f>$R$608*'Alectra Persistence Savings %'!$AS$94</f>
        <v>1.1093755960861733</v>
      </c>
      <c r="T608" s="291">
        <f>$R$608*'Alectra Persistence Savings %'!$AS$94</f>
        <v>1.1093755960861733</v>
      </c>
      <c r="U608" s="291">
        <f>$R$608*'Alectra Persistence Savings %'!$AS$94</f>
        <v>1.1093755960861733</v>
      </c>
      <c r="V608" s="291">
        <f>$R$608*'Alectra Persistence Savings %'!$AS$94</f>
        <v>1.1093755960861733</v>
      </c>
      <c r="W608" s="291">
        <f>$R$608*'Alectra Persistence Savings %'!$AS$94</f>
        <v>1.1093755960861733</v>
      </c>
      <c r="X608" s="291">
        <f>$R$608*'Alectra Persistence Savings %'!$AS$94</f>
        <v>1.1093755960861733</v>
      </c>
      <c r="Y608" s="291">
        <f>$R$608*'Alectra Persistence Savings %'!$AS$94</f>
        <v>1.1093755960861733</v>
      </c>
      <c r="Z608" s="291">
        <f>$R$608*'Alectra Persistence Savings %'!$AS$94</f>
        <v>1.1093755960861733</v>
      </c>
      <c r="AA608" s="291">
        <f>$R$608*'Alectra Persistence Savings %'!$AS$94</f>
        <v>1.1093755960861733</v>
      </c>
      <c r="AB608" s="291">
        <f>$R$608*'Alectra Persistence Savings %'!$AS$94</f>
        <v>1.1093755960861733</v>
      </c>
      <c r="AC608" s="291">
        <f>$R$608*'Alectra Persistence Savings %'!$AS$94</f>
        <v>1.1093755960861733</v>
      </c>
      <c r="AD608" s="291">
        <f>$R$608*'Alectra Persistence Savings %'!$AS$94</f>
        <v>1.1093755960861733</v>
      </c>
      <c r="AE608" s="405">
        <v>1</v>
      </c>
      <c r="AF608" s="405"/>
      <c r="AG608" s="405"/>
      <c r="AH608" s="405"/>
      <c r="AI608" s="405"/>
      <c r="AJ608" s="405"/>
      <c r="AK608" s="405"/>
      <c r="AL608" s="405"/>
      <c r="AM608" s="405"/>
      <c r="AN608" s="405"/>
      <c r="AO608" s="405"/>
      <c r="AP608" s="405"/>
      <c r="AQ608" s="405"/>
      <c r="AR608" s="405"/>
      <c r="AS608" s="292">
        <f>SUM(AE608:AR608)</f>
        <v>1</v>
      </c>
    </row>
    <row r="609" spans="1:45" hidden="1" outlineLevel="1">
      <c r="A609" s="519"/>
      <c r="B609" s="290" t="s">
        <v>309</v>
      </c>
      <c r="C609" s="287" t="s">
        <v>1017</v>
      </c>
      <c r="D609" s="291"/>
      <c r="E609" s="291"/>
      <c r="F609" s="291"/>
      <c r="G609" s="291"/>
      <c r="H609" s="291"/>
      <c r="I609" s="291"/>
      <c r="J609" s="291"/>
      <c r="K609" s="291"/>
      <c r="L609" s="291"/>
      <c r="M609" s="291"/>
      <c r="N609" s="291"/>
      <c r="O609" s="291"/>
      <c r="P609" s="291"/>
      <c r="Q609" s="463"/>
      <c r="R609" s="291"/>
      <c r="S609" s="291"/>
      <c r="T609" s="291"/>
      <c r="U609" s="291"/>
      <c r="V609" s="291"/>
      <c r="W609" s="291"/>
      <c r="X609" s="291"/>
      <c r="Y609" s="291"/>
      <c r="Z609" s="291"/>
      <c r="AA609" s="291"/>
      <c r="AB609" s="291"/>
      <c r="AC609" s="291"/>
      <c r="AD609" s="291"/>
      <c r="AE609" s="406">
        <v>1</v>
      </c>
      <c r="AF609" s="406">
        <v>0</v>
      </c>
      <c r="AG609" s="406">
        <v>0</v>
      </c>
      <c r="AH609" s="406">
        <v>0</v>
      </c>
      <c r="AI609" s="406">
        <v>0</v>
      </c>
      <c r="AJ609" s="406">
        <v>0</v>
      </c>
      <c r="AK609" s="406">
        <v>0</v>
      </c>
      <c r="AL609" s="406">
        <v>0</v>
      </c>
      <c r="AM609" s="406">
        <v>0</v>
      </c>
      <c r="AN609" s="406">
        <f t="shared" ref="AN609" si="782">AN608</f>
        <v>0</v>
      </c>
      <c r="AO609" s="406">
        <f t="shared" ref="AO609" si="783">AO608</f>
        <v>0</v>
      </c>
      <c r="AP609" s="406">
        <f t="shared" ref="AP609" si="784">AP608</f>
        <v>0</v>
      </c>
      <c r="AQ609" s="406">
        <f t="shared" ref="AQ609" si="785">AQ608</f>
        <v>0</v>
      </c>
      <c r="AR609" s="406">
        <f t="shared" ref="AR609" si="786">AR608</f>
        <v>0</v>
      </c>
      <c r="AS609" s="293"/>
    </row>
    <row r="610" spans="1:45" ht="15.75" hidden="1" outlineLevel="1">
      <c r="A610" s="519"/>
      <c r="B610" s="294"/>
      <c r="C610" s="295"/>
      <c r="D610" s="295"/>
      <c r="E610" s="295"/>
      <c r="F610" s="295"/>
      <c r="G610" s="295"/>
      <c r="H610" s="295"/>
      <c r="I610" s="295"/>
      <c r="J610" s="725"/>
      <c r="K610" s="295"/>
      <c r="L610" s="295"/>
      <c r="M610" s="295"/>
      <c r="N610" s="295"/>
      <c r="O610" s="295"/>
      <c r="P610" s="295"/>
      <c r="Q610" s="296"/>
      <c r="R610" s="295"/>
      <c r="S610" s="295"/>
      <c r="T610" s="295"/>
      <c r="U610" s="295"/>
      <c r="V610" s="295"/>
      <c r="W610" s="295"/>
      <c r="X610" s="295"/>
      <c r="Y610" s="295"/>
      <c r="Z610" s="295"/>
      <c r="AA610" s="295"/>
      <c r="AB610" s="295"/>
      <c r="AC610" s="295"/>
      <c r="AD610" s="295"/>
      <c r="AE610" s="407"/>
      <c r="AF610" s="408"/>
      <c r="AG610" s="408"/>
      <c r="AH610" s="408"/>
      <c r="AI610" s="408"/>
      <c r="AJ610" s="408"/>
      <c r="AK610" s="408"/>
      <c r="AL610" s="408"/>
      <c r="AM610" s="408"/>
      <c r="AN610" s="408"/>
      <c r="AO610" s="408"/>
      <c r="AP610" s="408"/>
      <c r="AQ610" s="408"/>
      <c r="AR610" s="408"/>
      <c r="AS610" s="298"/>
    </row>
    <row r="611" spans="1:45" hidden="1" outlineLevel="1">
      <c r="A611" s="519">
        <v>2</v>
      </c>
      <c r="B611" s="423" t="s">
        <v>96</v>
      </c>
      <c r="C611" s="287" t="s">
        <v>25</v>
      </c>
      <c r="D611" s="291"/>
      <c r="E611" s="291"/>
      <c r="F611" s="291"/>
      <c r="G611" s="291"/>
      <c r="H611" s="291"/>
      <c r="I611" s="291"/>
      <c r="J611" s="291"/>
      <c r="K611" s="291"/>
      <c r="L611" s="291"/>
      <c r="M611" s="291"/>
      <c r="N611" s="291"/>
      <c r="O611" s="291"/>
      <c r="P611" s="291"/>
      <c r="Q611" s="287"/>
      <c r="R611" s="291"/>
      <c r="S611" s="291"/>
      <c r="T611" s="291"/>
      <c r="U611" s="291"/>
      <c r="V611" s="291"/>
      <c r="W611" s="291"/>
      <c r="X611" s="291"/>
      <c r="Y611" s="291"/>
      <c r="Z611" s="291"/>
      <c r="AA611" s="291"/>
      <c r="AB611" s="291"/>
      <c r="AC611" s="291"/>
      <c r="AD611" s="291"/>
      <c r="AE611" s="405"/>
      <c r="AF611" s="405"/>
      <c r="AG611" s="405"/>
      <c r="AH611" s="405"/>
      <c r="AI611" s="405"/>
      <c r="AJ611" s="405"/>
      <c r="AK611" s="405"/>
      <c r="AL611" s="405"/>
      <c r="AM611" s="405"/>
      <c r="AN611" s="405"/>
      <c r="AO611" s="405"/>
      <c r="AP611" s="405"/>
      <c r="AQ611" s="405"/>
      <c r="AR611" s="405"/>
      <c r="AS611" s="292">
        <f>SUM(AE611:AR611)</f>
        <v>0</v>
      </c>
    </row>
    <row r="612" spans="1:45" hidden="1" outlineLevel="1">
      <c r="A612" s="519"/>
      <c r="B612" s="290" t="s">
        <v>309</v>
      </c>
      <c r="C612" s="287" t="s">
        <v>163</v>
      </c>
      <c r="D612" s="291"/>
      <c r="E612" s="291"/>
      <c r="F612" s="291"/>
      <c r="G612" s="291"/>
      <c r="H612" s="291"/>
      <c r="I612" s="291"/>
      <c r="J612" s="291"/>
      <c r="K612" s="291"/>
      <c r="L612" s="291"/>
      <c r="M612" s="291"/>
      <c r="N612" s="291"/>
      <c r="O612" s="291"/>
      <c r="P612" s="291"/>
      <c r="Q612" s="463"/>
      <c r="R612" s="291"/>
      <c r="S612" s="291"/>
      <c r="T612" s="291"/>
      <c r="U612" s="291"/>
      <c r="V612" s="291"/>
      <c r="W612" s="291"/>
      <c r="X612" s="291"/>
      <c r="Y612" s="291"/>
      <c r="Z612" s="291"/>
      <c r="AA612" s="291"/>
      <c r="AB612" s="291"/>
      <c r="AC612" s="291"/>
      <c r="AD612" s="291"/>
      <c r="AE612" s="406">
        <v>0</v>
      </c>
      <c r="AF612" s="406">
        <v>0</v>
      </c>
      <c r="AG612" s="406">
        <v>0</v>
      </c>
      <c r="AH612" s="406">
        <v>0</v>
      </c>
      <c r="AI612" s="406">
        <v>0</v>
      </c>
      <c r="AJ612" s="406">
        <v>0</v>
      </c>
      <c r="AK612" s="406">
        <v>0</v>
      </c>
      <c r="AL612" s="406">
        <v>0</v>
      </c>
      <c r="AM612" s="406">
        <v>0</v>
      </c>
      <c r="AN612" s="406">
        <f t="shared" ref="AN612" si="787">AN611</f>
        <v>0</v>
      </c>
      <c r="AO612" s="406">
        <f t="shared" ref="AO612" si="788">AO611</f>
        <v>0</v>
      </c>
      <c r="AP612" s="406">
        <f t="shared" ref="AP612" si="789">AP611</f>
        <v>0</v>
      </c>
      <c r="AQ612" s="406">
        <f t="shared" ref="AQ612" si="790">AQ611</f>
        <v>0</v>
      </c>
      <c r="AR612" s="406">
        <f t="shared" ref="AR612" si="791">AR611</f>
        <v>0</v>
      </c>
      <c r="AS612" s="293"/>
    </row>
    <row r="613" spans="1:45" ht="15.75" hidden="1" outlineLevel="1">
      <c r="A613" s="519"/>
      <c r="B613" s="294"/>
      <c r="C613" s="295"/>
      <c r="D613" s="300"/>
      <c r="E613" s="300"/>
      <c r="F613" s="300"/>
      <c r="G613" s="300"/>
      <c r="H613" s="300"/>
      <c r="I613" s="300"/>
      <c r="J613" s="300"/>
      <c r="K613" s="300"/>
      <c r="L613" s="300"/>
      <c r="M613" s="300"/>
      <c r="N613" s="300"/>
      <c r="O613" s="300"/>
      <c r="P613" s="300"/>
      <c r="Q613" s="296"/>
      <c r="R613" s="300"/>
      <c r="S613" s="300"/>
      <c r="T613" s="300"/>
      <c r="U613" s="300"/>
      <c r="V613" s="300"/>
      <c r="W613" s="300"/>
      <c r="X613" s="300"/>
      <c r="Y613" s="300"/>
      <c r="Z613" s="300"/>
      <c r="AA613" s="300"/>
      <c r="AB613" s="300"/>
      <c r="AC613" s="300"/>
      <c r="AD613" s="300"/>
      <c r="AE613" s="407"/>
      <c r="AF613" s="408"/>
      <c r="AG613" s="408"/>
      <c r="AH613" s="408"/>
      <c r="AI613" s="408"/>
      <c r="AJ613" s="408"/>
      <c r="AK613" s="408"/>
      <c r="AL613" s="408"/>
      <c r="AM613" s="408"/>
      <c r="AN613" s="408"/>
      <c r="AO613" s="408"/>
      <c r="AP613" s="408"/>
      <c r="AQ613" s="408"/>
      <c r="AR613" s="408"/>
      <c r="AS613" s="298"/>
    </row>
    <row r="614" spans="1:45" hidden="1" outlineLevel="1">
      <c r="A614" s="519">
        <v>3</v>
      </c>
      <c r="B614" s="423" t="s">
        <v>97</v>
      </c>
      <c r="C614" s="287" t="s">
        <v>25</v>
      </c>
      <c r="D614" s="291"/>
      <c r="E614" s="291"/>
      <c r="F614" s="291"/>
      <c r="G614" s="291"/>
      <c r="H614" s="291"/>
      <c r="I614" s="291"/>
      <c r="J614" s="291"/>
      <c r="K614" s="291"/>
      <c r="L614" s="291"/>
      <c r="M614" s="291"/>
      <c r="N614" s="291"/>
      <c r="O614" s="291"/>
      <c r="P614" s="291"/>
      <c r="Q614" s="287"/>
      <c r="R614" s="291"/>
      <c r="S614" s="291"/>
      <c r="T614" s="291"/>
      <c r="U614" s="291"/>
      <c r="V614" s="291"/>
      <c r="W614" s="291"/>
      <c r="X614" s="291"/>
      <c r="Y614" s="291"/>
      <c r="Z614" s="291"/>
      <c r="AA614" s="291"/>
      <c r="AB614" s="291"/>
      <c r="AC614" s="291"/>
      <c r="AD614" s="291"/>
      <c r="AE614" s="405"/>
      <c r="AF614" s="405"/>
      <c r="AG614" s="405"/>
      <c r="AH614" s="405"/>
      <c r="AI614" s="405"/>
      <c r="AJ614" s="405"/>
      <c r="AK614" s="405"/>
      <c r="AL614" s="405"/>
      <c r="AM614" s="405"/>
      <c r="AN614" s="405"/>
      <c r="AO614" s="405"/>
      <c r="AP614" s="405"/>
      <c r="AQ614" s="405"/>
      <c r="AR614" s="405"/>
      <c r="AS614" s="292">
        <f>SUM(AE614:AR614)</f>
        <v>0</v>
      </c>
    </row>
    <row r="615" spans="1:45" hidden="1" outlineLevel="1">
      <c r="A615" s="519"/>
      <c r="B615" s="290" t="s">
        <v>309</v>
      </c>
      <c r="C615" s="287" t="s">
        <v>163</v>
      </c>
      <c r="D615" s="291"/>
      <c r="E615" s="291"/>
      <c r="F615" s="291"/>
      <c r="G615" s="291"/>
      <c r="H615" s="291"/>
      <c r="I615" s="291"/>
      <c r="J615" s="291"/>
      <c r="K615" s="291"/>
      <c r="L615" s="291"/>
      <c r="M615" s="291"/>
      <c r="N615" s="291"/>
      <c r="O615" s="291"/>
      <c r="P615" s="291"/>
      <c r="Q615" s="463"/>
      <c r="R615" s="291"/>
      <c r="S615" s="291"/>
      <c r="T615" s="291"/>
      <c r="U615" s="291"/>
      <c r="V615" s="291"/>
      <c r="W615" s="291"/>
      <c r="X615" s="291"/>
      <c r="Y615" s="291"/>
      <c r="Z615" s="291"/>
      <c r="AA615" s="291"/>
      <c r="AB615" s="291"/>
      <c r="AC615" s="291"/>
      <c r="AD615" s="291"/>
      <c r="AE615" s="406">
        <v>0</v>
      </c>
      <c r="AF615" s="406">
        <v>0</v>
      </c>
      <c r="AG615" s="406">
        <v>0</v>
      </c>
      <c r="AH615" s="406">
        <v>0</v>
      </c>
      <c r="AI615" s="406">
        <v>0</v>
      </c>
      <c r="AJ615" s="406">
        <v>0</v>
      </c>
      <c r="AK615" s="406">
        <v>0</v>
      </c>
      <c r="AL615" s="406">
        <v>0</v>
      </c>
      <c r="AM615" s="406">
        <v>0</v>
      </c>
      <c r="AN615" s="406">
        <f t="shared" ref="AN615" si="792">AN614</f>
        <v>0</v>
      </c>
      <c r="AO615" s="406">
        <f t="shared" ref="AO615" si="793">AO614</f>
        <v>0</v>
      </c>
      <c r="AP615" s="406">
        <f t="shared" ref="AP615" si="794">AP614</f>
        <v>0</v>
      </c>
      <c r="AQ615" s="406">
        <f t="shared" ref="AQ615" si="795">AQ614</f>
        <v>0</v>
      </c>
      <c r="AR615" s="406">
        <f t="shared" ref="AR615" si="796">AR614</f>
        <v>0</v>
      </c>
      <c r="AS615" s="293"/>
    </row>
    <row r="616" spans="1:45" hidden="1" outlineLevel="1">
      <c r="A616" s="519"/>
      <c r="B616" s="290"/>
      <c r="C616" s="301"/>
      <c r="D616" s="287"/>
      <c r="E616" s="287"/>
      <c r="F616" s="287"/>
      <c r="G616" s="287"/>
      <c r="H616" s="287"/>
      <c r="I616" s="287"/>
      <c r="J616" s="287"/>
      <c r="K616" s="287"/>
      <c r="L616" s="287"/>
      <c r="M616" s="287"/>
      <c r="N616" s="287"/>
      <c r="O616" s="287"/>
      <c r="P616" s="287"/>
      <c r="Q616" s="287"/>
      <c r="R616" s="287"/>
      <c r="S616" s="287"/>
      <c r="T616" s="287"/>
      <c r="U616" s="287"/>
      <c r="V616" s="287"/>
      <c r="W616" s="287"/>
      <c r="X616" s="287"/>
      <c r="Y616" s="287"/>
      <c r="Z616" s="287"/>
      <c r="AA616" s="287"/>
      <c r="AB616" s="287"/>
      <c r="AC616" s="287"/>
      <c r="AD616" s="287"/>
      <c r="AE616" s="407"/>
      <c r="AF616" s="407"/>
      <c r="AG616" s="407"/>
      <c r="AH616" s="407"/>
      <c r="AI616" s="407"/>
      <c r="AJ616" s="407"/>
      <c r="AK616" s="407"/>
      <c r="AL616" s="407"/>
      <c r="AM616" s="407"/>
      <c r="AN616" s="407"/>
      <c r="AO616" s="407"/>
      <c r="AP616" s="407"/>
      <c r="AQ616" s="407"/>
      <c r="AR616" s="407"/>
      <c r="AS616" s="302"/>
    </row>
    <row r="617" spans="1:45" hidden="1" outlineLevel="1">
      <c r="A617" s="519">
        <v>4</v>
      </c>
      <c r="B617" s="507" t="s">
        <v>664</v>
      </c>
      <c r="C617" s="287" t="s">
        <v>25</v>
      </c>
      <c r="D617" s="291"/>
      <c r="E617" s="291"/>
      <c r="F617" s="291"/>
      <c r="G617" s="291"/>
      <c r="H617" s="291"/>
      <c r="I617" s="291"/>
      <c r="J617" s="291"/>
      <c r="K617" s="291"/>
      <c r="L617" s="291"/>
      <c r="M617" s="291"/>
      <c r="N617" s="291"/>
      <c r="O617" s="291"/>
      <c r="P617" s="291"/>
      <c r="Q617" s="287"/>
      <c r="R617" s="291"/>
      <c r="S617" s="291"/>
      <c r="T617" s="291"/>
      <c r="U617" s="291"/>
      <c r="V617" s="291"/>
      <c r="W617" s="291"/>
      <c r="X617" s="291"/>
      <c r="Y617" s="291"/>
      <c r="Z617" s="291"/>
      <c r="AA617" s="291"/>
      <c r="AB617" s="291"/>
      <c r="AC617" s="291"/>
      <c r="AD617" s="291"/>
      <c r="AE617" s="405"/>
      <c r="AF617" s="405"/>
      <c r="AG617" s="405"/>
      <c r="AH617" s="405"/>
      <c r="AI617" s="405"/>
      <c r="AJ617" s="405"/>
      <c r="AK617" s="405"/>
      <c r="AL617" s="405"/>
      <c r="AM617" s="405"/>
      <c r="AN617" s="405"/>
      <c r="AO617" s="405"/>
      <c r="AP617" s="405"/>
      <c r="AQ617" s="405"/>
      <c r="AR617" s="405"/>
      <c r="AS617" s="292">
        <f>SUM(AE617:AR617)</f>
        <v>0</v>
      </c>
    </row>
    <row r="618" spans="1:45" hidden="1" outlineLevel="1">
      <c r="A618" s="519"/>
      <c r="B618" s="290" t="s">
        <v>309</v>
      </c>
      <c r="C618" s="287" t="s">
        <v>163</v>
      </c>
      <c r="D618" s="291"/>
      <c r="E618" s="291"/>
      <c r="F618" s="291"/>
      <c r="G618" s="291"/>
      <c r="H618" s="291"/>
      <c r="I618" s="291"/>
      <c r="J618" s="291"/>
      <c r="K618" s="291"/>
      <c r="L618" s="291"/>
      <c r="M618" s="291"/>
      <c r="N618" s="291"/>
      <c r="O618" s="291"/>
      <c r="P618" s="291"/>
      <c r="Q618" s="463"/>
      <c r="R618" s="291"/>
      <c r="S618" s="291"/>
      <c r="T618" s="291"/>
      <c r="U618" s="291"/>
      <c r="V618" s="291"/>
      <c r="W618" s="291"/>
      <c r="X618" s="291"/>
      <c r="Y618" s="291"/>
      <c r="Z618" s="291"/>
      <c r="AA618" s="291"/>
      <c r="AB618" s="291"/>
      <c r="AC618" s="291"/>
      <c r="AD618" s="291"/>
      <c r="AE618" s="406">
        <v>0</v>
      </c>
      <c r="AF618" s="406">
        <v>0</v>
      </c>
      <c r="AG618" s="406">
        <v>0</v>
      </c>
      <c r="AH618" s="406">
        <v>0</v>
      </c>
      <c r="AI618" s="406">
        <v>0</v>
      </c>
      <c r="AJ618" s="406">
        <v>0</v>
      </c>
      <c r="AK618" s="406">
        <v>0</v>
      </c>
      <c r="AL618" s="406">
        <v>0</v>
      </c>
      <c r="AM618" s="406">
        <v>0</v>
      </c>
      <c r="AN618" s="406">
        <f t="shared" ref="AN618" si="797">AN617</f>
        <v>0</v>
      </c>
      <c r="AO618" s="406">
        <f t="shared" ref="AO618" si="798">AO617</f>
        <v>0</v>
      </c>
      <c r="AP618" s="406">
        <f t="shared" ref="AP618" si="799">AP617</f>
        <v>0</v>
      </c>
      <c r="AQ618" s="406">
        <f t="shared" ref="AQ618" si="800">AQ617</f>
        <v>0</v>
      </c>
      <c r="AR618" s="406">
        <f t="shared" ref="AR618" si="801">AR617</f>
        <v>0</v>
      </c>
      <c r="AS618" s="293"/>
    </row>
    <row r="619" spans="1:45" hidden="1" outlineLevel="1">
      <c r="A619" s="519"/>
      <c r="B619" s="290"/>
      <c r="C619" s="301"/>
      <c r="D619" s="300"/>
      <c r="E619" s="300"/>
      <c r="F619" s="300"/>
      <c r="G619" s="300"/>
      <c r="H619" s="300"/>
      <c r="I619" s="300"/>
      <c r="J619" s="300"/>
      <c r="K619" s="300"/>
      <c r="L619" s="300"/>
      <c r="M619" s="300"/>
      <c r="N619" s="300"/>
      <c r="O619" s="300"/>
      <c r="P619" s="300"/>
      <c r="Q619" s="287"/>
      <c r="R619" s="300"/>
      <c r="S619" s="300"/>
      <c r="T619" s="300"/>
      <c r="U619" s="300"/>
      <c r="V619" s="300"/>
      <c r="W619" s="300"/>
      <c r="X619" s="300"/>
      <c r="Y619" s="300"/>
      <c r="Z619" s="300"/>
      <c r="AA619" s="300"/>
      <c r="AB619" s="300"/>
      <c r="AC619" s="300"/>
      <c r="AD619" s="300"/>
      <c r="AE619" s="407"/>
      <c r="AF619" s="407"/>
      <c r="AG619" s="407"/>
      <c r="AH619" s="407"/>
      <c r="AI619" s="407"/>
      <c r="AJ619" s="407"/>
      <c r="AK619" s="407"/>
      <c r="AL619" s="407"/>
      <c r="AM619" s="407"/>
      <c r="AN619" s="407"/>
      <c r="AO619" s="407"/>
      <c r="AP619" s="407"/>
      <c r="AQ619" s="407"/>
      <c r="AR619" s="407"/>
      <c r="AS619" s="302"/>
    </row>
    <row r="620" spans="1:45" ht="15.75" hidden="1" customHeight="1" outlineLevel="1">
      <c r="A620" s="519">
        <v>5</v>
      </c>
      <c r="B620" s="423" t="s">
        <v>98</v>
      </c>
      <c r="C620" s="287" t="s">
        <v>25</v>
      </c>
      <c r="D620" s="291"/>
      <c r="E620" s="291"/>
      <c r="F620" s="291"/>
      <c r="G620" s="291"/>
      <c r="H620" s="291"/>
      <c r="I620" s="291"/>
      <c r="J620" s="291"/>
      <c r="K620" s="291"/>
      <c r="L620" s="291"/>
      <c r="M620" s="291"/>
      <c r="N620" s="291"/>
      <c r="O620" s="291"/>
      <c r="P620" s="291"/>
      <c r="Q620" s="287"/>
      <c r="R620" s="291"/>
      <c r="S620" s="291"/>
      <c r="T620" s="291"/>
      <c r="U620" s="291"/>
      <c r="V620" s="291"/>
      <c r="W620" s="291"/>
      <c r="X620" s="291"/>
      <c r="Y620" s="291"/>
      <c r="Z620" s="291"/>
      <c r="AA620" s="291"/>
      <c r="AB620" s="291"/>
      <c r="AC620" s="291"/>
      <c r="AD620" s="291"/>
      <c r="AE620" s="405"/>
      <c r="AF620" s="405"/>
      <c r="AG620" s="405"/>
      <c r="AH620" s="405"/>
      <c r="AI620" s="405"/>
      <c r="AJ620" s="405"/>
      <c r="AK620" s="405"/>
      <c r="AL620" s="405"/>
      <c r="AM620" s="405"/>
      <c r="AN620" s="405"/>
      <c r="AO620" s="405"/>
      <c r="AP620" s="405"/>
      <c r="AQ620" s="405"/>
      <c r="AR620" s="405"/>
      <c r="AS620" s="292">
        <f>SUM(AE620:AR620)</f>
        <v>0</v>
      </c>
    </row>
    <row r="621" spans="1:45" hidden="1" outlineLevel="1">
      <c r="A621" s="519"/>
      <c r="B621" s="290" t="s">
        <v>309</v>
      </c>
      <c r="C621" s="287" t="s">
        <v>163</v>
      </c>
      <c r="D621" s="291"/>
      <c r="E621" s="291"/>
      <c r="F621" s="291"/>
      <c r="G621" s="291"/>
      <c r="H621" s="291"/>
      <c r="I621" s="291"/>
      <c r="J621" s="291"/>
      <c r="K621" s="291"/>
      <c r="L621" s="291"/>
      <c r="M621" s="291"/>
      <c r="N621" s="291"/>
      <c r="O621" s="291"/>
      <c r="P621" s="291"/>
      <c r="Q621" s="463"/>
      <c r="R621" s="291"/>
      <c r="S621" s="291"/>
      <c r="T621" s="291"/>
      <c r="U621" s="291"/>
      <c r="V621" s="291"/>
      <c r="W621" s="291"/>
      <c r="X621" s="291"/>
      <c r="Y621" s="291"/>
      <c r="Z621" s="291"/>
      <c r="AA621" s="291"/>
      <c r="AB621" s="291"/>
      <c r="AC621" s="291"/>
      <c r="AD621" s="291"/>
      <c r="AE621" s="406">
        <v>0</v>
      </c>
      <c r="AF621" s="406">
        <v>0</v>
      </c>
      <c r="AG621" s="406">
        <v>0</v>
      </c>
      <c r="AH621" s="406">
        <v>0</v>
      </c>
      <c r="AI621" s="406">
        <v>0</v>
      </c>
      <c r="AJ621" s="406">
        <v>0</v>
      </c>
      <c r="AK621" s="406">
        <v>0</v>
      </c>
      <c r="AL621" s="406">
        <v>0</v>
      </c>
      <c r="AM621" s="406">
        <v>0</v>
      </c>
      <c r="AN621" s="406">
        <f t="shared" ref="AN621" si="802">AN620</f>
        <v>0</v>
      </c>
      <c r="AO621" s="406">
        <f t="shared" ref="AO621" si="803">AO620</f>
        <v>0</v>
      </c>
      <c r="AP621" s="406">
        <f t="shared" ref="AP621" si="804">AP620</f>
        <v>0</v>
      </c>
      <c r="AQ621" s="406">
        <f t="shared" ref="AQ621" si="805">AQ620</f>
        <v>0</v>
      </c>
      <c r="AR621" s="406">
        <f t="shared" ref="AR621" si="806">AR620</f>
        <v>0</v>
      </c>
      <c r="AS621" s="293"/>
    </row>
    <row r="622" spans="1:45" hidden="1" outlineLevel="1">
      <c r="A622" s="519"/>
      <c r="B622" s="290"/>
      <c r="C622" s="287"/>
      <c r="D622" s="287"/>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c r="AA622" s="287"/>
      <c r="AB622" s="287"/>
      <c r="AC622" s="287"/>
      <c r="AD622" s="287"/>
      <c r="AE622" s="417"/>
      <c r="AF622" s="418"/>
      <c r="AG622" s="418"/>
      <c r="AH622" s="418"/>
      <c r="AI622" s="418"/>
      <c r="AJ622" s="418"/>
      <c r="AK622" s="418"/>
      <c r="AL622" s="418"/>
      <c r="AM622" s="418"/>
      <c r="AN622" s="418"/>
      <c r="AO622" s="418"/>
      <c r="AP622" s="418"/>
      <c r="AQ622" s="418"/>
      <c r="AR622" s="418"/>
      <c r="AS622" s="293"/>
    </row>
    <row r="623" spans="1:45" ht="15.75" hidden="1" outlineLevel="1">
      <c r="A623" s="519"/>
      <c r="B623" s="315" t="s">
        <v>495</v>
      </c>
      <c r="C623" s="285"/>
      <c r="D623" s="285"/>
      <c r="E623" s="285"/>
      <c r="F623" s="285"/>
      <c r="G623" s="285"/>
      <c r="H623" s="285"/>
      <c r="I623" s="285"/>
      <c r="J623" s="285"/>
      <c r="K623" s="285"/>
      <c r="L623" s="285"/>
      <c r="M623" s="285"/>
      <c r="N623" s="285"/>
      <c r="O623" s="285"/>
      <c r="P623" s="285"/>
      <c r="Q623" s="286"/>
      <c r="R623" s="285"/>
      <c r="S623" s="285"/>
      <c r="T623" s="285"/>
      <c r="U623" s="285"/>
      <c r="V623" s="285"/>
      <c r="W623" s="285"/>
      <c r="X623" s="285"/>
      <c r="Y623" s="285"/>
      <c r="Z623" s="285"/>
      <c r="AA623" s="285"/>
      <c r="AB623" s="285"/>
      <c r="AC623" s="285"/>
      <c r="AD623" s="285"/>
      <c r="AE623" s="409"/>
      <c r="AF623" s="409"/>
      <c r="AG623" s="409"/>
      <c r="AH623" s="409"/>
      <c r="AI623" s="409"/>
      <c r="AJ623" s="409"/>
      <c r="AK623" s="409"/>
      <c r="AL623" s="409"/>
      <c r="AM623" s="409"/>
      <c r="AN623" s="409"/>
      <c r="AO623" s="409"/>
      <c r="AP623" s="409"/>
      <c r="AQ623" s="409"/>
      <c r="AR623" s="409"/>
      <c r="AS623" s="288"/>
    </row>
    <row r="624" spans="1:45" hidden="1" outlineLevel="1">
      <c r="A624" s="519">
        <v>6</v>
      </c>
      <c r="B624" s="423" t="s">
        <v>99</v>
      </c>
      <c r="C624" s="287" t="s">
        <v>25</v>
      </c>
      <c r="D624" s="291"/>
      <c r="E624" s="291"/>
      <c r="F624" s="291"/>
      <c r="G624" s="291"/>
      <c r="H624" s="291"/>
      <c r="I624" s="291"/>
      <c r="J624" s="291"/>
      <c r="K624" s="291"/>
      <c r="L624" s="291"/>
      <c r="M624" s="291"/>
      <c r="N624" s="291"/>
      <c r="O624" s="291"/>
      <c r="P624" s="291"/>
      <c r="Q624" s="291">
        <v>12</v>
      </c>
      <c r="R624" s="291"/>
      <c r="S624" s="291"/>
      <c r="T624" s="291"/>
      <c r="U624" s="291"/>
      <c r="V624" s="291"/>
      <c r="W624" s="291"/>
      <c r="X624" s="291"/>
      <c r="Y624" s="291"/>
      <c r="Z624" s="291"/>
      <c r="AA624" s="291"/>
      <c r="AB624" s="291"/>
      <c r="AC624" s="291"/>
      <c r="AD624" s="291"/>
      <c r="AE624" s="410"/>
      <c r="AF624" s="405"/>
      <c r="AG624" s="405"/>
      <c r="AH624" s="405"/>
      <c r="AI624" s="405"/>
      <c r="AJ624" s="405"/>
      <c r="AK624" s="405"/>
      <c r="AL624" s="410"/>
      <c r="AM624" s="410"/>
      <c r="AN624" s="410"/>
      <c r="AO624" s="410"/>
      <c r="AP624" s="410"/>
      <c r="AQ624" s="410"/>
      <c r="AR624" s="410"/>
      <c r="AS624" s="292">
        <f>SUM(AE624:AR624)</f>
        <v>0</v>
      </c>
    </row>
    <row r="625" spans="1:45" hidden="1" outlineLevel="1">
      <c r="A625" s="519"/>
      <c r="B625" s="290" t="s">
        <v>309</v>
      </c>
      <c r="C625" s="287" t="s">
        <v>163</v>
      </c>
      <c r="D625" s="291"/>
      <c r="E625" s="291"/>
      <c r="F625" s="291"/>
      <c r="G625" s="291"/>
      <c r="H625" s="291"/>
      <c r="I625" s="291"/>
      <c r="J625" s="291"/>
      <c r="K625" s="291"/>
      <c r="L625" s="291"/>
      <c r="M625" s="291"/>
      <c r="N625" s="291"/>
      <c r="O625" s="291"/>
      <c r="P625" s="291"/>
      <c r="Q625" s="291">
        <v>12</v>
      </c>
      <c r="R625" s="291"/>
      <c r="S625" s="291"/>
      <c r="T625" s="291"/>
      <c r="U625" s="291"/>
      <c r="V625" s="291"/>
      <c r="W625" s="291"/>
      <c r="X625" s="291"/>
      <c r="Y625" s="291"/>
      <c r="Z625" s="291"/>
      <c r="AA625" s="291"/>
      <c r="AB625" s="291"/>
      <c r="AC625" s="291"/>
      <c r="AD625" s="291"/>
      <c r="AE625" s="406">
        <v>0</v>
      </c>
      <c r="AF625" s="406">
        <v>0</v>
      </c>
      <c r="AG625" s="406">
        <v>0</v>
      </c>
      <c r="AH625" s="406">
        <v>0</v>
      </c>
      <c r="AI625" s="406">
        <v>0</v>
      </c>
      <c r="AJ625" s="406">
        <v>0</v>
      </c>
      <c r="AK625" s="406">
        <v>0</v>
      </c>
      <c r="AL625" s="406">
        <v>0</v>
      </c>
      <c r="AM625" s="406">
        <v>0</v>
      </c>
      <c r="AN625" s="406">
        <f t="shared" ref="AN625" si="807">AN624</f>
        <v>0</v>
      </c>
      <c r="AO625" s="406">
        <f t="shared" ref="AO625" si="808">AO624</f>
        <v>0</v>
      </c>
      <c r="AP625" s="406">
        <f t="shared" ref="AP625" si="809">AP624</f>
        <v>0</v>
      </c>
      <c r="AQ625" s="406">
        <f t="shared" ref="AQ625" si="810">AQ624</f>
        <v>0</v>
      </c>
      <c r="AR625" s="406">
        <f t="shared" ref="AR625" si="811">AR624</f>
        <v>0</v>
      </c>
      <c r="AS625" s="307"/>
    </row>
    <row r="626" spans="1:45" hidden="1" outlineLevel="1">
      <c r="A626" s="519"/>
      <c r="B626" s="306"/>
      <c r="C626" s="308"/>
      <c r="D626" s="287"/>
      <c r="E626" s="287"/>
      <c r="F626" s="287"/>
      <c r="G626" s="287"/>
      <c r="H626" s="287"/>
      <c r="I626" s="287"/>
      <c r="J626" s="287"/>
      <c r="K626" s="287"/>
      <c r="L626" s="287"/>
      <c r="M626" s="287"/>
      <c r="N626" s="287"/>
      <c r="O626" s="287"/>
      <c r="P626" s="287"/>
      <c r="Q626" s="287"/>
      <c r="R626" s="287"/>
      <c r="S626" s="287"/>
      <c r="T626" s="287"/>
      <c r="U626" s="287"/>
      <c r="V626" s="287"/>
      <c r="W626" s="287"/>
      <c r="X626" s="287"/>
      <c r="Y626" s="287"/>
      <c r="Z626" s="287"/>
      <c r="AA626" s="287"/>
      <c r="AB626" s="287"/>
      <c r="AC626" s="287"/>
      <c r="AD626" s="287"/>
      <c r="AE626" s="411"/>
      <c r="AF626" s="411"/>
      <c r="AG626" s="411"/>
      <c r="AH626" s="411"/>
      <c r="AI626" s="411"/>
      <c r="AJ626" s="411"/>
      <c r="AK626" s="411"/>
      <c r="AL626" s="411"/>
      <c r="AM626" s="411"/>
      <c r="AN626" s="411"/>
      <c r="AO626" s="411"/>
      <c r="AP626" s="411"/>
      <c r="AQ626" s="411"/>
      <c r="AR626" s="411"/>
      <c r="AS626" s="309"/>
    </row>
    <row r="627" spans="1:45" hidden="1" outlineLevel="1">
      <c r="A627" s="519">
        <v>7</v>
      </c>
      <c r="B627" s="423" t="s">
        <v>100</v>
      </c>
      <c r="C627" s="287" t="s">
        <v>25</v>
      </c>
      <c r="D627" s="291"/>
      <c r="E627" s="291"/>
      <c r="F627" s="291"/>
      <c r="G627" s="291"/>
      <c r="H627" s="291"/>
      <c r="I627" s="291"/>
      <c r="J627" s="291"/>
      <c r="K627" s="291"/>
      <c r="L627" s="291"/>
      <c r="M627" s="291"/>
      <c r="N627" s="291"/>
      <c r="O627" s="291"/>
      <c r="P627" s="291"/>
      <c r="Q627" s="291">
        <v>12</v>
      </c>
      <c r="R627" s="291"/>
      <c r="S627" s="291"/>
      <c r="T627" s="291"/>
      <c r="U627" s="291"/>
      <c r="V627" s="291"/>
      <c r="W627" s="291"/>
      <c r="X627" s="291"/>
      <c r="Y627" s="291"/>
      <c r="Z627" s="291"/>
      <c r="AA627" s="291"/>
      <c r="AB627" s="291"/>
      <c r="AC627" s="291"/>
      <c r="AD627" s="291"/>
      <c r="AE627" s="410"/>
      <c r="AF627" s="405"/>
      <c r="AG627" s="405"/>
      <c r="AH627" s="405"/>
      <c r="AI627" s="405"/>
      <c r="AJ627" s="405"/>
      <c r="AK627" s="405"/>
      <c r="AL627" s="410"/>
      <c r="AM627" s="410"/>
      <c r="AN627" s="410"/>
      <c r="AO627" s="410"/>
      <c r="AP627" s="410"/>
      <c r="AQ627" s="410"/>
      <c r="AR627" s="410"/>
      <c r="AS627" s="292">
        <f>SUM(AE627:AR627)</f>
        <v>0</v>
      </c>
    </row>
    <row r="628" spans="1:45" hidden="1" outlineLevel="1">
      <c r="A628" s="519"/>
      <c r="B628" s="290" t="s">
        <v>309</v>
      </c>
      <c r="C628" s="287" t="s">
        <v>163</v>
      </c>
      <c r="D628" s="291"/>
      <c r="E628" s="291"/>
      <c r="F628" s="291"/>
      <c r="G628" s="291"/>
      <c r="H628" s="291"/>
      <c r="I628" s="291"/>
      <c r="J628" s="291"/>
      <c r="K628" s="291"/>
      <c r="L628" s="291"/>
      <c r="M628" s="291"/>
      <c r="N628" s="291"/>
      <c r="O628" s="291"/>
      <c r="P628" s="291"/>
      <c r="Q628" s="291">
        <v>12</v>
      </c>
      <c r="R628" s="291"/>
      <c r="S628" s="291"/>
      <c r="T628" s="291"/>
      <c r="U628" s="291"/>
      <c r="V628" s="291"/>
      <c r="W628" s="291"/>
      <c r="X628" s="291"/>
      <c r="Y628" s="291"/>
      <c r="Z628" s="291"/>
      <c r="AA628" s="291"/>
      <c r="AB628" s="291"/>
      <c r="AC628" s="291"/>
      <c r="AD628" s="291"/>
      <c r="AE628" s="406">
        <v>0</v>
      </c>
      <c r="AF628" s="406">
        <v>0</v>
      </c>
      <c r="AG628" s="406">
        <v>0</v>
      </c>
      <c r="AH628" s="406">
        <v>0</v>
      </c>
      <c r="AI628" s="406">
        <v>0</v>
      </c>
      <c r="AJ628" s="406">
        <v>0</v>
      </c>
      <c r="AK628" s="406">
        <v>0</v>
      </c>
      <c r="AL628" s="406">
        <v>0</v>
      </c>
      <c r="AM628" s="406">
        <v>0</v>
      </c>
      <c r="AN628" s="406">
        <f t="shared" ref="AN628" si="812">AN627</f>
        <v>0</v>
      </c>
      <c r="AO628" s="406">
        <f t="shared" ref="AO628" si="813">AO627</f>
        <v>0</v>
      </c>
      <c r="AP628" s="406">
        <f t="shared" ref="AP628" si="814">AP627</f>
        <v>0</v>
      </c>
      <c r="AQ628" s="406">
        <f t="shared" ref="AQ628" si="815">AQ627</f>
        <v>0</v>
      </c>
      <c r="AR628" s="406">
        <f t="shared" ref="AR628" si="816">AR627</f>
        <v>0</v>
      </c>
      <c r="AS628" s="307"/>
    </row>
    <row r="629" spans="1:45" hidden="1" outlineLevel="1">
      <c r="A629" s="519"/>
      <c r="B629" s="310"/>
      <c r="C629" s="308"/>
      <c r="D629" s="287"/>
      <c r="E629" s="287"/>
      <c r="F629" s="287"/>
      <c r="G629" s="287"/>
      <c r="H629" s="287"/>
      <c r="I629" s="287"/>
      <c r="J629" s="287"/>
      <c r="K629" s="287"/>
      <c r="L629" s="287"/>
      <c r="M629" s="287"/>
      <c r="N629" s="287"/>
      <c r="O629" s="287"/>
      <c r="P629" s="287"/>
      <c r="Q629" s="287"/>
      <c r="R629" s="287"/>
      <c r="S629" s="287"/>
      <c r="T629" s="287"/>
      <c r="U629" s="287"/>
      <c r="V629" s="287"/>
      <c r="W629" s="287"/>
      <c r="X629" s="287"/>
      <c r="Y629" s="287"/>
      <c r="Z629" s="287"/>
      <c r="AA629" s="287"/>
      <c r="AB629" s="287"/>
      <c r="AC629" s="287"/>
      <c r="AD629" s="287"/>
      <c r="AE629" s="411"/>
      <c r="AF629" s="412"/>
      <c r="AG629" s="411"/>
      <c r="AH629" s="411"/>
      <c r="AI629" s="411"/>
      <c r="AJ629" s="411"/>
      <c r="AK629" s="411"/>
      <c r="AL629" s="411"/>
      <c r="AM629" s="411"/>
      <c r="AN629" s="411"/>
      <c r="AO629" s="411"/>
      <c r="AP629" s="411"/>
      <c r="AQ629" s="411"/>
      <c r="AR629" s="411"/>
      <c r="AS629" s="309"/>
    </row>
    <row r="630" spans="1:45" hidden="1" outlineLevel="1">
      <c r="A630" s="519">
        <v>8</v>
      </c>
      <c r="B630" s="423" t="s">
        <v>101</v>
      </c>
      <c r="C630" s="287" t="s">
        <v>25</v>
      </c>
      <c r="D630" s="291"/>
      <c r="E630" s="291"/>
      <c r="F630" s="291"/>
      <c r="G630" s="291"/>
      <c r="H630" s="291"/>
      <c r="I630" s="291"/>
      <c r="J630" s="291"/>
      <c r="K630" s="291"/>
      <c r="L630" s="291"/>
      <c r="M630" s="291"/>
      <c r="N630" s="291"/>
      <c r="O630" s="291"/>
      <c r="P630" s="291"/>
      <c r="Q630" s="291">
        <v>12</v>
      </c>
      <c r="R630" s="291"/>
      <c r="S630" s="291"/>
      <c r="T630" s="291"/>
      <c r="U630" s="291"/>
      <c r="V630" s="291"/>
      <c r="W630" s="291"/>
      <c r="X630" s="291"/>
      <c r="Y630" s="291"/>
      <c r="Z630" s="291"/>
      <c r="AA630" s="291"/>
      <c r="AB630" s="291"/>
      <c r="AC630" s="291"/>
      <c r="AD630" s="291"/>
      <c r="AE630" s="410"/>
      <c r="AF630" s="405"/>
      <c r="AG630" s="405"/>
      <c r="AH630" s="405"/>
      <c r="AI630" s="405"/>
      <c r="AJ630" s="405"/>
      <c r="AK630" s="405"/>
      <c r="AL630" s="410"/>
      <c r="AM630" s="410"/>
      <c r="AN630" s="410"/>
      <c r="AO630" s="410"/>
      <c r="AP630" s="410"/>
      <c r="AQ630" s="410"/>
      <c r="AR630" s="410"/>
      <c r="AS630" s="292">
        <f>SUM(AE630:AR630)</f>
        <v>0</v>
      </c>
    </row>
    <row r="631" spans="1:45" hidden="1" outlineLevel="1">
      <c r="A631" s="519"/>
      <c r="B631" s="290" t="s">
        <v>309</v>
      </c>
      <c r="C631" s="287" t="s">
        <v>163</v>
      </c>
      <c r="D631" s="291"/>
      <c r="E631" s="291"/>
      <c r="F631" s="291"/>
      <c r="G631" s="291"/>
      <c r="H631" s="291"/>
      <c r="I631" s="291"/>
      <c r="J631" s="291"/>
      <c r="K631" s="291"/>
      <c r="L631" s="291"/>
      <c r="M631" s="291"/>
      <c r="N631" s="291"/>
      <c r="O631" s="291"/>
      <c r="P631" s="291"/>
      <c r="Q631" s="291">
        <v>12</v>
      </c>
      <c r="R631" s="291"/>
      <c r="S631" s="291"/>
      <c r="T631" s="291"/>
      <c r="U631" s="291"/>
      <c r="V631" s="291"/>
      <c r="W631" s="291"/>
      <c r="X631" s="291"/>
      <c r="Y631" s="291"/>
      <c r="Z631" s="291"/>
      <c r="AA631" s="291"/>
      <c r="AB631" s="291"/>
      <c r="AC631" s="291"/>
      <c r="AD631" s="291"/>
      <c r="AE631" s="406">
        <v>0</v>
      </c>
      <c r="AF631" s="406">
        <v>0</v>
      </c>
      <c r="AG631" s="406">
        <v>0</v>
      </c>
      <c r="AH631" s="406">
        <v>0</v>
      </c>
      <c r="AI631" s="406">
        <v>0</v>
      </c>
      <c r="AJ631" s="406">
        <v>0</v>
      </c>
      <c r="AK631" s="406">
        <v>0</v>
      </c>
      <c r="AL631" s="406">
        <v>0</v>
      </c>
      <c r="AM631" s="406">
        <v>0</v>
      </c>
      <c r="AN631" s="406">
        <f t="shared" ref="AN631" si="817">AN630</f>
        <v>0</v>
      </c>
      <c r="AO631" s="406">
        <f t="shared" ref="AO631" si="818">AO630</f>
        <v>0</v>
      </c>
      <c r="AP631" s="406">
        <f t="shared" ref="AP631" si="819">AP630</f>
        <v>0</v>
      </c>
      <c r="AQ631" s="406">
        <f t="shared" ref="AQ631" si="820">AQ630</f>
        <v>0</v>
      </c>
      <c r="AR631" s="406">
        <f t="shared" ref="AR631" si="821">AR630</f>
        <v>0</v>
      </c>
      <c r="AS631" s="307"/>
    </row>
    <row r="632" spans="1:45" hidden="1" outlineLevel="1">
      <c r="A632" s="519"/>
      <c r="B632" s="310"/>
      <c r="C632" s="308"/>
      <c r="D632" s="312"/>
      <c r="E632" s="312"/>
      <c r="F632" s="312"/>
      <c r="G632" s="312"/>
      <c r="H632" s="312"/>
      <c r="I632" s="312"/>
      <c r="J632" s="312"/>
      <c r="K632" s="312"/>
      <c r="L632" s="312"/>
      <c r="M632" s="312"/>
      <c r="N632" s="312"/>
      <c r="O632" s="312"/>
      <c r="P632" s="312"/>
      <c r="Q632" s="287"/>
      <c r="R632" s="312"/>
      <c r="S632" s="312"/>
      <c r="T632" s="312"/>
      <c r="U632" s="312"/>
      <c r="V632" s="312"/>
      <c r="W632" s="312"/>
      <c r="X632" s="312"/>
      <c r="Y632" s="312"/>
      <c r="Z632" s="312"/>
      <c r="AA632" s="312"/>
      <c r="AB632" s="312"/>
      <c r="AC632" s="312"/>
      <c r="AD632" s="312"/>
      <c r="AE632" s="411"/>
      <c r="AF632" s="412"/>
      <c r="AG632" s="411"/>
      <c r="AH632" s="411"/>
      <c r="AI632" s="411"/>
      <c r="AJ632" s="411"/>
      <c r="AK632" s="411"/>
      <c r="AL632" s="411"/>
      <c r="AM632" s="411"/>
      <c r="AN632" s="411"/>
      <c r="AO632" s="411"/>
      <c r="AP632" s="411"/>
      <c r="AQ632" s="411"/>
      <c r="AR632" s="411"/>
      <c r="AS632" s="309"/>
    </row>
    <row r="633" spans="1:45" hidden="1" outlineLevel="1">
      <c r="A633" s="519">
        <v>9</v>
      </c>
      <c r="B633" s="423" t="s">
        <v>102</v>
      </c>
      <c r="C633" s="287" t="s">
        <v>25</v>
      </c>
      <c r="D633" s="291"/>
      <c r="E633" s="291"/>
      <c r="F633" s="291"/>
      <c r="G633" s="291"/>
      <c r="H633" s="291"/>
      <c r="I633" s="291"/>
      <c r="J633" s="291"/>
      <c r="K633" s="291"/>
      <c r="L633" s="291"/>
      <c r="M633" s="291"/>
      <c r="N633" s="291"/>
      <c r="O633" s="291"/>
      <c r="P633" s="291"/>
      <c r="Q633" s="291">
        <v>12</v>
      </c>
      <c r="R633" s="291"/>
      <c r="S633" s="291"/>
      <c r="T633" s="291"/>
      <c r="U633" s="291"/>
      <c r="V633" s="291"/>
      <c r="W633" s="291"/>
      <c r="X633" s="291"/>
      <c r="Y633" s="291"/>
      <c r="Z633" s="291"/>
      <c r="AA633" s="291"/>
      <c r="AB633" s="291"/>
      <c r="AC633" s="291"/>
      <c r="AD633" s="291"/>
      <c r="AE633" s="410"/>
      <c r="AF633" s="405"/>
      <c r="AG633" s="405"/>
      <c r="AH633" s="405"/>
      <c r="AI633" s="405"/>
      <c r="AJ633" s="405"/>
      <c r="AK633" s="405"/>
      <c r="AL633" s="410"/>
      <c r="AM633" s="410"/>
      <c r="AN633" s="410"/>
      <c r="AO633" s="410"/>
      <c r="AP633" s="410"/>
      <c r="AQ633" s="410"/>
      <c r="AR633" s="410"/>
      <c r="AS633" s="292">
        <f>SUM(AE633:AR633)</f>
        <v>0</v>
      </c>
    </row>
    <row r="634" spans="1:45" hidden="1" outlineLevel="1">
      <c r="A634" s="519"/>
      <c r="B634" s="290" t="s">
        <v>309</v>
      </c>
      <c r="C634" s="287" t="s">
        <v>163</v>
      </c>
      <c r="D634" s="291"/>
      <c r="E634" s="291"/>
      <c r="F634" s="291"/>
      <c r="G634" s="291"/>
      <c r="H634" s="291"/>
      <c r="I634" s="291"/>
      <c r="J634" s="291"/>
      <c r="K634" s="291"/>
      <c r="L634" s="291"/>
      <c r="M634" s="291"/>
      <c r="N634" s="291"/>
      <c r="O634" s="291"/>
      <c r="P634" s="291"/>
      <c r="Q634" s="291">
        <v>12</v>
      </c>
      <c r="R634" s="291"/>
      <c r="S634" s="291"/>
      <c r="T634" s="291"/>
      <c r="U634" s="291"/>
      <c r="V634" s="291"/>
      <c r="W634" s="291"/>
      <c r="X634" s="291"/>
      <c r="Y634" s="291"/>
      <c r="Z634" s="291"/>
      <c r="AA634" s="291"/>
      <c r="AB634" s="291"/>
      <c r="AC634" s="291"/>
      <c r="AD634" s="291"/>
      <c r="AE634" s="406">
        <v>0</v>
      </c>
      <c r="AF634" s="406">
        <v>0</v>
      </c>
      <c r="AG634" s="406">
        <v>0</v>
      </c>
      <c r="AH634" s="406">
        <v>0</v>
      </c>
      <c r="AI634" s="406">
        <v>0</v>
      </c>
      <c r="AJ634" s="406">
        <v>0</v>
      </c>
      <c r="AK634" s="406">
        <v>0</v>
      </c>
      <c r="AL634" s="406">
        <v>0</v>
      </c>
      <c r="AM634" s="406">
        <v>0</v>
      </c>
      <c r="AN634" s="406">
        <f t="shared" ref="AN634" si="822">AN633</f>
        <v>0</v>
      </c>
      <c r="AO634" s="406">
        <f t="shared" ref="AO634" si="823">AO633</f>
        <v>0</v>
      </c>
      <c r="AP634" s="406">
        <f t="shared" ref="AP634" si="824">AP633</f>
        <v>0</v>
      </c>
      <c r="AQ634" s="406">
        <f t="shared" ref="AQ634" si="825">AQ633</f>
        <v>0</v>
      </c>
      <c r="AR634" s="406">
        <f t="shared" ref="AR634" si="826">AR633</f>
        <v>0</v>
      </c>
      <c r="AS634" s="307"/>
    </row>
    <row r="635" spans="1:45" hidden="1" outlineLevel="1">
      <c r="A635" s="519"/>
      <c r="B635" s="310"/>
      <c r="C635" s="308"/>
      <c r="D635" s="312"/>
      <c r="E635" s="312"/>
      <c r="F635" s="312"/>
      <c r="G635" s="312"/>
      <c r="H635" s="312"/>
      <c r="I635" s="312"/>
      <c r="J635" s="312"/>
      <c r="K635" s="312"/>
      <c r="L635" s="312"/>
      <c r="M635" s="312"/>
      <c r="N635" s="312"/>
      <c r="O635" s="312"/>
      <c r="P635" s="312"/>
      <c r="Q635" s="287"/>
      <c r="R635" s="312"/>
      <c r="S635" s="312"/>
      <c r="T635" s="312"/>
      <c r="U635" s="312"/>
      <c r="V635" s="312"/>
      <c r="W635" s="312"/>
      <c r="X635" s="312"/>
      <c r="Y635" s="312"/>
      <c r="Z635" s="312"/>
      <c r="AA635" s="312"/>
      <c r="AB635" s="312"/>
      <c r="AC635" s="312"/>
      <c r="AD635" s="312"/>
      <c r="AE635" s="411"/>
      <c r="AF635" s="411"/>
      <c r="AG635" s="411"/>
      <c r="AH635" s="411"/>
      <c r="AI635" s="411"/>
      <c r="AJ635" s="411"/>
      <c r="AK635" s="411"/>
      <c r="AL635" s="411"/>
      <c r="AM635" s="411"/>
      <c r="AN635" s="411"/>
      <c r="AO635" s="411"/>
      <c r="AP635" s="411"/>
      <c r="AQ635" s="411"/>
      <c r="AR635" s="411"/>
      <c r="AS635" s="309"/>
    </row>
    <row r="636" spans="1:45" hidden="1" outlineLevel="1">
      <c r="A636" s="519">
        <v>10</v>
      </c>
      <c r="B636" s="423" t="s">
        <v>103</v>
      </c>
      <c r="C636" s="287" t="s">
        <v>25</v>
      </c>
      <c r="D636" s="291"/>
      <c r="E636" s="291"/>
      <c r="F636" s="291"/>
      <c r="G636" s="291"/>
      <c r="H636" s="291"/>
      <c r="I636" s="291"/>
      <c r="J636" s="291"/>
      <c r="K636" s="291"/>
      <c r="L636" s="291"/>
      <c r="M636" s="291"/>
      <c r="N636" s="291"/>
      <c r="O636" s="291"/>
      <c r="P636" s="291"/>
      <c r="Q636" s="291">
        <v>3</v>
      </c>
      <c r="R636" s="291"/>
      <c r="S636" s="291"/>
      <c r="T636" s="291"/>
      <c r="U636" s="291"/>
      <c r="V636" s="291"/>
      <c r="W636" s="291"/>
      <c r="X636" s="291"/>
      <c r="Y636" s="291"/>
      <c r="Z636" s="291"/>
      <c r="AA636" s="291"/>
      <c r="AB636" s="291"/>
      <c r="AC636" s="291"/>
      <c r="AD636" s="291"/>
      <c r="AE636" s="410"/>
      <c r="AF636" s="405"/>
      <c r="AG636" s="405"/>
      <c r="AH636" s="405"/>
      <c r="AI636" s="405"/>
      <c r="AJ636" s="405"/>
      <c r="AK636" s="405"/>
      <c r="AL636" s="410"/>
      <c r="AM636" s="410"/>
      <c r="AN636" s="410"/>
      <c r="AO636" s="410"/>
      <c r="AP636" s="410"/>
      <c r="AQ636" s="410"/>
      <c r="AR636" s="410"/>
      <c r="AS636" s="292">
        <f>SUM(AE636:AR636)</f>
        <v>0</v>
      </c>
    </row>
    <row r="637" spans="1:45" hidden="1" outlineLevel="1">
      <c r="A637" s="519"/>
      <c r="B637" s="290" t="s">
        <v>309</v>
      </c>
      <c r="C637" s="287" t="s">
        <v>163</v>
      </c>
      <c r="D637" s="291"/>
      <c r="E637" s="291"/>
      <c r="F637" s="291"/>
      <c r="G637" s="291"/>
      <c r="H637" s="291"/>
      <c r="I637" s="291"/>
      <c r="J637" s="291"/>
      <c r="K637" s="291"/>
      <c r="L637" s="291"/>
      <c r="M637" s="291"/>
      <c r="N637" s="291"/>
      <c r="O637" s="291"/>
      <c r="P637" s="291"/>
      <c r="Q637" s="291">
        <v>3</v>
      </c>
      <c r="R637" s="291"/>
      <c r="S637" s="291"/>
      <c r="T637" s="291"/>
      <c r="U637" s="291"/>
      <c r="V637" s="291"/>
      <c r="W637" s="291"/>
      <c r="X637" s="291"/>
      <c r="Y637" s="291"/>
      <c r="Z637" s="291"/>
      <c r="AA637" s="291"/>
      <c r="AB637" s="291"/>
      <c r="AC637" s="291"/>
      <c r="AD637" s="291"/>
      <c r="AE637" s="406">
        <v>0</v>
      </c>
      <c r="AF637" s="406">
        <v>0</v>
      </c>
      <c r="AG637" s="406">
        <v>0</v>
      </c>
      <c r="AH637" s="406">
        <v>0</v>
      </c>
      <c r="AI637" s="406">
        <v>0</v>
      </c>
      <c r="AJ637" s="406">
        <v>0</v>
      </c>
      <c r="AK637" s="406">
        <v>0</v>
      </c>
      <c r="AL637" s="406">
        <v>0</v>
      </c>
      <c r="AM637" s="406">
        <v>0</v>
      </c>
      <c r="AN637" s="406">
        <f t="shared" ref="AN637" si="827">AN636</f>
        <v>0</v>
      </c>
      <c r="AO637" s="406">
        <f t="shared" ref="AO637" si="828">AO636</f>
        <v>0</v>
      </c>
      <c r="AP637" s="406">
        <f t="shared" ref="AP637" si="829">AP636</f>
        <v>0</v>
      </c>
      <c r="AQ637" s="406">
        <f t="shared" ref="AQ637" si="830">AQ636</f>
        <v>0</v>
      </c>
      <c r="AR637" s="406">
        <f t="shared" ref="AR637" si="831">AR636</f>
        <v>0</v>
      </c>
      <c r="AS637" s="307"/>
    </row>
    <row r="638" spans="1:45" hidden="1" outlineLevel="1">
      <c r="A638" s="519"/>
      <c r="B638" s="310"/>
      <c r="C638" s="308"/>
      <c r="D638" s="312"/>
      <c r="E638" s="312"/>
      <c r="F638" s="312"/>
      <c r="G638" s="312"/>
      <c r="H638" s="312"/>
      <c r="I638" s="312"/>
      <c r="J638" s="312"/>
      <c r="K638" s="312"/>
      <c r="L638" s="312"/>
      <c r="M638" s="312"/>
      <c r="N638" s="312"/>
      <c r="O638" s="312"/>
      <c r="P638" s="312"/>
      <c r="Q638" s="287"/>
      <c r="R638" s="312"/>
      <c r="S638" s="312"/>
      <c r="T638" s="312"/>
      <c r="U638" s="312"/>
      <c r="V638" s="312"/>
      <c r="W638" s="312"/>
      <c r="X638" s="312"/>
      <c r="Y638" s="312"/>
      <c r="Z638" s="312"/>
      <c r="AA638" s="312"/>
      <c r="AB638" s="312"/>
      <c r="AC638" s="312"/>
      <c r="AD638" s="312"/>
      <c r="AE638" s="411"/>
      <c r="AF638" s="412"/>
      <c r="AG638" s="411"/>
      <c r="AH638" s="411"/>
      <c r="AI638" s="411"/>
      <c r="AJ638" s="411"/>
      <c r="AK638" s="411"/>
      <c r="AL638" s="411"/>
      <c r="AM638" s="411"/>
      <c r="AN638" s="411"/>
      <c r="AO638" s="411"/>
      <c r="AP638" s="411"/>
      <c r="AQ638" s="411"/>
      <c r="AR638" s="411"/>
      <c r="AS638" s="309"/>
    </row>
    <row r="639" spans="1:45" ht="15.75" hidden="1" outlineLevel="1">
      <c r="A639" s="519"/>
      <c r="B639" s="284" t="s">
        <v>10</v>
      </c>
      <c r="C639" s="285"/>
      <c r="D639" s="285"/>
      <c r="E639" s="285"/>
      <c r="F639" s="285"/>
      <c r="G639" s="285"/>
      <c r="H639" s="285"/>
      <c r="I639" s="285"/>
      <c r="J639" s="285"/>
      <c r="K639" s="285"/>
      <c r="L639" s="285"/>
      <c r="M639" s="285"/>
      <c r="N639" s="285"/>
      <c r="O639" s="285"/>
      <c r="P639" s="285"/>
      <c r="Q639" s="286"/>
      <c r="R639" s="285"/>
      <c r="S639" s="285"/>
      <c r="T639" s="285"/>
      <c r="U639" s="285"/>
      <c r="V639" s="285"/>
      <c r="W639" s="285"/>
      <c r="X639" s="285"/>
      <c r="Y639" s="285"/>
      <c r="Z639" s="285"/>
      <c r="AA639" s="285"/>
      <c r="AB639" s="285"/>
      <c r="AC639" s="285"/>
      <c r="AD639" s="285"/>
      <c r="AE639" s="409"/>
      <c r="AF639" s="409"/>
      <c r="AG639" s="409"/>
      <c r="AH639" s="409"/>
      <c r="AI639" s="409"/>
      <c r="AJ639" s="409"/>
      <c r="AK639" s="409"/>
      <c r="AL639" s="409"/>
      <c r="AM639" s="409"/>
      <c r="AN639" s="409"/>
      <c r="AO639" s="409"/>
      <c r="AP639" s="409"/>
      <c r="AQ639" s="409"/>
      <c r="AR639" s="409"/>
      <c r="AS639" s="288"/>
    </row>
    <row r="640" spans="1:45" ht="30" hidden="1" outlineLevel="1">
      <c r="A640" s="519">
        <v>11</v>
      </c>
      <c r="B640" s="423" t="s">
        <v>104</v>
      </c>
      <c r="C640" s="287" t="s">
        <v>25</v>
      </c>
      <c r="D640" s="291"/>
      <c r="E640" s="291"/>
      <c r="F640" s="291"/>
      <c r="G640" s="291"/>
      <c r="H640" s="291"/>
      <c r="I640" s="291"/>
      <c r="J640" s="291"/>
      <c r="K640" s="291"/>
      <c r="L640" s="291"/>
      <c r="M640" s="291"/>
      <c r="N640" s="291"/>
      <c r="O640" s="291"/>
      <c r="P640" s="291"/>
      <c r="Q640" s="291">
        <v>12</v>
      </c>
      <c r="R640" s="291"/>
      <c r="S640" s="291"/>
      <c r="T640" s="291"/>
      <c r="U640" s="291"/>
      <c r="V640" s="291"/>
      <c r="W640" s="291"/>
      <c r="X640" s="291"/>
      <c r="Y640" s="291"/>
      <c r="Z640" s="291"/>
      <c r="AA640" s="291"/>
      <c r="AB640" s="291"/>
      <c r="AC640" s="291"/>
      <c r="AD640" s="291"/>
      <c r="AE640" s="421"/>
      <c r="AF640" s="405"/>
      <c r="AG640" s="405"/>
      <c r="AH640" s="405"/>
      <c r="AI640" s="405"/>
      <c r="AJ640" s="405"/>
      <c r="AK640" s="405"/>
      <c r="AL640" s="410"/>
      <c r="AM640" s="410"/>
      <c r="AN640" s="410"/>
      <c r="AO640" s="410"/>
      <c r="AP640" s="410"/>
      <c r="AQ640" s="410"/>
      <c r="AR640" s="410"/>
      <c r="AS640" s="292">
        <f>SUM(AE640:AR640)</f>
        <v>0</v>
      </c>
    </row>
    <row r="641" spans="1:46" hidden="1" outlineLevel="1">
      <c r="A641" s="519"/>
      <c r="B641" s="290" t="s">
        <v>309</v>
      </c>
      <c r="C641" s="287" t="s">
        <v>163</v>
      </c>
      <c r="D641" s="291"/>
      <c r="E641" s="291"/>
      <c r="F641" s="291"/>
      <c r="G641" s="291"/>
      <c r="H641" s="291"/>
      <c r="I641" s="291"/>
      <c r="J641" s="291"/>
      <c r="K641" s="291"/>
      <c r="L641" s="291"/>
      <c r="M641" s="291"/>
      <c r="N641" s="291"/>
      <c r="O641" s="291"/>
      <c r="P641" s="291"/>
      <c r="Q641" s="291">
        <v>12</v>
      </c>
      <c r="R641" s="291"/>
      <c r="S641" s="291"/>
      <c r="T641" s="291"/>
      <c r="U641" s="291"/>
      <c r="V641" s="291"/>
      <c r="W641" s="291"/>
      <c r="X641" s="291"/>
      <c r="Y641" s="291"/>
      <c r="Z641" s="291"/>
      <c r="AA641" s="291"/>
      <c r="AB641" s="291"/>
      <c r="AC641" s="291"/>
      <c r="AD641" s="291"/>
      <c r="AE641" s="406">
        <v>0</v>
      </c>
      <c r="AF641" s="406">
        <v>0</v>
      </c>
      <c r="AG641" s="406">
        <v>0</v>
      </c>
      <c r="AH641" s="406">
        <v>0</v>
      </c>
      <c r="AI641" s="406">
        <v>0</v>
      </c>
      <c r="AJ641" s="406">
        <v>0</v>
      </c>
      <c r="AK641" s="406">
        <v>0</v>
      </c>
      <c r="AL641" s="406">
        <v>0</v>
      </c>
      <c r="AM641" s="406">
        <v>0</v>
      </c>
      <c r="AN641" s="406">
        <f t="shared" ref="AN641" si="832">AN640</f>
        <v>0</v>
      </c>
      <c r="AO641" s="406">
        <f t="shared" ref="AO641" si="833">AO640</f>
        <v>0</v>
      </c>
      <c r="AP641" s="406">
        <f t="shared" ref="AP641" si="834">AP640</f>
        <v>0</v>
      </c>
      <c r="AQ641" s="406">
        <f t="shared" ref="AQ641" si="835">AQ640</f>
        <v>0</v>
      </c>
      <c r="AR641" s="406">
        <f t="shared" ref="AR641" si="836">AR640</f>
        <v>0</v>
      </c>
      <c r="AS641" s="293"/>
    </row>
    <row r="642" spans="1:46" hidden="1" outlineLevel="1">
      <c r="A642" s="519"/>
      <c r="B642" s="311"/>
      <c r="C642" s="301"/>
      <c r="D642" s="287"/>
      <c r="E642" s="287"/>
      <c r="F642" s="287"/>
      <c r="G642" s="287"/>
      <c r="H642" s="287"/>
      <c r="I642" s="287"/>
      <c r="J642" s="287"/>
      <c r="K642" s="287"/>
      <c r="L642" s="287"/>
      <c r="M642" s="287"/>
      <c r="N642" s="287"/>
      <c r="O642" s="287"/>
      <c r="P642" s="287"/>
      <c r="Q642" s="287"/>
      <c r="R642" s="287"/>
      <c r="S642" s="287"/>
      <c r="T642" s="287"/>
      <c r="U642" s="287"/>
      <c r="V642" s="287"/>
      <c r="W642" s="287"/>
      <c r="X642" s="287"/>
      <c r="Y642" s="287"/>
      <c r="Z642" s="287"/>
      <c r="AA642" s="287"/>
      <c r="AB642" s="287"/>
      <c r="AC642" s="287"/>
      <c r="AD642" s="287"/>
      <c r="AE642" s="407"/>
      <c r="AF642" s="416"/>
      <c r="AG642" s="416"/>
      <c r="AH642" s="416"/>
      <c r="AI642" s="416"/>
      <c r="AJ642" s="416"/>
      <c r="AK642" s="416"/>
      <c r="AL642" s="416"/>
      <c r="AM642" s="416"/>
      <c r="AN642" s="416"/>
      <c r="AO642" s="416"/>
      <c r="AP642" s="416"/>
      <c r="AQ642" s="416"/>
      <c r="AR642" s="416"/>
      <c r="AS642" s="302"/>
    </row>
    <row r="643" spans="1:46" ht="30" hidden="1" outlineLevel="1">
      <c r="A643" s="519">
        <v>12</v>
      </c>
      <c r="B643" s="423" t="s">
        <v>105</v>
      </c>
      <c r="C643" s="287" t="s">
        <v>25</v>
      </c>
      <c r="D643" s="291"/>
      <c r="E643" s="291"/>
      <c r="F643" s="291"/>
      <c r="G643" s="291"/>
      <c r="H643" s="291"/>
      <c r="I643" s="291"/>
      <c r="J643" s="291"/>
      <c r="K643" s="291"/>
      <c r="L643" s="291"/>
      <c r="M643" s="291"/>
      <c r="N643" s="291"/>
      <c r="O643" s="291"/>
      <c r="P643" s="291"/>
      <c r="Q643" s="291">
        <v>12</v>
      </c>
      <c r="R643" s="291"/>
      <c r="S643" s="291"/>
      <c r="T643" s="291"/>
      <c r="U643" s="291"/>
      <c r="V643" s="291"/>
      <c r="W643" s="291"/>
      <c r="X643" s="291"/>
      <c r="Y643" s="291"/>
      <c r="Z643" s="291"/>
      <c r="AA643" s="291"/>
      <c r="AB643" s="291"/>
      <c r="AC643" s="291"/>
      <c r="AD643" s="291"/>
      <c r="AE643" s="405"/>
      <c r="AF643" s="405"/>
      <c r="AG643" s="405"/>
      <c r="AH643" s="405"/>
      <c r="AI643" s="405"/>
      <c r="AJ643" s="405"/>
      <c r="AK643" s="405"/>
      <c r="AL643" s="410"/>
      <c r="AM643" s="410"/>
      <c r="AN643" s="410"/>
      <c r="AO643" s="410"/>
      <c r="AP643" s="410"/>
      <c r="AQ643" s="410"/>
      <c r="AR643" s="410"/>
      <c r="AS643" s="292">
        <f>SUM(AE643:AR643)</f>
        <v>0</v>
      </c>
    </row>
    <row r="644" spans="1:46" hidden="1" outlineLevel="1">
      <c r="A644" s="519"/>
      <c r="B644" s="290" t="s">
        <v>309</v>
      </c>
      <c r="C644" s="287" t="s">
        <v>163</v>
      </c>
      <c r="D644" s="291"/>
      <c r="E644" s="291"/>
      <c r="F644" s="291"/>
      <c r="G644" s="291"/>
      <c r="H644" s="291"/>
      <c r="I644" s="291"/>
      <c r="J644" s="291"/>
      <c r="K644" s="291"/>
      <c r="L644" s="291"/>
      <c r="M644" s="291"/>
      <c r="N644" s="291"/>
      <c r="O644" s="291"/>
      <c r="P644" s="291"/>
      <c r="Q644" s="291">
        <v>12</v>
      </c>
      <c r="R644" s="291"/>
      <c r="S644" s="291"/>
      <c r="T644" s="291"/>
      <c r="U644" s="291"/>
      <c r="V644" s="291"/>
      <c r="W644" s="291"/>
      <c r="X644" s="291"/>
      <c r="Y644" s="291"/>
      <c r="Z644" s="291"/>
      <c r="AA644" s="291"/>
      <c r="AB644" s="291"/>
      <c r="AC644" s="291"/>
      <c r="AD644" s="291"/>
      <c r="AE644" s="406">
        <v>0</v>
      </c>
      <c r="AF644" s="406">
        <v>0</v>
      </c>
      <c r="AG644" s="406">
        <v>0</v>
      </c>
      <c r="AH644" s="406">
        <v>0</v>
      </c>
      <c r="AI644" s="406">
        <v>0</v>
      </c>
      <c r="AJ644" s="406">
        <v>0</v>
      </c>
      <c r="AK644" s="406">
        <v>0</v>
      </c>
      <c r="AL644" s="406">
        <v>0</v>
      </c>
      <c r="AM644" s="406">
        <v>0</v>
      </c>
      <c r="AN644" s="406">
        <f t="shared" ref="AN644" si="837">AN643</f>
        <v>0</v>
      </c>
      <c r="AO644" s="406">
        <f t="shared" ref="AO644" si="838">AO643</f>
        <v>0</v>
      </c>
      <c r="AP644" s="406">
        <f t="shared" ref="AP644" si="839">AP643</f>
        <v>0</v>
      </c>
      <c r="AQ644" s="406">
        <f t="shared" ref="AQ644" si="840">AQ643</f>
        <v>0</v>
      </c>
      <c r="AR644" s="406">
        <f t="shared" ref="AR644" si="841">AR643</f>
        <v>0</v>
      </c>
      <c r="AS644" s="293"/>
    </row>
    <row r="645" spans="1:46" hidden="1" outlineLevel="1">
      <c r="A645" s="519"/>
      <c r="B645" s="311"/>
      <c r="C645" s="301"/>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c r="AA645" s="287"/>
      <c r="AB645" s="287"/>
      <c r="AC645" s="287"/>
      <c r="AD645" s="287"/>
      <c r="AE645" s="417"/>
      <c r="AF645" s="417"/>
      <c r="AG645" s="407"/>
      <c r="AH645" s="407"/>
      <c r="AI645" s="407"/>
      <c r="AJ645" s="407"/>
      <c r="AK645" s="407"/>
      <c r="AL645" s="407"/>
      <c r="AM645" s="407"/>
      <c r="AN645" s="407"/>
      <c r="AO645" s="407"/>
      <c r="AP645" s="407"/>
      <c r="AQ645" s="407"/>
      <c r="AR645" s="407"/>
      <c r="AS645" s="302"/>
    </row>
    <row r="646" spans="1:46" ht="30" hidden="1" outlineLevel="1">
      <c r="A646" s="519">
        <v>13</v>
      </c>
      <c r="B646" s="423" t="s">
        <v>106</v>
      </c>
      <c r="C646" s="287" t="s">
        <v>25</v>
      </c>
      <c r="D646" s="291"/>
      <c r="E646" s="291"/>
      <c r="F646" s="291"/>
      <c r="G646" s="291"/>
      <c r="H646" s="291"/>
      <c r="I646" s="291"/>
      <c r="J646" s="291"/>
      <c r="K646" s="291"/>
      <c r="L646" s="291"/>
      <c r="M646" s="291"/>
      <c r="N646" s="291"/>
      <c r="O646" s="291"/>
      <c r="P646" s="291"/>
      <c r="Q646" s="291">
        <v>12</v>
      </c>
      <c r="R646" s="291"/>
      <c r="S646" s="291"/>
      <c r="T646" s="291"/>
      <c r="U646" s="291"/>
      <c r="V646" s="291"/>
      <c r="W646" s="291"/>
      <c r="X646" s="291"/>
      <c r="Y646" s="291"/>
      <c r="Z646" s="291"/>
      <c r="AA646" s="291"/>
      <c r="AB646" s="291"/>
      <c r="AC646" s="291"/>
      <c r="AD646" s="291"/>
      <c r="AE646" s="405"/>
      <c r="AF646" s="405"/>
      <c r="AG646" s="405"/>
      <c r="AH646" s="405"/>
      <c r="AI646" s="405"/>
      <c r="AJ646" s="405"/>
      <c r="AK646" s="405"/>
      <c r="AL646" s="410"/>
      <c r="AM646" s="410"/>
      <c r="AN646" s="410"/>
      <c r="AO646" s="410"/>
      <c r="AP646" s="410"/>
      <c r="AQ646" s="410"/>
      <c r="AR646" s="410"/>
      <c r="AS646" s="292">
        <f>SUM(AE646:AR646)</f>
        <v>0</v>
      </c>
    </row>
    <row r="647" spans="1:46" hidden="1" outlineLevel="1">
      <c r="A647" s="519"/>
      <c r="B647" s="290" t="s">
        <v>309</v>
      </c>
      <c r="C647" s="287" t="s">
        <v>163</v>
      </c>
      <c r="D647" s="291"/>
      <c r="E647" s="291"/>
      <c r="F647" s="291"/>
      <c r="G647" s="291"/>
      <c r="H647" s="291"/>
      <c r="I647" s="291"/>
      <c r="J647" s="291"/>
      <c r="K647" s="291"/>
      <c r="L647" s="291"/>
      <c r="M647" s="291"/>
      <c r="N647" s="291"/>
      <c r="O647" s="291"/>
      <c r="P647" s="291"/>
      <c r="Q647" s="291">
        <v>12</v>
      </c>
      <c r="R647" s="291"/>
      <c r="S647" s="291"/>
      <c r="T647" s="291"/>
      <c r="U647" s="291"/>
      <c r="V647" s="291"/>
      <c r="W647" s="291"/>
      <c r="X647" s="291"/>
      <c r="Y647" s="291"/>
      <c r="Z647" s="291"/>
      <c r="AA647" s="291"/>
      <c r="AB647" s="291"/>
      <c r="AC647" s="291"/>
      <c r="AD647" s="291"/>
      <c r="AE647" s="406">
        <v>0</v>
      </c>
      <c r="AF647" s="406">
        <v>0</v>
      </c>
      <c r="AG647" s="406">
        <v>0</v>
      </c>
      <c r="AH647" s="406">
        <v>0</v>
      </c>
      <c r="AI647" s="406">
        <v>0</v>
      </c>
      <c r="AJ647" s="406">
        <v>0</v>
      </c>
      <c r="AK647" s="406">
        <v>0</v>
      </c>
      <c r="AL647" s="406">
        <v>0</v>
      </c>
      <c r="AM647" s="406">
        <v>0</v>
      </c>
      <c r="AN647" s="406">
        <f t="shared" ref="AN647" si="842">AN646</f>
        <v>0</v>
      </c>
      <c r="AO647" s="406">
        <f t="shared" ref="AO647" si="843">AO646</f>
        <v>0</v>
      </c>
      <c r="AP647" s="406">
        <f t="shared" ref="AP647" si="844">AP646</f>
        <v>0</v>
      </c>
      <c r="AQ647" s="406">
        <f t="shared" ref="AQ647" si="845">AQ646</f>
        <v>0</v>
      </c>
      <c r="AR647" s="406">
        <f t="shared" ref="AR647" si="846">AR646</f>
        <v>0</v>
      </c>
      <c r="AS647" s="302"/>
    </row>
    <row r="648" spans="1:46" hidden="1" outlineLevel="1">
      <c r="A648" s="519"/>
      <c r="B648" s="311"/>
      <c r="C648" s="301"/>
      <c r="D648" s="287"/>
      <c r="E648" s="287"/>
      <c r="F648" s="287"/>
      <c r="G648" s="287"/>
      <c r="H648" s="287"/>
      <c r="I648" s="287"/>
      <c r="J648" s="287"/>
      <c r="K648" s="287"/>
      <c r="L648" s="287"/>
      <c r="M648" s="287"/>
      <c r="N648" s="287"/>
      <c r="O648" s="287"/>
      <c r="P648" s="287"/>
      <c r="Q648" s="287"/>
      <c r="R648" s="287"/>
      <c r="S648" s="287"/>
      <c r="T648" s="287"/>
      <c r="U648" s="287"/>
      <c r="V648" s="287"/>
      <c r="W648" s="287"/>
      <c r="X648" s="287"/>
      <c r="Y648" s="287"/>
      <c r="Z648" s="287"/>
      <c r="AA648" s="287"/>
      <c r="AB648" s="287"/>
      <c r="AC648" s="287"/>
      <c r="AD648" s="287"/>
      <c r="AE648" s="407"/>
      <c r="AF648" s="407"/>
      <c r="AG648" s="407"/>
      <c r="AH648" s="407"/>
      <c r="AI648" s="407"/>
      <c r="AJ648" s="407"/>
      <c r="AK648" s="407"/>
      <c r="AL648" s="407"/>
      <c r="AM648" s="407"/>
      <c r="AN648" s="407"/>
      <c r="AO648" s="407"/>
      <c r="AP648" s="407"/>
      <c r="AQ648" s="407"/>
      <c r="AR648" s="407"/>
      <c r="AS648" s="302"/>
    </row>
    <row r="649" spans="1:46" ht="15.75" hidden="1" outlineLevel="1">
      <c r="A649" s="519"/>
      <c r="B649" s="284" t="s">
        <v>107</v>
      </c>
      <c r="C649" s="285"/>
      <c r="D649" s="286"/>
      <c r="E649" s="286"/>
      <c r="F649" s="286"/>
      <c r="G649" s="286"/>
      <c r="H649" s="286"/>
      <c r="I649" s="286"/>
      <c r="J649" s="286"/>
      <c r="K649" s="286"/>
      <c r="L649" s="286"/>
      <c r="M649" s="286"/>
      <c r="N649" s="286"/>
      <c r="O649" s="286"/>
      <c r="P649" s="286"/>
      <c r="Q649" s="286"/>
      <c r="R649" s="286"/>
      <c r="S649" s="285"/>
      <c r="T649" s="285"/>
      <c r="U649" s="285"/>
      <c r="V649" s="285"/>
      <c r="W649" s="285"/>
      <c r="X649" s="285"/>
      <c r="Y649" s="285"/>
      <c r="Z649" s="285"/>
      <c r="AA649" s="285"/>
      <c r="AB649" s="285"/>
      <c r="AC649" s="285"/>
      <c r="AD649" s="285"/>
      <c r="AE649" s="409"/>
      <c r="AF649" s="409"/>
      <c r="AG649" s="409"/>
      <c r="AH649" s="409"/>
      <c r="AI649" s="409"/>
      <c r="AJ649" s="409"/>
      <c r="AK649" s="409"/>
      <c r="AL649" s="409"/>
      <c r="AM649" s="409"/>
      <c r="AN649" s="409"/>
      <c r="AO649" s="409"/>
      <c r="AP649" s="409"/>
      <c r="AQ649" s="409"/>
      <c r="AR649" s="409"/>
      <c r="AS649" s="288"/>
    </row>
    <row r="650" spans="1:46" hidden="1" outlineLevel="1">
      <c r="A650" s="519">
        <v>14</v>
      </c>
      <c r="B650" s="311" t="s">
        <v>108</v>
      </c>
      <c r="C650" s="287" t="s">
        <v>25</v>
      </c>
      <c r="D650" s="291"/>
      <c r="E650" s="291"/>
      <c r="F650" s="291"/>
      <c r="G650" s="291"/>
      <c r="H650" s="291"/>
      <c r="I650" s="291"/>
      <c r="J650" s="291"/>
      <c r="K650" s="291"/>
      <c r="L650" s="291"/>
      <c r="M650" s="291"/>
      <c r="N650" s="291"/>
      <c r="O650" s="291"/>
      <c r="P650" s="291"/>
      <c r="Q650" s="291">
        <v>12</v>
      </c>
      <c r="R650" s="291"/>
      <c r="S650" s="291"/>
      <c r="T650" s="291"/>
      <c r="U650" s="291"/>
      <c r="V650" s="291"/>
      <c r="W650" s="291"/>
      <c r="X650" s="291"/>
      <c r="Y650" s="291"/>
      <c r="Z650" s="291"/>
      <c r="AA650" s="291"/>
      <c r="AB650" s="291"/>
      <c r="AC650" s="291"/>
      <c r="AD650" s="291"/>
      <c r="AE650" s="405"/>
      <c r="AF650" s="405"/>
      <c r="AG650" s="405"/>
      <c r="AH650" s="405"/>
      <c r="AI650" s="405"/>
      <c r="AJ650" s="405"/>
      <c r="AK650" s="405"/>
      <c r="AL650" s="405"/>
      <c r="AM650" s="405"/>
      <c r="AN650" s="405"/>
      <c r="AO650" s="405"/>
      <c r="AP650" s="405"/>
      <c r="AQ650" s="405"/>
      <c r="AR650" s="405"/>
      <c r="AS650" s="292">
        <f>SUM(AE650:AR650)</f>
        <v>0</v>
      </c>
    </row>
    <row r="651" spans="1:46" hidden="1" outlineLevel="1">
      <c r="A651" s="519"/>
      <c r="B651" s="290" t="s">
        <v>309</v>
      </c>
      <c r="C651" s="287" t="s">
        <v>163</v>
      </c>
      <c r="D651" s="291"/>
      <c r="E651" s="291"/>
      <c r="F651" s="291"/>
      <c r="G651" s="291"/>
      <c r="H651" s="291"/>
      <c r="I651" s="291"/>
      <c r="J651" s="291"/>
      <c r="K651" s="291"/>
      <c r="L651" s="291"/>
      <c r="M651" s="291"/>
      <c r="N651" s="291"/>
      <c r="O651" s="291"/>
      <c r="P651" s="291"/>
      <c r="Q651" s="291">
        <v>12</v>
      </c>
      <c r="R651" s="291"/>
      <c r="S651" s="291"/>
      <c r="T651" s="291"/>
      <c r="U651" s="291"/>
      <c r="V651" s="291"/>
      <c r="W651" s="291"/>
      <c r="X651" s="291"/>
      <c r="Y651" s="291"/>
      <c r="Z651" s="291"/>
      <c r="AA651" s="291"/>
      <c r="AB651" s="291"/>
      <c r="AC651" s="291"/>
      <c r="AD651" s="291"/>
      <c r="AE651" s="406">
        <v>0</v>
      </c>
      <c r="AF651" s="406">
        <v>0</v>
      </c>
      <c r="AG651" s="406">
        <v>0</v>
      </c>
      <c r="AH651" s="406">
        <v>0</v>
      </c>
      <c r="AI651" s="406">
        <v>0</v>
      </c>
      <c r="AJ651" s="406">
        <v>0</v>
      </c>
      <c r="AK651" s="406">
        <v>0</v>
      </c>
      <c r="AL651" s="406">
        <v>0</v>
      </c>
      <c r="AM651" s="406">
        <v>0</v>
      </c>
      <c r="AN651" s="406">
        <f t="shared" ref="AN651" si="847">AN650</f>
        <v>0</v>
      </c>
      <c r="AO651" s="406">
        <f t="shared" ref="AO651" si="848">AO650</f>
        <v>0</v>
      </c>
      <c r="AP651" s="406">
        <f t="shared" ref="AP651" si="849">AP650</f>
        <v>0</v>
      </c>
      <c r="AQ651" s="406">
        <f t="shared" ref="AQ651" si="850">AQ650</f>
        <v>0</v>
      </c>
      <c r="AR651" s="406">
        <f t="shared" ref="AR651" si="851">AR650</f>
        <v>0</v>
      </c>
      <c r="AS651" s="503"/>
      <c r="AT651" s="614"/>
    </row>
    <row r="652" spans="1:46" hidden="1" outlineLevel="1">
      <c r="A652" s="519"/>
      <c r="B652" s="311"/>
      <c r="C652" s="301"/>
      <c r="D652" s="287"/>
      <c r="E652" s="287"/>
      <c r="F652" s="287"/>
      <c r="G652" s="287"/>
      <c r="H652" s="287"/>
      <c r="I652" s="287"/>
      <c r="J652" s="287"/>
      <c r="K652" s="287"/>
      <c r="L652" s="287"/>
      <c r="M652" s="287"/>
      <c r="N652" s="287"/>
      <c r="O652" s="287"/>
      <c r="P652" s="287"/>
      <c r="Q652" s="463"/>
      <c r="R652" s="287"/>
      <c r="S652" s="287"/>
      <c r="T652" s="287"/>
      <c r="U652" s="287"/>
      <c r="V652" s="287"/>
      <c r="W652" s="287"/>
      <c r="X652" s="287"/>
      <c r="Y652" s="287"/>
      <c r="Z652" s="287"/>
      <c r="AA652" s="287"/>
      <c r="AB652" s="287"/>
      <c r="AC652" s="287"/>
      <c r="AD652" s="287"/>
      <c r="AE652" s="407"/>
      <c r="AF652" s="407"/>
      <c r="AG652" s="407"/>
      <c r="AH652" s="407"/>
      <c r="AI652" s="407"/>
      <c r="AJ652" s="407"/>
      <c r="AK652" s="407"/>
      <c r="AL652" s="407"/>
      <c r="AM652" s="407"/>
      <c r="AN652" s="407"/>
      <c r="AO652" s="407"/>
      <c r="AP652" s="407"/>
      <c r="AQ652" s="407"/>
      <c r="AR652" s="407"/>
      <c r="AS652" s="297"/>
      <c r="AT652" s="614"/>
    </row>
    <row r="653" spans="1:46" s="305" customFormat="1" ht="15.75" hidden="1" outlineLevel="1">
      <c r="A653" s="519"/>
      <c r="B653" s="284" t="s">
        <v>487</v>
      </c>
      <c r="C653" s="287"/>
      <c r="D653" s="287"/>
      <c r="E653" s="287"/>
      <c r="F653" s="287"/>
      <c r="G653" s="287"/>
      <c r="H653" s="287"/>
      <c r="I653" s="287"/>
      <c r="J653" s="287"/>
      <c r="K653" s="287"/>
      <c r="L653" s="287"/>
      <c r="M653" s="287"/>
      <c r="N653" s="287"/>
      <c r="O653" s="287"/>
      <c r="P653" s="287"/>
      <c r="Q653" s="287"/>
      <c r="R653" s="287"/>
      <c r="S653" s="287"/>
      <c r="T653" s="287"/>
      <c r="U653" s="287"/>
      <c r="V653" s="287"/>
      <c r="W653" s="287"/>
      <c r="X653" s="287"/>
      <c r="Y653" s="287"/>
      <c r="Z653" s="287"/>
      <c r="AA653" s="287"/>
      <c r="AB653" s="287"/>
      <c r="AC653" s="287"/>
      <c r="AD653" s="287"/>
      <c r="AE653" s="407"/>
      <c r="AF653" s="407"/>
      <c r="AG653" s="407"/>
      <c r="AH653" s="407"/>
      <c r="AI653" s="407"/>
      <c r="AJ653" s="407"/>
      <c r="AK653" s="411"/>
      <c r="AL653" s="411"/>
      <c r="AM653" s="411"/>
      <c r="AN653" s="411"/>
      <c r="AO653" s="411"/>
      <c r="AP653" s="411"/>
      <c r="AQ653" s="411"/>
      <c r="AR653" s="411"/>
      <c r="AS653" s="504"/>
      <c r="AT653" s="615"/>
    </row>
    <row r="654" spans="1:46" hidden="1" outlineLevel="1">
      <c r="A654" s="519">
        <v>15</v>
      </c>
      <c r="B654" s="290" t="s">
        <v>492</v>
      </c>
      <c r="C654" s="287" t="s">
        <v>25</v>
      </c>
      <c r="D654" s="291"/>
      <c r="E654" s="291"/>
      <c r="F654" s="291"/>
      <c r="G654" s="291"/>
      <c r="H654" s="291"/>
      <c r="I654" s="291"/>
      <c r="J654" s="291"/>
      <c r="K654" s="291"/>
      <c r="L654" s="291"/>
      <c r="M654" s="291"/>
      <c r="N654" s="291"/>
      <c r="O654" s="291"/>
      <c r="P654" s="291"/>
      <c r="Q654" s="291">
        <v>0</v>
      </c>
      <c r="R654" s="291"/>
      <c r="S654" s="291"/>
      <c r="T654" s="291"/>
      <c r="U654" s="291"/>
      <c r="V654" s="291"/>
      <c r="W654" s="291"/>
      <c r="X654" s="291"/>
      <c r="Y654" s="291"/>
      <c r="Z654" s="291"/>
      <c r="AA654" s="291"/>
      <c r="AB654" s="291"/>
      <c r="AC654" s="291"/>
      <c r="AD654" s="291"/>
      <c r="AE654" s="405"/>
      <c r="AF654" s="405"/>
      <c r="AG654" s="405"/>
      <c r="AH654" s="405"/>
      <c r="AI654" s="405"/>
      <c r="AJ654" s="405"/>
      <c r="AK654" s="405"/>
      <c r="AL654" s="405"/>
      <c r="AM654" s="405"/>
      <c r="AN654" s="405"/>
      <c r="AO654" s="405"/>
      <c r="AP654" s="405"/>
      <c r="AQ654" s="405"/>
      <c r="AR654" s="405"/>
      <c r="AS654" s="292">
        <f>SUM(AE654:AR654)</f>
        <v>0</v>
      </c>
    </row>
    <row r="655" spans="1:46" hidden="1" outlineLevel="1">
      <c r="A655" s="519"/>
      <c r="B655" s="290" t="s">
        <v>309</v>
      </c>
      <c r="C655" s="287" t="s">
        <v>163</v>
      </c>
      <c r="D655" s="291"/>
      <c r="E655" s="291"/>
      <c r="F655" s="291"/>
      <c r="G655" s="291"/>
      <c r="H655" s="291"/>
      <c r="I655" s="291"/>
      <c r="J655" s="291"/>
      <c r="K655" s="291"/>
      <c r="L655" s="291"/>
      <c r="M655" s="291"/>
      <c r="N655" s="291"/>
      <c r="O655" s="291"/>
      <c r="P655" s="291"/>
      <c r="Q655" s="291">
        <v>0</v>
      </c>
      <c r="R655" s="291"/>
      <c r="S655" s="291"/>
      <c r="T655" s="291"/>
      <c r="U655" s="291"/>
      <c r="V655" s="291"/>
      <c r="W655" s="291"/>
      <c r="X655" s="291"/>
      <c r="Y655" s="291"/>
      <c r="Z655" s="291"/>
      <c r="AA655" s="291"/>
      <c r="AB655" s="291"/>
      <c r="AC655" s="291"/>
      <c r="AD655" s="291"/>
      <c r="AE655" s="406">
        <v>0</v>
      </c>
      <c r="AF655" s="406">
        <v>0</v>
      </c>
      <c r="AG655" s="406">
        <v>0</v>
      </c>
      <c r="AH655" s="406">
        <v>0</v>
      </c>
      <c r="AI655" s="406">
        <v>0</v>
      </c>
      <c r="AJ655" s="406">
        <v>0</v>
      </c>
      <c r="AK655" s="406">
        <v>0</v>
      </c>
      <c r="AL655" s="406">
        <v>0</v>
      </c>
      <c r="AM655" s="406">
        <v>0</v>
      </c>
      <c r="AN655" s="406">
        <f t="shared" ref="AN655:AR655" si="852">AN654</f>
        <v>0</v>
      </c>
      <c r="AO655" s="406">
        <f t="shared" si="852"/>
        <v>0</v>
      </c>
      <c r="AP655" s="406">
        <f t="shared" si="852"/>
        <v>0</v>
      </c>
      <c r="AQ655" s="406">
        <f t="shared" si="852"/>
        <v>0</v>
      </c>
      <c r="AR655" s="406">
        <f t="shared" si="852"/>
        <v>0</v>
      </c>
      <c r="AS655" s="293"/>
    </row>
    <row r="656" spans="1:46" hidden="1" outlineLevel="1">
      <c r="A656" s="519"/>
      <c r="B656" s="311"/>
      <c r="C656" s="301"/>
      <c r="D656" s="287"/>
      <c r="E656" s="287"/>
      <c r="F656" s="287"/>
      <c r="G656" s="287"/>
      <c r="H656" s="287"/>
      <c r="I656" s="287"/>
      <c r="J656" s="287"/>
      <c r="K656" s="287"/>
      <c r="L656" s="287"/>
      <c r="M656" s="287"/>
      <c r="N656" s="287"/>
      <c r="O656" s="287"/>
      <c r="P656" s="287"/>
      <c r="Q656" s="287"/>
      <c r="R656" s="287"/>
      <c r="S656" s="287"/>
      <c r="T656" s="287"/>
      <c r="U656" s="287"/>
      <c r="V656" s="287"/>
      <c r="W656" s="287"/>
      <c r="X656" s="287"/>
      <c r="Y656" s="287"/>
      <c r="Z656" s="287"/>
      <c r="AA656" s="287"/>
      <c r="AB656" s="287"/>
      <c r="AC656" s="287"/>
      <c r="AD656" s="287"/>
      <c r="AE656" s="407"/>
      <c r="AF656" s="407"/>
      <c r="AG656" s="407"/>
      <c r="AH656" s="407"/>
      <c r="AI656" s="407"/>
      <c r="AJ656" s="407"/>
      <c r="AK656" s="407"/>
      <c r="AL656" s="407"/>
      <c r="AM656" s="407"/>
      <c r="AN656" s="407"/>
      <c r="AO656" s="407"/>
      <c r="AP656" s="407"/>
      <c r="AQ656" s="407"/>
      <c r="AR656" s="407"/>
      <c r="AS656" s="302"/>
    </row>
    <row r="657" spans="1:45" s="279" customFormat="1" hidden="1" outlineLevel="1">
      <c r="A657" s="519">
        <v>16</v>
      </c>
      <c r="B657" s="320" t="s">
        <v>488</v>
      </c>
      <c r="C657" s="287" t="s">
        <v>25</v>
      </c>
      <c r="D657" s="291"/>
      <c r="E657" s="291"/>
      <c r="F657" s="291"/>
      <c r="G657" s="291"/>
      <c r="H657" s="291"/>
      <c r="I657" s="291"/>
      <c r="J657" s="291"/>
      <c r="K657" s="291"/>
      <c r="L657" s="291"/>
      <c r="M657" s="291"/>
      <c r="N657" s="291"/>
      <c r="O657" s="291"/>
      <c r="P657" s="291"/>
      <c r="Q657" s="291">
        <v>0</v>
      </c>
      <c r="R657" s="291"/>
      <c r="S657" s="291"/>
      <c r="T657" s="291"/>
      <c r="U657" s="291"/>
      <c r="V657" s="291"/>
      <c r="W657" s="291"/>
      <c r="X657" s="291"/>
      <c r="Y657" s="291"/>
      <c r="Z657" s="291"/>
      <c r="AA657" s="291"/>
      <c r="AB657" s="291"/>
      <c r="AC657" s="291"/>
      <c r="AD657" s="291"/>
      <c r="AE657" s="405"/>
      <c r="AF657" s="405"/>
      <c r="AG657" s="405"/>
      <c r="AH657" s="405"/>
      <c r="AI657" s="405"/>
      <c r="AJ657" s="405"/>
      <c r="AK657" s="405"/>
      <c r="AL657" s="405"/>
      <c r="AM657" s="405"/>
      <c r="AN657" s="405"/>
      <c r="AO657" s="405"/>
      <c r="AP657" s="405"/>
      <c r="AQ657" s="405"/>
      <c r="AR657" s="405"/>
      <c r="AS657" s="292">
        <f>SUM(AE657:AR657)</f>
        <v>0</v>
      </c>
    </row>
    <row r="658" spans="1:45" s="279" customFormat="1" hidden="1" outlineLevel="1">
      <c r="A658" s="519"/>
      <c r="B658" s="290" t="s">
        <v>309</v>
      </c>
      <c r="C658" s="287" t="s">
        <v>163</v>
      </c>
      <c r="D658" s="291"/>
      <c r="E658" s="291"/>
      <c r="F658" s="291"/>
      <c r="G658" s="291"/>
      <c r="H658" s="291"/>
      <c r="I658" s="291"/>
      <c r="J658" s="291"/>
      <c r="K658" s="291"/>
      <c r="L658" s="291"/>
      <c r="M658" s="291"/>
      <c r="N658" s="291"/>
      <c r="O658" s="291"/>
      <c r="P658" s="291"/>
      <c r="Q658" s="291">
        <v>0</v>
      </c>
      <c r="R658" s="291"/>
      <c r="S658" s="291"/>
      <c r="T658" s="291"/>
      <c r="U658" s="291"/>
      <c r="V658" s="291"/>
      <c r="W658" s="291"/>
      <c r="X658" s="291"/>
      <c r="Y658" s="291"/>
      <c r="Z658" s="291"/>
      <c r="AA658" s="291"/>
      <c r="AB658" s="291"/>
      <c r="AC658" s="291"/>
      <c r="AD658" s="291"/>
      <c r="AE658" s="406">
        <v>0</v>
      </c>
      <c r="AF658" s="406">
        <v>0</v>
      </c>
      <c r="AG658" s="406">
        <v>0</v>
      </c>
      <c r="AH658" s="406">
        <v>0</v>
      </c>
      <c r="AI658" s="406">
        <v>0</v>
      </c>
      <c r="AJ658" s="406">
        <v>0</v>
      </c>
      <c r="AK658" s="406">
        <v>0</v>
      </c>
      <c r="AL658" s="406">
        <v>0</v>
      </c>
      <c r="AM658" s="406">
        <v>0</v>
      </c>
      <c r="AN658" s="406">
        <f t="shared" ref="AN658:AR658" si="853">AN657</f>
        <v>0</v>
      </c>
      <c r="AO658" s="406">
        <f t="shared" si="853"/>
        <v>0</v>
      </c>
      <c r="AP658" s="406">
        <f t="shared" si="853"/>
        <v>0</v>
      </c>
      <c r="AQ658" s="406">
        <f t="shared" si="853"/>
        <v>0</v>
      </c>
      <c r="AR658" s="406">
        <f t="shared" si="853"/>
        <v>0</v>
      </c>
      <c r="AS658" s="293"/>
    </row>
    <row r="659" spans="1:45" s="279" customFormat="1" hidden="1" outlineLevel="1">
      <c r="A659" s="519"/>
      <c r="B659" s="320"/>
      <c r="C659" s="287"/>
      <c r="D659" s="287"/>
      <c r="E659" s="287"/>
      <c r="F659" s="287"/>
      <c r="G659" s="287"/>
      <c r="H659" s="287"/>
      <c r="I659" s="287"/>
      <c r="J659" s="287"/>
      <c r="K659" s="287"/>
      <c r="L659" s="287"/>
      <c r="M659" s="287"/>
      <c r="N659" s="287"/>
      <c r="O659" s="287"/>
      <c r="P659" s="287"/>
      <c r="Q659" s="287"/>
      <c r="R659" s="287"/>
      <c r="S659" s="287"/>
      <c r="T659" s="287"/>
      <c r="U659" s="287"/>
      <c r="V659" s="287"/>
      <c r="W659" s="287"/>
      <c r="X659" s="287"/>
      <c r="Y659" s="287"/>
      <c r="Z659" s="287"/>
      <c r="AA659" s="287"/>
      <c r="AB659" s="287"/>
      <c r="AC659" s="287"/>
      <c r="AD659" s="287"/>
      <c r="AE659" s="407"/>
      <c r="AF659" s="407"/>
      <c r="AG659" s="407"/>
      <c r="AH659" s="407"/>
      <c r="AI659" s="407"/>
      <c r="AJ659" s="407"/>
      <c r="AK659" s="411"/>
      <c r="AL659" s="411"/>
      <c r="AM659" s="411"/>
      <c r="AN659" s="411"/>
      <c r="AO659" s="411"/>
      <c r="AP659" s="411"/>
      <c r="AQ659" s="411"/>
      <c r="AR659" s="411"/>
      <c r="AS659" s="309"/>
    </row>
    <row r="660" spans="1:45" ht="15.75" hidden="1" outlineLevel="1">
      <c r="A660" s="519"/>
      <c r="B660" s="506" t="s">
        <v>493</v>
      </c>
      <c r="C660" s="316"/>
      <c r="D660" s="286"/>
      <c r="E660" s="285"/>
      <c r="F660" s="285"/>
      <c r="G660" s="285"/>
      <c r="H660" s="285"/>
      <c r="I660" s="285"/>
      <c r="J660" s="285"/>
      <c r="K660" s="285"/>
      <c r="L660" s="285"/>
      <c r="M660" s="285"/>
      <c r="N660" s="285"/>
      <c r="O660" s="285"/>
      <c r="P660" s="285"/>
      <c r="Q660" s="286"/>
      <c r="R660" s="285"/>
      <c r="S660" s="285"/>
      <c r="T660" s="285"/>
      <c r="U660" s="285"/>
      <c r="V660" s="285"/>
      <c r="W660" s="285"/>
      <c r="X660" s="285"/>
      <c r="Y660" s="285"/>
      <c r="Z660" s="285"/>
      <c r="AA660" s="285"/>
      <c r="AB660" s="285"/>
      <c r="AC660" s="285"/>
      <c r="AD660" s="285"/>
      <c r="AE660" s="409"/>
      <c r="AF660" s="409"/>
      <c r="AG660" s="409"/>
      <c r="AH660" s="409"/>
      <c r="AI660" s="409"/>
      <c r="AJ660" s="409"/>
      <c r="AK660" s="409"/>
      <c r="AL660" s="409"/>
      <c r="AM660" s="409"/>
      <c r="AN660" s="409"/>
      <c r="AO660" s="409"/>
      <c r="AP660" s="409"/>
      <c r="AQ660" s="409"/>
      <c r="AR660" s="409"/>
      <c r="AS660" s="288"/>
    </row>
    <row r="661" spans="1:45" hidden="1" outlineLevel="1">
      <c r="A661" s="519">
        <v>17</v>
      </c>
      <c r="B661" s="423" t="s">
        <v>112</v>
      </c>
      <c r="C661" s="287" t="s">
        <v>25</v>
      </c>
      <c r="D661" s="291"/>
      <c r="E661" s="291"/>
      <c r="F661" s="291"/>
      <c r="G661" s="291"/>
      <c r="H661" s="291"/>
      <c r="I661" s="291"/>
      <c r="J661" s="291"/>
      <c r="K661" s="291"/>
      <c r="L661" s="291"/>
      <c r="M661" s="291"/>
      <c r="N661" s="291"/>
      <c r="O661" s="291"/>
      <c r="P661" s="291"/>
      <c r="Q661" s="291">
        <v>12</v>
      </c>
      <c r="R661" s="291"/>
      <c r="S661" s="291"/>
      <c r="T661" s="291"/>
      <c r="U661" s="291"/>
      <c r="V661" s="291"/>
      <c r="W661" s="291"/>
      <c r="X661" s="291"/>
      <c r="Y661" s="291"/>
      <c r="Z661" s="291"/>
      <c r="AA661" s="291"/>
      <c r="AB661" s="291"/>
      <c r="AC661" s="291"/>
      <c r="AD661" s="291"/>
      <c r="AE661" s="421"/>
      <c r="AF661" s="405"/>
      <c r="AG661" s="405"/>
      <c r="AH661" s="405"/>
      <c r="AI661" s="405"/>
      <c r="AJ661" s="405"/>
      <c r="AK661" s="405"/>
      <c r="AL661" s="410"/>
      <c r="AM661" s="410"/>
      <c r="AN661" s="410"/>
      <c r="AO661" s="410"/>
      <c r="AP661" s="410"/>
      <c r="AQ661" s="410"/>
      <c r="AR661" s="410"/>
      <c r="AS661" s="292">
        <f>SUM(AE661:AR661)</f>
        <v>0</v>
      </c>
    </row>
    <row r="662" spans="1:45" hidden="1" outlineLevel="1">
      <c r="A662" s="519"/>
      <c r="B662" s="290" t="s">
        <v>309</v>
      </c>
      <c r="C662" s="287" t="s">
        <v>163</v>
      </c>
      <c r="D662" s="291"/>
      <c r="E662" s="291"/>
      <c r="F662" s="291"/>
      <c r="G662" s="291"/>
      <c r="H662" s="291"/>
      <c r="I662" s="291"/>
      <c r="J662" s="291"/>
      <c r="K662" s="291"/>
      <c r="L662" s="291"/>
      <c r="M662" s="291"/>
      <c r="N662" s="291"/>
      <c r="O662" s="291"/>
      <c r="P662" s="291"/>
      <c r="Q662" s="291">
        <v>12</v>
      </c>
      <c r="R662" s="291"/>
      <c r="S662" s="291"/>
      <c r="T662" s="291"/>
      <c r="U662" s="291"/>
      <c r="V662" s="291"/>
      <c r="W662" s="291"/>
      <c r="X662" s="291"/>
      <c r="Y662" s="291"/>
      <c r="Z662" s="291"/>
      <c r="AA662" s="291"/>
      <c r="AB662" s="291"/>
      <c r="AC662" s="291"/>
      <c r="AD662" s="291"/>
      <c r="AE662" s="406">
        <v>0</v>
      </c>
      <c r="AF662" s="406">
        <v>0</v>
      </c>
      <c r="AG662" s="406">
        <v>0</v>
      </c>
      <c r="AH662" s="406">
        <v>0</v>
      </c>
      <c r="AI662" s="406">
        <v>0</v>
      </c>
      <c r="AJ662" s="406">
        <v>0</v>
      </c>
      <c r="AK662" s="406">
        <v>0</v>
      </c>
      <c r="AL662" s="406">
        <v>0</v>
      </c>
      <c r="AM662" s="406">
        <v>0</v>
      </c>
      <c r="AN662" s="406">
        <f t="shared" ref="AN662:AR662" si="854">AN661</f>
        <v>0</v>
      </c>
      <c r="AO662" s="406">
        <f t="shared" si="854"/>
        <v>0</v>
      </c>
      <c r="AP662" s="406">
        <f t="shared" si="854"/>
        <v>0</v>
      </c>
      <c r="AQ662" s="406">
        <f t="shared" si="854"/>
        <v>0</v>
      </c>
      <c r="AR662" s="406">
        <f t="shared" si="854"/>
        <v>0</v>
      </c>
      <c r="AS662" s="302"/>
    </row>
    <row r="663" spans="1:45" hidden="1" outlineLevel="1">
      <c r="A663" s="519"/>
      <c r="B663" s="290"/>
      <c r="C663" s="287"/>
      <c r="D663" s="287"/>
      <c r="E663" s="287"/>
      <c r="F663" s="287"/>
      <c r="G663" s="287"/>
      <c r="H663" s="287"/>
      <c r="I663" s="287"/>
      <c r="J663" s="287"/>
      <c r="K663" s="287"/>
      <c r="L663" s="287"/>
      <c r="M663" s="287"/>
      <c r="N663" s="287"/>
      <c r="O663" s="287"/>
      <c r="P663" s="287"/>
      <c r="Q663" s="287"/>
      <c r="R663" s="287"/>
      <c r="S663" s="287"/>
      <c r="T663" s="287"/>
      <c r="U663" s="287"/>
      <c r="V663" s="287"/>
      <c r="W663" s="287"/>
      <c r="X663" s="287"/>
      <c r="Y663" s="287"/>
      <c r="Z663" s="287"/>
      <c r="AA663" s="287"/>
      <c r="AB663" s="287"/>
      <c r="AC663" s="287"/>
      <c r="AD663" s="287"/>
      <c r="AE663" s="417"/>
      <c r="AF663" s="420"/>
      <c r="AG663" s="420"/>
      <c r="AH663" s="420"/>
      <c r="AI663" s="420"/>
      <c r="AJ663" s="420"/>
      <c r="AK663" s="420"/>
      <c r="AL663" s="420"/>
      <c r="AM663" s="420"/>
      <c r="AN663" s="420"/>
      <c r="AO663" s="420"/>
      <c r="AP663" s="420"/>
      <c r="AQ663" s="420"/>
      <c r="AR663" s="420"/>
      <c r="AS663" s="302"/>
    </row>
    <row r="664" spans="1:45" hidden="1" outlineLevel="1">
      <c r="A664" s="519">
        <v>18</v>
      </c>
      <c r="B664" s="423" t="s">
        <v>109</v>
      </c>
      <c r="C664" s="287" t="s">
        <v>25</v>
      </c>
      <c r="D664" s="291"/>
      <c r="E664" s="291"/>
      <c r="F664" s="291"/>
      <c r="G664" s="291"/>
      <c r="H664" s="291"/>
      <c r="I664" s="291"/>
      <c r="J664" s="291"/>
      <c r="K664" s="291"/>
      <c r="L664" s="291"/>
      <c r="M664" s="291"/>
      <c r="N664" s="291"/>
      <c r="O664" s="291"/>
      <c r="P664" s="291"/>
      <c r="Q664" s="291">
        <v>12</v>
      </c>
      <c r="R664" s="291"/>
      <c r="S664" s="291"/>
      <c r="T664" s="291"/>
      <c r="U664" s="291"/>
      <c r="V664" s="291"/>
      <c r="W664" s="291"/>
      <c r="X664" s="291"/>
      <c r="Y664" s="291"/>
      <c r="Z664" s="291"/>
      <c r="AA664" s="291"/>
      <c r="AB664" s="291"/>
      <c r="AC664" s="291"/>
      <c r="AD664" s="291"/>
      <c r="AE664" s="421"/>
      <c r="AF664" s="405"/>
      <c r="AG664" s="405"/>
      <c r="AH664" s="405"/>
      <c r="AI664" s="405"/>
      <c r="AJ664" s="405"/>
      <c r="AK664" s="405"/>
      <c r="AL664" s="410"/>
      <c r="AM664" s="410"/>
      <c r="AN664" s="410"/>
      <c r="AO664" s="410"/>
      <c r="AP664" s="410"/>
      <c r="AQ664" s="410"/>
      <c r="AR664" s="410"/>
      <c r="AS664" s="292">
        <f>SUM(AE664:AR664)</f>
        <v>0</v>
      </c>
    </row>
    <row r="665" spans="1:45" hidden="1" outlineLevel="1">
      <c r="A665" s="519"/>
      <c r="B665" s="290" t="s">
        <v>309</v>
      </c>
      <c r="C665" s="287" t="s">
        <v>163</v>
      </c>
      <c r="D665" s="291"/>
      <c r="E665" s="291"/>
      <c r="F665" s="291"/>
      <c r="G665" s="291"/>
      <c r="H665" s="291"/>
      <c r="I665" s="291"/>
      <c r="J665" s="291"/>
      <c r="K665" s="291"/>
      <c r="L665" s="291"/>
      <c r="M665" s="291"/>
      <c r="N665" s="291"/>
      <c r="O665" s="291"/>
      <c r="P665" s="291"/>
      <c r="Q665" s="291">
        <v>12</v>
      </c>
      <c r="R665" s="291"/>
      <c r="S665" s="291"/>
      <c r="T665" s="291"/>
      <c r="U665" s="291"/>
      <c r="V665" s="291"/>
      <c r="W665" s="291"/>
      <c r="X665" s="291"/>
      <c r="Y665" s="291"/>
      <c r="Z665" s="291"/>
      <c r="AA665" s="291"/>
      <c r="AB665" s="291"/>
      <c r="AC665" s="291"/>
      <c r="AD665" s="291"/>
      <c r="AE665" s="406">
        <v>0</v>
      </c>
      <c r="AF665" s="406">
        <v>0</v>
      </c>
      <c r="AG665" s="406">
        <v>0</v>
      </c>
      <c r="AH665" s="406">
        <v>0</v>
      </c>
      <c r="AI665" s="406">
        <v>0</v>
      </c>
      <c r="AJ665" s="406">
        <v>0</v>
      </c>
      <c r="AK665" s="406">
        <v>0</v>
      </c>
      <c r="AL665" s="406">
        <v>0</v>
      </c>
      <c r="AM665" s="406">
        <v>0</v>
      </c>
      <c r="AN665" s="406">
        <f t="shared" ref="AN665:AR665" si="855">AN664</f>
        <v>0</v>
      </c>
      <c r="AO665" s="406">
        <f t="shared" si="855"/>
        <v>0</v>
      </c>
      <c r="AP665" s="406">
        <f t="shared" si="855"/>
        <v>0</v>
      </c>
      <c r="AQ665" s="406">
        <f t="shared" si="855"/>
        <v>0</v>
      </c>
      <c r="AR665" s="406">
        <f t="shared" si="855"/>
        <v>0</v>
      </c>
      <c r="AS665" s="302"/>
    </row>
    <row r="666" spans="1:45" hidden="1" outlineLevel="1">
      <c r="A666" s="519"/>
      <c r="B666" s="318"/>
      <c r="C666" s="287"/>
      <c r="D666" s="287"/>
      <c r="E666" s="287"/>
      <c r="F666" s="287"/>
      <c r="G666" s="287"/>
      <c r="H666" s="287"/>
      <c r="I666" s="287"/>
      <c r="J666" s="287"/>
      <c r="K666" s="287"/>
      <c r="L666" s="287"/>
      <c r="M666" s="287"/>
      <c r="N666" s="287"/>
      <c r="O666" s="287"/>
      <c r="P666" s="287"/>
      <c r="Q666" s="287"/>
      <c r="R666" s="287"/>
      <c r="S666" s="287"/>
      <c r="T666" s="287"/>
      <c r="U666" s="287"/>
      <c r="V666" s="287"/>
      <c r="W666" s="287"/>
      <c r="X666" s="287"/>
      <c r="Y666" s="287"/>
      <c r="Z666" s="287"/>
      <c r="AA666" s="287"/>
      <c r="AB666" s="287"/>
      <c r="AC666" s="287"/>
      <c r="AD666" s="287"/>
      <c r="AE666" s="418"/>
      <c r="AF666" s="419"/>
      <c r="AG666" s="419"/>
      <c r="AH666" s="419"/>
      <c r="AI666" s="419"/>
      <c r="AJ666" s="419"/>
      <c r="AK666" s="419"/>
      <c r="AL666" s="419"/>
      <c r="AM666" s="419"/>
      <c r="AN666" s="419"/>
      <c r="AO666" s="419"/>
      <c r="AP666" s="419"/>
      <c r="AQ666" s="419"/>
      <c r="AR666" s="419"/>
      <c r="AS666" s="293"/>
    </row>
    <row r="667" spans="1:45" hidden="1" outlineLevel="1">
      <c r="A667" s="519">
        <v>19</v>
      </c>
      <c r="B667" s="423" t="s">
        <v>111</v>
      </c>
      <c r="C667" s="287" t="s">
        <v>25</v>
      </c>
      <c r="D667" s="291"/>
      <c r="E667" s="291"/>
      <c r="F667" s="291"/>
      <c r="G667" s="291"/>
      <c r="H667" s="291"/>
      <c r="I667" s="291"/>
      <c r="J667" s="291"/>
      <c r="K667" s="291"/>
      <c r="L667" s="291"/>
      <c r="M667" s="291"/>
      <c r="N667" s="291"/>
      <c r="O667" s="291"/>
      <c r="P667" s="291"/>
      <c r="Q667" s="291">
        <v>12</v>
      </c>
      <c r="R667" s="291"/>
      <c r="S667" s="291"/>
      <c r="T667" s="291"/>
      <c r="U667" s="291"/>
      <c r="V667" s="291"/>
      <c r="W667" s="291"/>
      <c r="X667" s="291"/>
      <c r="Y667" s="291"/>
      <c r="Z667" s="291"/>
      <c r="AA667" s="291"/>
      <c r="AB667" s="291"/>
      <c r="AC667" s="291"/>
      <c r="AD667" s="291"/>
      <c r="AE667" s="421"/>
      <c r="AF667" s="405"/>
      <c r="AG667" s="405"/>
      <c r="AH667" s="405"/>
      <c r="AI667" s="405"/>
      <c r="AJ667" s="405"/>
      <c r="AK667" s="405"/>
      <c r="AL667" s="410"/>
      <c r="AM667" s="410"/>
      <c r="AN667" s="410"/>
      <c r="AO667" s="410"/>
      <c r="AP667" s="410"/>
      <c r="AQ667" s="410"/>
      <c r="AR667" s="410"/>
      <c r="AS667" s="292">
        <f>SUM(AE667:AR667)</f>
        <v>0</v>
      </c>
    </row>
    <row r="668" spans="1:45" hidden="1" outlineLevel="1">
      <c r="A668" s="519"/>
      <c r="B668" s="290" t="s">
        <v>309</v>
      </c>
      <c r="C668" s="287" t="s">
        <v>163</v>
      </c>
      <c r="D668" s="291"/>
      <c r="E668" s="291"/>
      <c r="F668" s="291"/>
      <c r="G668" s="291"/>
      <c r="H668" s="291"/>
      <c r="I668" s="291"/>
      <c r="J668" s="291"/>
      <c r="K668" s="291"/>
      <c r="L668" s="291"/>
      <c r="M668" s="291"/>
      <c r="N668" s="291"/>
      <c r="O668" s="291"/>
      <c r="P668" s="291"/>
      <c r="Q668" s="291">
        <v>12</v>
      </c>
      <c r="R668" s="291"/>
      <c r="S668" s="291"/>
      <c r="T668" s="291"/>
      <c r="U668" s="291"/>
      <c r="V668" s="291"/>
      <c r="W668" s="291"/>
      <c r="X668" s="291"/>
      <c r="Y668" s="291"/>
      <c r="Z668" s="291"/>
      <c r="AA668" s="291"/>
      <c r="AB668" s="291"/>
      <c r="AC668" s="291"/>
      <c r="AD668" s="291"/>
      <c r="AE668" s="406">
        <v>0</v>
      </c>
      <c r="AF668" s="406">
        <v>0</v>
      </c>
      <c r="AG668" s="406">
        <v>0</v>
      </c>
      <c r="AH668" s="406">
        <v>0</v>
      </c>
      <c r="AI668" s="406">
        <v>0</v>
      </c>
      <c r="AJ668" s="406">
        <v>0</v>
      </c>
      <c r="AK668" s="406">
        <v>0</v>
      </c>
      <c r="AL668" s="406">
        <v>0</v>
      </c>
      <c r="AM668" s="406">
        <v>0</v>
      </c>
      <c r="AN668" s="406">
        <f t="shared" ref="AN668:AR668" si="856">AN667</f>
        <v>0</v>
      </c>
      <c r="AO668" s="406">
        <f t="shared" si="856"/>
        <v>0</v>
      </c>
      <c r="AP668" s="406">
        <f t="shared" si="856"/>
        <v>0</v>
      </c>
      <c r="AQ668" s="406">
        <f t="shared" si="856"/>
        <v>0</v>
      </c>
      <c r="AR668" s="406">
        <f t="shared" si="856"/>
        <v>0</v>
      </c>
      <c r="AS668" s="293"/>
    </row>
    <row r="669" spans="1:45" hidden="1" outlineLevel="1">
      <c r="A669" s="519"/>
      <c r="B669" s="318"/>
      <c r="C669" s="287"/>
      <c r="D669" s="287"/>
      <c r="E669" s="287"/>
      <c r="F669" s="287"/>
      <c r="G669" s="287"/>
      <c r="H669" s="287"/>
      <c r="I669" s="287"/>
      <c r="J669" s="287"/>
      <c r="K669" s="287"/>
      <c r="L669" s="287"/>
      <c r="M669" s="287"/>
      <c r="N669" s="287"/>
      <c r="O669" s="287"/>
      <c r="P669" s="287"/>
      <c r="Q669" s="287"/>
      <c r="R669" s="287"/>
      <c r="S669" s="287"/>
      <c r="T669" s="287"/>
      <c r="U669" s="287"/>
      <c r="V669" s="287"/>
      <c r="W669" s="287"/>
      <c r="X669" s="287"/>
      <c r="Y669" s="287"/>
      <c r="Z669" s="287"/>
      <c r="AA669" s="287"/>
      <c r="AB669" s="287"/>
      <c r="AC669" s="287"/>
      <c r="AD669" s="287"/>
      <c r="AE669" s="407"/>
      <c r="AF669" s="407"/>
      <c r="AG669" s="407"/>
      <c r="AH669" s="407"/>
      <c r="AI669" s="407"/>
      <c r="AJ669" s="407"/>
      <c r="AK669" s="407"/>
      <c r="AL669" s="407"/>
      <c r="AM669" s="407"/>
      <c r="AN669" s="407"/>
      <c r="AO669" s="407"/>
      <c r="AP669" s="407"/>
      <c r="AQ669" s="407"/>
      <c r="AR669" s="407"/>
      <c r="AS669" s="302"/>
    </row>
    <row r="670" spans="1:45" hidden="1" outlineLevel="1">
      <c r="A670" s="519">
        <v>20</v>
      </c>
      <c r="B670" s="423" t="s">
        <v>110</v>
      </c>
      <c r="C670" s="287" t="s">
        <v>25</v>
      </c>
      <c r="D670" s="291"/>
      <c r="E670" s="291"/>
      <c r="F670" s="291"/>
      <c r="G670" s="291"/>
      <c r="H670" s="291"/>
      <c r="I670" s="291"/>
      <c r="J670" s="291"/>
      <c r="K670" s="291"/>
      <c r="L670" s="291"/>
      <c r="M670" s="291"/>
      <c r="N670" s="291"/>
      <c r="O670" s="291"/>
      <c r="P670" s="291"/>
      <c r="Q670" s="291">
        <v>12</v>
      </c>
      <c r="R670" s="291"/>
      <c r="S670" s="291"/>
      <c r="T670" s="291"/>
      <c r="U670" s="291"/>
      <c r="V670" s="291"/>
      <c r="W670" s="291"/>
      <c r="X670" s="291"/>
      <c r="Y670" s="291"/>
      <c r="Z670" s="291"/>
      <c r="AA670" s="291"/>
      <c r="AB670" s="291"/>
      <c r="AC670" s="291"/>
      <c r="AD670" s="291"/>
      <c r="AE670" s="421"/>
      <c r="AF670" s="405"/>
      <c r="AG670" s="405"/>
      <c r="AH670" s="405"/>
      <c r="AI670" s="405"/>
      <c r="AJ670" s="405"/>
      <c r="AK670" s="405"/>
      <c r="AL670" s="410"/>
      <c r="AM670" s="410"/>
      <c r="AN670" s="410"/>
      <c r="AO670" s="410"/>
      <c r="AP670" s="410"/>
      <c r="AQ670" s="410"/>
      <c r="AR670" s="410"/>
      <c r="AS670" s="292">
        <f>SUM(AE670:AR670)</f>
        <v>0</v>
      </c>
    </row>
    <row r="671" spans="1:45" hidden="1" outlineLevel="1">
      <c r="A671" s="519"/>
      <c r="B671" s="290" t="s">
        <v>309</v>
      </c>
      <c r="C671" s="287" t="s">
        <v>163</v>
      </c>
      <c r="D671" s="291"/>
      <c r="E671" s="291"/>
      <c r="F671" s="291"/>
      <c r="G671" s="291"/>
      <c r="H671" s="291"/>
      <c r="I671" s="291"/>
      <c r="J671" s="291"/>
      <c r="K671" s="291"/>
      <c r="L671" s="291"/>
      <c r="M671" s="291"/>
      <c r="N671" s="291"/>
      <c r="O671" s="291"/>
      <c r="P671" s="291"/>
      <c r="Q671" s="291">
        <v>12</v>
      </c>
      <c r="R671" s="291"/>
      <c r="S671" s="291"/>
      <c r="T671" s="291"/>
      <c r="U671" s="291"/>
      <c r="V671" s="291"/>
      <c r="W671" s="291"/>
      <c r="X671" s="291"/>
      <c r="Y671" s="291"/>
      <c r="Z671" s="291"/>
      <c r="AA671" s="291"/>
      <c r="AB671" s="291"/>
      <c r="AC671" s="291"/>
      <c r="AD671" s="291"/>
      <c r="AE671" s="406">
        <v>0</v>
      </c>
      <c r="AF671" s="406">
        <v>0</v>
      </c>
      <c r="AG671" s="406">
        <v>0</v>
      </c>
      <c r="AH671" s="406">
        <v>0</v>
      </c>
      <c r="AI671" s="406">
        <v>0</v>
      </c>
      <c r="AJ671" s="406">
        <v>0</v>
      </c>
      <c r="AK671" s="406">
        <v>0</v>
      </c>
      <c r="AL671" s="406">
        <v>0</v>
      </c>
      <c r="AM671" s="406">
        <v>0</v>
      </c>
      <c r="AN671" s="406">
        <f t="shared" ref="AN671:AR671" si="857">AN670</f>
        <v>0</v>
      </c>
      <c r="AO671" s="406">
        <f t="shared" si="857"/>
        <v>0</v>
      </c>
      <c r="AP671" s="406">
        <f t="shared" si="857"/>
        <v>0</v>
      </c>
      <c r="AQ671" s="406">
        <f t="shared" si="857"/>
        <v>0</v>
      </c>
      <c r="AR671" s="406">
        <f t="shared" si="857"/>
        <v>0</v>
      </c>
      <c r="AS671" s="302"/>
    </row>
    <row r="672" spans="1:45" ht="15.75" hidden="1" outlineLevel="1">
      <c r="A672" s="519"/>
      <c r="B672" s="319"/>
      <c r="C672" s="296"/>
      <c r="D672" s="287"/>
      <c r="E672" s="287"/>
      <c r="F672" s="287"/>
      <c r="G672" s="287"/>
      <c r="H672" s="287"/>
      <c r="I672" s="287"/>
      <c r="J672" s="287"/>
      <c r="K672" s="287"/>
      <c r="L672" s="287"/>
      <c r="M672" s="287"/>
      <c r="N672" s="287"/>
      <c r="O672" s="287"/>
      <c r="P672" s="287"/>
      <c r="Q672" s="296"/>
      <c r="R672" s="287"/>
      <c r="S672" s="287"/>
      <c r="T672" s="287"/>
      <c r="U672" s="287"/>
      <c r="V672" s="287"/>
      <c r="W672" s="287"/>
      <c r="X672" s="287"/>
      <c r="Y672" s="287"/>
      <c r="Z672" s="287"/>
      <c r="AA672" s="287"/>
      <c r="AB672" s="287"/>
      <c r="AC672" s="287"/>
      <c r="AD672" s="287"/>
      <c r="AE672" s="407"/>
      <c r="AF672" s="407"/>
      <c r="AG672" s="407"/>
      <c r="AH672" s="407"/>
      <c r="AI672" s="407"/>
      <c r="AJ672" s="407"/>
      <c r="AK672" s="407"/>
      <c r="AL672" s="407"/>
      <c r="AM672" s="407"/>
      <c r="AN672" s="407"/>
      <c r="AO672" s="407"/>
      <c r="AP672" s="407"/>
      <c r="AQ672" s="407"/>
      <c r="AR672" s="407"/>
      <c r="AS672" s="302"/>
    </row>
    <row r="673" spans="1:45" ht="15.75" hidden="1" outlineLevel="1">
      <c r="A673" s="519"/>
      <c r="B673" s="505" t="s">
        <v>500</v>
      </c>
      <c r="C673" s="287"/>
      <c r="D673" s="287"/>
      <c r="E673" s="287"/>
      <c r="F673" s="287"/>
      <c r="G673" s="287"/>
      <c r="H673" s="287"/>
      <c r="I673" s="287"/>
      <c r="J673" s="287"/>
      <c r="K673" s="287"/>
      <c r="L673" s="287"/>
      <c r="M673" s="287"/>
      <c r="N673" s="287"/>
      <c r="O673" s="287"/>
      <c r="P673" s="287"/>
      <c r="Q673" s="287"/>
      <c r="R673" s="287"/>
      <c r="S673" s="287"/>
      <c r="T673" s="287"/>
      <c r="U673" s="287"/>
      <c r="V673" s="287"/>
      <c r="W673" s="287"/>
      <c r="X673" s="287"/>
      <c r="Y673" s="287"/>
      <c r="Z673" s="287"/>
      <c r="AA673" s="287"/>
      <c r="AB673" s="287"/>
      <c r="AC673" s="287"/>
      <c r="AD673" s="287"/>
      <c r="AE673" s="417"/>
      <c r="AF673" s="420"/>
      <c r="AG673" s="420"/>
      <c r="AH673" s="420"/>
      <c r="AI673" s="420"/>
      <c r="AJ673" s="420"/>
      <c r="AK673" s="420"/>
      <c r="AL673" s="420"/>
      <c r="AM673" s="420"/>
      <c r="AN673" s="420"/>
      <c r="AO673" s="420"/>
      <c r="AP673" s="420"/>
      <c r="AQ673" s="420"/>
      <c r="AR673" s="420"/>
      <c r="AS673" s="302"/>
    </row>
    <row r="674" spans="1:45" ht="15.75" hidden="1" outlineLevel="1">
      <c r="A674" s="519"/>
      <c r="B674" s="491" t="s">
        <v>496</v>
      </c>
      <c r="C674" s="287"/>
      <c r="D674" s="287"/>
      <c r="E674" s="287"/>
      <c r="F674" s="287"/>
      <c r="G674" s="287"/>
      <c r="H674" s="287"/>
      <c r="I674" s="287"/>
      <c r="J674" s="287"/>
      <c r="K674" s="287"/>
      <c r="L674" s="287"/>
      <c r="M674" s="287"/>
      <c r="N674" s="287"/>
      <c r="O674" s="287"/>
      <c r="P674" s="287"/>
      <c r="Q674" s="287"/>
      <c r="R674" s="287"/>
      <c r="S674" s="287"/>
      <c r="T674" s="287"/>
      <c r="U674" s="287"/>
      <c r="V674" s="287"/>
      <c r="W674" s="287"/>
      <c r="X674" s="287"/>
      <c r="Y674" s="287"/>
      <c r="Z674" s="287"/>
      <c r="AA674" s="287"/>
      <c r="AB674" s="287"/>
      <c r="AC674" s="287"/>
      <c r="AD674" s="287"/>
      <c r="AE674" s="417"/>
      <c r="AF674" s="420"/>
      <c r="AG674" s="420"/>
      <c r="AH674" s="420"/>
      <c r="AI674" s="420"/>
      <c r="AJ674" s="420"/>
      <c r="AK674" s="420"/>
      <c r="AL674" s="420"/>
      <c r="AM674" s="420"/>
      <c r="AN674" s="420"/>
      <c r="AO674" s="420"/>
      <c r="AP674" s="420"/>
      <c r="AQ674" s="420"/>
      <c r="AR674" s="420"/>
      <c r="AS674" s="302"/>
    </row>
    <row r="675" spans="1:45" hidden="1" outlineLevel="1">
      <c r="A675" s="519">
        <v>21</v>
      </c>
      <c r="B675" s="423" t="s">
        <v>113</v>
      </c>
      <c r="C675" s="287" t="s">
        <v>1016</v>
      </c>
      <c r="D675" s="291">
        <v>6817427.917358798</v>
      </c>
      <c r="E675" s="291">
        <f>$D$675*'Alectra Persistence Savings %'!H94</f>
        <v>5485916.9129024511</v>
      </c>
      <c r="F675" s="291">
        <f>$D$675*'Alectra Persistence Savings %'!I94</f>
        <v>5485916.9129024511</v>
      </c>
      <c r="G675" s="291">
        <f>$D$675*'Alectra Persistence Savings %'!J94</f>
        <v>5485916.9129024511</v>
      </c>
      <c r="H675" s="291">
        <f>$D$675*'Alectra Persistence Savings %'!K94</f>
        <v>5485916.9129024511</v>
      </c>
      <c r="I675" s="291">
        <f>$D$675*'Alectra Persistence Savings %'!L94</f>
        <v>5485916.9129024511</v>
      </c>
      <c r="J675" s="291">
        <f>$D$675*'Alectra Persistence Savings %'!M94</f>
        <v>5485916.9129024511</v>
      </c>
      <c r="K675" s="291">
        <f>$D$675*'Alectra Persistence Savings %'!N94</f>
        <v>5485850.9832348665</v>
      </c>
      <c r="L675" s="291">
        <f>$D$675*'Alectra Persistence Savings %'!O94</f>
        <v>5485850.9832348665</v>
      </c>
      <c r="M675" s="291">
        <f>$D$675*'Alectra Persistence Savings %'!P94</f>
        <v>5471188.6960900789</v>
      </c>
      <c r="N675" s="291">
        <f>$D$675*'Alectra Persistence Savings %'!Q94</f>
        <v>5356146.3561622556</v>
      </c>
      <c r="O675" s="291">
        <f>$D$675*'Alectra Persistence Savings %'!R94</f>
        <v>5355088.1702810675</v>
      </c>
      <c r="P675" s="291">
        <f>$D$675*'Alectra Persistence Savings %'!S94</f>
        <v>5355088.1702810675</v>
      </c>
      <c r="Q675" s="291"/>
      <c r="R675" s="291">
        <v>586.72524581902007</v>
      </c>
      <c r="S675" s="291">
        <f>$R$675*'Alectra Persistence Savings %'!AS94</f>
        <v>475.95517217256537</v>
      </c>
      <c r="T675" s="291">
        <f>$R$675*'Alectra Persistence Savings %'!AT94</f>
        <v>475.95517217256537</v>
      </c>
      <c r="U675" s="291">
        <f>$R$675*'Alectra Persistence Savings %'!AU94</f>
        <v>475.95517217256537</v>
      </c>
      <c r="V675" s="291">
        <f>$R$675*'Alectra Persistence Savings %'!AV94</f>
        <v>475.95517217256537</v>
      </c>
      <c r="W675" s="291">
        <f>$R$675*'Alectra Persistence Savings %'!AW94</f>
        <v>475.95517217256537</v>
      </c>
      <c r="X675" s="291">
        <f>$R$675*'Alectra Persistence Savings %'!AX94</f>
        <v>475.95517217256537</v>
      </c>
      <c r="Y675" s="291">
        <f>$R$675*'Alectra Persistence Savings %'!AY94</f>
        <v>475.95517217256537</v>
      </c>
      <c r="Z675" s="291">
        <f>$R$675*'Alectra Persistence Savings %'!AZ94</f>
        <v>475.95517217256537</v>
      </c>
      <c r="AA675" s="291">
        <f>$R$675*'Alectra Persistence Savings %'!BA94</f>
        <v>474.76802381526625</v>
      </c>
      <c r="AB675" s="291">
        <f>$R$675*'Alectra Persistence Savings %'!BB94</f>
        <v>445.54591040482472</v>
      </c>
      <c r="AC675" s="291">
        <f>$R$675*'Alectra Persistence Savings %'!BC94</f>
        <v>445.54591040482472</v>
      </c>
      <c r="AD675" s="291">
        <f>$R$675*'Alectra Persistence Savings %'!BD94</f>
        <v>445.54591040482472</v>
      </c>
      <c r="AE675" s="421">
        <v>1</v>
      </c>
      <c r="AF675" s="405"/>
      <c r="AG675" s="405"/>
      <c r="AH675" s="405"/>
      <c r="AI675" s="405"/>
      <c r="AJ675" s="405"/>
      <c r="AK675" s="405"/>
      <c r="AL675" s="410"/>
      <c r="AM675" s="410"/>
      <c r="AN675" s="410"/>
      <c r="AO675" s="410"/>
      <c r="AP675" s="410"/>
      <c r="AQ675" s="410"/>
      <c r="AR675" s="410"/>
      <c r="AS675" s="292">
        <f>SUM(AE675:AR675)</f>
        <v>1</v>
      </c>
    </row>
    <row r="676" spans="1:45" hidden="1" outlineLevel="1">
      <c r="A676" s="519"/>
      <c r="B676" s="290" t="s">
        <v>309</v>
      </c>
      <c r="C676" s="287" t="s">
        <v>1017</v>
      </c>
      <c r="D676" s="291"/>
      <c r="E676" s="291"/>
      <c r="F676" s="291"/>
      <c r="G676" s="291"/>
      <c r="H676" s="291"/>
      <c r="I676" s="291"/>
      <c r="J676" s="291"/>
      <c r="K676" s="291"/>
      <c r="L676" s="291"/>
      <c r="M676" s="291"/>
      <c r="N676" s="291"/>
      <c r="O676" s="291"/>
      <c r="P676" s="291"/>
      <c r="Q676" s="291"/>
      <c r="R676" s="291"/>
      <c r="S676" s="291"/>
      <c r="T676" s="291"/>
      <c r="U676" s="291"/>
      <c r="V676" s="291"/>
      <c r="W676" s="291"/>
      <c r="X676" s="291"/>
      <c r="Y676" s="291"/>
      <c r="Z676" s="291"/>
      <c r="AA676" s="291"/>
      <c r="AB676" s="291"/>
      <c r="AC676" s="291"/>
      <c r="AD676" s="291"/>
      <c r="AE676" s="406">
        <v>1</v>
      </c>
      <c r="AF676" s="406">
        <v>0</v>
      </c>
      <c r="AG676" s="406">
        <v>0</v>
      </c>
      <c r="AH676" s="406">
        <v>0</v>
      </c>
      <c r="AI676" s="406">
        <v>0</v>
      </c>
      <c r="AJ676" s="406">
        <v>0</v>
      </c>
      <c r="AK676" s="406">
        <v>0</v>
      </c>
      <c r="AL676" s="406">
        <v>0</v>
      </c>
      <c r="AM676" s="406">
        <v>0</v>
      </c>
      <c r="AN676" s="406">
        <f t="shared" ref="AN676" si="858">AN675</f>
        <v>0</v>
      </c>
      <c r="AO676" s="406">
        <f t="shared" ref="AO676" si="859">AO675</f>
        <v>0</v>
      </c>
      <c r="AP676" s="406">
        <f t="shared" ref="AP676" si="860">AP675</f>
        <v>0</v>
      </c>
      <c r="AQ676" s="406">
        <f t="shared" ref="AQ676" si="861">AQ675</f>
        <v>0</v>
      </c>
      <c r="AR676" s="406">
        <f t="shared" ref="AR676" si="862">AR675</f>
        <v>0</v>
      </c>
      <c r="AS676" s="302"/>
    </row>
    <row r="677" spans="1:45" hidden="1" outlineLevel="1">
      <c r="A677" s="519"/>
      <c r="B677" s="290"/>
      <c r="C677" s="287"/>
      <c r="D677" s="287"/>
      <c r="E677" s="287"/>
      <c r="F677" s="287"/>
      <c r="G677" s="287"/>
      <c r="H677" s="287"/>
      <c r="I677" s="287"/>
      <c r="J677" s="287"/>
      <c r="K677" s="287"/>
      <c r="L677" s="287"/>
      <c r="M677" s="287"/>
      <c r="N677" s="287"/>
      <c r="O677" s="287"/>
      <c r="P677" s="287"/>
      <c r="Q677" s="287"/>
      <c r="R677" s="287"/>
      <c r="S677" s="287"/>
      <c r="T677" s="287"/>
      <c r="U677" s="287"/>
      <c r="V677" s="287"/>
      <c r="W677" s="287"/>
      <c r="X677" s="287"/>
      <c r="Y677" s="287"/>
      <c r="Z677" s="287"/>
      <c r="AA677" s="287"/>
      <c r="AB677" s="287"/>
      <c r="AC677" s="287"/>
      <c r="AD677" s="287"/>
      <c r="AE677" s="417"/>
      <c r="AF677" s="420"/>
      <c r="AG677" s="420"/>
      <c r="AH677" s="420"/>
      <c r="AI677" s="420"/>
      <c r="AJ677" s="420"/>
      <c r="AK677" s="420"/>
      <c r="AL677" s="420"/>
      <c r="AM677" s="420"/>
      <c r="AN677" s="420"/>
      <c r="AO677" s="420"/>
      <c r="AP677" s="420"/>
      <c r="AQ677" s="420"/>
      <c r="AR677" s="420"/>
      <c r="AS677" s="302"/>
    </row>
    <row r="678" spans="1:45" hidden="1" outlineLevel="1">
      <c r="A678" s="519">
        <v>22</v>
      </c>
      <c r="B678" s="423" t="s">
        <v>114</v>
      </c>
      <c r="C678" s="287" t="s">
        <v>1016</v>
      </c>
      <c r="D678" s="291">
        <v>941792.33098861005</v>
      </c>
      <c r="E678" s="291">
        <f>$D$678*'Alectra Persistence Savings %'!H96</f>
        <v>941792.33098861005</v>
      </c>
      <c r="F678" s="291">
        <f>$D$678*'Alectra Persistence Savings %'!I96</f>
        <v>941792.33098861005</v>
      </c>
      <c r="G678" s="291">
        <f>$D$678*'Alectra Persistence Savings %'!J96</f>
        <v>941792.33098861005</v>
      </c>
      <c r="H678" s="291">
        <f>$D$678*'Alectra Persistence Savings %'!K96</f>
        <v>941792.33098861005</v>
      </c>
      <c r="I678" s="291">
        <f>$D$678*'Alectra Persistence Savings %'!L96</f>
        <v>941792.33098861005</v>
      </c>
      <c r="J678" s="291">
        <f>$D$678*'Alectra Persistence Savings %'!M96</f>
        <v>941792.33098861005</v>
      </c>
      <c r="K678" s="291">
        <f>$D$678*'Alectra Persistence Savings %'!N96</f>
        <v>941792.33098861005</v>
      </c>
      <c r="L678" s="291">
        <f>$D$678*'Alectra Persistence Savings %'!O96</f>
        <v>941792.33098861005</v>
      </c>
      <c r="M678" s="291">
        <f>$D$678*'Alectra Persistence Savings %'!P96</f>
        <v>941792.33098861005</v>
      </c>
      <c r="N678" s="291">
        <f>$D$678*'Alectra Persistence Savings %'!Q96</f>
        <v>941792.33098861005</v>
      </c>
      <c r="O678" s="291">
        <f>$D$678*'Alectra Persistence Savings %'!R96</f>
        <v>941792.33098861005</v>
      </c>
      <c r="P678" s="291">
        <f>$D$678*'Alectra Persistence Savings %'!S96</f>
        <v>941792.33098861005</v>
      </c>
      <c r="Q678" s="291"/>
      <c r="R678" s="291">
        <v>490.57101119453785</v>
      </c>
      <c r="S678" s="291">
        <f>$R$678*'Alectra Persistence Savings %'!AS96</f>
        <v>490.57101119453785</v>
      </c>
      <c r="T678" s="291">
        <f>$R$678*'Alectra Persistence Savings %'!AT96</f>
        <v>490.57101119453785</v>
      </c>
      <c r="U678" s="291">
        <f>$R$678*'Alectra Persistence Savings %'!AU96</f>
        <v>490.57101119453785</v>
      </c>
      <c r="V678" s="291">
        <f>$R$678*'Alectra Persistence Savings %'!AV96</f>
        <v>490.57101119453785</v>
      </c>
      <c r="W678" s="291">
        <f>$R$678*'Alectra Persistence Savings %'!AW96</f>
        <v>490.57101119453785</v>
      </c>
      <c r="X678" s="291">
        <f>$R$678*'Alectra Persistence Savings %'!AX96</f>
        <v>490.57101119453785</v>
      </c>
      <c r="Y678" s="291">
        <f>$R$678*'Alectra Persistence Savings %'!AY96</f>
        <v>490.57101119453785</v>
      </c>
      <c r="Z678" s="291">
        <f>$R$678*'Alectra Persistence Savings %'!AZ96</f>
        <v>490.57101119453785</v>
      </c>
      <c r="AA678" s="291">
        <f>$R$678*'Alectra Persistence Savings %'!BA96</f>
        <v>490.57101119453785</v>
      </c>
      <c r="AB678" s="291">
        <f>$R$678*'Alectra Persistence Savings %'!BB96</f>
        <v>490.57101119453785</v>
      </c>
      <c r="AC678" s="291">
        <f>$R$678*'Alectra Persistence Savings %'!BC96</f>
        <v>490.57101119453785</v>
      </c>
      <c r="AD678" s="291">
        <f>$R$678*'Alectra Persistence Savings %'!BD96</f>
        <v>490.57101119453785</v>
      </c>
      <c r="AE678" s="421">
        <v>1</v>
      </c>
      <c r="AF678" s="405"/>
      <c r="AG678" s="405"/>
      <c r="AH678" s="405"/>
      <c r="AI678" s="405"/>
      <c r="AJ678" s="405"/>
      <c r="AK678" s="405"/>
      <c r="AL678" s="410"/>
      <c r="AM678" s="410"/>
      <c r="AN678" s="410"/>
      <c r="AO678" s="410"/>
      <c r="AP678" s="410"/>
      <c r="AQ678" s="410"/>
      <c r="AR678" s="410"/>
      <c r="AS678" s="292">
        <f>SUM(AE678:AR678)</f>
        <v>1</v>
      </c>
    </row>
    <row r="679" spans="1:45" hidden="1" outlineLevel="1">
      <c r="A679" s="519"/>
      <c r="B679" s="290" t="s">
        <v>309</v>
      </c>
      <c r="C679" s="287" t="s">
        <v>1017</v>
      </c>
      <c r="D679" s="291">
        <v>68782.18163639016</v>
      </c>
      <c r="E679" s="291">
        <f>E678*$D$679/$D$678</f>
        <v>68782.18163639016</v>
      </c>
      <c r="F679" s="291">
        <f t="shared" ref="F679:P679" si="863">F678*$D$679/$D$678</f>
        <v>68782.18163639016</v>
      </c>
      <c r="G679" s="291">
        <f t="shared" si="863"/>
        <v>68782.18163639016</v>
      </c>
      <c r="H679" s="291">
        <f t="shared" si="863"/>
        <v>68782.18163639016</v>
      </c>
      <c r="I679" s="291">
        <f t="shared" si="863"/>
        <v>68782.18163639016</v>
      </c>
      <c r="J679" s="291">
        <f t="shared" si="863"/>
        <v>68782.18163639016</v>
      </c>
      <c r="K679" s="291">
        <f t="shared" si="863"/>
        <v>68782.18163639016</v>
      </c>
      <c r="L679" s="291">
        <f t="shared" si="863"/>
        <v>68782.18163639016</v>
      </c>
      <c r="M679" s="291">
        <f t="shared" si="863"/>
        <v>68782.18163639016</v>
      </c>
      <c r="N679" s="291">
        <f t="shared" si="863"/>
        <v>68782.18163639016</v>
      </c>
      <c r="O679" s="291">
        <f t="shared" si="863"/>
        <v>68782.18163639016</v>
      </c>
      <c r="P679" s="291">
        <f t="shared" si="863"/>
        <v>68782.18163639016</v>
      </c>
      <c r="Q679" s="291"/>
      <c r="R679" s="291">
        <v>35.828009304461375</v>
      </c>
      <c r="S679" s="291">
        <f>S678*$R$679/$R$678</f>
        <v>35.828009304461375</v>
      </c>
      <c r="T679" s="291">
        <f t="shared" ref="T679:AD679" si="864">T678*$R$679/$R$678</f>
        <v>35.828009304461375</v>
      </c>
      <c r="U679" s="291">
        <f t="shared" si="864"/>
        <v>35.828009304461375</v>
      </c>
      <c r="V679" s="291">
        <f t="shared" si="864"/>
        <v>35.828009304461375</v>
      </c>
      <c r="W679" s="291">
        <f t="shared" si="864"/>
        <v>35.828009304461375</v>
      </c>
      <c r="X679" s="291">
        <f t="shared" si="864"/>
        <v>35.828009304461375</v>
      </c>
      <c r="Y679" s="291">
        <f t="shared" si="864"/>
        <v>35.828009304461375</v>
      </c>
      <c r="Z679" s="291">
        <f t="shared" si="864"/>
        <v>35.828009304461375</v>
      </c>
      <c r="AA679" s="291">
        <f t="shared" si="864"/>
        <v>35.828009304461375</v>
      </c>
      <c r="AB679" s="291">
        <f t="shared" si="864"/>
        <v>35.828009304461375</v>
      </c>
      <c r="AC679" s="291">
        <f t="shared" si="864"/>
        <v>35.828009304461375</v>
      </c>
      <c r="AD679" s="291">
        <f t="shared" si="864"/>
        <v>35.828009304461375</v>
      </c>
      <c r="AE679" s="406">
        <v>1</v>
      </c>
      <c r="AF679" s="406">
        <v>0</v>
      </c>
      <c r="AG679" s="406">
        <v>0</v>
      </c>
      <c r="AH679" s="406">
        <v>0</v>
      </c>
      <c r="AI679" s="406">
        <v>0</v>
      </c>
      <c r="AJ679" s="406">
        <v>0</v>
      </c>
      <c r="AK679" s="406">
        <v>0</v>
      </c>
      <c r="AL679" s="406">
        <v>0</v>
      </c>
      <c r="AM679" s="406">
        <v>0</v>
      </c>
      <c r="AN679" s="406">
        <f t="shared" ref="AN679" si="865">AN678</f>
        <v>0</v>
      </c>
      <c r="AO679" s="406">
        <f t="shared" ref="AO679" si="866">AO678</f>
        <v>0</v>
      </c>
      <c r="AP679" s="406">
        <f t="shared" ref="AP679" si="867">AP678</f>
        <v>0</v>
      </c>
      <c r="AQ679" s="406">
        <f t="shared" ref="AQ679" si="868">AQ678</f>
        <v>0</v>
      </c>
      <c r="AR679" s="406">
        <f t="shared" ref="AR679" si="869">AR678</f>
        <v>0</v>
      </c>
      <c r="AS679" s="302"/>
    </row>
    <row r="680" spans="1:45" hidden="1" outlineLevel="1">
      <c r="A680" s="519"/>
      <c r="B680" s="290"/>
      <c r="C680" s="287"/>
      <c r="D680" s="287"/>
      <c r="E680" s="287"/>
      <c r="F680" s="287"/>
      <c r="G680" s="287"/>
      <c r="H680" s="287"/>
      <c r="I680" s="287"/>
      <c r="J680" s="287"/>
      <c r="K680" s="287"/>
      <c r="L680" s="287"/>
      <c r="M680" s="287"/>
      <c r="N680" s="287"/>
      <c r="O680" s="287"/>
      <c r="P680" s="287"/>
      <c r="Q680" s="287"/>
      <c r="R680" s="287"/>
      <c r="S680" s="287"/>
      <c r="T680" s="287"/>
      <c r="U680" s="287"/>
      <c r="V680" s="287"/>
      <c r="W680" s="287"/>
      <c r="X680" s="287"/>
      <c r="Y680" s="287"/>
      <c r="Z680" s="287"/>
      <c r="AA680" s="287"/>
      <c r="AB680" s="287"/>
      <c r="AC680" s="287"/>
      <c r="AD680" s="287"/>
      <c r="AE680" s="417"/>
      <c r="AF680" s="420"/>
      <c r="AG680" s="420"/>
      <c r="AH680" s="420"/>
      <c r="AI680" s="420"/>
      <c r="AJ680" s="420"/>
      <c r="AK680" s="420"/>
      <c r="AL680" s="420"/>
      <c r="AM680" s="420"/>
      <c r="AN680" s="420"/>
      <c r="AO680" s="420"/>
      <c r="AP680" s="420"/>
      <c r="AQ680" s="420"/>
      <c r="AR680" s="420"/>
      <c r="AS680" s="302"/>
    </row>
    <row r="681" spans="1:45" hidden="1" outlineLevel="1">
      <c r="A681" s="519">
        <v>23</v>
      </c>
      <c r="B681" s="423" t="s">
        <v>115</v>
      </c>
      <c r="C681" s="287" t="s">
        <v>1016</v>
      </c>
      <c r="D681" s="291">
        <v>434050.36131461099</v>
      </c>
      <c r="E681" s="291">
        <f>$D$681*'Alectra Persistence Savings %'!H97</f>
        <v>434050.36131461099</v>
      </c>
      <c r="F681" s="291">
        <f>$D$681*'Alectra Persistence Savings %'!I97</f>
        <v>434050.36131461099</v>
      </c>
      <c r="G681" s="291">
        <f>$D$681*'Alectra Persistence Savings %'!J97</f>
        <v>434050.36131461099</v>
      </c>
      <c r="H681" s="291">
        <f>$D$681*'Alectra Persistence Savings %'!K97</f>
        <v>434050.36131461099</v>
      </c>
      <c r="I681" s="291">
        <f>$D$681*'Alectra Persistence Savings %'!L97</f>
        <v>434050.36131461099</v>
      </c>
      <c r="J681" s="291">
        <f>$D$681*'Alectra Persistence Savings %'!M97</f>
        <v>434050.36131461099</v>
      </c>
      <c r="K681" s="291">
        <f>$D$681*'Alectra Persistence Savings %'!N97</f>
        <v>434050.36131461099</v>
      </c>
      <c r="L681" s="291">
        <f>$D$681*'Alectra Persistence Savings %'!O97</f>
        <v>434050.36131461099</v>
      </c>
      <c r="M681" s="291">
        <f>$D$681*'Alectra Persistence Savings %'!P97</f>
        <v>434050.36131461099</v>
      </c>
      <c r="N681" s="291">
        <f>$D$681*'Alectra Persistence Savings %'!Q97</f>
        <v>428672.15006217256</v>
      </c>
      <c r="O681" s="291">
        <f>$D$681*'Alectra Persistence Savings %'!R97</f>
        <v>428672.15006217256</v>
      </c>
      <c r="P681" s="291">
        <f>$D$681*'Alectra Persistence Savings %'!S97</f>
        <v>428672.15006217256</v>
      </c>
      <c r="Q681" s="291"/>
      <c r="R681" s="291">
        <v>72.982529226199603</v>
      </c>
      <c r="S681" s="291">
        <f>$R$681*'Alectra Persistence Savings %'!AS97</f>
        <v>72.982529226199603</v>
      </c>
      <c r="T681" s="291">
        <f>$R$681*'Alectra Persistence Savings %'!AT97</f>
        <v>72.982529226199603</v>
      </c>
      <c r="U681" s="291">
        <f>$R$681*'Alectra Persistence Savings %'!AU97</f>
        <v>72.982529226199603</v>
      </c>
      <c r="V681" s="291">
        <f>$R$681*'Alectra Persistence Savings %'!AV97</f>
        <v>72.982529226199603</v>
      </c>
      <c r="W681" s="291">
        <f>$R$681*'Alectra Persistence Savings %'!AW97</f>
        <v>72.982529226199603</v>
      </c>
      <c r="X681" s="291">
        <f>$R$681*'Alectra Persistence Savings %'!AX97</f>
        <v>72.982529226199603</v>
      </c>
      <c r="Y681" s="291">
        <f>$R$681*'Alectra Persistence Savings %'!AY97</f>
        <v>72.982529226199603</v>
      </c>
      <c r="Z681" s="291">
        <f>$R$681*'Alectra Persistence Savings %'!AZ97</f>
        <v>72.982529226199603</v>
      </c>
      <c r="AA681" s="291">
        <f>$R$681*'Alectra Persistence Savings %'!BA97</f>
        <v>72.982529226199603</v>
      </c>
      <c r="AB681" s="291">
        <f>$R$681*'Alectra Persistence Savings %'!BB97</f>
        <v>72.982529226199603</v>
      </c>
      <c r="AC681" s="291">
        <f>$R$681*'Alectra Persistence Savings %'!BC97</f>
        <v>72.982529226199603</v>
      </c>
      <c r="AD681" s="291">
        <f>$R$681*'Alectra Persistence Savings %'!BD97</f>
        <v>72.982529226199603</v>
      </c>
      <c r="AE681" s="421">
        <v>1</v>
      </c>
      <c r="AF681" s="405"/>
      <c r="AG681" s="405"/>
      <c r="AH681" s="405"/>
      <c r="AI681" s="405"/>
      <c r="AJ681" s="405"/>
      <c r="AK681" s="405"/>
      <c r="AL681" s="410"/>
      <c r="AM681" s="410"/>
      <c r="AN681" s="410"/>
      <c r="AO681" s="410"/>
      <c r="AP681" s="410"/>
      <c r="AQ681" s="410"/>
      <c r="AR681" s="410"/>
      <c r="AS681" s="292">
        <f>SUM(AE681:AR681)</f>
        <v>1</v>
      </c>
    </row>
    <row r="682" spans="1:45" hidden="1" outlineLevel="1">
      <c r="A682" s="519"/>
      <c r="B682" s="290" t="s">
        <v>309</v>
      </c>
      <c r="C682" s="287" t="s">
        <v>1017</v>
      </c>
      <c r="D682" s="291"/>
      <c r="E682" s="291"/>
      <c r="F682" s="291"/>
      <c r="G682" s="291"/>
      <c r="H682" s="291"/>
      <c r="I682" s="291"/>
      <c r="J682" s="291"/>
      <c r="K682" s="291"/>
      <c r="L682" s="291"/>
      <c r="M682" s="291"/>
      <c r="N682" s="291"/>
      <c r="O682" s="291"/>
      <c r="P682" s="291"/>
      <c r="Q682" s="291"/>
      <c r="R682" s="291"/>
      <c r="S682" s="291"/>
      <c r="T682" s="291"/>
      <c r="U682" s="291"/>
      <c r="V682" s="291"/>
      <c r="W682" s="291"/>
      <c r="X682" s="291"/>
      <c r="Y682" s="291"/>
      <c r="Z682" s="291"/>
      <c r="AA682" s="291"/>
      <c r="AB682" s="291"/>
      <c r="AC682" s="291"/>
      <c r="AD682" s="291"/>
      <c r="AE682" s="406">
        <v>1</v>
      </c>
      <c r="AF682" s="406">
        <v>0</v>
      </c>
      <c r="AG682" s="406">
        <v>0</v>
      </c>
      <c r="AH682" s="406">
        <v>0</v>
      </c>
      <c r="AI682" s="406">
        <v>0</v>
      </c>
      <c r="AJ682" s="406">
        <v>0</v>
      </c>
      <c r="AK682" s="406">
        <v>0</v>
      </c>
      <c r="AL682" s="406">
        <v>0</v>
      </c>
      <c r="AM682" s="406">
        <v>0</v>
      </c>
      <c r="AN682" s="406">
        <f t="shared" ref="AN682" si="870">AN681</f>
        <v>0</v>
      </c>
      <c r="AO682" s="406">
        <f t="shared" ref="AO682" si="871">AO681</f>
        <v>0</v>
      </c>
      <c r="AP682" s="406">
        <f t="shared" ref="AP682" si="872">AP681</f>
        <v>0</v>
      </c>
      <c r="AQ682" s="406">
        <f t="shared" ref="AQ682" si="873">AQ681</f>
        <v>0</v>
      </c>
      <c r="AR682" s="406">
        <f t="shared" ref="AR682" si="874">AR681</f>
        <v>0</v>
      </c>
      <c r="AS682" s="302"/>
    </row>
    <row r="683" spans="1:45" hidden="1" outlineLevel="1">
      <c r="A683" s="519"/>
      <c r="B683" s="425"/>
      <c r="C683" s="287"/>
      <c r="D683" s="287"/>
      <c r="E683" s="287"/>
      <c r="F683" s="287"/>
      <c r="G683" s="287"/>
      <c r="H683" s="287"/>
      <c r="I683" s="287"/>
      <c r="J683" s="287"/>
      <c r="K683" s="287"/>
      <c r="L683" s="287"/>
      <c r="M683" s="287"/>
      <c r="N683" s="287"/>
      <c r="O683" s="287"/>
      <c r="P683" s="287"/>
      <c r="Q683" s="287"/>
      <c r="R683" s="287"/>
      <c r="S683" s="287"/>
      <c r="T683" s="287"/>
      <c r="U683" s="287"/>
      <c r="V683" s="287"/>
      <c r="W683" s="287"/>
      <c r="X683" s="287"/>
      <c r="Y683" s="287"/>
      <c r="Z683" s="287"/>
      <c r="AA683" s="287"/>
      <c r="AB683" s="287"/>
      <c r="AC683" s="287"/>
      <c r="AD683" s="287"/>
      <c r="AE683" s="417"/>
      <c r="AF683" s="420"/>
      <c r="AG683" s="420"/>
      <c r="AH683" s="420"/>
      <c r="AI683" s="420"/>
      <c r="AJ683" s="420"/>
      <c r="AK683" s="420"/>
      <c r="AL683" s="420"/>
      <c r="AM683" s="420"/>
      <c r="AN683" s="420"/>
      <c r="AO683" s="420"/>
      <c r="AP683" s="420"/>
      <c r="AQ683" s="420"/>
      <c r="AR683" s="420"/>
      <c r="AS683" s="302"/>
    </row>
    <row r="684" spans="1:45" hidden="1" outlineLevel="1">
      <c r="A684" s="519">
        <v>24</v>
      </c>
      <c r="B684" s="423" t="s">
        <v>116</v>
      </c>
      <c r="C684" s="287" t="s">
        <v>1016</v>
      </c>
      <c r="D684" s="291">
        <v>94466.620387146046</v>
      </c>
      <c r="E684" s="291">
        <f>$D$684*'Alectra Persistence Savings %'!H98</f>
        <v>94466.620387146046</v>
      </c>
      <c r="F684" s="291">
        <f>$D$684*'Alectra Persistence Savings %'!I98</f>
        <v>94466.620387146046</v>
      </c>
      <c r="G684" s="291">
        <f>$D$684*'Alectra Persistence Savings %'!J98</f>
        <v>94466.620387146046</v>
      </c>
      <c r="H684" s="291">
        <f>$D$684*'Alectra Persistence Savings %'!K98</f>
        <v>94466.620387146046</v>
      </c>
      <c r="I684" s="291">
        <f>$D$684*'Alectra Persistence Savings %'!L98</f>
        <v>94466.620387146046</v>
      </c>
      <c r="J684" s="291">
        <f>$D$684*'Alectra Persistence Savings %'!M98</f>
        <v>94466.620387146046</v>
      </c>
      <c r="K684" s="291">
        <f>$D$684*'Alectra Persistence Savings %'!N98</f>
        <v>94466.620387146046</v>
      </c>
      <c r="L684" s="291">
        <f>$D$684*'Alectra Persistence Savings %'!O98</f>
        <v>94466.620387146046</v>
      </c>
      <c r="M684" s="291">
        <f>$D$684*'Alectra Persistence Savings %'!P98</f>
        <v>94453.785482221414</v>
      </c>
      <c r="N684" s="291">
        <f>$D$684*'Alectra Persistence Savings %'!Q98</f>
        <v>71154.198848585787</v>
      </c>
      <c r="O684" s="291">
        <f>$D$684*'Alectra Persistence Savings %'!R98</f>
        <v>70931.903588035566</v>
      </c>
      <c r="P684" s="291">
        <f>$D$684*'Alectra Persistence Savings %'!S98</f>
        <v>69578.019596398706</v>
      </c>
      <c r="Q684" s="291"/>
      <c r="R684" s="291">
        <v>12.929129129129125</v>
      </c>
      <c r="S684" s="291">
        <f>$R$684*'Alectra Persistence Savings %'!AS98</f>
        <v>12.929129129129125</v>
      </c>
      <c r="T684" s="291">
        <f>$R$684*'Alectra Persistence Savings %'!AT98</f>
        <v>12.929129129129125</v>
      </c>
      <c r="U684" s="291">
        <f>$R$684*'Alectra Persistence Savings %'!AU98</f>
        <v>12.929129129129125</v>
      </c>
      <c r="V684" s="291">
        <f>$R$684*'Alectra Persistence Savings %'!AV98</f>
        <v>12.929129129129125</v>
      </c>
      <c r="W684" s="291">
        <f>$R$684*'Alectra Persistence Savings %'!AW98</f>
        <v>12.929129129129125</v>
      </c>
      <c r="X684" s="291">
        <f>$R$684*'Alectra Persistence Savings %'!AX98</f>
        <v>12.929129129129125</v>
      </c>
      <c r="Y684" s="291">
        <f>$R$684*'Alectra Persistence Savings %'!AY98</f>
        <v>12.929129129129125</v>
      </c>
      <c r="Z684" s="291">
        <f>$R$684*'Alectra Persistence Savings %'!AZ98</f>
        <v>12.929129129129125</v>
      </c>
      <c r="AA684" s="291">
        <f>$R$684*'Alectra Persistence Savings %'!BA98</f>
        <v>12.929129129129125</v>
      </c>
      <c r="AB684" s="291">
        <f>$R$684*'Alectra Persistence Savings %'!BB98</f>
        <v>3.3173423423423416</v>
      </c>
      <c r="AC684" s="291">
        <f>$R$684*'Alectra Persistence Savings %'!BC98</f>
        <v>3.3173423423423416</v>
      </c>
      <c r="AD684" s="291">
        <f>$R$684*'Alectra Persistence Savings %'!BD98</f>
        <v>3.1472222222222213</v>
      </c>
      <c r="AE684" s="421">
        <v>1</v>
      </c>
      <c r="AF684" s="405"/>
      <c r="AG684" s="405"/>
      <c r="AH684" s="405"/>
      <c r="AI684" s="405"/>
      <c r="AJ684" s="405"/>
      <c r="AK684" s="405"/>
      <c r="AL684" s="410"/>
      <c r="AM684" s="410"/>
      <c r="AN684" s="410"/>
      <c r="AO684" s="410"/>
      <c r="AP684" s="410"/>
      <c r="AQ684" s="410"/>
      <c r="AR684" s="410"/>
      <c r="AS684" s="292">
        <f>SUM(AE684:AR684)</f>
        <v>1</v>
      </c>
    </row>
    <row r="685" spans="1:45" hidden="1" outlineLevel="1">
      <c r="A685" s="519"/>
      <c r="B685" s="290" t="s">
        <v>309</v>
      </c>
      <c r="C685" s="287" t="s">
        <v>1017</v>
      </c>
      <c r="D685" s="291"/>
      <c r="E685" s="291"/>
      <c r="F685" s="291"/>
      <c r="G685" s="291"/>
      <c r="H685" s="291"/>
      <c r="I685" s="291"/>
      <c r="J685" s="291"/>
      <c r="K685" s="291"/>
      <c r="L685" s="291"/>
      <c r="M685" s="291"/>
      <c r="N685" s="291"/>
      <c r="O685" s="291"/>
      <c r="P685" s="291"/>
      <c r="Q685" s="291"/>
      <c r="R685" s="291"/>
      <c r="S685" s="291"/>
      <c r="T685" s="291"/>
      <c r="U685" s="291"/>
      <c r="V685" s="291"/>
      <c r="W685" s="291"/>
      <c r="X685" s="291"/>
      <c r="Y685" s="291"/>
      <c r="Z685" s="291"/>
      <c r="AA685" s="291"/>
      <c r="AB685" s="291"/>
      <c r="AC685" s="291"/>
      <c r="AD685" s="291"/>
      <c r="AE685" s="406">
        <v>1</v>
      </c>
      <c r="AF685" s="406">
        <v>0</v>
      </c>
      <c r="AG685" s="406">
        <v>0</v>
      </c>
      <c r="AH685" s="406">
        <v>0</v>
      </c>
      <c r="AI685" s="406">
        <v>0</v>
      </c>
      <c r="AJ685" s="406">
        <v>0</v>
      </c>
      <c r="AK685" s="406">
        <v>0</v>
      </c>
      <c r="AL685" s="406">
        <v>0</v>
      </c>
      <c r="AM685" s="406">
        <v>0</v>
      </c>
      <c r="AN685" s="406">
        <f t="shared" ref="AN685" si="875">AN684</f>
        <v>0</v>
      </c>
      <c r="AO685" s="406">
        <f t="shared" ref="AO685" si="876">AO684</f>
        <v>0</v>
      </c>
      <c r="AP685" s="406">
        <f t="shared" ref="AP685" si="877">AP684</f>
        <v>0</v>
      </c>
      <c r="AQ685" s="406">
        <f t="shared" ref="AQ685" si="878">AQ684</f>
        <v>0</v>
      </c>
      <c r="AR685" s="406">
        <f t="shared" ref="AR685" si="879">AR684</f>
        <v>0</v>
      </c>
      <c r="AS685" s="302"/>
    </row>
    <row r="686" spans="1:45" hidden="1" outlineLevel="1">
      <c r="A686" s="519"/>
      <c r="B686" s="290"/>
      <c r="C686" s="287"/>
      <c r="D686" s="287"/>
      <c r="E686" s="287"/>
      <c r="F686" s="287"/>
      <c r="G686" s="287"/>
      <c r="H686" s="287"/>
      <c r="I686" s="287"/>
      <c r="J686" s="287"/>
      <c r="K686" s="287"/>
      <c r="L686" s="287"/>
      <c r="M686" s="287"/>
      <c r="N686" s="287"/>
      <c r="O686" s="287"/>
      <c r="P686" s="287"/>
      <c r="Q686" s="287"/>
      <c r="R686" s="287"/>
      <c r="S686" s="287"/>
      <c r="T686" s="287"/>
      <c r="U686" s="287"/>
      <c r="V686" s="287"/>
      <c r="W686" s="287"/>
      <c r="X686" s="287"/>
      <c r="Y686" s="287"/>
      <c r="Z686" s="287"/>
      <c r="AA686" s="287"/>
      <c r="AB686" s="287"/>
      <c r="AC686" s="287"/>
      <c r="AD686" s="287"/>
      <c r="AE686" s="407"/>
      <c r="AF686" s="420"/>
      <c r="AG686" s="420"/>
      <c r="AH686" s="420"/>
      <c r="AI686" s="420"/>
      <c r="AJ686" s="420"/>
      <c r="AK686" s="420"/>
      <c r="AL686" s="420"/>
      <c r="AM686" s="420"/>
      <c r="AN686" s="420"/>
      <c r="AO686" s="420"/>
      <c r="AP686" s="420"/>
      <c r="AQ686" s="420"/>
      <c r="AR686" s="420"/>
      <c r="AS686" s="302"/>
    </row>
    <row r="687" spans="1:45" ht="15.75" hidden="1" outlineLevel="1">
      <c r="A687" s="519"/>
      <c r="B687" s="284" t="s">
        <v>497</v>
      </c>
      <c r="C687" s="287"/>
      <c r="D687" s="287"/>
      <c r="E687" s="287"/>
      <c r="F687" s="287"/>
      <c r="G687" s="287"/>
      <c r="H687" s="287"/>
      <c r="I687" s="287"/>
      <c r="J687" s="287"/>
      <c r="K687" s="287"/>
      <c r="L687" s="287"/>
      <c r="M687" s="287"/>
      <c r="N687" s="287"/>
      <c r="O687" s="287"/>
      <c r="P687" s="287"/>
      <c r="Q687" s="287"/>
      <c r="R687" s="287"/>
      <c r="S687" s="287"/>
      <c r="T687" s="287"/>
      <c r="U687" s="287"/>
      <c r="V687" s="287"/>
      <c r="W687" s="287"/>
      <c r="X687" s="287"/>
      <c r="Y687" s="287"/>
      <c r="Z687" s="287"/>
      <c r="AA687" s="287"/>
      <c r="AB687" s="287"/>
      <c r="AC687" s="287"/>
      <c r="AD687" s="287"/>
      <c r="AE687" s="407"/>
      <c r="AF687" s="420"/>
      <c r="AG687" s="420"/>
      <c r="AH687" s="420"/>
      <c r="AI687" s="420"/>
      <c r="AJ687" s="420"/>
      <c r="AK687" s="420"/>
      <c r="AL687" s="420"/>
      <c r="AM687" s="420"/>
      <c r="AN687" s="420"/>
      <c r="AO687" s="420"/>
      <c r="AP687" s="420"/>
      <c r="AQ687" s="420"/>
      <c r="AR687" s="420"/>
      <c r="AS687" s="302"/>
    </row>
    <row r="688" spans="1:45" hidden="1" outlineLevel="1">
      <c r="A688" s="519">
        <v>25</v>
      </c>
      <c r="B688" s="423" t="s">
        <v>117</v>
      </c>
      <c r="C688" s="287" t="s">
        <v>1016</v>
      </c>
      <c r="D688" s="291">
        <v>250843.82495485316</v>
      </c>
      <c r="E688" s="291">
        <f>$D$688*'Alectra Persistence Savings %'!H99</f>
        <v>250843.82495485316</v>
      </c>
      <c r="F688" s="291">
        <f>$D$688*'Alectra Persistence Savings %'!I99</f>
        <v>250843.82495485316</v>
      </c>
      <c r="G688" s="291">
        <f>$D$688*'Alectra Persistence Savings %'!J99</f>
        <v>250843.82495485316</v>
      </c>
      <c r="H688" s="291">
        <f>$D$688*'Alectra Persistence Savings %'!K99</f>
        <v>250843.82495485316</v>
      </c>
      <c r="I688" s="291">
        <f>$D$688*'Alectra Persistence Savings %'!L99</f>
        <v>250843.82495485316</v>
      </c>
      <c r="J688" s="291">
        <f>$D$688*'Alectra Persistence Savings %'!M99</f>
        <v>250843.82495485316</v>
      </c>
      <c r="K688" s="291">
        <f>$D$688*'Alectra Persistence Savings %'!N99</f>
        <v>250843.82495485316</v>
      </c>
      <c r="L688" s="291">
        <f>$D$688*'Alectra Persistence Savings %'!O99</f>
        <v>250843.82495485316</v>
      </c>
      <c r="M688" s="291">
        <f>$D$688*'Alectra Persistence Savings %'!P99</f>
        <v>216648.89984317159</v>
      </c>
      <c r="N688" s="291">
        <f>$D$688*'Alectra Persistence Savings %'!Q99</f>
        <v>0</v>
      </c>
      <c r="O688" s="291">
        <f>$D$688*'Alectra Persistence Savings %'!R99</f>
        <v>0</v>
      </c>
      <c r="P688" s="291">
        <f>$D$688*'Alectra Persistence Savings %'!S99</f>
        <v>0</v>
      </c>
      <c r="Q688" s="291">
        <v>12</v>
      </c>
      <c r="R688" s="291">
        <v>11.136058450463596</v>
      </c>
      <c r="S688" s="291">
        <f>$R$688*'Alectra Persistence Savings %'!AS99</f>
        <v>11.136058450463596</v>
      </c>
      <c r="T688" s="291">
        <f>$R$688*'Alectra Persistence Savings %'!AT99</f>
        <v>11.136058450463596</v>
      </c>
      <c r="U688" s="291">
        <f>$R$688*'Alectra Persistence Savings %'!AU99</f>
        <v>11.136058450463596</v>
      </c>
      <c r="V688" s="291">
        <f>$R$688*'Alectra Persistence Savings %'!AV99</f>
        <v>11.136058450463596</v>
      </c>
      <c r="W688" s="291">
        <f>$R$688*'Alectra Persistence Savings %'!AW99</f>
        <v>11.136058450463596</v>
      </c>
      <c r="X688" s="291">
        <f>$R$688*'Alectra Persistence Savings %'!AX99</f>
        <v>11.136058450463596</v>
      </c>
      <c r="Y688" s="291">
        <f>$R$688*'Alectra Persistence Savings %'!AY99</f>
        <v>11.136058450463596</v>
      </c>
      <c r="Z688" s="291">
        <f>$R$688*'Alectra Persistence Savings %'!AZ99</f>
        <v>11.136058450463596</v>
      </c>
      <c r="AA688" s="291">
        <f>$R$688*'Alectra Persistence Savings %'!BA99</f>
        <v>9.6100059961408064</v>
      </c>
      <c r="AB688" s="291">
        <f>$R$688*'Alectra Persistence Savings %'!BB99</f>
        <v>0</v>
      </c>
      <c r="AC688" s="291">
        <f>$R$688*'Alectra Persistence Savings %'!BC99</f>
        <v>0</v>
      </c>
      <c r="AD688" s="291">
        <f>$R$688*'Alectra Persistence Savings %'!BD99</f>
        <v>0</v>
      </c>
      <c r="AE688" s="421"/>
      <c r="AF688" s="405"/>
      <c r="AG688" s="405">
        <v>0.41666666666666663</v>
      </c>
      <c r="AH688" s="405">
        <v>0.58333333333333337</v>
      </c>
      <c r="AI688" s="405"/>
      <c r="AJ688" s="405"/>
      <c r="AK688" s="405"/>
      <c r="AL688" s="410"/>
      <c r="AM688" s="410"/>
      <c r="AN688" s="410"/>
      <c r="AO688" s="410"/>
      <c r="AP688" s="410"/>
      <c r="AQ688" s="410"/>
      <c r="AR688" s="410"/>
      <c r="AS688" s="292">
        <f>SUM(AE688:AR688)</f>
        <v>1</v>
      </c>
    </row>
    <row r="689" spans="1:45" hidden="1" outlineLevel="1">
      <c r="A689" s="519"/>
      <c r="B689" s="290" t="s">
        <v>309</v>
      </c>
      <c r="C689" s="287" t="s">
        <v>1017</v>
      </c>
      <c r="D689" s="291">
        <v>533160.21106780239</v>
      </c>
      <c r="E689" s="291">
        <f>E688*$D$689/$D$688</f>
        <v>533160.21106780239</v>
      </c>
      <c r="F689" s="291">
        <f t="shared" ref="F689:P689" si="880">F688*$D$689/$D$688</f>
        <v>533160.21106780239</v>
      </c>
      <c r="G689" s="291">
        <f t="shared" si="880"/>
        <v>533160.21106780239</v>
      </c>
      <c r="H689" s="291">
        <f t="shared" si="880"/>
        <v>533160.21106780239</v>
      </c>
      <c r="I689" s="291">
        <f t="shared" si="880"/>
        <v>533160.21106780239</v>
      </c>
      <c r="J689" s="291">
        <f t="shared" si="880"/>
        <v>533160.21106780239</v>
      </c>
      <c r="K689" s="291">
        <f t="shared" si="880"/>
        <v>533160.21106780239</v>
      </c>
      <c r="L689" s="291">
        <f t="shared" si="880"/>
        <v>533160.21106780239</v>
      </c>
      <c r="M689" s="291">
        <f t="shared" si="880"/>
        <v>460480.03449469706</v>
      </c>
      <c r="N689" s="291">
        <f t="shared" si="880"/>
        <v>0</v>
      </c>
      <c r="O689" s="291">
        <f t="shared" si="880"/>
        <v>0</v>
      </c>
      <c r="P689" s="291">
        <f t="shared" si="880"/>
        <v>0</v>
      </c>
      <c r="Q689" s="291">
        <v>12</v>
      </c>
      <c r="R689" s="291">
        <v>23.669322037252261</v>
      </c>
      <c r="S689" s="291">
        <f>S688*$R$689/$R$688</f>
        <v>23.669322037252261</v>
      </c>
      <c r="T689" s="291">
        <f t="shared" ref="T689:AD689" si="881">T688*$R$689/$R$688</f>
        <v>23.669322037252261</v>
      </c>
      <c r="U689" s="291">
        <f t="shared" si="881"/>
        <v>23.669322037252261</v>
      </c>
      <c r="V689" s="291">
        <f t="shared" si="881"/>
        <v>23.669322037252261</v>
      </c>
      <c r="W689" s="291">
        <f t="shared" si="881"/>
        <v>23.669322037252261</v>
      </c>
      <c r="X689" s="291">
        <f t="shared" si="881"/>
        <v>23.669322037252261</v>
      </c>
      <c r="Y689" s="291">
        <f t="shared" si="881"/>
        <v>23.669322037252261</v>
      </c>
      <c r="Z689" s="291">
        <f t="shared" si="881"/>
        <v>23.669322037252261</v>
      </c>
      <c r="AA689" s="291">
        <f t="shared" si="881"/>
        <v>20.425748276591765</v>
      </c>
      <c r="AB689" s="291">
        <f t="shared" si="881"/>
        <v>0</v>
      </c>
      <c r="AC689" s="291">
        <f t="shared" si="881"/>
        <v>0</v>
      </c>
      <c r="AD689" s="291">
        <f t="shared" si="881"/>
        <v>0</v>
      </c>
      <c r="AE689" s="406">
        <v>0</v>
      </c>
      <c r="AF689" s="406">
        <v>0</v>
      </c>
      <c r="AG689" s="406">
        <v>0.41666666666666663</v>
      </c>
      <c r="AH689" s="406">
        <v>0.58333333333333337</v>
      </c>
      <c r="AI689" s="406">
        <v>0</v>
      </c>
      <c r="AJ689" s="406">
        <v>0</v>
      </c>
      <c r="AK689" s="406">
        <v>0</v>
      </c>
      <c r="AL689" s="406">
        <v>0</v>
      </c>
      <c r="AM689" s="406">
        <v>0</v>
      </c>
      <c r="AN689" s="406">
        <f t="shared" ref="AN689:AN690" si="882">AN687</f>
        <v>0</v>
      </c>
      <c r="AO689" s="406">
        <f t="shared" ref="AO689:AO690" si="883">AO687</f>
        <v>0</v>
      </c>
      <c r="AP689" s="406">
        <f t="shared" ref="AP689:AP690" si="884">AP687</f>
        <v>0</v>
      </c>
      <c r="AQ689" s="406">
        <f t="shared" ref="AQ689:AQ690" si="885">AQ687</f>
        <v>0</v>
      </c>
      <c r="AR689" s="406">
        <f t="shared" ref="AR689:AR690" si="886">AR687</f>
        <v>0</v>
      </c>
      <c r="AS689" s="302"/>
    </row>
    <row r="690" spans="1:45" hidden="1" outlineLevel="1">
      <c r="A690" s="519"/>
      <c r="B690" s="290" t="s">
        <v>309</v>
      </c>
      <c r="C690" s="287" t="s">
        <v>1019</v>
      </c>
      <c r="D690" s="291">
        <v>65333.666666666701</v>
      </c>
      <c r="E690" s="291">
        <f>E688*$D$690/$D$688</f>
        <v>65333.666666666701</v>
      </c>
      <c r="F690" s="291">
        <f t="shared" ref="F690:P690" si="887">F688*$D$690/$D$688</f>
        <v>65333.666666666701</v>
      </c>
      <c r="G690" s="291">
        <f t="shared" si="887"/>
        <v>65333.666666666701</v>
      </c>
      <c r="H690" s="291">
        <f t="shared" si="887"/>
        <v>65333.666666666701</v>
      </c>
      <c r="I690" s="291">
        <f t="shared" si="887"/>
        <v>65333.666666666701</v>
      </c>
      <c r="J690" s="291">
        <f t="shared" si="887"/>
        <v>65333.666666666701</v>
      </c>
      <c r="K690" s="291">
        <f t="shared" si="887"/>
        <v>65333.666666666701</v>
      </c>
      <c r="L690" s="291">
        <f t="shared" si="887"/>
        <v>65333.666666666701</v>
      </c>
      <c r="M690" s="291">
        <f t="shared" si="887"/>
        <v>56427.408602150572</v>
      </c>
      <c r="N690" s="291">
        <f t="shared" si="887"/>
        <v>0</v>
      </c>
      <c r="O690" s="291">
        <f t="shared" si="887"/>
        <v>0</v>
      </c>
      <c r="P690" s="291">
        <f t="shared" si="887"/>
        <v>0</v>
      </c>
      <c r="Q690" s="291">
        <v>12</v>
      </c>
      <c r="R690" s="291">
        <v>2.903225806451613</v>
      </c>
      <c r="S690" s="291">
        <f>S688*$R$690/$R$688</f>
        <v>2.903225806451613</v>
      </c>
      <c r="T690" s="291">
        <f t="shared" ref="T690:AD690" si="888">T688*$R$690/$R$688</f>
        <v>2.903225806451613</v>
      </c>
      <c r="U690" s="291">
        <f t="shared" si="888"/>
        <v>2.903225806451613</v>
      </c>
      <c r="V690" s="291">
        <f t="shared" si="888"/>
        <v>2.903225806451613</v>
      </c>
      <c r="W690" s="291">
        <f t="shared" si="888"/>
        <v>2.903225806451613</v>
      </c>
      <c r="X690" s="291">
        <f t="shared" si="888"/>
        <v>2.903225806451613</v>
      </c>
      <c r="Y690" s="291">
        <f t="shared" si="888"/>
        <v>2.903225806451613</v>
      </c>
      <c r="Z690" s="291">
        <f t="shared" si="888"/>
        <v>2.903225806451613</v>
      </c>
      <c r="AA690" s="291">
        <f t="shared" si="888"/>
        <v>2.5053763440860215</v>
      </c>
      <c r="AB690" s="291">
        <f t="shared" si="888"/>
        <v>0</v>
      </c>
      <c r="AC690" s="291">
        <f t="shared" si="888"/>
        <v>0</v>
      </c>
      <c r="AD690" s="291">
        <f t="shared" si="888"/>
        <v>0</v>
      </c>
      <c r="AE690" s="406"/>
      <c r="AF690" s="406">
        <v>1</v>
      </c>
      <c r="AG690" s="406"/>
      <c r="AH690" s="406"/>
      <c r="AI690" s="406"/>
      <c r="AJ690" s="406"/>
      <c r="AK690" s="406"/>
      <c r="AL690" s="406"/>
      <c r="AM690" s="406"/>
      <c r="AN690" s="406">
        <f t="shared" si="882"/>
        <v>0</v>
      </c>
      <c r="AO690" s="406">
        <f t="shared" si="883"/>
        <v>0</v>
      </c>
      <c r="AP690" s="406">
        <f t="shared" si="884"/>
        <v>0</v>
      </c>
      <c r="AQ690" s="406">
        <f t="shared" si="885"/>
        <v>0</v>
      </c>
      <c r="AR690" s="406">
        <f t="shared" si="886"/>
        <v>0</v>
      </c>
      <c r="AS690" s="302"/>
    </row>
    <row r="691" spans="1:45" hidden="1" outlineLevel="1">
      <c r="A691" s="519"/>
      <c r="B691" s="290"/>
      <c r="C691" s="287"/>
      <c r="D691" s="287"/>
      <c r="E691" s="287"/>
      <c r="F691" s="287"/>
      <c r="G691" s="287"/>
      <c r="H691" s="287"/>
      <c r="I691" s="287"/>
      <c r="J691" s="287"/>
      <c r="K691" s="287"/>
      <c r="L691" s="287"/>
      <c r="M691" s="287"/>
      <c r="N691" s="287"/>
      <c r="O691" s="287"/>
      <c r="P691" s="287"/>
      <c r="Q691" s="287"/>
      <c r="R691" s="287"/>
      <c r="S691" s="287"/>
      <c r="T691" s="287"/>
      <c r="U691" s="287"/>
      <c r="V691" s="287"/>
      <c r="W691" s="287"/>
      <c r="X691" s="287"/>
      <c r="Y691" s="287"/>
      <c r="Z691" s="287"/>
      <c r="AA691" s="287"/>
      <c r="AB691" s="287"/>
      <c r="AC691" s="287"/>
      <c r="AD691" s="287"/>
      <c r="AE691" s="407"/>
      <c r="AF691" s="420"/>
      <c r="AG691" s="420"/>
      <c r="AH691" s="420"/>
      <c r="AI691" s="420"/>
      <c r="AJ691" s="420"/>
      <c r="AK691" s="420"/>
      <c r="AL691" s="420"/>
      <c r="AM691" s="420"/>
      <c r="AN691" s="420"/>
      <c r="AO691" s="420"/>
      <c r="AP691" s="420"/>
      <c r="AQ691" s="420"/>
      <c r="AR691" s="420"/>
      <c r="AS691" s="302"/>
    </row>
    <row r="692" spans="1:45" hidden="1" outlineLevel="1">
      <c r="A692" s="519">
        <v>26</v>
      </c>
      <c r="B692" s="423" t="s">
        <v>1018</v>
      </c>
      <c r="C692" s="287" t="s">
        <v>1016</v>
      </c>
      <c r="D692" s="291">
        <v>7863557.8588664215</v>
      </c>
      <c r="E692" s="291">
        <f>$D$692*'Alectra Persistence Savings %'!H100</f>
        <v>7863557.8588664215</v>
      </c>
      <c r="F692" s="291">
        <f>$D$692*'Alectra Persistence Savings %'!I100</f>
        <v>7863557.8588664215</v>
      </c>
      <c r="G692" s="291">
        <f>$D$692*'Alectra Persistence Savings %'!J100</f>
        <v>7863557.8588664215</v>
      </c>
      <c r="H692" s="291">
        <f>$D$692*'Alectra Persistence Savings %'!K100</f>
        <v>7863557.8588664215</v>
      </c>
      <c r="I692" s="291">
        <f>$D$692*'Alectra Persistence Savings %'!L100</f>
        <v>7577674.8317111414</v>
      </c>
      <c r="J692" s="291">
        <f>$D$692*'Alectra Persistence Savings %'!M100</f>
        <v>7577674.8317111414</v>
      </c>
      <c r="K692" s="291">
        <f>$D$692*'Alectra Persistence Savings %'!N100</f>
        <v>7577674.8317111414</v>
      </c>
      <c r="L692" s="291">
        <f>$D$692*'Alectra Persistence Savings %'!O100</f>
        <v>7520758.2831461551</v>
      </c>
      <c r="M692" s="291">
        <f>$D$692*'Alectra Persistence Savings %'!P100</f>
        <v>7520758.2831461551</v>
      </c>
      <c r="N692" s="291">
        <f>$D$692*'Alectra Persistence Savings %'!Q100</f>
        <v>7398019.1561932685</v>
      </c>
      <c r="O692" s="291">
        <f>$D$692*'Alectra Persistence Savings %'!R100</f>
        <v>6932354.8055363055</v>
      </c>
      <c r="P692" s="291">
        <f>$D$692*'Alectra Persistence Savings %'!S100</f>
        <v>2854842.6710876985</v>
      </c>
      <c r="Q692" s="291">
        <v>12</v>
      </c>
      <c r="R692" s="291">
        <v>597.52468079462449</v>
      </c>
      <c r="S692" s="291">
        <f>$R$692*'Alectra Persistence Savings %'!$AS$100</f>
        <v>597.52468079462449</v>
      </c>
      <c r="T692" s="291">
        <f>$R$692*'Alectra Persistence Savings %'!$AS$100</f>
        <v>597.52468079462449</v>
      </c>
      <c r="U692" s="291">
        <f>$R$692*'Alectra Persistence Savings %'!$AS$100</f>
        <v>597.52468079462449</v>
      </c>
      <c r="V692" s="291">
        <f>$R$692*'Alectra Persistence Savings %'!$AS$100</f>
        <v>597.52468079462449</v>
      </c>
      <c r="W692" s="291">
        <f>$R$692*'Alectra Persistence Savings %'!$AS$100</f>
        <v>597.52468079462449</v>
      </c>
      <c r="X692" s="291">
        <f>$R$692*'Alectra Persistence Savings %'!$AS$100</f>
        <v>597.52468079462449</v>
      </c>
      <c r="Y692" s="291">
        <f>$R$692*'Alectra Persistence Savings %'!$AS$100</f>
        <v>597.52468079462449</v>
      </c>
      <c r="Z692" s="291">
        <f>$R$692*'Alectra Persistence Savings %'!$AS$100</f>
        <v>597.52468079462449</v>
      </c>
      <c r="AA692" s="291">
        <f>$R$692*'Alectra Persistence Savings %'!$AS$100</f>
        <v>597.52468079462449</v>
      </c>
      <c r="AB692" s="291">
        <f>$R$692*'Alectra Persistence Savings %'!$AS$100</f>
        <v>597.52468079462449</v>
      </c>
      <c r="AC692" s="291">
        <f>$R$692*'Alectra Persistence Savings %'!$AS$100</f>
        <v>597.52468079462449</v>
      </c>
      <c r="AD692" s="291">
        <f>$R$692*'Alectra Persistence Savings %'!$AS$100</f>
        <v>597.52468079462449</v>
      </c>
      <c r="AE692" s="421"/>
      <c r="AF692" s="405">
        <v>7.7832633045772523E-2</v>
      </c>
      <c r="AG692" s="405">
        <v>0.61305163569589449</v>
      </c>
      <c r="AH692" s="405">
        <v>0.25100297399253507</v>
      </c>
      <c r="AI692" s="405">
        <v>2.4730045308476879E-2</v>
      </c>
      <c r="AJ692" s="405"/>
      <c r="AK692" s="405"/>
      <c r="AL692" s="410"/>
      <c r="AM692" s="410"/>
      <c r="AN692" s="410"/>
      <c r="AO692" s="410"/>
      <c r="AP692" s="410"/>
      <c r="AQ692" s="410"/>
      <c r="AR692" s="410"/>
      <c r="AS692" s="292">
        <f>SUM(AE692:AR692)</f>
        <v>0.96661728804267888</v>
      </c>
    </row>
    <row r="693" spans="1:45" hidden="1" outlineLevel="1">
      <c r="A693" s="519"/>
      <c r="B693" s="290" t="s">
        <v>309</v>
      </c>
      <c r="C693" s="287" t="s">
        <v>1017</v>
      </c>
      <c r="D693" s="291">
        <v>5550948.6236479962</v>
      </c>
      <c r="E693" s="291">
        <f>E692*$D$693/$D$692</f>
        <v>5550948.6236479962</v>
      </c>
      <c r="F693" s="291">
        <f t="shared" ref="F693:P693" si="889">F692*$D$693/$D$692</f>
        <v>5550948.6236479962</v>
      </c>
      <c r="G693" s="291">
        <f t="shared" si="889"/>
        <v>5550948.6236479962</v>
      </c>
      <c r="H693" s="291">
        <f t="shared" si="889"/>
        <v>5550948.6236479962</v>
      </c>
      <c r="I693" s="291">
        <f t="shared" si="889"/>
        <v>5349141.4996217368</v>
      </c>
      <c r="J693" s="291">
        <f t="shared" si="889"/>
        <v>5349141.4996217368</v>
      </c>
      <c r="K693" s="291">
        <f t="shared" si="889"/>
        <v>5349141.4996217368</v>
      </c>
      <c r="L693" s="291">
        <f t="shared" si="889"/>
        <v>5308963.65104606</v>
      </c>
      <c r="M693" s="291">
        <f t="shared" si="889"/>
        <v>5308963.65104606</v>
      </c>
      <c r="N693" s="291">
        <f t="shared" si="889"/>
        <v>5222321.1159423506</v>
      </c>
      <c r="O693" s="291">
        <f t="shared" si="889"/>
        <v>4893604.9123161938</v>
      </c>
      <c r="P693" s="291">
        <f t="shared" si="889"/>
        <v>2015256.3610805913</v>
      </c>
      <c r="Q693" s="291">
        <v>12</v>
      </c>
      <c r="R693" s="291">
        <v>421.79746928583921</v>
      </c>
      <c r="S693" s="291">
        <f>S692*$R$693/$R$692</f>
        <v>421.79746928583921</v>
      </c>
      <c r="T693" s="291">
        <f t="shared" ref="T693:AD693" si="890">T692*$R$693/$R$692</f>
        <v>421.79746928583921</v>
      </c>
      <c r="U693" s="291">
        <f t="shared" si="890"/>
        <v>421.79746928583921</v>
      </c>
      <c r="V693" s="291">
        <f t="shared" si="890"/>
        <v>421.79746928583921</v>
      </c>
      <c r="W693" s="291">
        <f t="shared" si="890"/>
        <v>421.79746928583921</v>
      </c>
      <c r="X693" s="291">
        <f t="shared" si="890"/>
        <v>421.79746928583921</v>
      </c>
      <c r="Y693" s="291">
        <f t="shared" si="890"/>
        <v>421.79746928583921</v>
      </c>
      <c r="Z693" s="291">
        <f t="shared" si="890"/>
        <v>421.79746928583921</v>
      </c>
      <c r="AA693" s="291">
        <f t="shared" si="890"/>
        <v>421.79746928583921</v>
      </c>
      <c r="AB693" s="291">
        <f t="shared" si="890"/>
        <v>421.79746928583921</v>
      </c>
      <c r="AC693" s="291">
        <f t="shared" si="890"/>
        <v>421.79746928583921</v>
      </c>
      <c r="AD693" s="291">
        <f t="shared" si="890"/>
        <v>421.79746928583921</v>
      </c>
      <c r="AE693" s="406">
        <v>0</v>
      </c>
      <c r="AF693" s="406">
        <v>7.7832633045772523E-2</v>
      </c>
      <c r="AG693" s="406">
        <v>0.61305163569589449</v>
      </c>
      <c r="AH693" s="406">
        <v>0.25100297399253507</v>
      </c>
      <c r="AI693" s="406">
        <v>2.4730045308476879E-2</v>
      </c>
      <c r="AJ693" s="406">
        <v>0</v>
      </c>
      <c r="AK693" s="406">
        <v>0</v>
      </c>
      <c r="AL693" s="406">
        <v>0</v>
      </c>
      <c r="AM693" s="406">
        <v>0</v>
      </c>
      <c r="AN693" s="406">
        <f t="shared" ref="AN693:AN694" si="891">AN691</f>
        <v>0</v>
      </c>
      <c r="AO693" s="406">
        <f t="shared" ref="AO693:AO694" si="892">AO691</f>
        <v>0</v>
      </c>
      <c r="AP693" s="406">
        <f t="shared" ref="AP693:AP694" si="893">AP691</f>
        <v>0</v>
      </c>
      <c r="AQ693" s="406">
        <f t="shared" ref="AQ693:AQ694" si="894">AQ691</f>
        <v>0</v>
      </c>
      <c r="AR693" s="406">
        <f t="shared" ref="AR693:AR694" si="895">AR691</f>
        <v>0</v>
      </c>
      <c r="AS693" s="302"/>
    </row>
    <row r="694" spans="1:45" hidden="1" outlineLevel="1">
      <c r="A694" s="519"/>
      <c r="B694" s="290" t="s">
        <v>309</v>
      </c>
      <c r="C694" s="287" t="s">
        <v>1019</v>
      </c>
      <c r="D694" s="291">
        <v>-4834556.7163862474</v>
      </c>
      <c r="E694" s="291">
        <f>E692*$D$694/$D$692</f>
        <v>-4834556.7163862474</v>
      </c>
      <c r="F694" s="291">
        <f t="shared" ref="F694:P694" si="896">F692*$D$694/$D$692</f>
        <v>-4834556.7163862474</v>
      </c>
      <c r="G694" s="291">
        <f t="shared" si="896"/>
        <v>-4834556.7163862474</v>
      </c>
      <c r="H694" s="291">
        <f t="shared" si="896"/>
        <v>-4834556.7163862474</v>
      </c>
      <c r="I694" s="291">
        <f t="shared" si="896"/>
        <v>-4658794.3281848291</v>
      </c>
      <c r="J694" s="291">
        <f t="shared" si="896"/>
        <v>-4658794.3281848291</v>
      </c>
      <c r="K694" s="291">
        <f t="shared" si="896"/>
        <v>-4658794.3281848291</v>
      </c>
      <c r="L694" s="291">
        <f t="shared" si="896"/>
        <v>-4623801.7348731244</v>
      </c>
      <c r="M694" s="291">
        <f t="shared" si="896"/>
        <v>-4623801.7348731244</v>
      </c>
      <c r="N694" s="291">
        <f t="shared" si="896"/>
        <v>-4548341.0742887547</v>
      </c>
      <c r="O694" s="291">
        <f t="shared" si="896"/>
        <v>-4262048.183150189</v>
      </c>
      <c r="P694" s="291">
        <f t="shared" si="896"/>
        <v>-1755172.2842823609</v>
      </c>
      <c r="Q694" s="291">
        <v>12</v>
      </c>
      <c r="R694" s="291">
        <v>49.075091417192098</v>
      </c>
      <c r="S694" s="291">
        <f>S692*$R$694/$R$692</f>
        <v>49.075091417192098</v>
      </c>
      <c r="T694" s="291">
        <f t="shared" ref="T694:AD694" si="897">T692*$R$694/$R$692</f>
        <v>49.075091417192098</v>
      </c>
      <c r="U694" s="291">
        <f t="shared" si="897"/>
        <v>49.075091417192098</v>
      </c>
      <c r="V694" s="291">
        <f t="shared" si="897"/>
        <v>49.075091417192098</v>
      </c>
      <c r="W694" s="291">
        <f t="shared" si="897"/>
        <v>49.075091417192098</v>
      </c>
      <c r="X694" s="291">
        <f t="shared" si="897"/>
        <v>49.075091417192098</v>
      </c>
      <c r="Y694" s="291">
        <f t="shared" si="897"/>
        <v>49.075091417192098</v>
      </c>
      <c r="Z694" s="291">
        <f t="shared" si="897"/>
        <v>49.075091417192098</v>
      </c>
      <c r="AA694" s="291">
        <f t="shared" si="897"/>
        <v>49.075091417192098</v>
      </c>
      <c r="AB694" s="291">
        <f t="shared" si="897"/>
        <v>49.075091417192098</v>
      </c>
      <c r="AC694" s="291">
        <f t="shared" si="897"/>
        <v>49.075091417192098</v>
      </c>
      <c r="AD694" s="291">
        <f t="shared" si="897"/>
        <v>49.075091417192098</v>
      </c>
      <c r="AE694" s="406"/>
      <c r="AF694" s="406">
        <v>-7.7757168897448609E-4</v>
      </c>
      <c r="AG694" s="406">
        <v>0.96601491411548179</v>
      </c>
      <c r="AH694" s="406"/>
      <c r="AI694" s="406"/>
      <c r="AJ694" s="406"/>
      <c r="AK694" s="406"/>
      <c r="AL694" s="406"/>
      <c r="AM694" s="406"/>
      <c r="AN694" s="406">
        <f t="shared" si="891"/>
        <v>0</v>
      </c>
      <c r="AO694" s="406">
        <f t="shared" si="892"/>
        <v>0</v>
      </c>
      <c r="AP694" s="406">
        <f t="shared" si="893"/>
        <v>0</v>
      </c>
      <c r="AQ694" s="406">
        <f t="shared" si="894"/>
        <v>0</v>
      </c>
      <c r="AR694" s="406">
        <f t="shared" si="895"/>
        <v>0</v>
      </c>
      <c r="AS694" s="302"/>
    </row>
    <row r="695" spans="1:45" hidden="1" outlineLevel="1">
      <c r="A695" s="519"/>
      <c r="B695" s="290"/>
      <c r="C695" s="287"/>
      <c r="D695" s="287"/>
      <c r="E695" s="287"/>
      <c r="F695" s="287"/>
      <c r="G695" s="287"/>
      <c r="H695" s="287"/>
      <c r="I695" s="287"/>
      <c r="J695" s="287"/>
      <c r="K695" s="287"/>
      <c r="L695" s="287"/>
      <c r="M695" s="287"/>
      <c r="N695" s="287"/>
      <c r="O695" s="287"/>
      <c r="P695" s="287"/>
      <c r="Q695" s="287"/>
      <c r="R695" s="287"/>
      <c r="S695" s="287"/>
      <c r="T695" s="287"/>
      <c r="U695" s="287"/>
      <c r="V695" s="287"/>
      <c r="W695" s="287"/>
      <c r="X695" s="287"/>
      <c r="Y695" s="287"/>
      <c r="Z695" s="287"/>
      <c r="AA695" s="287"/>
      <c r="AB695" s="287"/>
      <c r="AC695" s="287"/>
      <c r="AD695" s="287"/>
      <c r="AE695" s="407"/>
      <c r="AF695" s="420"/>
      <c r="AG695" s="420"/>
      <c r="AH695" s="420"/>
      <c r="AI695" s="420"/>
      <c r="AJ695" s="420"/>
      <c r="AK695" s="420"/>
      <c r="AL695" s="420"/>
      <c r="AM695" s="420"/>
      <c r="AN695" s="420"/>
      <c r="AO695" s="420"/>
      <c r="AP695" s="420"/>
      <c r="AQ695" s="420"/>
      <c r="AR695" s="420"/>
      <c r="AS695" s="302"/>
    </row>
    <row r="696" spans="1:45" hidden="1" outlineLevel="1">
      <c r="A696" s="519">
        <v>27</v>
      </c>
      <c r="B696" s="423" t="s">
        <v>119</v>
      </c>
      <c r="C696" s="287" t="s">
        <v>1016</v>
      </c>
      <c r="D696" s="291">
        <v>655082.24927522067</v>
      </c>
      <c r="E696" s="291">
        <f>$D$696*'Alectra Persistence Savings %'!H101</f>
        <v>655082.24927522067</v>
      </c>
      <c r="F696" s="291">
        <f>$D$696*'Alectra Persistence Savings %'!I101</f>
        <v>630077.28812036198</v>
      </c>
      <c r="G696" s="291">
        <f>$D$696*'Alectra Persistence Savings %'!J101</f>
        <v>614091.23013127653</v>
      </c>
      <c r="H696" s="291">
        <f>$D$696*'Alectra Persistence Savings %'!K101</f>
        <v>570597.67787966784</v>
      </c>
      <c r="I696" s="291">
        <f>$D$696*'Alectra Persistence Savings %'!L101</f>
        <v>467428.35464449209</v>
      </c>
      <c r="J696" s="291">
        <f>$D$696*'Alectra Persistence Savings %'!M101</f>
        <v>395046.16327600367</v>
      </c>
      <c r="K696" s="291">
        <f>$D$696*'Alectra Persistence Savings %'!N101</f>
        <v>317552.32448724838</v>
      </c>
      <c r="L696" s="291">
        <f>$D$696*'Alectra Persistence Savings %'!O101</f>
        <v>254345.82052505491</v>
      </c>
      <c r="M696" s="291">
        <f>$D$696*'Alectra Persistence Savings %'!P101</f>
        <v>200109.70082044238</v>
      </c>
      <c r="N696" s="291">
        <f>$D$696*'Alectra Persistence Savings %'!Q101</f>
        <v>155976.18015995173</v>
      </c>
      <c r="O696" s="291">
        <f>$D$696*'Alectra Persistence Savings %'!R101</f>
        <v>105452.59899573702</v>
      </c>
      <c r="P696" s="291">
        <f>$D$696*'Alectra Persistence Savings %'!S101</f>
        <v>71119.256217727321</v>
      </c>
      <c r="Q696" s="291">
        <v>12</v>
      </c>
      <c r="R696" s="291">
        <v>101.14771765717495</v>
      </c>
      <c r="S696" s="291">
        <f>$R$696*'Alectra Persistence Savings %'!AS101</f>
        <v>101.14771765717495</v>
      </c>
      <c r="T696" s="291">
        <f>$R$696*'Alectra Persistence Savings %'!AT101</f>
        <v>99.529833547729623</v>
      </c>
      <c r="U696" s="291">
        <f>$R$696*'Alectra Persistence Savings %'!AU101</f>
        <v>98.151635973016923</v>
      </c>
      <c r="V696" s="291">
        <f>$R$696*'Alectra Persistence Savings %'!AV101</f>
        <v>93.657513446779888</v>
      </c>
      <c r="W696" s="291">
        <f>$R$696*'Alectra Persistence Savings %'!AW101</f>
        <v>82.811697750127834</v>
      </c>
      <c r="X696" s="291">
        <f>$R$696*'Alectra Persistence Savings %'!AX101</f>
        <v>72.205568588208422</v>
      </c>
      <c r="Y696" s="291">
        <f>$R$696*'Alectra Persistence Savings %'!AY101</f>
        <v>59.562103881061553</v>
      </c>
      <c r="Z696" s="291">
        <f>$R$696*'Alectra Persistence Savings %'!AZ101</f>
        <v>48.17699348126105</v>
      </c>
      <c r="AA696" s="291">
        <f>$R$696*'Alectra Persistence Savings %'!BA101</f>
        <v>37.391099418292164</v>
      </c>
      <c r="AB696" s="291">
        <f>$R$696*'Alectra Persistence Savings %'!BB101</f>
        <v>27.68379476162016</v>
      </c>
      <c r="AC696" s="291">
        <f>$R$696*'Alectra Persistence Savings %'!BC101</f>
        <v>18.515784808096598</v>
      </c>
      <c r="AD696" s="291">
        <f>$R$696*'Alectra Persistence Savings %'!BD101</f>
        <v>12.463699806097386</v>
      </c>
      <c r="AE696" s="421"/>
      <c r="AF696" s="405">
        <v>0.298971693190617</v>
      </c>
      <c r="AG696" s="405">
        <v>0.67609236577361165</v>
      </c>
      <c r="AH696" s="405"/>
      <c r="AI696" s="405"/>
      <c r="AJ696" s="405"/>
      <c r="AK696" s="405"/>
      <c r="AL696" s="410"/>
      <c r="AM696" s="410"/>
      <c r="AN696" s="410"/>
      <c r="AO696" s="410"/>
      <c r="AP696" s="410"/>
      <c r="AQ696" s="410"/>
      <c r="AR696" s="410"/>
      <c r="AS696" s="292">
        <f>SUM(AE696:AR696)</f>
        <v>0.97506405896422865</v>
      </c>
    </row>
    <row r="697" spans="1:45" hidden="1" outlineLevel="1">
      <c r="A697" s="519"/>
      <c r="B697" s="290" t="s">
        <v>309</v>
      </c>
      <c r="C697" s="287" t="s">
        <v>1017</v>
      </c>
      <c r="D697" s="291">
        <v>134738.3855787752</v>
      </c>
      <c r="E697" s="291">
        <f>E696*$D$697/$D$696</f>
        <v>134738.3855787752</v>
      </c>
      <c r="F697" s="291">
        <f t="shared" ref="F697:P697" si="898">F696*$D$697/$D$696</f>
        <v>129595.3243812031</v>
      </c>
      <c r="G697" s="291">
        <f t="shared" si="898"/>
        <v>126307.28589809481</v>
      </c>
      <c r="H697" s="291">
        <f t="shared" si="898"/>
        <v>117361.46112578324</v>
      </c>
      <c r="I697" s="291">
        <f t="shared" si="898"/>
        <v>96141.426436486974</v>
      </c>
      <c r="J697" s="291">
        <f t="shared" si="898"/>
        <v>81253.739248451617</v>
      </c>
      <c r="K697" s="291">
        <f t="shared" si="898"/>
        <v>65314.680081070648</v>
      </c>
      <c r="L697" s="291">
        <f t="shared" si="898"/>
        <v>52314.263245830734</v>
      </c>
      <c r="M697" s="291">
        <f t="shared" si="898"/>
        <v>41158.889676875267</v>
      </c>
      <c r="N697" s="291">
        <f t="shared" si="898"/>
        <v>32081.435158330183</v>
      </c>
      <c r="O697" s="291">
        <f t="shared" si="898"/>
        <v>21689.662572130132</v>
      </c>
      <c r="P697" s="291">
        <f t="shared" si="898"/>
        <v>14627.924626170023</v>
      </c>
      <c r="Q697" s="291">
        <v>12</v>
      </c>
      <c r="R697" s="291">
        <v>20.80422755643891</v>
      </c>
      <c r="S697" s="291">
        <f>S696*$R$697/$R$696</f>
        <v>20.80422755643891</v>
      </c>
      <c r="T697" s="291">
        <f t="shared" ref="T697:AD697" si="899">T696*$R$697/$R$696</f>
        <v>20.471458513770752</v>
      </c>
      <c r="U697" s="291">
        <f t="shared" si="899"/>
        <v>20.187988588534914</v>
      </c>
      <c r="V697" s="291">
        <f t="shared" si="899"/>
        <v>19.26363013667892</v>
      </c>
      <c r="W697" s="291">
        <f t="shared" si="899"/>
        <v>17.032845072866454</v>
      </c>
      <c r="X697" s="291">
        <f t="shared" si="899"/>
        <v>14.851359126486308</v>
      </c>
      <c r="Y697" s="291">
        <f t="shared" si="899"/>
        <v>12.250830681931443</v>
      </c>
      <c r="Z697" s="291">
        <f t="shared" si="899"/>
        <v>9.9091226038962574</v>
      </c>
      <c r="AA697" s="291">
        <f t="shared" si="899"/>
        <v>7.6906623194418726</v>
      </c>
      <c r="AB697" s="291">
        <f t="shared" si="899"/>
        <v>5.6940480634329242</v>
      </c>
      <c r="AC697" s="291">
        <f t="shared" si="899"/>
        <v>3.8083568216466959</v>
      </c>
      <c r="AD697" s="291">
        <f t="shared" si="899"/>
        <v>2.5635541064806238</v>
      </c>
      <c r="AE697" s="406">
        <v>0</v>
      </c>
      <c r="AF697" s="406">
        <v>0.298971693190617</v>
      </c>
      <c r="AG697" s="406">
        <v>0.67609236577361165</v>
      </c>
      <c r="AH697" s="406">
        <v>0</v>
      </c>
      <c r="AI697" s="406">
        <v>0</v>
      </c>
      <c r="AJ697" s="406">
        <v>0</v>
      </c>
      <c r="AK697" s="406">
        <v>0</v>
      </c>
      <c r="AL697" s="406">
        <v>0</v>
      </c>
      <c r="AM697" s="406">
        <v>0</v>
      </c>
      <c r="AN697" s="406">
        <f t="shared" ref="AN697" si="900">AN696</f>
        <v>0</v>
      </c>
      <c r="AO697" s="406">
        <f t="shared" ref="AO697" si="901">AO696</f>
        <v>0</v>
      </c>
      <c r="AP697" s="406">
        <f t="shared" ref="AP697" si="902">AP696</f>
        <v>0</v>
      </c>
      <c r="AQ697" s="406">
        <f t="shared" ref="AQ697" si="903">AQ696</f>
        <v>0</v>
      </c>
      <c r="AR697" s="406">
        <f t="shared" ref="AR697" si="904">AR696</f>
        <v>0</v>
      </c>
      <c r="AS697" s="302"/>
    </row>
    <row r="698" spans="1:45" hidden="1" outlineLevel="1">
      <c r="A698" s="519"/>
      <c r="B698" s="290"/>
      <c r="C698" s="287"/>
      <c r="D698" s="287"/>
      <c r="E698" s="287"/>
      <c r="F698" s="287"/>
      <c r="G698" s="287"/>
      <c r="H698" s="287"/>
      <c r="I698" s="287"/>
      <c r="J698" s="287"/>
      <c r="K698" s="287"/>
      <c r="L698" s="287"/>
      <c r="M698" s="287"/>
      <c r="N698" s="287"/>
      <c r="O698" s="287"/>
      <c r="P698" s="287"/>
      <c r="Q698" s="287"/>
      <c r="R698" s="287"/>
      <c r="S698" s="287"/>
      <c r="T698" s="287"/>
      <c r="U698" s="287"/>
      <c r="V698" s="287"/>
      <c r="W698" s="287"/>
      <c r="X698" s="287"/>
      <c r="Y698" s="287"/>
      <c r="Z698" s="287"/>
      <c r="AA698" s="287"/>
      <c r="AB698" s="287"/>
      <c r="AC698" s="287"/>
      <c r="AD698" s="287"/>
      <c r="AE698" s="407"/>
      <c r="AF698" s="420"/>
      <c r="AG698" s="420"/>
      <c r="AH698" s="420"/>
      <c r="AI698" s="420"/>
      <c r="AJ698" s="420"/>
      <c r="AK698" s="420"/>
      <c r="AL698" s="420"/>
      <c r="AM698" s="420"/>
      <c r="AN698" s="420"/>
      <c r="AO698" s="420"/>
      <c r="AP698" s="420"/>
      <c r="AQ698" s="420"/>
      <c r="AR698" s="420"/>
      <c r="AS698" s="302"/>
    </row>
    <row r="699" spans="1:45" ht="30" hidden="1" outlineLevel="1">
      <c r="A699" s="519">
        <v>28</v>
      </c>
      <c r="B699" s="423" t="s">
        <v>120</v>
      </c>
      <c r="C699" s="287" t="s">
        <v>1016</v>
      </c>
      <c r="D699" s="291">
        <v>116822.15590867111</v>
      </c>
      <c r="E699" s="291">
        <f>$D$699*'Alectra Persistence Savings %'!H102</f>
        <v>116822.15590867111</v>
      </c>
      <c r="F699" s="291">
        <f>$D$699*'Alectra Persistence Savings %'!I102</f>
        <v>116822.15590867111</v>
      </c>
      <c r="G699" s="291">
        <f>$D$699*'Alectra Persistence Savings %'!J102</f>
        <v>116822.15590867111</v>
      </c>
      <c r="H699" s="291">
        <f>$D$699*'Alectra Persistence Savings %'!K102</f>
        <v>116822.15590867111</v>
      </c>
      <c r="I699" s="291">
        <f>$D$699*'Alectra Persistence Savings %'!L102</f>
        <v>116822.15590867111</v>
      </c>
      <c r="J699" s="291">
        <f>$D$699*'Alectra Persistence Savings %'!M102</f>
        <v>116822.15590867111</v>
      </c>
      <c r="K699" s="291">
        <f>$D$699*'Alectra Persistence Savings %'!N102</f>
        <v>116822.15590867111</v>
      </c>
      <c r="L699" s="291">
        <f>$D$699*'Alectra Persistence Savings %'!O102</f>
        <v>116822.15590867111</v>
      </c>
      <c r="M699" s="291">
        <f>$D$699*'Alectra Persistence Savings %'!P102</f>
        <v>116822.15590867111</v>
      </c>
      <c r="N699" s="291">
        <f>$D$699*'Alectra Persistence Savings %'!Q102</f>
        <v>116822.15590867111</v>
      </c>
      <c r="O699" s="291">
        <f>$D$699*'Alectra Persistence Savings %'!R102</f>
        <v>116822.15590867111</v>
      </c>
      <c r="P699" s="291">
        <f>$D$699*'Alectra Persistence Savings %'!S102</f>
        <v>116822.15590867111</v>
      </c>
      <c r="Q699" s="291">
        <v>12</v>
      </c>
      <c r="R699" s="291">
        <v>11.523387189106552</v>
      </c>
      <c r="S699" s="291">
        <f>$R$699*'Alectra Persistence Savings %'!AT102</f>
        <v>11.523387189106552</v>
      </c>
      <c r="T699" s="291">
        <f>$R$699*'Alectra Persistence Savings %'!AU102</f>
        <v>11.523387189106552</v>
      </c>
      <c r="U699" s="291">
        <f>$R$699*'Alectra Persistence Savings %'!AV102</f>
        <v>11.523387189106552</v>
      </c>
      <c r="V699" s="291">
        <f>$R$699*'Alectra Persistence Savings %'!AW102</f>
        <v>11.523387189106552</v>
      </c>
      <c r="W699" s="291">
        <f>$R$699*'Alectra Persistence Savings %'!AX102</f>
        <v>11.523387189106552</v>
      </c>
      <c r="X699" s="291">
        <f>$R$699*'Alectra Persistence Savings %'!AY102</f>
        <v>11.523387189106552</v>
      </c>
      <c r="Y699" s="291">
        <f>$R$699*'Alectra Persistence Savings %'!AZ102</f>
        <v>11.523387189106552</v>
      </c>
      <c r="Z699" s="291">
        <f>$R$699*'Alectra Persistence Savings %'!BA102</f>
        <v>11.523387189106552</v>
      </c>
      <c r="AA699" s="291">
        <f>$R$699*'Alectra Persistence Savings %'!BB102</f>
        <v>11.523387189106552</v>
      </c>
      <c r="AB699" s="291">
        <f>$R$699*'Alectra Persistence Savings %'!BC102</f>
        <v>11.523387189106552</v>
      </c>
      <c r="AC699" s="291">
        <f>$R$699*'Alectra Persistence Savings %'!BD102</f>
        <v>11.523387189106552</v>
      </c>
      <c r="AD699" s="291">
        <f>$R$699*'Alectra Persistence Savings %'!BE102</f>
        <v>11.523387189106552</v>
      </c>
      <c r="AE699" s="421"/>
      <c r="AF699" s="405"/>
      <c r="AG699" s="405">
        <v>1</v>
      </c>
      <c r="AH699" s="405"/>
      <c r="AI699" s="405"/>
      <c r="AJ699" s="405"/>
      <c r="AK699" s="405"/>
      <c r="AL699" s="410"/>
      <c r="AM699" s="410"/>
      <c r="AN699" s="410"/>
      <c r="AO699" s="410"/>
      <c r="AP699" s="410"/>
      <c r="AQ699" s="410"/>
      <c r="AR699" s="410"/>
      <c r="AS699" s="292">
        <f>SUM(AE699:AR699)</f>
        <v>1</v>
      </c>
    </row>
    <row r="700" spans="1:45" hidden="1" outlineLevel="1">
      <c r="A700" s="519"/>
      <c r="B700" s="290" t="s">
        <v>309</v>
      </c>
      <c r="C700" s="287" t="s">
        <v>1017</v>
      </c>
      <c r="D700" s="291">
        <v>165656.7344518993</v>
      </c>
      <c r="E700" s="291">
        <f>E699*$D$700/$D$699</f>
        <v>165656.7344518993</v>
      </c>
      <c r="F700" s="291">
        <f t="shared" ref="F700:P700" si="905">F699*$D$700/$D$699</f>
        <v>165656.7344518993</v>
      </c>
      <c r="G700" s="291">
        <f t="shared" si="905"/>
        <v>165656.7344518993</v>
      </c>
      <c r="H700" s="291">
        <f t="shared" si="905"/>
        <v>165656.7344518993</v>
      </c>
      <c r="I700" s="291">
        <f t="shared" si="905"/>
        <v>165656.7344518993</v>
      </c>
      <c r="J700" s="291">
        <f t="shared" si="905"/>
        <v>165656.7344518993</v>
      </c>
      <c r="K700" s="291">
        <f t="shared" si="905"/>
        <v>165656.7344518993</v>
      </c>
      <c r="L700" s="291">
        <f t="shared" si="905"/>
        <v>165656.7344518993</v>
      </c>
      <c r="M700" s="291">
        <f t="shared" si="905"/>
        <v>165656.7344518993</v>
      </c>
      <c r="N700" s="291">
        <f t="shared" si="905"/>
        <v>165656.7344518993</v>
      </c>
      <c r="O700" s="291">
        <f t="shared" si="905"/>
        <v>165656.7344518993</v>
      </c>
      <c r="P700" s="291">
        <f t="shared" si="905"/>
        <v>165656.7344518993</v>
      </c>
      <c r="Q700" s="291">
        <v>12</v>
      </c>
      <c r="R700" s="291">
        <v>16.34045080510753</v>
      </c>
      <c r="S700" s="291">
        <f>S699*$R$700/$R$699</f>
        <v>16.34045080510753</v>
      </c>
      <c r="T700" s="291">
        <f t="shared" ref="T700:AD700" si="906">T699*$R$700/$R$699</f>
        <v>16.34045080510753</v>
      </c>
      <c r="U700" s="291">
        <f t="shared" si="906"/>
        <v>16.34045080510753</v>
      </c>
      <c r="V700" s="291">
        <f t="shared" si="906"/>
        <v>16.34045080510753</v>
      </c>
      <c r="W700" s="291">
        <f t="shared" si="906"/>
        <v>16.34045080510753</v>
      </c>
      <c r="X700" s="291">
        <f t="shared" si="906"/>
        <v>16.34045080510753</v>
      </c>
      <c r="Y700" s="291">
        <f t="shared" si="906"/>
        <v>16.34045080510753</v>
      </c>
      <c r="Z700" s="291">
        <f t="shared" si="906"/>
        <v>16.34045080510753</v>
      </c>
      <c r="AA700" s="291">
        <f t="shared" si="906"/>
        <v>16.34045080510753</v>
      </c>
      <c r="AB700" s="291">
        <f t="shared" si="906"/>
        <v>16.34045080510753</v>
      </c>
      <c r="AC700" s="291">
        <f t="shared" si="906"/>
        <v>16.34045080510753</v>
      </c>
      <c r="AD700" s="291">
        <f t="shared" si="906"/>
        <v>16.34045080510753</v>
      </c>
      <c r="AE700" s="406">
        <v>0</v>
      </c>
      <c r="AF700" s="406">
        <v>0</v>
      </c>
      <c r="AG700" s="406">
        <v>1</v>
      </c>
      <c r="AH700" s="406">
        <v>0</v>
      </c>
      <c r="AI700" s="406">
        <v>0</v>
      </c>
      <c r="AJ700" s="406">
        <v>0</v>
      </c>
      <c r="AK700" s="406">
        <v>0</v>
      </c>
      <c r="AL700" s="406">
        <v>0</v>
      </c>
      <c r="AM700" s="406">
        <v>0</v>
      </c>
      <c r="AN700" s="406">
        <f t="shared" ref="AN700:AN701" si="907">AN698</f>
        <v>0</v>
      </c>
      <c r="AO700" s="406">
        <f t="shared" ref="AO700:AO701" si="908">AO698</f>
        <v>0</v>
      </c>
      <c r="AP700" s="406">
        <f t="shared" ref="AP700:AP701" si="909">AP698</f>
        <v>0</v>
      </c>
      <c r="AQ700" s="406">
        <f t="shared" ref="AQ700:AQ701" si="910">AQ698</f>
        <v>0</v>
      </c>
      <c r="AR700" s="406">
        <f t="shared" ref="AR700:AR701" si="911">AR698</f>
        <v>0</v>
      </c>
      <c r="AS700" s="302"/>
    </row>
    <row r="701" spans="1:45" hidden="1" outlineLevel="1">
      <c r="A701" s="519"/>
      <c r="B701" s="290" t="s">
        <v>309</v>
      </c>
      <c r="C701" s="287" t="s">
        <v>1019</v>
      </c>
      <c r="D701" s="291">
        <v>25006.823308392388</v>
      </c>
      <c r="E701" s="291">
        <f>E699*$D$701/$D$699</f>
        <v>25006.823308392388</v>
      </c>
      <c r="F701" s="291">
        <f t="shared" ref="F701:P701" si="912">F699*$D$701/$D$699</f>
        <v>25006.823308392388</v>
      </c>
      <c r="G701" s="291">
        <f t="shared" si="912"/>
        <v>25006.823308392388</v>
      </c>
      <c r="H701" s="291">
        <f t="shared" si="912"/>
        <v>25006.823308392388</v>
      </c>
      <c r="I701" s="291">
        <f t="shared" si="912"/>
        <v>25006.823308392388</v>
      </c>
      <c r="J701" s="291">
        <f t="shared" si="912"/>
        <v>25006.823308392388</v>
      </c>
      <c r="K701" s="291">
        <f t="shared" si="912"/>
        <v>25006.823308392388</v>
      </c>
      <c r="L701" s="291">
        <f t="shared" si="912"/>
        <v>25006.823308392388</v>
      </c>
      <c r="M701" s="291">
        <f t="shared" si="912"/>
        <v>25006.823308392388</v>
      </c>
      <c r="N701" s="291">
        <f t="shared" si="912"/>
        <v>25006.823308392388</v>
      </c>
      <c r="O701" s="291">
        <f t="shared" si="912"/>
        <v>25006.823308392388</v>
      </c>
      <c r="P701" s="291">
        <f t="shared" si="912"/>
        <v>25006.823308392388</v>
      </c>
      <c r="Q701" s="291">
        <v>12</v>
      </c>
      <c r="R701" s="291">
        <v>7.3689488910318239</v>
      </c>
      <c r="S701" s="291">
        <f>S699*$R$701/$R$699</f>
        <v>7.3689488910318239</v>
      </c>
      <c r="T701" s="291">
        <f t="shared" ref="T701:AD701" si="913">T699*$R$701/$R$699</f>
        <v>7.3689488910318239</v>
      </c>
      <c r="U701" s="291">
        <f t="shared" si="913"/>
        <v>7.3689488910318239</v>
      </c>
      <c r="V701" s="291">
        <f t="shared" si="913"/>
        <v>7.3689488910318239</v>
      </c>
      <c r="W701" s="291">
        <f t="shared" si="913"/>
        <v>7.3689488910318239</v>
      </c>
      <c r="X701" s="291">
        <f t="shared" si="913"/>
        <v>7.3689488910318239</v>
      </c>
      <c r="Y701" s="291">
        <f t="shared" si="913"/>
        <v>7.3689488910318239</v>
      </c>
      <c r="Z701" s="291">
        <f t="shared" si="913"/>
        <v>7.3689488910318239</v>
      </c>
      <c r="AA701" s="291">
        <f t="shared" si="913"/>
        <v>7.3689488910318239</v>
      </c>
      <c r="AB701" s="291">
        <f t="shared" si="913"/>
        <v>7.3689488910318239</v>
      </c>
      <c r="AC701" s="291">
        <f t="shared" si="913"/>
        <v>7.3689488910318239</v>
      </c>
      <c r="AD701" s="291">
        <f t="shared" si="913"/>
        <v>7.3689488910318239</v>
      </c>
      <c r="AE701" s="406"/>
      <c r="AF701" s="406"/>
      <c r="AG701" s="406">
        <v>1</v>
      </c>
      <c r="AH701" s="406"/>
      <c r="AI701" s="406"/>
      <c r="AJ701" s="406"/>
      <c r="AK701" s="406"/>
      <c r="AL701" s="406"/>
      <c r="AM701" s="406"/>
      <c r="AN701" s="406">
        <f t="shared" si="907"/>
        <v>0</v>
      </c>
      <c r="AO701" s="406">
        <f t="shared" si="908"/>
        <v>0</v>
      </c>
      <c r="AP701" s="406">
        <f t="shared" si="909"/>
        <v>0</v>
      </c>
      <c r="AQ701" s="406">
        <f t="shared" si="910"/>
        <v>0</v>
      </c>
      <c r="AR701" s="406">
        <f t="shared" si="911"/>
        <v>0</v>
      </c>
      <c r="AS701" s="302"/>
    </row>
    <row r="702" spans="1:45" hidden="1" outlineLevel="1">
      <c r="A702" s="519"/>
      <c r="B702" s="290"/>
      <c r="C702" s="287"/>
      <c r="D702" s="287"/>
      <c r="E702" s="287"/>
      <c r="F702" s="287"/>
      <c r="G702" s="287"/>
      <c r="H702" s="287"/>
      <c r="I702" s="287"/>
      <c r="J702" s="287"/>
      <c r="K702" s="287"/>
      <c r="L702" s="287"/>
      <c r="M702" s="287"/>
      <c r="N702" s="287"/>
      <c r="O702" s="287"/>
      <c r="P702" s="287"/>
      <c r="Q702" s="287"/>
      <c r="R702" s="287"/>
      <c r="S702" s="287"/>
      <c r="T702" s="287"/>
      <c r="U702" s="287"/>
      <c r="V702" s="287"/>
      <c r="W702" s="287"/>
      <c r="X702" s="287"/>
      <c r="Y702" s="287"/>
      <c r="Z702" s="287"/>
      <c r="AA702" s="287"/>
      <c r="AB702" s="287"/>
      <c r="AC702" s="287"/>
      <c r="AD702" s="287"/>
      <c r="AE702" s="407"/>
      <c r="AF702" s="420"/>
      <c r="AG702" s="420"/>
      <c r="AH702" s="420"/>
      <c r="AI702" s="420"/>
      <c r="AJ702" s="420"/>
      <c r="AK702" s="420"/>
      <c r="AL702" s="420"/>
      <c r="AM702" s="420"/>
      <c r="AN702" s="420"/>
      <c r="AO702" s="420"/>
      <c r="AP702" s="420"/>
      <c r="AQ702" s="420"/>
      <c r="AR702" s="420"/>
      <c r="AS702" s="302"/>
    </row>
    <row r="703" spans="1:45" hidden="1" outlineLevel="1">
      <c r="A703" s="519">
        <v>29</v>
      </c>
      <c r="B703" s="423" t="s">
        <v>1020</v>
      </c>
      <c r="C703" s="287" t="s">
        <v>1016</v>
      </c>
      <c r="D703" s="291">
        <v>3116044.0306518078</v>
      </c>
      <c r="E703" s="291">
        <f>$D$703*'Alectra Persistence Savings %'!H108</f>
        <v>3116044.0306518078</v>
      </c>
      <c r="F703" s="291">
        <f>$D$703*'Alectra Persistence Savings %'!I108</f>
        <v>3116044.0306518078</v>
      </c>
      <c r="G703" s="291">
        <f>$D$703*'Alectra Persistence Savings %'!J108</f>
        <v>3116044.0306518078</v>
      </c>
      <c r="H703" s="291">
        <f>$D$703*'Alectra Persistence Savings %'!K108</f>
        <v>3116044.0306518078</v>
      </c>
      <c r="I703" s="291">
        <f>$D$703*'Alectra Persistence Savings %'!L108</f>
        <v>3116044.0306518078</v>
      </c>
      <c r="J703" s="291">
        <f>$D$703*'Alectra Persistence Savings %'!M108</f>
        <v>3116044.0306518078</v>
      </c>
      <c r="K703" s="291">
        <f>$D$703*'Alectra Persistence Savings %'!N108</f>
        <v>3116044.0306518078</v>
      </c>
      <c r="L703" s="291">
        <f>$D$703*'Alectra Persistence Savings %'!O108</f>
        <v>2996207.7690474228</v>
      </c>
      <c r="M703" s="291">
        <f>$D$703*'Alectra Persistence Savings %'!P108</f>
        <v>2996207.7690474228</v>
      </c>
      <c r="N703" s="291">
        <f>$D$703*'Alectra Persistence Savings %'!Q108</f>
        <v>2976141.9054045063</v>
      </c>
      <c r="O703" s="291">
        <f>$D$703*'Alectra Persistence Savings %'!R108</f>
        <v>2976141.9054045063</v>
      </c>
      <c r="P703" s="291">
        <f>$D$703*'Alectra Persistence Savings %'!S108</f>
        <v>508492.76171565341</v>
      </c>
      <c r="Q703" s="291">
        <v>12</v>
      </c>
      <c r="R703" s="291">
        <v>545.55808258630645</v>
      </c>
      <c r="S703" s="291">
        <f>$R$703*'Alectra Persistence Savings %'!AS108</f>
        <v>545.55808258630645</v>
      </c>
      <c r="T703" s="291">
        <f>$R$703*'Alectra Persistence Savings %'!AT108</f>
        <v>545.55808258630645</v>
      </c>
      <c r="U703" s="291">
        <f>$R$703*'Alectra Persistence Savings %'!AU108</f>
        <v>545.55808258630645</v>
      </c>
      <c r="V703" s="291">
        <f>$R$703*'Alectra Persistence Savings %'!AV108</f>
        <v>545.55808258630645</v>
      </c>
      <c r="W703" s="291">
        <f>$R$703*'Alectra Persistence Savings %'!AW108</f>
        <v>545.55808258630645</v>
      </c>
      <c r="X703" s="291">
        <f>$R$703*'Alectra Persistence Savings %'!AX108</f>
        <v>545.55808258630645</v>
      </c>
      <c r="Y703" s="291">
        <f>$R$703*'Alectra Persistence Savings %'!AY108</f>
        <v>545.55808258630645</v>
      </c>
      <c r="Z703" s="291">
        <f>$R$703*'Alectra Persistence Savings %'!AZ108</f>
        <v>525.60725302894321</v>
      </c>
      <c r="AA703" s="291">
        <f>$R$703*'Alectra Persistence Savings %'!BA108</f>
        <v>525.60725302894321</v>
      </c>
      <c r="AB703" s="291">
        <f>$R$703*'Alectra Persistence Savings %'!BB108</f>
        <v>523.13546883599543</v>
      </c>
      <c r="AC703" s="291">
        <f>$R$703*'Alectra Persistence Savings %'!BC108</f>
        <v>523.13546883599543</v>
      </c>
      <c r="AD703" s="291">
        <f>$R$703*'Alectra Persistence Savings %'!BD108</f>
        <v>63.20705293394748</v>
      </c>
      <c r="AE703" s="421"/>
      <c r="AF703" s="405">
        <v>0.14004865925769322</v>
      </c>
      <c r="AG703" s="405">
        <v>0.57696408424011225</v>
      </c>
      <c r="AH703" s="405">
        <v>0.17799613866236341</v>
      </c>
      <c r="AI703" s="405">
        <v>8.1903803484070295E-2</v>
      </c>
      <c r="AJ703" s="405"/>
      <c r="AK703" s="405"/>
      <c r="AL703" s="410"/>
      <c r="AM703" s="410"/>
      <c r="AN703" s="410"/>
      <c r="AO703" s="410"/>
      <c r="AP703" s="410"/>
      <c r="AQ703" s="410"/>
      <c r="AR703" s="410"/>
      <c r="AS703" s="292">
        <f>SUM(AE703:AR703)</f>
        <v>0.97691268564423928</v>
      </c>
    </row>
    <row r="704" spans="1:45" hidden="1" outlineLevel="1">
      <c r="A704" s="519"/>
      <c r="B704" s="290" t="s">
        <v>309</v>
      </c>
      <c r="C704" s="287" t="s">
        <v>1017</v>
      </c>
      <c r="D704" s="291">
        <v>23103278.823424377</v>
      </c>
      <c r="E704" s="291">
        <f>E703*$D$704/$D$703</f>
        <v>23103278.823424373</v>
      </c>
      <c r="F704" s="291">
        <f t="shared" ref="F704:P704" si="914">F703*$D$704/$D$703</f>
        <v>23103278.823424373</v>
      </c>
      <c r="G704" s="291">
        <f t="shared" si="914"/>
        <v>23103278.823424373</v>
      </c>
      <c r="H704" s="291">
        <f t="shared" si="914"/>
        <v>23103278.823424373</v>
      </c>
      <c r="I704" s="291">
        <f t="shared" si="914"/>
        <v>23103278.823424373</v>
      </c>
      <c r="J704" s="291">
        <f t="shared" si="914"/>
        <v>23103278.823424373</v>
      </c>
      <c r="K704" s="291">
        <f t="shared" si="914"/>
        <v>23103278.823424373</v>
      </c>
      <c r="L704" s="291">
        <f t="shared" si="914"/>
        <v>22214777.076411579</v>
      </c>
      <c r="M704" s="291">
        <f t="shared" si="914"/>
        <v>22214777.076411579</v>
      </c>
      <c r="N704" s="291">
        <f t="shared" si="914"/>
        <v>22066002.78502965</v>
      </c>
      <c r="O704" s="291">
        <f t="shared" si="914"/>
        <v>22066002.78502965</v>
      </c>
      <c r="P704" s="291">
        <f t="shared" si="914"/>
        <v>3770116.8334108684</v>
      </c>
      <c r="Q704" s="291">
        <v>12</v>
      </c>
      <c r="R704" s="291">
        <v>4044.93016542122</v>
      </c>
      <c r="S704" s="291">
        <f>S703*$R$704/$R$703</f>
        <v>4044.93016542122</v>
      </c>
      <c r="T704" s="291">
        <f t="shared" ref="T704:AD704" si="915">T703*$R$704/$R$703</f>
        <v>4044.93016542122</v>
      </c>
      <c r="U704" s="291">
        <f t="shared" si="915"/>
        <v>4044.93016542122</v>
      </c>
      <c r="V704" s="291">
        <f t="shared" si="915"/>
        <v>4044.93016542122</v>
      </c>
      <c r="W704" s="291">
        <f t="shared" si="915"/>
        <v>4044.93016542122</v>
      </c>
      <c r="X704" s="291">
        <f t="shared" si="915"/>
        <v>4044.93016542122</v>
      </c>
      <c r="Y704" s="291">
        <f t="shared" si="915"/>
        <v>4044.93016542122</v>
      </c>
      <c r="Z704" s="291">
        <f t="shared" si="915"/>
        <v>3897.0087710223215</v>
      </c>
      <c r="AA704" s="291">
        <f t="shared" si="915"/>
        <v>3897.0087710223215</v>
      </c>
      <c r="AB704" s="291">
        <f t="shared" si="915"/>
        <v>3878.682226583519</v>
      </c>
      <c r="AC704" s="291">
        <f t="shared" si="915"/>
        <v>3878.682226583519</v>
      </c>
      <c r="AD704" s="291">
        <f t="shared" si="915"/>
        <v>468.63592207792777</v>
      </c>
      <c r="AE704" s="406">
        <v>0</v>
      </c>
      <c r="AF704" s="406">
        <v>0.14004865925769322</v>
      </c>
      <c r="AG704" s="406">
        <v>0.57696408424011225</v>
      </c>
      <c r="AH704" s="406">
        <v>0.17799613866236341</v>
      </c>
      <c r="AI704" s="406">
        <v>8.1903803484070295E-2</v>
      </c>
      <c r="AJ704" s="406">
        <v>0</v>
      </c>
      <c r="AK704" s="406">
        <v>0</v>
      </c>
      <c r="AL704" s="406">
        <v>0</v>
      </c>
      <c r="AM704" s="406">
        <v>0</v>
      </c>
      <c r="AN704" s="406">
        <f t="shared" ref="AN704:AN705" si="916">AN702</f>
        <v>0</v>
      </c>
      <c r="AO704" s="406">
        <f t="shared" ref="AO704:AO705" si="917">AO702</f>
        <v>0</v>
      </c>
      <c r="AP704" s="406">
        <f t="shared" ref="AP704:AP705" si="918">AP702</f>
        <v>0</v>
      </c>
      <c r="AQ704" s="406">
        <f t="shared" ref="AQ704:AQ705" si="919">AQ702</f>
        <v>0</v>
      </c>
      <c r="AR704" s="406">
        <f t="shared" ref="AR704:AR705" si="920">AR702</f>
        <v>0</v>
      </c>
      <c r="AS704" s="302"/>
    </row>
    <row r="705" spans="1:45" hidden="1" outlineLevel="1">
      <c r="A705" s="519"/>
      <c r="B705" s="290" t="s">
        <v>309</v>
      </c>
      <c r="C705" s="287" t="s">
        <v>1019</v>
      </c>
      <c r="D705" s="291">
        <v>424751.74006442924</v>
      </c>
      <c r="E705" s="291">
        <f>E703*$D$705/$D$703</f>
        <v>424751.74006442918</v>
      </c>
      <c r="F705" s="291">
        <f t="shared" ref="F705:P705" si="921">F703*$D$705/$D$703</f>
        <v>424751.74006442918</v>
      </c>
      <c r="G705" s="291">
        <f t="shared" si="921"/>
        <v>424751.74006442918</v>
      </c>
      <c r="H705" s="291">
        <f t="shared" si="921"/>
        <v>424751.74006442918</v>
      </c>
      <c r="I705" s="291">
        <f t="shared" si="921"/>
        <v>424751.74006442918</v>
      </c>
      <c r="J705" s="291">
        <f t="shared" si="921"/>
        <v>424751.74006442918</v>
      </c>
      <c r="K705" s="291">
        <f t="shared" si="921"/>
        <v>424751.74006442918</v>
      </c>
      <c r="L705" s="291">
        <f t="shared" si="921"/>
        <v>408416.71394201869</v>
      </c>
      <c r="M705" s="291">
        <f t="shared" si="921"/>
        <v>408416.71394201869</v>
      </c>
      <c r="N705" s="291">
        <f t="shared" si="921"/>
        <v>405681.51173871686</v>
      </c>
      <c r="O705" s="291">
        <f t="shared" si="921"/>
        <v>405681.51173871686</v>
      </c>
      <c r="P705" s="291">
        <f t="shared" si="921"/>
        <v>69313.264903933989</v>
      </c>
      <c r="Q705" s="291">
        <v>12</v>
      </c>
      <c r="R705" s="291">
        <v>86.42866242121849</v>
      </c>
      <c r="S705" s="291">
        <f>S703*$R$705/$R$703</f>
        <v>86.42866242121849</v>
      </c>
      <c r="T705" s="291">
        <f t="shared" ref="T705:AD705" si="922">T703*$R$705/$R$703</f>
        <v>86.42866242121849</v>
      </c>
      <c r="U705" s="291">
        <f t="shared" si="922"/>
        <v>86.42866242121849</v>
      </c>
      <c r="V705" s="291">
        <f t="shared" si="922"/>
        <v>86.42866242121849</v>
      </c>
      <c r="W705" s="291">
        <f t="shared" si="922"/>
        <v>86.42866242121849</v>
      </c>
      <c r="X705" s="291">
        <f t="shared" si="922"/>
        <v>86.42866242121849</v>
      </c>
      <c r="Y705" s="291">
        <f t="shared" si="922"/>
        <v>86.42866242121849</v>
      </c>
      <c r="Z705" s="291">
        <f t="shared" si="922"/>
        <v>83.26800259804773</v>
      </c>
      <c r="AA705" s="291">
        <f t="shared" si="922"/>
        <v>83.26800259804773</v>
      </c>
      <c r="AB705" s="291">
        <f t="shared" si="922"/>
        <v>82.876416425265489</v>
      </c>
      <c r="AC705" s="291">
        <f t="shared" si="922"/>
        <v>82.876416425265489</v>
      </c>
      <c r="AD705" s="291">
        <f t="shared" si="922"/>
        <v>10.013417846859618</v>
      </c>
      <c r="AE705" s="406"/>
      <c r="AF705" s="406">
        <v>0.50730571401398039</v>
      </c>
      <c r="AG705" s="406">
        <v>0.21723194041423385</v>
      </c>
      <c r="AH705" s="406"/>
      <c r="AI705" s="406">
        <v>0.12335381398244852</v>
      </c>
      <c r="AJ705" s="406"/>
      <c r="AK705" s="406"/>
      <c r="AL705" s="406"/>
      <c r="AM705" s="406"/>
      <c r="AN705" s="406">
        <f t="shared" si="916"/>
        <v>0</v>
      </c>
      <c r="AO705" s="406">
        <f t="shared" si="917"/>
        <v>0</v>
      </c>
      <c r="AP705" s="406">
        <f t="shared" si="918"/>
        <v>0</v>
      </c>
      <c r="AQ705" s="406">
        <f t="shared" si="919"/>
        <v>0</v>
      </c>
      <c r="AR705" s="406">
        <f t="shared" si="920"/>
        <v>0</v>
      </c>
      <c r="AS705" s="302"/>
    </row>
    <row r="706" spans="1:45" hidden="1" outlineLevel="1">
      <c r="A706" s="519"/>
      <c r="B706" s="290"/>
      <c r="C706" s="287"/>
      <c r="D706" s="287"/>
      <c r="E706" s="287"/>
      <c r="F706" s="287"/>
      <c r="G706" s="287"/>
      <c r="H706" s="287"/>
      <c r="I706" s="287"/>
      <c r="J706" s="287"/>
      <c r="K706" s="287"/>
      <c r="L706" s="287"/>
      <c r="M706" s="287"/>
      <c r="N706" s="287"/>
      <c r="O706" s="287"/>
      <c r="P706" s="287"/>
      <c r="Q706" s="287"/>
      <c r="R706" s="287"/>
      <c r="S706" s="287"/>
      <c r="T706" s="287"/>
      <c r="U706" s="287"/>
      <c r="V706" s="287"/>
      <c r="W706" s="287"/>
      <c r="X706" s="287"/>
      <c r="Y706" s="287"/>
      <c r="Z706" s="287"/>
      <c r="AA706" s="287"/>
      <c r="AB706" s="287"/>
      <c r="AC706" s="287"/>
      <c r="AD706" s="287"/>
      <c r="AE706" s="407"/>
      <c r="AF706" s="420"/>
      <c r="AG706" s="420"/>
      <c r="AH706" s="420"/>
      <c r="AI706" s="420"/>
      <c r="AJ706" s="420"/>
      <c r="AK706" s="420"/>
      <c r="AL706" s="420"/>
      <c r="AM706" s="420"/>
      <c r="AN706" s="420"/>
      <c r="AO706" s="420"/>
      <c r="AP706" s="420"/>
      <c r="AQ706" s="420"/>
      <c r="AR706" s="420"/>
      <c r="AS706" s="302"/>
    </row>
    <row r="707" spans="1:45" hidden="1" outlineLevel="1">
      <c r="A707" s="519">
        <v>30</v>
      </c>
      <c r="B707" s="423" t="s">
        <v>122</v>
      </c>
      <c r="C707" s="287" t="s">
        <v>25</v>
      </c>
      <c r="D707" s="291"/>
      <c r="E707" s="291"/>
      <c r="F707" s="291"/>
      <c r="G707" s="291"/>
      <c r="H707" s="291"/>
      <c r="I707" s="291"/>
      <c r="J707" s="291"/>
      <c r="K707" s="291"/>
      <c r="L707" s="291"/>
      <c r="M707" s="291"/>
      <c r="N707" s="291"/>
      <c r="O707" s="291"/>
      <c r="P707" s="291"/>
      <c r="Q707" s="291">
        <v>12</v>
      </c>
      <c r="R707" s="291"/>
      <c r="S707" s="291"/>
      <c r="T707" s="291"/>
      <c r="U707" s="291"/>
      <c r="V707" s="291"/>
      <c r="W707" s="291"/>
      <c r="X707" s="291"/>
      <c r="Y707" s="291"/>
      <c r="Z707" s="291"/>
      <c r="AA707" s="291"/>
      <c r="AB707" s="291"/>
      <c r="AC707" s="291"/>
      <c r="AD707" s="291"/>
      <c r="AE707" s="421"/>
      <c r="AF707" s="405"/>
      <c r="AG707" s="405"/>
      <c r="AH707" s="405"/>
      <c r="AI707" s="405"/>
      <c r="AJ707" s="405"/>
      <c r="AK707" s="405"/>
      <c r="AL707" s="410"/>
      <c r="AM707" s="410"/>
      <c r="AN707" s="410"/>
      <c r="AO707" s="410"/>
      <c r="AP707" s="410"/>
      <c r="AQ707" s="410"/>
      <c r="AR707" s="410"/>
      <c r="AS707" s="292">
        <f>SUM(AE707:AR707)</f>
        <v>0</v>
      </c>
    </row>
    <row r="708" spans="1:45" hidden="1" outlineLevel="1">
      <c r="A708" s="519"/>
      <c r="B708" s="290" t="s">
        <v>309</v>
      </c>
      <c r="C708" s="287" t="s">
        <v>163</v>
      </c>
      <c r="D708" s="291"/>
      <c r="E708" s="291"/>
      <c r="F708" s="291"/>
      <c r="G708" s="291"/>
      <c r="H708" s="291"/>
      <c r="I708" s="291"/>
      <c r="J708" s="291"/>
      <c r="K708" s="291"/>
      <c r="L708" s="291"/>
      <c r="M708" s="291"/>
      <c r="N708" s="291"/>
      <c r="O708" s="291"/>
      <c r="P708" s="291"/>
      <c r="Q708" s="291">
        <v>12</v>
      </c>
      <c r="R708" s="291"/>
      <c r="S708" s="291"/>
      <c r="T708" s="291"/>
      <c r="U708" s="291"/>
      <c r="V708" s="291"/>
      <c r="W708" s="291"/>
      <c r="X708" s="291"/>
      <c r="Y708" s="291"/>
      <c r="Z708" s="291"/>
      <c r="AA708" s="291"/>
      <c r="AB708" s="291"/>
      <c r="AC708" s="291"/>
      <c r="AD708" s="291"/>
      <c r="AE708" s="406">
        <v>0</v>
      </c>
      <c r="AF708" s="406">
        <v>0</v>
      </c>
      <c r="AG708" s="406">
        <v>0</v>
      </c>
      <c r="AH708" s="406">
        <v>0</v>
      </c>
      <c r="AI708" s="406">
        <v>0</v>
      </c>
      <c r="AJ708" s="406">
        <v>0</v>
      </c>
      <c r="AK708" s="406">
        <v>0</v>
      </c>
      <c r="AL708" s="406">
        <v>0</v>
      </c>
      <c r="AM708" s="406">
        <v>0</v>
      </c>
      <c r="AN708" s="406">
        <f t="shared" ref="AN708" si="923">AN707</f>
        <v>0</v>
      </c>
      <c r="AO708" s="406">
        <f t="shared" ref="AO708" si="924">AO707</f>
        <v>0</v>
      </c>
      <c r="AP708" s="406">
        <f t="shared" ref="AP708" si="925">AP707</f>
        <v>0</v>
      </c>
      <c r="AQ708" s="406">
        <f t="shared" ref="AQ708" si="926">AQ707</f>
        <v>0</v>
      </c>
      <c r="AR708" s="406">
        <f t="shared" ref="AR708" si="927">AR707</f>
        <v>0</v>
      </c>
      <c r="AS708" s="302"/>
    </row>
    <row r="709" spans="1:45" hidden="1" outlineLevel="1">
      <c r="A709" s="519"/>
      <c r="B709" s="290"/>
      <c r="C709" s="287"/>
      <c r="D709" s="287"/>
      <c r="E709" s="287"/>
      <c r="F709" s="287"/>
      <c r="G709" s="287"/>
      <c r="H709" s="287"/>
      <c r="I709" s="287"/>
      <c r="J709" s="287"/>
      <c r="K709" s="287"/>
      <c r="L709" s="287"/>
      <c r="M709" s="287"/>
      <c r="N709" s="287"/>
      <c r="O709" s="287"/>
      <c r="P709" s="287"/>
      <c r="Q709" s="287"/>
      <c r="R709" s="287"/>
      <c r="S709" s="287"/>
      <c r="T709" s="287"/>
      <c r="U709" s="287"/>
      <c r="V709" s="287"/>
      <c r="W709" s="287"/>
      <c r="X709" s="287"/>
      <c r="Y709" s="287"/>
      <c r="Z709" s="287"/>
      <c r="AA709" s="287"/>
      <c r="AB709" s="287"/>
      <c r="AC709" s="287"/>
      <c r="AD709" s="287"/>
      <c r="AE709" s="407"/>
      <c r="AF709" s="420"/>
      <c r="AG709" s="420"/>
      <c r="AH709" s="420"/>
      <c r="AI709" s="420"/>
      <c r="AJ709" s="420"/>
      <c r="AK709" s="420"/>
      <c r="AL709" s="420"/>
      <c r="AM709" s="420"/>
      <c r="AN709" s="420"/>
      <c r="AO709" s="420"/>
      <c r="AP709" s="420"/>
      <c r="AQ709" s="420"/>
      <c r="AR709" s="420"/>
      <c r="AS709" s="302"/>
    </row>
    <row r="710" spans="1:45" hidden="1" outlineLevel="1">
      <c r="A710" s="519">
        <v>31</v>
      </c>
      <c r="B710" s="423" t="s">
        <v>1021</v>
      </c>
      <c r="C710" s="287" t="s">
        <v>1016</v>
      </c>
      <c r="D710" s="291">
        <v>0</v>
      </c>
      <c r="E710" s="291"/>
      <c r="F710" s="291"/>
      <c r="G710" s="291"/>
      <c r="H710" s="291"/>
      <c r="I710" s="291"/>
      <c r="J710" s="291"/>
      <c r="K710" s="291"/>
      <c r="L710" s="291"/>
      <c r="M710" s="291"/>
      <c r="N710" s="291"/>
      <c r="O710" s="291"/>
      <c r="P710" s="291"/>
      <c r="Q710" s="291">
        <v>12</v>
      </c>
      <c r="R710" s="291"/>
      <c r="S710" s="291"/>
      <c r="T710" s="291"/>
      <c r="U710" s="291"/>
      <c r="V710" s="291"/>
      <c r="W710" s="291"/>
      <c r="X710" s="291"/>
      <c r="Y710" s="291"/>
      <c r="Z710" s="291"/>
      <c r="AA710" s="291"/>
      <c r="AB710" s="291"/>
      <c r="AC710" s="291"/>
      <c r="AD710" s="291"/>
      <c r="AE710" s="421"/>
      <c r="AF710" s="405"/>
      <c r="AG710" s="405"/>
      <c r="AH710" s="405"/>
      <c r="AI710" s="405"/>
      <c r="AJ710" s="405">
        <v>1</v>
      </c>
      <c r="AK710" s="405"/>
      <c r="AL710" s="410"/>
      <c r="AM710" s="410"/>
      <c r="AN710" s="410"/>
      <c r="AO710" s="410"/>
      <c r="AP710" s="410"/>
      <c r="AQ710" s="410"/>
      <c r="AR710" s="410"/>
      <c r="AS710" s="292">
        <f>SUM(AE710:AR710)</f>
        <v>1</v>
      </c>
    </row>
    <row r="711" spans="1:45" hidden="1" outlineLevel="1">
      <c r="A711" s="519"/>
      <c r="B711" s="290" t="s">
        <v>309</v>
      </c>
      <c r="C711" s="287" t="s">
        <v>1017</v>
      </c>
      <c r="D711" s="291">
        <v>9164653.7598350737</v>
      </c>
      <c r="E711" s="291">
        <v>9164653.7598350737</v>
      </c>
      <c r="F711" s="291">
        <v>9164653.7598350737</v>
      </c>
      <c r="G711" s="291">
        <v>9164653.7598350737</v>
      </c>
      <c r="H711" s="291">
        <v>9164653.7598350737</v>
      </c>
      <c r="I711" s="291">
        <v>9164653.7598350737</v>
      </c>
      <c r="J711" s="291">
        <v>9164653.7598350737</v>
      </c>
      <c r="K711" s="291">
        <v>9164653.7598350737</v>
      </c>
      <c r="L711" s="291">
        <v>9164653.7598350737</v>
      </c>
      <c r="M711" s="291">
        <v>9164653.7598350737</v>
      </c>
      <c r="N711" s="291">
        <v>9164653.7598350737</v>
      </c>
      <c r="O711" s="291">
        <v>9164653.7598350737</v>
      </c>
      <c r="P711" s="291">
        <v>9164653.7598350737</v>
      </c>
      <c r="Q711" s="291">
        <v>12</v>
      </c>
      <c r="R711" s="291">
        <f>-('8.  Streetlighting'!F39+'8.  Streetlighting'!F118+'8.  Streetlighting'!F195)/12</f>
        <v>1571.8821804125002</v>
      </c>
      <c r="S711" s="291">
        <f>-('8.  Streetlighting'!F40+'8.  Streetlighting'!F119+'8.  Streetlighting'!F196)/12</f>
        <v>1714.7805604500002</v>
      </c>
      <c r="T711" s="291">
        <f>$S$711</f>
        <v>1714.7805604500002</v>
      </c>
      <c r="U711" s="291">
        <f t="shared" ref="U711:AD711" si="928">$S$711</f>
        <v>1714.7805604500002</v>
      </c>
      <c r="V711" s="291">
        <f t="shared" si="928"/>
        <v>1714.7805604500002</v>
      </c>
      <c r="W711" s="291">
        <f t="shared" si="928"/>
        <v>1714.7805604500002</v>
      </c>
      <c r="X711" s="291">
        <f t="shared" si="928"/>
        <v>1714.7805604500002</v>
      </c>
      <c r="Y711" s="291">
        <f t="shared" si="928"/>
        <v>1714.7805604500002</v>
      </c>
      <c r="Z711" s="291">
        <f t="shared" si="928"/>
        <v>1714.7805604500002</v>
      </c>
      <c r="AA711" s="291">
        <f t="shared" si="928"/>
        <v>1714.7805604500002</v>
      </c>
      <c r="AB711" s="291">
        <f t="shared" si="928"/>
        <v>1714.7805604500002</v>
      </c>
      <c r="AC711" s="291">
        <f t="shared" si="928"/>
        <v>1714.7805604500002</v>
      </c>
      <c r="AD711" s="291">
        <f t="shared" si="928"/>
        <v>1714.7805604500002</v>
      </c>
      <c r="AE711" s="406">
        <v>0</v>
      </c>
      <c r="AF711" s="406">
        <v>0</v>
      </c>
      <c r="AG711" s="406">
        <v>0</v>
      </c>
      <c r="AH711" s="406">
        <v>0</v>
      </c>
      <c r="AI711" s="406">
        <v>0</v>
      </c>
      <c r="AJ711" s="406">
        <v>1</v>
      </c>
      <c r="AK711" s="406">
        <v>0</v>
      </c>
      <c r="AL711" s="406">
        <v>0</v>
      </c>
      <c r="AM711" s="406">
        <v>0</v>
      </c>
      <c r="AN711" s="406">
        <f t="shared" ref="AN711" si="929">AN710</f>
        <v>0</v>
      </c>
      <c r="AO711" s="406">
        <f t="shared" ref="AO711" si="930">AO710</f>
        <v>0</v>
      </c>
      <c r="AP711" s="406">
        <f t="shared" ref="AP711" si="931">AP710</f>
        <v>0</v>
      </c>
      <c r="AQ711" s="406">
        <f t="shared" ref="AQ711" si="932">AQ710</f>
        <v>0</v>
      </c>
      <c r="AR711" s="406">
        <f t="shared" ref="AR711" si="933">AR710</f>
        <v>0</v>
      </c>
      <c r="AS711" s="302"/>
    </row>
    <row r="712" spans="1:45" hidden="1" outlineLevel="1">
      <c r="A712" s="519"/>
      <c r="B712" s="423"/>
      <c r="C712" s="287"/>
      <c r="D712" s="287"/>
      <c r="E712" s="287"/>
      <c r="F712" s="287"/>
      <c r="G712" s="287"/>
      <c r="H712" s="287"/>
      <c r="I712" s="287"/>
      <c r="J712" s="287"/>
      <c r="K712" s="287"/>
      <c r="L712" s="287"/>
      <c r="M712" s="287"/>
      <c r="N712" s="287"/>
      <c r="O712" s="287"/>
      <c r="P712" s="287"/>
      <c r="Q712" s="287"/>
      <c r="R712" s="287"/>
      <c r="S712" s="287"/>
      <c r="T712" s="287"/>
      <c r="U712" s="287"/>
      <c r="V712" s="287"/>
      <c r="W712" s="287"/>
      <c r="X712" s="287"/>
      <c r="Y712" s="287"/>
      <c r="Z712" s="287"/>
      <c r="AA712" s="287"/>
      <c r="AB712" s="287"/>
      <c r="AC712" s="287"/>
      <c r="AD712" s="287"/>
      <c r="AE712" s="407"/>
      <c r="AF712" s="420"/>
      <c r="AG712" s="420"/>
      <c r="AH712" s="420"/>
      <c r="AI712" s="420"/>
      <c r="AJ712" s="420"/>
      <c r="AK712" s="420"/>
      <c r="AL712" s="420"/>
      <c r="AM712" s="420"/>
      <c r="AN712" s="420"/>
      <c r="AO712" s="420"/>
      <c r="AP712" s="420"/>
      <c r="AQ712" s="420"/>
      <c r="AR712" s="420"/>
      <c r="AS712" s="302"/>
    </row>
    <row r="713" spans="1:45" hidden="1" outlineLevel="1">
      <c r="A713" s="519">
        <v>32</v>
      </c>
      <c r="B713" s="423" t="s">
        <v>124</v>
      </c>
      <c r="C713" s="287" t="s">
        <v>1016</v>
      </c>
      <c r="D713" s="291">
        <v>43518.616880485177</v>
      </c>
      <c r="E713" s="291">
        <f>$D$713*'Alectra Persistence Savings %'!H106</f>
        <v>32810.690729113026</v>
      </c>
      <c r="F713" s="291">
        <f>$D$713*'Alectra Persistence Savings %'!I106</f>
        <v>16794.420382453154</v>
      </c>
      <c r="G713" s="291">
        <f>$D$713*'Alectra Persistence Savings %'!J106</f>
        <v>16652.41439227833</v>
      </c>
      <c r="H713" s="291">
        <f>$D$713*'Alectra Persistence Savings %'!K106</f>
        <v>16652.41439227833</v>
      </c>
      <c r="I713" s="291">
        <f>$D$713*'Alectra Persistence Savings %'!L106</f>
        <v>11597.693765755346</v>
      </c>
      <c r="J713" s="291">
        <f>$D$713*'Alectra Persistence Savings %'!M106</f>
        <v>11597.693765755346</v>
      </c>
      <c r="K713" s="291">
        <f>$D$713*'Alectra Persistence Savings %'!N106</f>
        <v>11597.693765755346</v>
      </c>
      <c r="L713" s="291">
        <f>$D$713*'Alectra Persistence Savings %'!O106</f>
        <v>9280.5773824060325</v>
      </c>
      <c r="M713" s="291">
        <f>$D$713*'Alectra Persistence Savings %'!P106</f>
        <v>7931.4842127242073</v>
      </c>
      <c r="N713" s="291">
        <f>$D$713*'Alectra Persistence Savings %'!Q106</f>
        <v>4984.6967330021498</v>
      </c>
      <c r="O713" s="291">
        <f>$D$713*'Alectra Persistence Savings %'!R106</f>
        <v>4084.8661302957867</v>
      </c>
      <c r="P713" s="291">
        <f>$D$713*'Alectra Persistence Savings %'!S106</f>
        <v>2278.7319756373481</v>
      </c>
      <c r="Q713" s="291">
        <v>12</v>
      </c>
      <c r="R713" s="291">
        <v>4</v>
      </c>
      <c r="S713" s="291">
        <f>$R$713*'Alectra Persistence Savings %'!AS106</f>
        <v>3.4551083591331269</v>
      </c>
      <c r="T713" s="291">
        <f>$R$713*'Alectra Persistence Savings %'!AT106</f>
        <v>2.6068111455108358</v>
      </c>
      <c r="U713" s="291">
        <f>$R$713*'Alectra Persistence Savings %'!AU106</f>
        <v>1.5665634674922602</v>
      </c>
      <c r="V713" s="291">
        <f>$R$713*'Alectra Persistence Savings %'!AV106</f>
        <v>1.5665634674922602</v>
      </c>
      <c r="W713" s="291">
        <f>$R$713*'Alectra Persistence Savings %'!AW106</f>
        <v>0.88544891640866874</v>
      </c>
      <c r="X713" s="291">
        <f>$R$713*'Alectra Persistence Savings %'!AX106</f>
        <v>0.88544891640866874</v>
      </c>
      <c r="Y713" s="291">
        <f>$R$713*'Alectra Persistence Savings %'!AY106</f>
        <v>0.88544891640866874</v>
      </c>
      <c r="Z713" s="291">
        <f>$R$713*'Alectra Persistence Savings %'!AZ106</f>
        <v>0.79876160990712075</v>
      </c>
      <c r="AA713" s="291">
        <f>$R$713*'Alectra Persistence Savings %'!BA106</f>
        <v>0.59442724458204332</v>
      </c>
      <c r="AB713" s="291">
        <f>$R$713*'Alectra Persistence Savings %'!BB106</f>
        <v>0.18575851393188855</v>
      </c>
      <c r="AC713" s="291">
        <f>$R$713*'Alectra Persistence Savings %'!BC106</f>
        <v>9.9071207430340563E-2</v>
      </c>
      <c r="AD713" s="291">
        <f>$R$713*'Alectra Persistence Savings %'!BD106</f>
        <v>9.2879256965944276E-2</v>
      </c>
      <c r="AE713" s="421"/>
      <c r="AF713" s="405"/>
      <c r="AG713" s="405"/>
      <c r="AH713" s="405"/>
      <c r="AI713" s="405">
        <v>1</v>
      </c>
      <c r="AJ713" s="405"/>
      <c r="AK713" s="405"/>
      <c r="AL713" s="410"/>
      <c r="AM713" s="410"/>
      <c r="AN713" s="410"/>
      <c r="AO713" s="410"/>
      <c r="AP713" s="410"/>
      <c r="AQ713" s="410"/>
      <c r="AR713" s="410"/>
      <c r="AS713" s="292">
        <f>SUM(AE713:AR713)</f>
        <v>1</v>
      </c>
    </row>
    <row r="714" spans="1:45" hidden="1" outlineLevel="1">
      <c r="A714" s="519"/>
      <c r="B714" s="290" t="s">
        <v>309</v>
      </c>
      <c r="C714" s="287" t="s">
        <v>1017</v>
      </c>
      <c r="D714" s="291"/>
      <c r="E714" s="291"/>
      <c r="F714" s="291"/>
      <c r="G714" s="291"/>
      <c r="H714" s="291"/>
      <c r="I714" s="291"/>
      <c r="J714" s="291"/>
      <c r="K714" s="291"/>
      <c r="L714" s="291"/>
      <c r="M714" s="291"/>
      <c r="N714" s="291"/>
      <c r="O714" s="291"/>
      <c r="P714" s="291"/>
      <c r="Q714" s="291">
        <v>12</v>
      </c>
      <c r="R714" s="291"/>
      <c r="S714" s="291"/>
      <c r="T714" s="291"/>
      <c r="U714" s="291"/>
      <c r="V714" s="291"/>
      <c r="W714" s="291"/>
      <c r="X714" s="291"/>
      <c r="Y714" s="291"/>
      <c r="Z714" s="291"/>
      <c r="AA714" s="291"/>
      <c r="AB714" s="291"/>
      <c r="AC714" s="291"/>
      <c r="AD714" s="291"/>
      <c r="AE714" s="406">
        <v>0</v>
      </c>
      <c r="AF714" s="406">
        <v>0</v>
      </c>
      <c r="AG714" s="406">
        <v>0</v>
      </c>
      <c r="AH714" s="406">
        <v>0</v>
      </c>
      <c r="AI714" s="406">
        <v>1</v>
      </c>
      <c r="AJ714" s="406">
        <v>0</v>
      </c>
      <c r="AK714" s="406">
        <v>0</v>
      </c>
      <c r="AL714" s="406">
        <v>0</v>
      </c>
      <c r="AM714" s="406">
        <v>0</v>
      </c>
      <c r="AN714" s="406">
        <f t="shared" ref="AN714" si="934">AN713</f>
        <v>0</v>
      </c>
      <c r="AO714" s="406">
        <f t="shared" ref="AO714" si="935">AO713</f>
        <v>0</v>
      </c>
      <c r="AP714" s="406">
        <f t="shared" ref="AP714" si="936">AP713</f>
        <v>0</v>
      </c>
      <c r="AQ714" s="406">
        <f t="shared" ref="AQ714" si="937">AQ713</f>
        <v>0</v>
      </c>
      <c r="AR714" s="406">
        <f t="shared" ref="AR714" si="938">AR713</f>
        <v>0</v>
      </c>
      <c r="AS714" s="302"/>
    </row>
    <row r="715" spans="1:45" hidden="1" outlineLevel="1">
      <c r="A715" s="519"/>
      <c r="B715" s="423"/>
      <c r="C715" s="287"/>
      <c r="D715" s="287"/>
      <c r="E715" s="287"/>
      <c r="F715" s="287"/>
      <c r="G715" s="287"/>
      <c r="H715" s="287"/>
      <c r="I715" s="287"/>
      <c r="J715" s="287"/>
      <c r="K715" s="287"/>
      <c r="L715" s="287"/>
      <c r="M715" s="287"/>
      <c r="N715" s="287"/>
      <c r="O715" s="287"/>
      <c r="P715" s="287"/>
      <c r="Q715" s="287"/>
      <c r="R715" s="287"/>
      <c r="S715" s="287"/>
      <c r="T715" s="287"/>
      <c r="U715" s="287"/>
      <c r="V715" s="287"/>
      <c r="W715" s="287"/>
      <c r="X715" s="287"/>
      <c r="Y715" s="287"/>
      <c r="Z715" s="287"/>
      <c r="AA715" s="287"/>
      <c r="AB715" s="287"/>
      <c r="AC715" s="287"/>
      <c r="AD715" s="287"/>
      <c r="AE715" s="407"/>
      <c r="AF715" s="420"/>
      <c r="AG715" s="420"/>
      <c r="AH715" s="420"/>
      <c r="AI715" s="420"/>
      <c r="AJ715" s="420"/>
      <c r="AK715" s="420"/>
      <c r="AL715" s="420"/>
      <c r="AM715" s="420"/>
      <c r="AN715" s="420"/>
      <c r="AO715" s="420"/>
      <c r="AP715" s="420"/>
      <c r="AQ715" s="420"/>
      <c r="AR715" s="420"/>
      <c r="AS715" s="302"/>
    </row>
    <row r="716" spans="1:45" ht="15.75" hidden="1" outlineLevel="1">
      <c r="A716" s="519"/>
      <c r="B716" s="284" t="s">
        <v>498</v>
      </c>
      <c r="C716" s="287"/>
      <c r="D716" s="287"/>
      <c r="E716" s="287"/>
      <c r="F716" s="287"/>
      <c r="G716" s="287"/>
      <c r="H716" s="287"/>
      <c r="I716" s="287"/>
      <c r="J716" s="287"/>
      <c r="K716" s="287"/>
      <c r="L716" s="287"/>
      <c r="M716" s="287"/>
      <c r="N716" s="287"/>
      <c r="O716" s="287"/>
      <c r="P716" s="287"/>
      <c r="Q716" s="287"/>
      <c r="R716" s="287"/>
      <c r="S716" s="287"/>
      <c r="T716" s="287"/>
      <c r="U716" s="287"/>
      <c r="V716" s="287"/>
      <c r="W716" s="287"/>
      <c r="X716" s="287"/>
      <c r="Y716" s="287"/>
      <c r="Z716" s="287"/>
      <c r="AA716" s="287"/>
      <c r="AB716" s="287"/>
      <c r="AC716" s="287"/>
      <c r="AD716" s="287"/>
      <c r="AE716" s="407"/>
      <c r="AF716" s="420"/>
      <c r="AG716" s="420"/>
      <c r="AH716" s="420"/>
      <c r="AI716" s="420"/>
      <c r="AJ716" s="420"/>
      <c r="AK716" s="420"/>
      <c r="AL716" s="420"/>
      <c r="AM716" s="420"/>
      <c r="AN716" s="420"/>
      <c r="AO716" s="420"/>
      <c r="AP716" s="420"/>
      <c r="AQ716" s="420"/>
      <c r="AR716" s="420"/>
      <c r="AS716" s="302"/>
    </row>
    <row r="717" spans="1:45" hidden="1" outlineLevel="1">
      <c r="A717" s="519">
        <v>33</v>
      </c>
      <c r="B717" s="423" t="s">
        <v>125</v>
      </c>
      <c r="C717" s="287" t="s">
        <v>1016</v>
      </c>
      <c r="D717" s="291">
        <v>453267.75249999727</v>
      </c>
      <c r="E717" s="291">
        <f>$D$717*'Alectra Persistence Savings %'!H111</f>
        <v>453267.75249999727</v>
      </c>
      <c r="F717" s="291">
        <f>$D$717*'Alectra Persistence Savings %'!I111</f>
        <v>453267.75249999727</v>
      </c>
      <c r="G717" s="291">
        <f>$D$717*'Alectra Persistence Savings %'!J111</f>
        <v>407963.25494732324</v>
      </c>
      <c r="H717" s="291">
        <f>$D$717*'Alectra Persistence Savings %'!K111</f>
        <v>374996.35055616789</v>
      </c>
      <c r="I717" s="291">
        <f>$D$717*'Alectra Persistence Savings %'!L111</f>
        <v>368775.76343868993</v>
      </c>
      <c r="J717" s="291">
        <f>$D$717*'Alectra Persistence Savings %'!M111</f>
        <v>368775.76343868993</v>
      </c>
      <c r="K717" s="291">
        <f>$D$717*'Alectra Persistence Savings %'!N111</f>
        <v>368648.47399011697</v>
      </c>
      <c r="L717" s="291">
        <f>$D$717*'Alectra Persistence Savings %'!O111</f>
        <v>366935.50301006029</v>
      </c>
      <c r="M717" s="291">
        <f>$D$717*'Alectra Persistence Savings %'!P111</f>
        <v>364049.94849700329</v>
      </c>
      <c r="N717" s="291">
        <f>$D$717*'Alectra Persistence Savings %'!Q111</f>
        <v>333619.92199837608</v>
      </c>
      <c r="O717" s="291">
        <f>$D$717*'Alectra Persistence Savings %'!R111</f>
        <v>312242.81591575523</v>
      </c>
      <c r="P717" s="291">
        <f>$D$717*'Alectra Persistence Savings %'!S111</f>
        <v>292778.40343545424</v>
      </c>
      <c r="Q717" s="291">
        <v>0</v>
      </c>
      <c r="R717" s="291">
        <v>44.589953821557089</v>
      </c>
      <c r="S717" s="291">
        <f>$R$717*'Alectra Persistence Savings %'!AS111</f>
        <v>44.589953821557089</v>
      </c>
      <c r="T717" s="291">
        <f>$R$717*'Alectra Persistence Savings %'!AT111</f>
        <v>44.589953821557089</v>
      </c>
      <c r="U717" s="291">
        <f>$R$717*'Alectra Persistence Savings %'!AU111</f>
        <v>38.158710481909431</v>
      </c>
      <c r="V717" s="291">
        <f>$R$717*'Alectra Persistence Savings %'!AV111</f>
        <v>33.626215175872034</v>
      </c>
      <c r="W717" s="291">
        <f>$R$717*'Alectra Persistence Savings %'!AW111</f>
        <v>33.626215175872034</v>
      </c>
      <c r="X717" s="291">
        <f>$R$717*'Alectra Persistence Savings %'!AX111</f>
        <v>33.626215175872034</v>
      </c>
      <c r="Y717" s="291">
        <f>$R$717*'Alectra Persistence Savings %'!AY111</f>
        <v>33.626215175872034</v>
      </c>
      <c r="Z717" s="291">
        <f>$R$717*'Alectra Persistence Savings %'!AZ111</f>
        <v>33.564965239303959</v>
      </c>
      <c r="AA717" s="291">
        <f>$R$717*'Alectra Persistence Savings %'!BA111</f>
        <v>33.503715302735891</v>
      </c>
      <c r="AB717" s="291">
        <f>$R$717*'Alectra Persistence Savings %'!BB111</f>
        <v>28.664970313858131</v>
      </c>
      <c r="AC717" s="291">
        <f>$R$717*'Alectra Persistence Savings %'!BC111</f>
        <v>27.684971328768963</v>
      </c>
      <c r="AD717" s="291">
        <f>$R$717*'Alectra Persistence Savings %'!BD111</f>
        <v>27.256221772792454</v>
      </c>
      <c r="AE717" s="421"/>
      <c r="AF717" s="405">
        <v>0.14212700729612721</v>
      </c>
      <c r="AG717" s="405">
        <v>0.87658384071087714</v>
      </c>
      <c r="AH717" s="405"/>
      <c r="AI717" s="405"/>
      <c r="AJ717" s="405"/>
      <c r="AK717" s="405"/>
      <c r="AL717" s="410"/>
      <c r="AM717" s="410"/>
      <c r="AN717" s="410"/>
      <c r="AO717" s="410"/>
      <c r="AP717" s="410"/>
      <c r="AQ717" s="410"/>
      <c r="AR717" s="410"/>
      <c r="AS717" s="292">
        <f>SUM(AE717:AR717)</f>
        <v>1.0187108480070044</v>
      </c>
    </row>
    <row r="718" spans="1:45" hidden="1" outlineLevel="1">
      <c r="A718" s="519"/>
      <c r="B718" s="290" t="s">
        <v>309</v>
      </c>
      <c r="C718" s="287" t="s">
        <v>1017</v>
      </c>
      <c r="D718" s="291"/>
      <c r="E718" s="291"/>
      <c r="F718" s="291"/>
      <c r="G718" s="291"/>
      <c r="H718" s="291"/>
      <c r="I718" s="291"/>
      <c r="J718" s="291"/>
      <c r="K718" s="291"/>
      <c r="L718" s="291"/>
      <c r="M718" s="291"/>
      <c r="N718" s="291"/>
      <c r="O718" s="291"/>
      <c r="P718" s="291"/>
      <c r="Q718" s="291">
        <v>0</v>
      </c>
      <c r="R718" s="291"/>
      <c r="S718" s="291"/>
      <c r="T718" s="291"/>
      <c r="U718" s="291"/>
      <c r="V718" s="291"/>
      <c r="W718" s="291"/>
      <c r="X718" s="291"/>
      <c r="Y718" s="291"/>
      <c r="Z718" s="291"/>
      <c r="AA718" s="291"/>
      <c r="AB718" s="291"/>
      <c r="AC718" s="291"/>
      <c r="AD718" s="291"/>
      <c r="AE718" s="406">
        <v>0</v>
      </c>
      <c r="AF718" s="406">
        <v>0.14212700729612721</v>
      </c>
      <c r="AG718" s="406">
        <v>0.87658384071087714</v>
      </c>
      <c r="AH718" s="406">
        <v>0</v>
      </c>
      <c r="AI718" s="406">
        <v>0</v>
      </c>
      <c r="AJ718" s="406">
        <v>0</v>
      </c>
      <c r="AK718" s="406">
        <v>0</v>
      </c>
      <c r="AL718" s="406">
        <v>0</v>
      </c>
      <c r="AM718" s="406">
        <v>0</v>
      </c>
      <c r="AN718" s="406">
        <f t="shared" ref="AN718" si="939">AN717</f>
        <v>0</v>
      </c>
      <c r="AO718" s="406">
        <f t="shared" ref="AO718" si="940">AO717</f>
        <v>0</v>
      </c>
      <c r="AP718" s="406">
        <f t="shared" ref="AP718" si="941">AP717</f>
        <v>0</v>
      </c>
      <c r="AQ718" s="406">
        <f t="shared" ref="AQ718" si="942">AQ717</f>
        <v>0</v>
      </c>
      <c r="AR718" s="406">
        <f t="shared" ref="AR718" si="943">AR717</f>
        <v>0</v>
      </c>
      <c r="AS718" s="302"/>
    </row>
    <row r="719" spans="1:45" hidden="1" outlineLevel="1">
      <c r="A719" s="519"/>
      <c r="B719" s="423"/>
      <c r="C719" s="287"/>
      <c r="D719" s="287"/>
      <c r="E719" s="287"/>
      <c r="F719" s="287"/>
      <c r="G719" s="287"/>
      <c r="H719" s="287"/>
      <c r="I719" s="287"/>
      <c r="J719" s="287"/>
      <c r="K719" s="287"/>
      <c r="L719" s="287"/>
      <c r="M719" s="287"/>
      <c r="N719" s="287"/>
      <c r="O719" s="287"/>
      <c r="P719" s="287"/>
      <c r="Q719" s="287"/>
      <c r="R719" s="287"/>
      <c r="S719" s="287"/>
      <c r="T719" s="287"/>
      <c r="U719" s="287"/>
      <c r="V719" s="287"/>
      <c r="W719" s="287"/>
      <c r="X719" s="287"/>
      <c r="Y719" s="287"/>
      <c r="Z719" s="287"/>
      <c r="AA719" s="287"/>
      <c r="AB719" s="287"/>
      <c r="AC719" s="287"/>
      <c r="AD719" s="287"/>
      <c r="AE719" s="407"/>
      <c r="AF719" s="420"/>
      <c r="AG719" s="420"/>
      <c r="AH719" s="420"/>
      <c r="AI719" s="420"/>
      <c r="AJ719" s="420"/>
      <c r="AK719" s="420"/>
      <c r="AL719" s="420"/>
      <c r="AM719" s="420"/>
      <c r="AN719" s="420"/>
      <c r="AO719" s="420"/>
      <c r="AP719" s="420"/>
      <c r="AQ719" s="420"/>
      <c r="AR719" s="420"/>
      <c r="AS719" s="302"/>
    </row>
    <row r="720" spans="1:45" hidden="1" outlineLevel="1">
      <c r="A720" s="519">
        <v>34</v>
      </c>
      <c r="B720" s="423" t="s">
        <v>1022</v>
      </c>
      <c r="C720" s="287" t="s">
        <v>1016</v>
      </c>
      <c r="D720" s="291">
        <v>182977.34290650234</v>
      </c>
      <c r="E720" s="291">
        <f>$D$720*'Alectra Persistence Savings %'!H110</f>
        <v>182977.34290650234</v>
      </c>
      <c r="F720" s="291">
        <f>$D$720*'Alectra Persistence Savings %'!I110</f>
        <v>182977.34290650234</v>
      </c>
      <c r="G720" s="291">
        <f>$D$720*'Alectra Persistence Savings %'!J110</f>
        <v>182977.34290650234</v>
      </c>
      <c r="H720" s="291">
        <f>$D$720*'Alectra Persistence Savings %'!K110</f>
        <v>182977.34290650234</v>
      </c>
      <c r="I720" s="291">
        <f>$D$720*'Alectra Persistence Savings %'!L110</f>
        <v>182977.34290650234</v>
      </c>
      <c r="J720" s="291">
        <f>$D$720*'Alectra Persistence Savings %'!M110</f>
        <v>182977.34290650234</v>
      </c>
      <c r="K720" s="291">
        <f>$D$720*'Alectra Persistence Savings %'!N110</f>
        <v>182977.34290650234</v>
      </c>
      <c r="L720" s="291">
        <f>$D$720*'Alectra Persistence Savings %'!O110</f>
        <v>182977.34290650234</v>
      </c>
      <c r="M720" s="291">
        <f>$D$720*'Alectra Persistence Savings %'!P110</f>
        <v>182977.34290650234</v>
      </c>
      <c r="N720" s="291">
        <f>$D$720*'Alectra Persistence Savings %'!Q110</f>
        <v>0</v>
      </c>
      <c r="O720" s="291">
        <f>$D$720*'Alectra Persistence Savings %'!R110</f>
        <v>0</v>
      </c>
      <c r="P720" s="291">
        <f>$D$720*'Alectra Persistence Savings %'!S110</f>
        <v>0</v>
      </c>
      <c r="Q720" s="291">
        <v>0</v>
      </c>
      <c r="R720" s="291"/>
      <c r="S720" s="291"/>
      <c r="T720" s="291"/>
      <c r="U720" s="291"/>
      <c r="V720" s="291"/>
      <c r="W720" s="291"/>
      <c r="X720" s="291"/>
      <c r="Y720" s="291"/>
      <c r="Z720" s="291"/>
      <c r="AA720" s="291"/>
      <c r="AB720" s="291"/>
      <c r="AC720" s="291"/>
      <c r="AD720" s="291"/>
      <c r="AE720" s="421">
        <v>1</v>
      </c>
      <c r="AF720" s="405"/>
      <c r="AG720" s="405"/>
      <c r="AH720" s="405"/>
      <c r="AI720" s="405"/>
      <c r="AJ720" s="405"/>
      <c r="AK720" s="405"/>
      <c r="AL720" s="410"/>
      <c r="AM720" s="410"/>
      <c r="AN720" s="410"/>
      <c r="AO720" s="410"/>
      <c r="AP720" s="410"/>
      <c r="AQ720" s="410"/>
      <c r="AR720" s="410"/>
      <c r="AS720" s="292">
        <f>SUM(AE720:AR720)</f>
        <v>1</v>
      </c>
    </row>
    <row r="721" spans="1:45" hidden="1" outlineLevel="1">
      <c r="A721" s="519"/>
      <c r="B721" s="290" t="s">
        <v>309</v>
      </c>
      <c r="C721" s="287" t="s">
        <v>1017</v>
      </c>
      <c r="D721" s="291"/>
      <c r="E721" s="291"/>
      <c r="F721" s="291"/>
      <c r="G721" s="291"/>
      <c r="H721" s="291"/>
      <c r="I721" s="291"/>
      <c r="J721" s="291"/>
      <c r="K721" s="291"/>
      <c r="L721" s="291"/>
      <c r="M721" s="291"/>
      <c r="N721" s="291"/>
      <c r="O721" s="291"/>
      <c r="P721" s="291"/>
      <c r="Q721" s="291">
        <v>0</v>
      </c>
      <c r="R721" s="291"/>
      <c r="S721" s="291"/>
      <c r="T721" s="291"/>
      <c r="U721" s="291"/>
      <c r="V721" s="291"/>
      <c r="W721" s="291"/>
      <c r="X721" s="291"/>
      <c r="Y721" s="291"/>
      <c r="Z721" s="291"/>
      <c r="AA721" s="291"/>
      <c r="AB721" s="291"/>
      <c r="AC721" s="291"/>
      <c r="AD721" s="291"/>
      <c r="AE721" s="406">
        <v>1</v>
      </c>
      <c r="AF721" s="406">
        <v>0</v>
      </c>
      <c r="AG721" s="406">
        <v>0</v>
      </c>
      <c r="AH721" s="406">
        <v>0</v>
      </c>
      <c r="AI721" s="406">
        <v>0</v>
      </c>
      <c r="AJ721" s="406">
        <v>0</v>
      </c>
      <c r="AK721" s="406">
        <v>0</v>
      </c>
      <c r="AL721" s="406">
        <v>0</v>
      </c>
      <c r="AM721" s="406">
        <v>0</v>
      </c>
      <c r="AN721" s="406">
        <f t="shared" ref="AN721" si="944">AN720</f>
        <v>0</v>
      </c>
      <c r="AO721" s="406">
        <f t="shared" ref="AO721" si="945">AO720</f>
        <v>0</v>
      </c>
      <c r="AP721" s="406">
        <f t="shared" ref="AP721" si="946">AP720</f>
        <v>0</v>
      </c>
      <c r="AQ721" s="406">
        <f t="shared" ref="AQ721" si="947">AQ720</f>
        <v>0</v>
      </c>
      <c r="AR721" s="406">
        <f t="shared" ref="AR721" si="948">AR720</f>
        <v>0</v>
      </c>
      <c r="AS721" s="302"/>
    </row>
    <row r="722" spans="1:45" hidden="1" outlineLevel="1">
      <c r="A722" s="519"/>
      <c r="B722" s="423"/>
      <c r="C722" s="287"/>
      <c r="D722" s="287"/>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c r="AA722" s="287"/>
      <c r="AB722" s="287"/>
      <c r="AC722" s="287"/>
      <c r="AD722" s="287"/>
      <c r="AE722" s="407"/>
      <c r="AF722" s="420"/>
      <c r="AG722" s="420"/>
      <c r="AH722" s="420"/>
      <c r="AI722" s="420"/>
      <c r="AJ722" s="420"/>
      <c r="AK722" s="420"/>
      <c r="AL722" s="420"/>
      <c r="AM722" s="420"/>
      <c r="AN722" s="420"/>
      <c r="AO722" s="420"/>
      <c r="AP722" s="420"/>
      <c r="AQ722" s="420"/>
      <c r="AR722" s="420"/>
      <c r="AS722" s="302"/>
    </row>
    <row r="723" spans="1:45" hidden="1" outlineLevel="1">
      <c r="A723" s="519">
        <v>35</v>
      </c>
      <c r="B723" s="423" t="s">
        <v>127</v>
      </c>
      <c r="C723" s="287" t="s">
        <v>25</v>
      </c>
      <c r="D723" s="291"/>
      <c r="E723" s="291"/>
      <c r="F723" s="291"/>
      <c r="G723" s="291"/>
      <c r="H723" s="291"/>
      <c r="I723" s="291"/>
      <c r="J723" s="291"/>
      <c r="K723" s="291"/>
      <c r="L723" s="291"/>
      <c r="M723" s="291"/>
      <c r="N723" s="291"/>
      <c r="O723" s="291"/>
      <c r="P723" s="291"/>
      <c r="Q723" s="291">
        <v>0</v>
      </c>
      <c r="R723" s="291"/>
      <c r="S723" s="291"/>
      <c r="T723" s="291"/>
      <c r="U723" s="291"/>
      <c r="V723" s="291"/>
      <c r="W723" s="291"/>
      <c r="X723" s="291"/>
      <c r="Y723" s="291"/>
      <c r="Z723" s="291"/>
      <c r="AA723" s="291"/>
      <c r="AB723" s="291"/>
      <c r="AC723" s="291"/>
      <c r="AD723" s="291"/>
      <c r="AE723" s="421"/>
      <c r="AF723" s="405"/>
      <c r="AG723" s="405"/>
      <c r="AH723" s="405"/>
      <c r="AI723" s="405"/>
      <c r="AJ723" s="405"/>
      <c r="AK723" s="405"/>
      <c r="AL723" s="410"/>
      <c r="AM723" s="410"/>
      <c r="AN723" s="410"/>
      <c r="AO723" s="410"/>
      <c r="AP723" s="410"/>
      <c r="AQ723" s="410"/>
      <c r="AR723" s="410"/>
      <c r="AS723" s="292">
        <f>SUM(AE723:AR723)</f>
        <v>0</v>
      </c>
    </row>
    <row r="724" spans="1:45" hidden="1" outlineLevel="1">
      <c r="A724" s="519"/>
      <c r="B724" s="290" t="s">
        <v>309</v>
      </c>
      <c r="C724" s="287" t="s">
        <v>163</v>
      </c>
      <c r="D724" s="291"/>
      <c r="E724" s="291"/>
      <c r="F724" s="291"/>
      <c r="G724" s="291"/>
      <c r="H724" s="291"/>
      <c r="I724" s="291"/>
      <c r="J724" s="291"/>
      <c r="K724" s="291"/>
      <c r="L724" s="291"/>
      <c r="M724" s="291"/>
      <c r="N724" s="291"/>
      <c r="O724" s="291"/>
      <c r="P724" s="291"/>
      <c r="Q724" s="291">
        <v>0</v>
      </c>
      <c r="R724" s="291"/>
      <c r="S724" s="291"/>
      <c r="T724" s="291"/>
      <c r="U724" s="291"/>
      <c r="V724" s="291"/>
      <c r="W724" s="291"/>
      <c r="X724" s="291"/>
      <c r="Y724" s="291"/>
      <c r="Z724" s="291"/>
      <c r="AA724" s="291"/>
      <c r="AB724" s="291"/>
      <c r="AC724" s="291"/>
      <c r="AD724" s="291"/>
      <c r="AE724" s="406">
        <v>0</v>
      </c>
      <c r="AF724" s="406">
        <v>0</v>
      </c>
      <c r="AG724" s="406">
        <v>0</v>
      </c>
      <c r="AH724" s="406">
        <v>0</v>
      </c>
      <c r="AI724" s="406">
        <v>0</v>
      </c>
      <c r="AJ724" s="406">
        <v>0</v>
      </c>
      <c r="AK724" s="406">
        <v>0</v>
      </c>
      <c r="AL724" s="406">
        <v>0</v>
      </c>
      <c r="AM724" s="406">
        <v>0</v>
      </c>
      <c r="AN724" s="406">
        <f t="shared" ref="AN724" si="949">AN723</f>
        <v>0</v>
      </c>
      <c r="AO724" s="406">
        <f t="shared" ref="AO724" si="950">AO723</f>
        <v>0</v>
      </c>
      <c r="AP724" s="406">
        <f t="shared" ref="AP724" si="951">AP723</f>
        <v>0</v>
      </c>
      <c r="AQ724" s="406">
        <f t="shared" ref="AQ724" si="952">AQ723</f>
        <v>0</v>
      </c>
      <c r="AR724" s="406">
        <f t="shared" ref="AR724" si="953">AR723</f>
        <v>0</v>
      </c>
      <c r="AS724" s="302"/>
    </row>
    <row r="725" spans="1:45" hidden="1" outlineLevel="1">
      <c r="A725" s="519"/>
      <c r="B725" s="426"/>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87"/>
      <c r="AE725" s="407"/>
      <c r="AF725" s="420"/>
      <c r="AG725" s="420"/>
      <c r="AH725" s="420"/>
      <c r="AI725" s="420"/>
      <c r="AJ725" s="420"/>
      <c r="AK725" s="420"/>
      <c r="AL725" s="420"/>
      <c r="AM725" s="420"/>
      <c r="AN725" s="420"/>
      <c r="AO725" s="420"/>
      <c r="AP725" s="420"/>
      <c r="AQ725" s="420"/>
      <c r="AR725" s="420"/>
      <c r="AS725" s="302"/>
    </row>
    <row r="726" spans="1:45" ht="15.75" hidden="1" outlineLevel="1">
      <c r="A726" s="519"/>
      <c r="B726" s="284" t="s">
        <v>499</v>
      </c>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287"/>
      <c r="AE726" s="407"/>
      <c r="AF726" s="420"/>
      <c r="AG726" s="420"/>
      <c r="AH726" s="420"/>
      <c r="AI726" s="420"/>
      <c r="AJ726" s="420"/>
      <c r="AK726" s="420"/>
      <c r="AL726" s="420"/>
      <c r="AM726" s="420"/>
      <c r="AN726" s="420"/>
      <c r="AO726" s="420"/>
      <c r="AP726" s="420"/>
      <c r="AQ726" s="420"/>
      <c r="AR726" s="420"/>
      <c r="AS726" s="302"/>
    </row>
    <row r="727" spans="1:45" ht="30" hidden="1" outlineLevel="1">
      <c r="A727" s="519">
        <v>36</v>
      </c>
      <c r="B727" s="423" t="s">
        <v>128</v>
      </c>
      <c r="C727" s="287" t="s">
        <v>25</v>
      </c>
      <c r="D727" s="291"/>
      <c r="E727" s="291"/>
      <c r="F727" s="291"/>
      <c r="G727" s="291"/>
      <c r="H727" s="291"/>
      <c r="I727" s="291"/>
      <c r="J727" s="291"/>
      <c r="K727" s="291"/>
      <c r="L727" s="291"/>
      <c r="M727" s="291"/>
      <c r="N727" s="291"/>
      <c r="O727" s="291"/>
      <c r="P727" s="291"/>
      <c r="Q727" s="291">
        <v>12</v>
      </c>
      <c r="R727" s="291"/>
      <c r="S727" s="291"/>
      <c r="T727" s="291"/>
      <c r="U727" s="291"/>
      <c r="V727" s="291"/>
      <c r="W727" s="291"/>
      <c r="X727" s="291"/>
      <c r="Y727" s="291"/>
      <c r="Z727" s="291"/>
      <c r="AA727" s="291"/>
      <c r="AB727" s="291"/>
      <c r="AC727" s="291"/>
      <c r="AD727" s="291"/>
      <c r="AE727" s="421"/>
      <c r="AF727" s="405"/>
      <c r="AG727" s="405"/>
      <c r="AH727" s="405"/>
      <c r="AI727" s="405"/>
      <c r="AJ727" s="405"/>
      <c r="AK727" s="405"/>
      <c r="AL727" s="410"/>
      <c r="AM727" s="410"/>
      <c r="AN727" s="410"/>
      <c r="AO727" s="410"/>
      <c r="AP727" s="410"/>
      <c r="AQ727" s="410"/>
      <c r="AR727" s="410"/>
      <c r="AS727" s="292">
        <f>SUM(AE727:AR727)</f>
        <v>0</v>
      </c>
    </row>
    <row r="728" spans="1:45" hidden="1" outlineLevel="1">
      <c r="A728" s="519"/>
      <c r="B728" s="290" t="s">
        <v>309</v>
      </c>
      <c r="C728" s="287" t="s">
        <v>163</v>
      </c>
      <c r="D728" s="291"/>
      <c r="E728" s="291"/>
      <c r="F728" s="291"/>
      <c r="G728" s="291"/>
      <c r="H728" s="291"/>
      <c r="I728" s="291"/>
      <c r="J728" s="291"/>
      <c r="K728" s="291"/>
      <c r="L728" s="291"/>
      <c r="M728" s="291"/>
      <c r="N728" s="291"/>
      <c r="O728" s="291"/>
      <c r="P728" s="291"/>
      <c r="Q728" s="291">
        <v>12</v>
      </c>
      <c r="R728" s="291"/>
      <c r="S728" s="291"/>
      <c r="T728" s="291"/>
      <c r="U728" s="291"/>
      <c r="V728" s="291"/>
      <c r="W728" s="291"/>
      <c r="X728" s="291"/>
      <c r="Y728" s="291"/>
      <c r="Z728" s="291"/>
      <c r="AA728" s="291"/>
      <c r="AB728" s="291"/>
      <c r="AC728" s="291"/>
      <c r="AD728" s="291"/>
      <c r="AE728" s="406">
        <v>0</v>
      </c>
      <c r="AF728" s="406">
        <v>0</v>
      </c>
      <c r="AG728" s="406">
        <v>0</v>
      </c>
      <c r="AH728" s="406">
        <v>0</v>
      </c>
      <c r="AI728" s="406">
        <v>0</v>
      </c>
      <c r="AJ728" s="406">
        <v>0</v>
      </c>
      <c r="AK728" s="406">
        <v>0</v>
      </c>
      <c r="AL728" s="406">
        <v>0</v>
      </c>
      <c r="AM728" s="406">
        <v>0</v>
      </c>
      <c r="AN728" s="406">
        <f t="shared" ref="AN728" si="954">AN727</f>
        <v>0</v>
      </c>
      <c r="AO728" s="406">
        <f t="shared" ref="AO728" si="955">AO727</f>
        <v>0</v>
      </c>
      <c r="AP728" s="406">
        <f t="shared" ref="AP728" si="956">AP727</f>
        <v>0</v>
      </c>
      <c r="AQ728" s="406">
        <f t="shared" ref="AQ728" si="957">AQ727</f>
        <v>0</v>
      </c>
      <c r="AR728" s="406">
        <f t="shared" ref="AR728" si="958">AR727</f>
        <v>0</v>
      </c>
      <c r="AS728" s="302"/>
    </row>
    <row r="729" spans="1:45" hidden="1" outlineLevel="1">
      <c r="A729" s="519"/>
      <c r="B729" s="423"/>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87"/>
      <c r="AE729" s="407"/>
      <c r="AF729" s="420"/>
      <c r="AG729" s="420"/>
      <c r="AH729" s="420"/>
      <c r="AI729" s="420"/>
      <c r="AJ729" s="420"/>
      <c r="AK729" s="420"/>
      <c r="AL729" s="420"/>
      <c r="AM729" s="420"/>
      <c r="AN729" s="420"/>
      <c r="AO729" s="420"/>
      <c r="AP729" s="420"/>
      <c r="AQ729" s="420"/>
      <c r="AR729" s="420"/>
      <c r="AS729" s="302"/>
    </row>
    <row r="730" spans="1:45" hidden="1" outlineLevel="1">
      <c r="A730" s="519">
        <v>37</v>
      </c>
      <c r="B730" s="423" t="s">
        <v>129</v>
      </c>
      <c r="C730" s="287" t="s">
        <v>25</v>
      </c>
      <c r="D730" s="291"/>
      <c r="E730" s="291"/>
      <c r="F730" s="291"/>
      <c r="G730" s="291"/>
      <c r="H730" s="291"/>
      <c r="I730" s="291"/>
      <c r="J730" s="291"/>
      <c r="K730" s="291"/>
      <c r="L730" s="291"/>
      <c r="M730" s="291"/>
      <c r="N730" s="291"/>
      <c r="O730" s="291"/>
      <c r="P730" s="291"/>
      <c r="Q730" s="291">
        <v>12</v>
      </c>
      <c r="R730" s="291"/>
      <c r="S730" s="291"/>
      <c r="T730" s="291"/>
      <c r="U730" s="291"/>
      <c r="V730" s="291"/>
      <c r="W730" s="291"/>
      <c r="X730" s="291"/>
      <c r="Y730" s="291"/>
      <c r="Z730" s="291"/>
      <c r="AA730" s="291"/>
      <c r="AB730" s="291"/>
      <c r="AC730" s="291"/>
      <c r="AD730" s="291"/>
      <c r="AE730" s="421"/>
      <c r="AF730" s="405"/>
      <c r="AG730" s="405"/>
      <c r="AH730" s="405"/>
      <c r="AI730" s="405"/>
      <c r="AJ730" s="405"/>
      <c r="AK730" s="405"/>
      <c r="AL730" s="410"/>
      <c r="AM730" s="410"/>
      <c r="AN730" s="410"/>
      <c r="AO730" s="410"/>
      <c r="AP730" s="410"/>
      <c r="AQ730" s="410"/>
      <c r="AR730" s="410"/>
      <c r="AS730" s="292">
        <f>SUM(AE730:AR730)</f>
        <v>0</v>
      </c>
    </row>
    <row r="731" spans="1:45" hidden="1" outlineLevel="1">
      <c r="A731" s="519"/>
      <c r="B731" s="290" t="s">
        <v>309</v>
      </c>
      <c r="C731" s="287" t="s">
        <v>163</v>
      </c>
      <c r="D731" s="291"/>
      <c r="E731" s="291"/>
      <c r="F731" s="291"/>
      <c r="G731" s="291"/>
      <c r="H731" s="291"/>
      <c r="I731" s="291"/>
      <c r="J731" s="291"/>
      <c r="K731" s="291"/>
      <c r="L731" s="291"/>
      <c r="M731" s="291"/>
      <c r="N731" s="291"/>
      <c r="O731" s="291"/>
      <c r="P731" s="291"/>
      <c r="Q731" s="291">
        <v>12</v>
      </c>
      <c r="R731" s="291"/>
      <c r="S731" s="291"/>
      <c r="T731" s="291"/>
      <c r="U731" s="291"/>
      <c r="V731" s="291"/>
      <c r="W731" s="291"/>
      <c r="X731" s="291"/>
      <c r="Y731" s="291"/>
      <c r="Z731" s="291"/>
      <c r="AA731" s="291"/>
      <c r="AB731" s="291"/>
      <c r="AC731" s="291"/>
      <c r="AD731" s="291"/>
      <c r="AE731" s="406">
        <v>0</v>
      </c>
      <c r="AF731" s="406">
        <v>0</v>
      </c>
      <c r="AG731" s="406">
        <v>0</v>
      </c>
      <c r="AH731" s="406">
        <v>0</v>
      </c>
      <c r="AI731" s="406">
        <v>0</v>
      </c>
      <c r="AJ731" s="406">
        <v>0</v>
      </c>
      <c r="AK731" s="406">
        <v>0</v>
      </c>
      <c r="AL731" s="406">
        <v>0</v>
      </c>
      <c r="AM731" s="406">
        <v>0</v>
      </c>
      <c r="AN731" s="406">
        <f t="shared" ref="AN731" si="959">AN730</f>
        <v>0</v>
      </c>
      <c r="AO731" s="406">
        <f t="shared" ref="AO731" si="960">AO730</f>
        <v>0</v>
      </c>
      <c r="AP731" s="406">
        <f t="shared" ref="AP731" si="961">AP730</f>
        <v>0</v>
      </c>
      <c r="AQ731" s="406">
        <f t="shared" ref="AQ731" si="962">AQ730</f>
        <v>0</v>
      </c>
      <c r="AR731" s="406">
        <f t="shared" ref="AR731" si="963">AR730</f>
        <v>0</v>
      </c>
      <c r="AS731" s="302"/>
    </row>
    <row r="732" spans="1:45" hidden="1" outlineLevel="1">
      <c r="A732" s="519"/>
      <c r="B732" s="423"/>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287"/>
      <c r="AE732" s="407"/>
      <c r="AF732" s="420"/>
      <c r="AG732" s="420"/>
      <c r="AH732" s="420"/>
      <c r="AI732" s="420"/>
      <c r="AJ732" s="420"/>
      <c r="AK732" s="420"/>
      <c r="AL732" s="420"/>
      <c r="AM732" s="420"/>
      <c r="AN732" s="420"/>
      <c r="AO732" s="420"/>
      <c r="AP732" s="420"/>
      <c r="AQ732" s="420"/>
      <c r="AR732" s="420"/>
      <c r="AS732" s="302"/>
    </row>
    <row r="733" spans="1:45" hidden="1" outlineLevel="1">
      <c r="A733" s="519">
        <v>38</v>
      </c>
      <c r="B733" s="423" t="s">
        <v>130</v>
      </c>
      <c r="C733" s="287" t="s">
        <v>25</v>
      </c>
      <c r="D733" s="291"/>
      <c r="E733" s="291"/>
      <c r="F733" s="291"/>
      <c r="G733" s="291"/>
      <c r="H733" s="291"/>
      <c r="I733" s="291"/>
      <c r="J733" s="291"/>
      <c r="K733" s="291"/>
      <c r="L733" s="291"/>
      <c r="M733" s="291"/>
      <c r="N733" s="291"/>
      <c r="O733" s="291"/>
      <c r="P733" s="291"/>
      <c r="Q733" s="291">
        <v>12</v>
      </c>
      <c r="R733" s="291"/>
      <c r="S733" s="291"/>
      <c r="T733" s="291"/>
      <c r="U733" s="291"/>
      <c r="V733" s="291"/>
      <c r="W733" s="291"/>
      <c r="X733" s="291"/>
      <c r="Y733" s="291"/>
      <c r="Z733" s="291"/>
      <c r="AA733" s="291"/>
      <c r="AB733" s="291"/>
      <c r="AC733" s="291"/>
      <c r="AD733" s="291"/>
      <c r="AE733" s="421"/>
      <c r="AF733" s="405"/>
      <c r="AG733" s="405"/>
      <c r="AH733" s="405"/>
      <c r="AI733" s="405"/>
      <c r="AJ733" s="405"/>
      <c r="AK733" s="405"/>
      <c r="AL733" s="410"/>
      <c r="AM733" s="410"/>
      <c r="AN733" s="410"/>
      <c r="AO733" s="410"/>
      <c r="AP733" s="410"/>
      <c r="AQ733" s="410"/>
      <c r="AR733" s="410"/>
      <c r="AS733" s="292">
        <f>SUM(AE733:AR733)</f>
        <v>0</v>
      </c>
    </row>
    <row r="734" spans="1:45" hidden="1" outlineLevel="1">
      <c r="A734" s="519"/>
      <c r="B734" s="290" t="s">
        <v>309</v>
      </c>
      <c r="C734" s="287" t="s">
        <v>163</v>
      </c>
      <c r="D734" s="291"/>
      <c r="E734" s="291"/>
      <c r="F734" s="291"/>
      <c r="G734" s="291"/>
      <c r="H734" s="291"/>
      <c r="I734" s="291"/>
      <c r="J734" s="291"/>
      <c r="K734" s="291"/>
      <c r="L734" s="291"/>
      <c r="M734" s="291"/>
      <c r="N734" s="291"/>
      <c r="O734" s="291"/>
      <c r="P734" s="291"/>
      <c r="Q734" s="291">
        <v>12</v>
      </c>
      <c r="R734" s="291"/>
      <c r="S734" s="291"/>
      <c r="T734" s="291"/>
      <c r="U734" s="291"/>
      <c r="V734" s="291"/>
      <c r="W734" s="291"/>
      <c r="X734" s="291"/>
      <c r="Y734" s="291"/>
      <c r="Z734" s="291"/>
      <c r="AA734" s="291"/>
      <c r="AB734" s="291"/>
      <c r="AC734" s="291"/>
      <c r="AD734" s="291"/>
      <c r="AE734" s="406">
        <v>0</v>
      </c>
      <c r="AF734" s="406">
        <v>0</v>
      </c>
      <c r="AG734" s="406">
        <v>0</v>
      </c>
      <c r="AH734" s="406">
        <v>0</v>
      </c>
      <c r="AI734" s="406">
        <v>0</v>
      </c>
      <c r="AJ734" s="406">
        <v>0</v>
      </c>
      <c r="AK734" s="406">
        <v>0</v>
      </c>
      <c r="AL734" s="406">
        <v>0</v>
      </c>
      <c r="AM734" s="406">
        <v>0</v>
      </c>
      <c r="AN734" s="406">
        <f t="shared" ref="AN734" si="964">AN733</f>
        <v>0</v>
      </c>
      <c r="AO734" s="406">
        <f t="shared" ref="AO734" si="965">AO733</f>
        <v>0</v>
      </c>
      <c r="AP734" s="406">
        <f t="shared" ref="AP734" si="966">AP733</f>
        <v>0</v>
      </c>
      <c r="AQ734" s="406">
        <f t="shared" ref="AQ734" si="967">AQ733</f>
        <v>0</v>
      </c>
      <c r="AR734" s="406">
        <f t="shared" ref="AR734" si="968">AR733</f>
        <v>0</v>
      </c>
      <c r="AS734" s="302"/>
    </row>
    <row r="735" spans="1:45" hidden="1" outlineLevel="1">
      <c r="A735" s="519"/>
      <c r="B735" s="423"/>
      <c r="C735" s="287"/>
      <c r="D735" s="287"/>
      <c r="E735" s="287"/>
      <c r="F735" s="287"/>
      <c r="G735" s="287"/>
      <c r="H735" s="287"/>
      <c r="I735" s="287"/>
      <c r="J735" s="287"/>
      <c r="K735" s="287"/>
      <c r="L735" s="287"/>
      <c r="M735" s="287"/>
      <c r="N735" s="287"/>
      <c r="O735" s="287"/>
      <c r="P735" s="287"/>
      <c r="Q735" s="287"/>
      <c r="R735" s="287"/>
      <c r="S735" s="287"/>
      <c r="T735" s="287"/>
      <c r="U735" s="287"/>
      <c r="V735" s="287"/>
      <c r="W735" s="287"/>
      <c r="X735" s="287"/>
      <c r="Y735" s="287"/>
      <c r="Z735" s="287"/>
      <c r="AA735" s="287"/>
      <c r="AB735" s="287"/>
      <c r="AC735" s="287"/>
      <c r="AD735" s="287"/>
      <c r="AE735" s="407"/>
      <c r="AF735" s="420"/>
      <c r="AG735" s="420"/>
      <c r="AH735" s="420"/>
      <c r="AI735" s="420"/>
      <c r="AJ735" s="420"/>
      <c r="AK735" s="420"/>
      <c r="AL735" s="420"/>
      <c r="AM735" s="420"/>
      <c r="AN735" s="420"/>
      <c r="AO735" s="420"/>
      <c r="AP735" s="420"/>
      <c r="AQ735" s="420"/>
      <c r="AR735" s="420"/>
      <c r="AS735" s="302"/>
    </row>
    <row r="736" spans="1:45" hidden="1" outlineLevel="1">
      <c r="A736" s="519">
        <v>39</v>
      </c>
      <c r="B736" s="423" t="s">
        <v>131</v>
      </c>
      <c r="C736" s="287" t="s">
        <v>25</v>
      </c>
      <c r="D736" s="291"/>
      <c r="E736" s="291"/>
      <c r="F736" s="291"/>
      <c r="G736" s="291"/>
      <c r="H736" s="291"/>
      <c r="I736" s="291"/>
      <c r="J736" s="291"/>
      <c r="K736" s="291"/>
      <c r="L736" s="291"/>
      <c r="M736" s="291"/>
      <c r="N736" s="291"/>
      <c r="O736" s="291"/>
      <c r="P736" s="291"/>
      <c r="Q736" s="291">
        <v>12</v>
      </c>
      <c r="R736" s="291"/>
      <c r="S736" s="291"/>
      <c r="T736" s="291"/>
      <c r="U736" s="291"/>
      <c r="V736" s="291"/>
      <c r="W736" s="291"/>
      <c r="X736" s="291"/>
      <c r="Y736" s="291"/>
      <c r="Z736" s="291"/>
      <c r="AA736" s="291"/>
      <c r="AB736" s="291"/>
      <c r="AC736" s="291"/>
      <c r="AD736" s="291"/>
      <c r="AE736" s="421"/>
      <c r="AF736" s="405"/>
      <c r="AG736" s="405"/>
      <c r="AH736" s="405"/>
      <c r="AI736" s="405"/>
      <c r="AJ736" s="405"/>
      <c r="AK736" s="405"/>
      <c r="AL736" s="410"/>
      <c r="AM736" s="410"/>
      <c r="AN736" s="410"/>
      <c r="AO736" s="410"/>
      <c r="AP736" s="410"/>
      <c r="AQ736" s="410"/>
      <c r="AR736" s="410"/>
      <c r="AS736" s="292">
        <f>SUM(AE736:AR736)</f>
        <v>0</v>
      </c>
    </row>
    <row r="737" spans="1:45" hidden="1" outlineLevel="1">
      <c r="A737" s="519"/>
      <c r="B737" s="290" t="s">
        <v>309</v>
      </c>
      <c r="C737" s="287" t="s">
        <v>163</v>
      </c>
      <c r="D737" s="291"/>
      <c r="E737" s="291"/>
      <c r="F737" s="291"/>
      <c r="G737" s="291"/>
      <c r="H737" s="291"/>
      <c r="I737" s="291"/>
      <c r="J737" s="291"/>
      <c r="K737" s="291"/>
      <c r="L737" s="291"/>
      <c r="M737" s="291"/>
      <c r="N737" s="291"/>
      <c r="O737" s="291"/>
      <c r="P737" s="291"/>
      <c r="Q737" s="291">
        <v>12</v>
      </c>
      <c r="R737" s="291"/>
      <c r="S737" s="291"/>
      <c r="T737" s="291"/>
      <c r="U737" s="291"/>
      <c r="V737" s="291"/>
      <c r="W737" s="291"/>
      <c r="X737" s="291"/>
      <c r="Y737" s="291"/>
      <c r="Z737" s="291"/>
      <c r="AA737" s="291"/>
      <c r="AB737" s="291"/>
      <c r="AC737" s="291"/>
      <c r="AD737" s="291"/>
      <c r="AE737" s="406">
        <v>0</v>
      </c>
      <c r="AF737" s="406">
        <v>0</v>
      </c>
      <c r="AG737" s="406">
        <v>0</v>
      </c>
      <c r="AH737" s="406">
        <v>0</v>
      </c>
      <c r="AI737" s="406">
        <v>0</v>
      </c>
      <c r="AJ737" s="406">
        <v>0</v>
      </c>
      <c r="AK737" s="406">
        <v>0</v>
      </c>
      <c r="AL737" s="406">
        <v>0</v>
      </c>
      <c r="AM737" s="406">
        <v>0</v>
      </c>
      <c r="AN737" s="406">
        <f t="shared" ref="AN737" si="969">AN736</f>
        <v>0</v>
      </c>
      <c r="AO737" s="406">
        <f t="shared" ref="AO737" si="970">AO736</f>
        <v>0</v>
      </c>
      <c r="AP737" s="406">
        <f t="shared" ref="AP737" si="971">AP736</f>
        <v>0</v>
      </c>
      <c r="AQ737" s="406">
        <f t="shared" ref="AQ737" si="972">AQ736</f>
        <v>0</v>
      </c>
      <c r="AR737" s="406">
        <f t="shared" ref="AR737" si="973">AR736</f>
        <v>0</v>
      </c>
      <c r="AS737" s="302"/>
    </row>
    <row r="738" spans="1:45" hidden="1" outlineLevel="1">
      <c r="A738" s="519"/>
      <c r="B738" s="423"/>
      <c r="C738" s="287"/>
      <c r="D738" s="287"/>
      <c r="E738" s="287"/>
      <c r="F738" s="287"/>
      <c r="G738" s="287"/>
      <c r="H738" s="287"/>
      <c r="I738" s="287"/>
      <c r="J738" s="287"/>
      <c r="K738" s="287"/>
      <c r="L738" s="287"/>
      <c r="M738" s="287"/>
      <c r="N738" s="287"/>
      <c r="O738" s="287"/>
      <c r="P738" s="287"/>
      <c r="Q738" s="287"/>
      <c r="R738" s="287"/>
      <c r="S738" s="287"/>
      <c r="T738" s="287"/>
      <c r="U738" s="287"/>
      <c r="V738" s="287"/>
      <c r="W738" s="287"/>
      <c r="X738" s="287"/>
      <c r="Y738" s="287"/>
      <c r="Z738" s="287"/>
      <c r="AA738" s="287"/>
      <c r="AB738" s="287"/>
      <c r="AC738" s="287"/>
      <c r="AD738" s="287"/>
      <c r="AE738" s="407"/>
      <c r="AF738" s="420"/>
      <c r="AG738" s="420"/>
      <c r="AH738" s="420"/>
      <c r="AI738" s="420"/>
      <c r="AJ738" s="420"/>
      <c r="AK738" s="420"/>
      <c r="AL738" s="420"/>
      <c r="AM738" s="420"/>
      <c r="AN738" s="420"/>
      <c r="AO738" s="420"/>
      <c r="AP738" s="420"/>
      <c r="AQ738" s="420"/>
      <c r="AR738" s="420"/>
      <c r="AS738" s="302"/>
    </row>
    <row r="739" spans="1:45" hidden="1" outlineLevel="1">
      <c r="A739" s="519">
        <v>40</v>
      </c>
      <c r="B739" s="423" t="s">
        <v>132</v>
      </c>
      <c r="C739" s="287" t="s">
        <v>25</v>
      </c>
      <c r="D739" s="291"/>
      <c r="E739" s="291"/>
      <c r="F739" s="291"/>
      <c r="G739" s="291"/>
      <c r="H739" s="291"/>
      <c r="I739" s="291"/>
      <c r="J739" s="291"/>
      <c r="K739" s="291"/>
      <c r="L739" s="291"/>
      <c r="M739" s="291"/>
      <c r="N739" s="291"/>
      <c r="O739" s="291"/>
      <c r="P739" s="291"/>
      <c r="Q739" s="291">
        <v>12</v>
      </c>
      <c r="R739" s="291"/>
      <c r="S739" s="291"/>
      <c r="T739" s="291"/>
      <c r="U739" s="291"/>
      <c r="V739" s="291"/>
      <c r="W739" s="291"/>
      <c r="X739" s="291"/>
      <c r="Y739" s="291"/>
      <c r="Z739" s="291"/>
      <c r="AA739" s="291"/>
      <c r="AB739" s="291"/>
      <c r="AC739" s="291"/>
      <c r="AD739" s="291"/>
      <c r="AE739" s="421"/>
      <c r="AF739" s="405"/>
      <c r="AG739" s="405"/>
      <c r="AH739" s="405"/>
      <c r="AI739" s="405"/>
      <c r="AJ739" s="405"/>
      <c r="AK739" s="405"/>
      <c r="AL739" s="410"/>
      <c r="AM739" s="410"/>
      <c r="AN739" s="410"/>
      <c r="AO739" s="410"/>
      <c r="AP739" s="410"/>
      <c r="AQ739" s="410"/>
      <c r="AR739" s="410"/>
      <c r="AS739" s="292">
        <f>SUM(AE739:AR739)</f>
        <v>0</v>
      </c>
    </row>
    <row r="740" spans="1:45" hidden="1" outlineLevel="1">
      <c r="A740" s="519"/>
      <c r="B740" s="290" t="s">
        <v>309</v>
      </c>
      <c r="C740" s="287" t="s">
        <v>163</v>
      </c>
      <c r="D740" s="291"/>
      <c r="E740" s="291"/>
      <c r="F740" s="291"/>
      <c r="G740" s="291"/>
      <c r="H740" s="291"/>
      <c r="I740" s="291"/>
      <c r="J740" s="291"/>
      <c r="K740" s="291"/>
      <c r="L740" s="291"/>
      <c r="M740" s="291"/>
      <c r="N740" s="291"/>
      <c r="O740" s="291"/>
      <c r="P740" s="291"/>
      <c r="Q740" s="291">
        <v>12</v>
      </c>
      <c r="R740" s="291"/>
      <c r="S740" s="291"/>
      <c r="T740" s="291"/>
      <c r="U740" s="291"/>
      <c r="V740" s="291"/>
      <c r="W740" s="291"/>
      <c r="X740" s="291"/>
      <c r="Y740" s="291"/>
      <c r="Z740" s="291"/>
      <c r="AA740" s="291"/>
      <c r="AB740" s="291"/>
      <c r="AC740" s="291"/>
      <c r="AD740" s="291"/>
      <c r="AE740" s="406">
        <v>0</v>
      </c>
      <c r="AF740" s="406">
        <v>0</v>
      </c>
      <c r="AG740" s="406">
        <v>0</v>
      </c>
      <c r="AH740" s="406">
        <v>0</v>
      </c>
      <c r="AI740" s="406">
        <v>0</v>
      </c>
      <c r="AJ740" s="406">
        <v>0</v>
      </c>
      <c r="AK740" s="406">
        <v>0</v>
      </c>
      <c r="AL740" s="406">
        <v>0</v>
      </c>
      <c r="AM740" s="406">
        <v>0</v>
      </c>
      <c r="AN740" s="406">
        <f t="shared" ref="AN740" si="974">AN739</f>
        <v>0</v>
      </c>
      <c r="AO740" s="406">
        <f t="shared" ref="AO740" si="975">AO739</f>
        <v>0</v>
      </c>
      <c r="AP740" s="406">
        <f t="shared" ref="AP740" si="976">AP739</f>
        <v>0</v>
      </c>
      <c r="AQ740" s="406">
        <f t="shared" ref="AQ740" si="977">AQ739</f>
        <v>0</v>
      </c>
      <c r="AR740" s="406">
        <f t="shared" ref="AR740" si="978">AR739</f>
        <v>0</v>
      </c>
      <c r="AS740" s="302"/>
    </row>
    <row r="741" spans="1:45" hidden="1" outlineLevel="1">
      <c r="A741" s="519"/>
      <c r="B741" s="423"/>
      <c r="C741" s="287"/>
      <c r="D741" s="287"/>
      <c r="E741" s="287"/>
      <c r="F741" s="287"/>
      <c r="G741" s="287"/>
      <c r="H741" s="287"/>
      <c r="I741" s="287"/>
      <c r="J741" s="287"/>
      <c r="K741" s="287"/>
      <c r="L741" s="287"/>
      <c r="M741" s="287"/>
      <c r="N741" s="287"/>
      <c r="O741" s="287"/>
      <c r="P741" s="287"/>
      <c r="Q741" s="287"/>
      <c r="R741" s="287"/>
      <c r="S741" s="287"/>
      <c r="T741" s="287"/>
      <c r="U741" s="287"/>
      <c r="V741" s="287"/>
      <c r="W741" s="287"/>
      <c r="X741" s="287"/>
      <c r="Y741" s="287"/>
      <c r="Z741" s="287"/>
      <c r="AA741" s="287"/>
      <c r="AB741" s="287"/>
      <c r="AC741" s="287"/>
      <c r="AD741" s="287"/>
      <c r="AE741" s="407"/>
      <c r="AF741" s="420"/>
      <c r="AG741" s="420"/>
      <c r="AH741" s="420"/>
      <c r="AI741" s="420"/>
      <c r="AJ741" s="420"/>
      <c r="AK741" s="420"/>
      <c r="AL741" s="420"/>
      <c r="AM741" s="420"/>
      <c r="AN741" s="420"/>
      <c r="AO741" s="420"/>
      <c r="AP741" s="420"/>
      <c r="AQ741" s="420"/>
      <c r="AR741" s="420"/>
      <c r="AS741" s="302"/>
    </row>
    <row r="742" spans="1:45" ht="30" hidden="1" outlineLevel="1">
      <c r="A742" s="519">
        <v>41</v>
      </c>
      <c r="B742" s="423" t="s">
        <v>133</v>
      </c>
      <c r="C742" s="287" t="s">
        <v>25</v>
      </c>
      <c r="D742" s="291"/>
      <c r="E742" s="291"/>
      <c r="F742" s="291"/>
      <c r="G742" s="291"/>
      <c r="H742" s="291"/>
      <c r="I742" s="291"/>
      <c r="J742" s="291"/>
      <c r="K742" s="291"/>
      <c r="L742" s="291"/>
      <c r="M742" s="291"/>
      <c r="N742" s="291"/>
      <c r="O742" s="291"/>
      <c r="P742" s="291"/>
      <c r="Q742" s="291">
        <v>12</v>
      </c>
      <c r="R742" s="291"/>
      <c r="S742" s="291"/>
      <c r="T742" s="291"/>
      <c r="U742" s="291"/>
      <c r="V742" s="291"/>
      <c r="W742" s="291"/>
      <c r="X742" s="291"/>
      <c r="Y742" s="291"/>
      <c r="Z742" s="291"/>
      <c r="AA742" s="291"/>
      <c r="AB742" s="291"/>
      <c r="AC742" s="291"/>
      <c r="AD742" s="291"/>
      <c r="AE742" s="421"/>
      <c r="AF742" s="405"/>
      <c r="AG742" s="405"/>
      <c r="AH742" s="405"/>
      <c r="AI742" s="405"/>
      <c r="AJ742" s="405"/>
      <c r="AK742" s="405"/>
      <c r="AL742" s="410"/>
      <c r="AM742" s="410"/>
      <c r="AN742" s="410"/>
      <c r="AO742" s="410"/>
      <c r="AP742" s="410"/>
      <c r="AQ742" s="410"/>
      <c r="AR742" s="410"/>
      <c r="AS742" s="292">
        <f>SUM(AE742:AR742)</f>
        <v>0</v>
      </c>
    </row>
    <row r="743" spans="1:45" hidden="1" outlineLevel="1">
      <c r="A743" s="519"/>
      <c r="B743" s="290" t="s">
        <v>309</v>
      </c>
      <c r="C743" s="287" t="s">
        <v>163</v>
      </c>
      <c r="D743" s="291"/>
      <c r="E743" s="291"/>
      <c r="F743" s="291"/>
      <c r="G743" s="291"/>
      <c r="H743" s="291"/>
      <c r="I743" s="291"/>
      <c r="J743" s="291"/>
      <c r="K743" s="291"/>
      <c r="L743" s="291"/>
      <c r="M743" s="291"/>
      <c r="N743" s="291"/>
      <c r="O743" s="291"/>
      <c r="P743" s="291"/>
      <c r="Q743" s="291">
        <v>12</v>
      </c>
      <c r="R743" s="291"/>
      <c r="S743" s="291"/>
      <c r="T743" s="291"/>
      <c r="U743" s="291"/>
      <c r="V743" s="291"/>
      <c r="W743" s="291"/>
      <c r="X743" s="291"/>
      <c r="Y743" s="291"/>
      <c r="Z743" s="291"/>
      <c r="AA743" s="291"/>
      <c r="AB743" s="291"/>
      <c r="AC743" s="291"/>
      <c r="AD743" s="291"/>
      <c r="AE743" s="406">
        <v>0</v>
      </c>
      <c r="AF743" s="406">
        <v>0</v>
      </c>
      <c r="AG743" s="406">
        <v>0</v>
      </c>
      <c r="AH743" s="406">
        <v>0</v>
      </c>
      <c r="AI743" s="406">
        <v>0</v>
      </c>
      <c r="AJ743" s="406">
        <v>0</v>
      </c>
      <c r="AK743" s="406">
        <v>0</v>
      </c>
      <c r="AL743" s="406">
        <v>0</v>
      </c>
      <c r="AM743" s="406">
        <v>0</v>
      </c>
      <c r="AN743" s="406">
        <f t="shared" ref="AN743" si="979">AN742</f>
        <v>0</v>
      </c>
      <c r="AO743" s="406">
        <f t="shared" ref="AO743" si="980">AO742</f>
        <v>0</v>
      </c>
      <c r="AP743" s="406">
        <f t="shared" ref="AP743" si="981">AP742</f>
        <v>0</v>
      </c>
      <c r="AQ743" s="406">
        <f t="shared" ref="AQ743" si="982">AQ742</f>
        <v>0</v>
      </c>
      <c r="AR743" s="406">
        <f t="shared" ref="AR743" si="983">AR742</f>
        <v>0</v>
      </c>
      <c r="AS743" s="302"/>
    </row>
    <row r="744" spans="1:45" hidden="1" outlineLevel="1">
      <c r="A744" s="519"/>
      <c r="B744" s="423"/>
      <c r="C744" s="287"/>
      <c r="D744" s="287"/>
      <c r="E744" s="287"/>
      <c r="F744" s="287"/>
      <c r="G744" s="287"/>
      <c r="H744" s="287"/>
      <c r="I744" s="287"/>
      <c r="J744" s="287"/>
      <c r="K744" s="287"/>
      <c r="L744" s="287"/>
      <c r="M744" s="287"/>
      <c r="N744" s="287"/>
      <c r="O744" s="287"/>
      <c r="P744" s="287"/>
      <c r="Q744" s="287"/>
      <c r="R744" s="287"/>
      <c r="S744" s="287"/>
      <c r="T744" s="287"/>
      <c r="U744" s="287"/>
      <c r="V744" s="287"/>
      <c r="W744" s="287"/>
      <c r="X744" s="287"/>
      <c r="Y744" s="287"/>
      <c r="Z744" s="287"/>
      <c r="AA744" s="287"/>
      <c r="AB744" s="287"/>
      <c r="AC744" s="287"/>
      <c r="AD744" s="287"/>
      <c r="AE744" s="407"/>
      <c r="AF744" s="420"/>
      <c r="AG744" s="420"/>
      <c r="AH744" s="420"/>
      <c r="AI744" s="420"/>
      <c r="AJ744" s="420"/>
      <c r="AK744" s="420"/>
      <c r="AL744" s="420"/>
      <c r="AM744" s="420"/>
      <c r="AN744" s="420"/>
      <c r="AO744" s="420"/>
      <c r="AP744" s="420"/>
      <c r="AQ744" s="420"/>
      <c r="AR744" s="420"/>
      <c r="AS744" s="302"/>
    </row>
    <row r="745" spans="1:45" ht="30" hidden="1" outlineLevel="1">
      <c r="A745" s="519">
        <v>42</v>
      </c>
      <c r="B745" s="423" t="s">
        <v>134</v>
      </c>
      <c r="C745" s="287" t="s">
        <v>25</v>
      </c>
      <c r="D745" s="291"/>
      <c r="E745" s="291"/>
      <c r="F745" s="291"/>
      <c r="G745" s="291"/>
      <c r="H745" s="291"/>
      <c r="I745" s="291"/>
      <c r="J745" s="291"/>
      <c r="K745" s="291"/>
      <c r="L745" s="291"/>
      <c r="M745" s="291"/>
      <c r="N745" s="291"/>
      <c r="O745" s="291"/>
      <c r="P745" s="291"/>
      <c r="Q745" s="287"/>
      <c r="R745" s="291"/>
      <c r="S745" s="291"/>
      <c r="T745" s="291"/>
      <c r="U745" s="291"/>
      <c r="V745" s="291"/>
      <c r="W745" s="291"/>
      <c r="X745" s="291"/>
      <c r="Y745" s="291"/>
      <c r="Z745" s="291"/>
      <c r="AA745" s="291"/>
      <c r="AB745" s="291"/>
      <c r="AC745" s="291"/>
      <c r="AD745" s="291"/>
      <c r="AE745" s="421"/>
      <c r="AF745" s="405"/>
      <c r="AG745" s="405"/>
      <c r="AH745" s="405"/>
      <c r="AI745" s="405"/>
      <c r="AJ745" s="405"/>
      <c r="AK745" s="405"/>
      <c r="AL745" s="410"/>
      <c r="AM745" s="410"/>
      <c r="AN745" s="410"/>
      <c r="AO745" s="410"/>
      <c r="AP745" s="410"/>
      <c r="AQ745" s="410"/>
      <c r="AR745" s="410"/>
      <c r="AS745" s="292">
        <f>SUM(AE745:AR745)</f>
        <v>0</v>
      </c>
    </row>
    <row r="746" spans="1:45" hidden="1" outlineLevel="1">
      <c r="A746" s="519"/>
      <c r="B746" s="290" t="s">
        <v>309</v>
      </c>
      <c r="C746" s="287" t="s">
        <v>163</v>
      </c>
      <c r="D746" s="291"/>
      <c r="E746" s="291"/>
      <c r="F746" s="291"/>
      <c r="G746" s="291"/>
      <c r="H746" s="291"/>
      <c r="I746" s="291"/>
      <c r="J746" s="291"/>
      <c r="K746" s="291"/>
      <c r="L746" s="291"/>
      <c r="M746" s="291"/>
      <c r="N746" s="291"/>
      <c r="O746" s="291"/>
      <c r="P746" s="291"/>
      <c r="Q746" s="463"/>
      <c r="R746" s="291"/>
      <c r="S746" s="291"/>
      <c r="T746" s="291"/>
      <c r="U746" s="291"/>
      <c r="V746" s="291"/>
      <c r="W746" s="291"/>
      <c r="X746" s="291"/>
      <c r="Y746" s="291"/>
      <c r="Z746" s="291"/>
      <c r="AA746" s="291"/>
      <c r="AB746" s="291"/>
      <c r="AC746" s="291"/>
      <c r="AD746" s="291"/>
      <c r="AE746" s="406">
        <v>0</v>
      </c>
      <c r="AF746" s="406">
        <v>0</v>
      </c>
      <c r="AG746" s="406">
        <v>0</v>
      </c>
      <c r="AH746" s="406">
        <v>0</v>
      </c>
      <c r="AI746" s="406">
        <v>0</v>
      </c>
      <c r="AJ746" s="406">
        <v>0</v>
      </c>
      <c r="AK746" s="406">
        <v>0</v>
      </c>
      <c r="AL746" s="406">
        <v>0</v>
      </c>
      <c r="AM746" s="406">
        <v>0</v>
      </c>
      <c r="AN746" s="406">
        <f t="shared" ref="AN746" si="984">AN745</f>
        <v>0</v>
      </c>
      <c r="AO746" s="406">
        <f t="shared" ref="AO746" si="985">AO745</f>
        <v>0</v>
      </c>
      <c r="AP746" s="406">
        <f t="shared" ref="AP746" si="986">AP745</f>
        <v>0</v>
      </c>
      <c r="AQ746" s="406">
        <f t="shared" ref="AQ746" si="987">AQ745</f>
        <v>0</v>
      </c>
      <c r="AR746" s="406">
        <f t="shared" ref="AR746" si="988">AR745</f>
        <v>0</v>
      </c>
      <c r="AS746" s="302"/>
    </row>
    <row r="747" spans="1:45" hidden="1" outlineLevel="1">
      <c r="A747" s="519"/>
      <c r="B747" s="423"/>
      <c r="C747" s="287"/>
      <c r="D747" s="287"/>
      <c r="E747" s="287"/>
      <c r="F747" s="287"/>
      <c r="G747" s="287"/>
      <c r="H747" s="287"/>
      <c r="I747" s="287"/>
      <c r="J747" s="287"/>
      <c r="K747" s="287"/>
      <c r="L747" s="287"/>
      <c r="M747" s="287"/>
      <c r="N747" s="287"/>
      <c r="O747" s="287"/>
      <c r="P747" s="287"/>
      <c r="Q747" s="287"/>
      <c r="R747" s="287"/>
      <c r="S747" s="287"/>
      <c r="T747" s="287"/>
      <c r="U747" s="287"/>
      <c r="V747" s="287"/>
      <c r="W747" s="287"/>
      <c r="X747" s="287"/>
      <c r="Y747" s="287"/>
      <c r="Z747" s="287"/>
      <c r="AA747" s="287"/>
      <c r="AB747" s="287"/>
      <c r="AC747" s="287"/>
      <c r="AD747" s="287"/>
      <c r="AE747" s="407"/>
      <c r="AF747" s="420"/>
      <c r="AG747" s="420"/>
      <c r="AH747" s="420"/>
      <c r="AI747" s="420"/>
      <c r="AJ747" s="420"/>
      <c r="AK747" s="420"/>
      <c r="AL747" s="420"/>
      <c r="AM747" s="420"/>
      <c r="AN747" s="420"/>
      <c r="AO747" s="420"/>
      <c r="AP747" s="420"/>
      <c r="AQ747" s="420"/>
      <c r="AR747" s="420"/>
      <c r="AS747" s="302"/>
    </row>
    <row r="748" spans="1:45" hidden="1" outlineLevel="1">
      <c r="A748" s="519">
        <v>43</v>
      </c>
      <c r="B748" s="423" t="s">
        <v>135</v>
      </c>
      <c r="C748" s="287" t="s">
        <v>25</v>
      </c>
      <c r="D748" s="291"/>
      <c r="E748" s="291"/>
      <c r="F748" s="291"/>
      <c r="G748" s="291"/>
      <c r="H748" s="291"/>
      <c r="I748" s="291"/>
      <c r="J748" s="291"/>
      <c r="K748" s="291"/>
      <c r="L748" s="291"/>
      <c r="M748" s="291"/>
      <c r="N748" s="291"/>
      <c r="O748" s="291"/>
      <c r="P748" s="291"/>
      <c r="Q748" s="291">
        <v>12</v>
      </c>
      <c r="R748" s="291"/>
      <c r="S748" s="291"/>
      <c r="T748" s="291"/>
      <c r="U748" s="291"/>
      <c r="V748" s="291"/>
      <c r="W748" s="291"/>
      <c r="X748" s="291"/>
      <c r="Y748" s="291"/>
      <c r="Z748" s="291"/>
      <c r="AA748" s="291"/>
      <c r="AB748" s="291"/>
      <c r="AC748" s="291"/>
      <c r="AD748" s="291"/>
      <c r="AE748" s="421"/>
      <c r="AF748" s="405"/>
      <c r="AG748" s="405"/>
      <c r="AH748" s="405"/>
      <c r="AI748" s="405"/>
      <c r="AJ748" s="405"/>
      <c r="AK748" s="405"/>
      <c r="AL748" s="410"/>
      <c r="AM748" s="410"/>
      <c r="AN748" s="410"/>
      <c r="AO748" s="410"/>
      <c r="AP748" s="410"/>
      <c r="AQ748" s="410"/>
      <c r="AR748" s="410"/>
      <c r="AS748" s="292">
        <f>SUM(AE748:AR748)</f>
        <v>0</v>
      </c>
    </row>
    <row r="749" spans="1:45" hidden="1" outlineLevel="1">
      <c r="A749" s="519"/>
      <c r="B749" s="290" t="s">
        <v>309</v>
      </c>
      <c r="C749" s="287" t="s">
        <v>163</v>
      </c>
      <c r="D749" s="291"/>
      <c r="E749" s="291"/>
      <c r="F749" s="291"/>
      <c r="G749" s="291"/>
      <c r="H749" s="291"/>
      <c r="I749" s="291"/>
      <c r="J749" s="291"/>
      <c r="K749" s="291"/>
      <c r="L749" s="291"/>
      <c r="M749" s="291"/>
      <c r="N749" s="291"/>
      <c r="O749" s="291"/>
      <c r="P749" s="291"/>
      <c r="Q749" s="291">
        <v>12</v>
      </c>
      <c r="R749" s="291"/>
      <c r="S749" s="291"/>
      <c r="T749" s="291"/>
      <c r="U749" s="291"/>
      <c r="V749" s="291"/>
      <c r="W749" s="291"/>
      <c r="X749" s="291"/>
      <c r="Y749" s="291"/>
      <c r="Z749" s="291"/>
      <c r="AA749" s="291"/>
      <c r="AB749" s="291"/>
      <c r="AC749" s="291"/>
      <c r="AD749" s="291"/>
      <c r="AE749" s="406">
        <v>0</v>
      </c>
      <c r="AF749" s="406">
        <v>0</v>
      </c>
      <c r="AG749" s="406">
        <v>0</v>
      </c>
      <c r="AH749" s="406">
        <v>0</v>
      </c>
      <c r="AI749" s="406">
        <v>0</v>
      </c>
      <c r="AJ749" s="406">
        <v>0</v>
      </c>
      <c r="AK749" s="406">
        <v>0</v>
      </c>
      <c r="AL749" s="406">
        <v>0</v>
      </c>
      <c r="AM749" s="406">
        <v>0</v>
      </c>
      <c r="AN749" s="406">
        <f t="shared" ref="AN749" si="989">AN748</f>
        <v>0</v>
      </c>
      <c r="AO749" s="406">
        <f t="shared" ref="AO749" si="990">AO748</f>
        <v>0</v>
      </c>
      <c r="AP749" s="406">
        <f t="shared" ref="AP749" si="991">AP748</f>
        <v>0</v>
      </c>
      <c r="AQ749" s="406">
        <f t="shared" ref="AQ749" si="992">AQ748</f>
        <v>0</v>
      </c>
      <c r="AR749" s="406">
        <f t="shared" ref="AR749" si="993">AR748</f>
        <v>0</v>
      </c>
      <c r="AS749" s="302"/>
    </row>
    <row r="750" spans="1:45" hidden="1" outlineLevel="1">
      <c r="A750" s="519"/>
      <c r="B750" s="423"/>
      <c r="C750" s="287"/>
      <c r="D750" s="287"/>
      <c r="E750" s="287"/>
      <c r="F750" s="287"/>
      <c r="G750" s="287"/>
      <c r="H750" s="287"/>
      <c r="I750" s="287"/>
      <c r="J750" s="287"/>
      <c r="K750" s="287"/>
      <c r="L750" s="287"/>
      <c r="M750" s="287"/>
      <c r="N750" s="287"/>
      <c r="O750" s="287"/>
      <c r="P750" s="287"/>
      <c r="Q750" s="287"/>
      <c r="R750" s="287"/>
      <c r="S750" s="287"/>
      <c r="T750" s="287"/>
      <c r="U750" s="287"/>
      <c r="V750" s="287"/>
      <c r="W750" s="287"/>
      <c r="X750" s="287"/>
      <c r="Y750" s="287"/>
      <c r="Z750" s="287"/>
      <c r="AA750" s="287"/>
      <c r="AB750" s="287"/>
      <c r="AC750" s="287"/>
      <c r="AD750" s="287"/>
      <c r="AE750" s="407"/>
      <c r="AF750" s="420"/>
      <c r="AG750" s="420"/>
      <c r="AH750" s="420"/>
      <c r="AI750" s="420"/>
      <c r="AJ750" s="420"/>
      <c r="AK750" s="420"/>
      <c r="AL750" s="420"/>
      <c r="AM750" s="420"/>
      <c r="AN750" s="420"/>
      <c r="AO750" s="420"/>
      <c r="AP750" s="420"/>
      <c r="AQ750" s="420"/>
      <c r="AR750" s="420"/>
      <c r="AS750" s="302"/>
    </row>
    <row r="751" spans="1:45" ht="30" hidden="1" outlineLevel="1">
      <c r="A751" s="519">
        <v>44</v>
      </c>
      <c r="B751" s="423" t="s">
        <v>136</v>
      </c>
      <c r="C751" s="287" t="s">
        <v>25</v>
      </c>
      <c r="D751" s="291"/>
      <c r="E751" s="291"/>
      <c r="F751" s="291"/>
      <c r="G751" s="291"/>
      <c r="H751" s="291"/>
      <c r="I751" s="291"/>
      <c r="J751" s="291"/>
      <c r="K751" s="291"/>
      <c r="L751" s="291"/>
      <c r="M751" s="291"/>
      <c r="N751" s="291"/>
      <c r="O751" s="291"/>
      <c r="P751" s="291"/>
      <c r="Q751" s="291">
        <v>12</v>
      </c>
      <c r="R751" s="291"/>
      <c r="S751" s="291"/>
      <c r="T751" s="291"/>
      <c r="U751" s="291"/>
      <c r="V751" s="291"/>
      <c r="W751" s="291"/>
      <c r="X751" s="291"/>
      <c r="Y751" s="291"/>
      <c r="Z751" s="291"/>
      <c r="AA751" s="291"/>
      <c r="AB751" s="291"/>
      <c r="AC751" s="291"/>
      <c r="AD751" s="291"/>
      <c r="AE751" s="421"/>
      <c r="AF751" s="405"/>
      <c r="AG751" s="405"/>
      <c r="AH751" s="405"/>
      <c r="AI751" s="405"/>
      <c r="AJ751" s="405"/>
      <c r="AK751" s="405"/>
      <c r="AL751" s="410"/>
      <c r="AM751" s="410"/>
      <c r="AN751" s="410"/>
      <c r="AO751" s="410"/>
      <c r="AP751" s="410"/>
      <c r="AQ751" s="410"/>
      <c r="AR751" s="410"/>
      <c r="AS751" s="292">
        <f>SUM(AE751:AR751)</f>
        <v>0</v>
      </c>
    </row>
    <row r="752" spans="1:45" hidden="1" outlineLevel="1">
      <c r="A752" s="519"/>
      <c r="B752" s="290" t="s">
        <v>309</v>
      </c>
      <c r="C752" s="287" t="s">
        <v>163</v>
      </c>
      <c r="D752" s="291"/>
      <c r="E752" s="291"/>
      <c r="F752" s="291"/>
      <c r="G752" s="291"/>
      <c r="H752" s="291"/>
      <c r="I752" s="291"/>
      <c r="J752" s="291"/>
      <c r="K752" s="291"/>
      <c r="L752" s="291"/>
      <c r="M752" s="291"/>
      <c r="N752" s="291"/>
      <c r="O752" s="291"/>
      <c r="P752" s="291"/>
      <c r="Q752" s="291">
        <v>12</v>
      </c>
      <c r="R752" s="291"/>
      <c r="S752" s="291"/>
      <c r="T752" s="291"/>
      <c r="U752" s="291"/>
      <c r="V752" s="291"/>
      <c r="W752" s="291"/>
      <c r="X752" s="291"/>
      <c r="Y752" s="291"/>
      <c r="Z752" s="291"/>
      <c r="AA752" s="291"/>
      <c r="AB752" s="291"/>
      <c r="AC752" s="291"/>
      <c r="AD752" s="291"/>
      <c r="AE752" s="406">
        <v>0</v>
      </c>
      <c r="AF752" s="406">
        <v>0</v>
      </c>
      <c r="AG752" s="406">
        <v>0</v>
      </c>
      <c r="AH752" s="406">
        <v>0</v>
      </c>
      <c r="AI752" s="406">
        <v>0</v>
      </c>
      <c r="AJ752" s="406">
        <v>0</v>
      </c>
      <c r="AK752" s="406">
        <v>0</v>
      </c>
      <c r="AL752" s="406">
        <v>0</v>
      </c>
      <c r="AM752" s="406">
        <v>0</v>
      </c>
      <c r="AN752" s="406">
        <f t="shared" ref="AN752" si="994">AN751</f>
        <v>0</v>
      </c>
      <c r="AO752" s="406">
        <f t="shared" ref="AO752" si="995">AO751</f>
        <v>0</v>
      </c>
      <c r="AP752" s="406">
        <f t="shared" ref="AP752" si="996">AP751</f>
        <v>0</v>
      </c>
      <c r="AQ752" s="406">
        <f t="shared" ref="AQ752" si="997">AQ751</f>
        <v>0</v>
      </c>
      <c r="AR752" s="406">
        <f t="shared" ref="AR752" si="998">AR751</f>
        <v>0</v>
      </c>
      <c r="AS752" s="302"/>
    </row>
    <row r="753" spans="1:45" hidden="1" outlineLevel="1">
      <c r="A753" s="519"/>
      <c r="B753" s="423"/>
      <c r="C753" s="287"/>
      <c r="D753" s="287"/>
      <c r="E753" s="287"/>
      <c r="F753" s="287"/>
      <c r="G753" s="287"/>
      <c r="H753" s="287"/>
      <c r="I753" s="287"/>
      <c r="J753" s="287"/>
      <c r="K753" s="287"/>
      <c r="L753" s="287"/>
      <c r="M753" s="287"/>
      <c r="N753" s="287"/>
      <c r="O753" s="287"/>
      <c r="P753" s="287"/>
      <c r="Q753" s="287"/>
      <c r="R753" s="287"/>
      <c r="S753" s="287"/>
      <c r="T753" s="287"/>
      <c r="U753" s="287"/>
      <c r="V753" s="287"/>
      <c r="W753" s="287"/>
      <c r="X753" s="287"/>
      <c r="Y753" s="287"/>
      <c r="Z753" s="287"/>
      <c r="AA753" s="287"/>
      <c r="AB753" s="287"/>
      <c r="AC753" s="287"/>
      <c r="AD753" s="287"/>
      <c r="AE753" s="407"/>
      <c r="AF753" s="420"/>
      <c r="AG753" s="420"/>
      <c r="AH753" s="420"/>
      <c r="AI753" s="420"/>
      <c r="AJ753" s="420"/>
      <c r="AK753" s="420"/>
      <c r="AL753" s="420"/>
      <c r="AM753" s="420"/>
      <c r="AN753" s="420"/>
      <c r="AO753" s="420"/>
      <c r="AP753" s="420"/>
      <c r="AQ753" s="420"/>
      <c r="AR753" s="420"/>
      <c r="AS753" s="302"/>
    </row>
    <row r="754" spans="1:45" ht="30" hidden="1" outlineLevel="1">
      <c r="A754" s="519">
        <v>45</v>
      </c>
      <c r="B754" s="423" t="s">
        <v>137</v>
      </c>
      <c r="C754" s="287" t="s">
        <v>25</v>
      </c>
      <c r="D754" s="291"/>
      <c r="E754" s="291"/>
      <c r="F754" s="291"/>
      <c r="G754" s="291"/>
      <c r="H754" s="291"/>
      <c r="I754" s="291"/>
      <c r="J754" s="291"/>
      <c r="K754" s="291"/>
      <c r="L754" s="291"/>
      <c r="M754" s="291"/>
      <c r="N754" s="291"/>
      <c r="O754" s="291"/>
      <c r="P754" s="291"/>
      <c r="Q754" s="291">
        <v>12</v>
      </c>
      <c r="R754" s="291"/>
      <c r="S754" s="291"/>
      <c r="T754" s="291"/>
      <c r="U754" s="291"/>
      <c r="V754" s="291"/>
      <c r="W754" s="291"/>
      <c r="X754" s="291"/>
      <c r="Y754" s="291"/>
      <c r="Z754" s="291"/>
      <c r="AA754" s="291"/>
      <c r="AB754" s="291"/>
      <c r="AC754" s="291"/>
      <c r="AD754" s="291"/>
      <c r="AE754" s="421"/>
      <c r="AF754" s="405"/>
      <c r="AG754" s="405"/>
      <c r="AH754" s="405"/>
      <c r="AI754" s="405"/>
      <c r="AJ754" s="405"/>
      <c r="AK754" s="405"/>
      <c r="AL754" s="410"/>
      <c r="AM754" s="410"/>
      <c r="AN754" s="410"/>
      <c r="AO754" s="410"/>
      <c r="AP754" s="410"/>
      <c r="AQ754" s="410"/>
      <c r="AR754" s="410"/>
      <c r="AS754" s="292">
        <f>SUM(AE754:AR754)</f>
        <v>0</v>
      </c>
    </row>
    <row r="755" spans="1:45" hidden="1" outlineLevel="1">
      <c r="A755" s="519"/>
      <c r="B755" s="290" t="s">
        <v>309</v>
      </c>
      <c r="C755" s="287" t="s">
        <v>163</v>
      </c>
      <c r="D755" s="291"/>
      <c r="E755" s="291"/>
      <c r="F755" s="291"/>
      <c r="G755" s="291"/>
      <c r="H755" s="291"/>
      <c r="I755" s="291"/>
      <c r="J755" s="291"/>
      <c r="K755" s="291"/>
      <c r="L755" s="291"/>
      <c r="M755" s="291"/>
      <c r="N755" s="291"/>
      <c r="O755" s="291"/>
      <c r="P755" s="291"/>
      <c r="Q755" s="291">
        <v>12</v>
      </c>
      <c r="R755" s="291"/>
      <c r="S755" s="291"/>
      <c r="T755" s="291"/>
      <c r="U755" s="291"/>
      <c r="V755" s="291"/>
      <c r="W755" s="291"/>
      <c r="X755" s="291"/>
      <c r="Y755" s="291"/>
      <c r="Z755" s="291"/>
      <c r="AA755" s="291"/>
      <c r="AB755" s="291"/>
      <c r="AC755" s="291"/>
      <c r="AD755" s="291"/>
      <c r="AE755" s="406">
        <v>0</v>
      </c>
      <c r="AF755" s="406">
        <v>0</v>
      </c>
      <c r="AG755" s="406">
        <v>0</v>
      </c>
      <c r="AH755" s="406">
        <v>0</v>
      </c>
      <c r="AI755" s="406">
        <v>0</v>
      </c>
      <c r="AJ755" s="406">
        <v>0</v>
      </c>
      <c r="AK755" s="406">
        <v>0</v>
      </c>
      <c r="AL755" s="406">
        <v>0</v>
      </c>
      <c r="AM755" s="406">
        <v>0</v>
      </c>
      <c r="AN755" s="406">
        <f t="shared" ref="AN755" si="999">AN754</f>
        <v>0</v>
      </c>
      <c r="AO755" s="406">
        <f t="shared" ref="AO755" si="1000">AO754</f>
        <v>0</v>
      </c>
      <c r="AP755" s="406">
        <f t="shared" ref="AP755" si="1001">AP754</f>
        <v>0</v>
      </c>
      <c r="AQ755" s="406">
        <f t="shared" ref="AQ755" si="1002">AQ754</f>
        <v>0</v>
      </c>
      <c r="AR755" s="406">
        <f t="shared" ref="AR755" si="1003">AR754</f>
        <v>0</v>
      </c>
      <c r="AS755" s="302"/>
    </row>
    <row r="756" spans="1:45" hidden="1" outlineLevel="1">
      <c r="A756" s="519"/>
      <c r="B756" s="423"/>
      <c r="C756" s="287"/>
      <c r="D756" s="287"/>
      <c r="E756" s="287"/>
      <c r="F756" s="287"/>
      <c r="G756" s="287"/>
      <c r="H756" s="287"/>
      <c r="I756" s="287"/>
      <c r="J756" s="287"/>
      <c r="K756" s="287"/>
      <c r="L756" s="287"/>
      <c r="M756" s="287"/>
      <c r="N756" s="287"/>
      <c r="O756" s="287"/>
      <c r="P756" s="287"/>
      <c r="Q756" s="287"/>
      <c r="R756" s="287"/>
      <c r="S756" s="287"/>
      <c r="T756" s="287"/>
      <c r="U756" s="287"/>
      <c r="V756" s="287"/>
      <c r="W756" s="287"/>
      <c r="X756" s="287"/>
      <c r="Y756" s="287"/>
      <c r="Z756" s="287"/>
      <c r="AA756" s="287"/>
      <c r="AB756" s="287"/>
      <c r="AC756" s="287"/>
      <c r="AD756" s="287"/>
      <c r="AE756" s="407"/>
      <c r="AF756" s="420"/>
      <c r="AG756" s="420"/>
      <c r="AH756" s="420"/>
      <c r="AI756" s="420"/>
      <c r="AJ756" s="420"/>
      <c r="AK756" s="420"/>
      <c r="AL756" s="420"/>
      <c r="AM756" s="420"/>
      <c r="AN756" s="420"/>
      <c r="AO756" s="420"/>
      <c r="AP756" s="420"/>
      <c r="AQ756" s="420"/>
      <c r="AR756" s="420"/>
      <c r="AS756" s="302"/>
    </row>
    <row r="757" spans="1:45" ht="30" hidden="1" outlineLevel="1">
      <c r="A757" s="519">
        <v>46</v>
      </c>
      <c r="B757" s="423" t="s">
        <v>138</v>
      </c>
      <c r="C757" s="287" t="s">
        <v>25</v>
      </c>
      <c r="D757" s="291"/>
      <c r="E757" s="291"/>
      <c r="F757" s="291"/>
      <c r="G757" s="291"/>
      <c r="H757" s="291"/>
      <c r="I757" s="291"/>
      <c r="J757" s="291"/>
      <c r="K757" s="291"/>
      <c r="L757" s="291"/>
      <c r="M757" s="291"/>
      <c r="N757" s="291"/>
      <c r="O757" s="291"/>
      <c r="P757" s="291"/>
      <c r="Q757" s="291">
        <v>12</v>
      </c>
      <c r="R757" s="291"/>
      <c r="S757" s="291"/>
      <c r="T757" s="291"/>
      <c r="U757" s="291"/>
      <c r="V757" s="291"/>
      <c r="W757" s="291"/>
      <c r="X757" s="291"/>
      <c r="Y757" s="291"/>
      <c r="Z757" s="291"/>
      <c r="AA757" s="291"/>
      <c r="AB757" s="291"/>
      <c r="AC757" s="291"/>
      <c r="AD757" s="291"/>
      <c r="AE757" s="421"/>
      <c r="AF757" s="405"/>
      <c r="AG757" s="405"/>
      <c r="AH757" s="405"/>
      <c r="AI757" s="405"/>
      <c r="AJ757" s="405"/>
      <c r="AK757" s="405"/>
      <c r="AL757" s="410"/>
      <c r="AM757" s="410"/>
      <c r="AN757" s="410"/>
      <c r="AO757" s="410"/>
      <c r="AP757" s="410"/>
      <c r="AQ757" s="410"/>
      <c r="AR757" s="410"/>
      <c r="AS757" s="292">
        <f>SUM(AE757:AR757)</f>
        <v>0</v>
      </c>
    </row>
    <row r="758" spans="1:45" hidden="1" outlineLevel="1">
      <c r="A758" s="519"/>
      <c r="B758" s="290" t="s">
        <v>309</v>
      </c>
      <c r="C758" s="287" t="s">
        <v>163</v>
      </c>
      <c r="D758" s="291"/>
      <c r="E758" s="291"/>
      <c r="F758" s="291"/>
      <c r="G758" s="291"/>
      <c r="H758" s="291"/>
      <c r="I758" s="291"/>
      <c r="J758" s="291"/>
      <c r="K758" s="291"/>
      <c r="L758" s="291"/>
      <c r="M758" s="291"/>
      <c r="N758" s="291"/>
      <c r="O758" s="291"/>
      <c r="P758" s="291"/>
      <c r="Q758" s="291">
        <v>12</v>
      </c>
      <c r="R758" s="291"/>
      <c r="S758" s="291"/>
      <c r="T758" s="291"/>
      <c r="U758" s="291"/>
      <c r="V758" s="291"/>
      <c r="W758" s="291"/>
      <c r="X758" s="291"/>
      <c r="Y758" s="291"/>
      <c r="Z758" s="291"/>
      <c r="AA758" s="291"/>
      <c r="AB758" s="291"/>
      <c r="AC758" s="291"/>
      <c r="AD758" s="291"/>
      <c r="AE758" s="406">
        <v>0</v>
      </c>
      <c r="AF758" s="406">
        <v>0</v>
      </c>
      <c r="AG758" s="406">
        <v>0</v>
      </c>
      <c r="AH758" s="406">
        <v>0</v>
      </c>
      <c r="AI758" s="406">
        <v>0</v>
      </c>
      <c r="AJ758" s="406">
        <v>0</v>
      </c>
      <c r="AK758" s="406">
        <v>0</v>
      </c>
      <c r="AL758" s="406">
        <v>0</v>
      </c>
      <c r="AM758" s="406">
        <v>0</v>
      </c>
      <c r="AN758" s="406">
        <f t="shared" ref="AN758" si="1004">AN757</f>
        <v>0</v>
      </c>
      <c r="AO758" s="406">
        <f t="shared" ref="AO758" si="1005">AO757</f>
        <v>0</v>
      </c>
      <c r="AP758" s="406">
        <f t="shared" ref="AP758" si="1006">AP757</f>
        <v>0</v>
      </c>
      <c r="AQ758" s="406">
        <f t="shared" ref="AQ758" si="1007">AQ757</f>
        <v>0</v>
      </c>
      <c r="AR758" s="406">
        <f t="shared" ref="AR758" si="1008">AR757</f>
        <v>0</v>
      </c>
      <c r="AS758" s="302"/>
    </row>
    <row r="759" spans="1:45" hidden="1" outlineLevel="1">
      <c r="A759" s="519"/>
      <c r="B759" s="423"/>
      <c r="C759" s="287"/>
      <c r="D759" s="287"/>
      <c r="E759" s="287"/>
      <c r="F759" s="287"/>
      <c r="G759" s="287"/>
      <c r="H759" s="287"/>
      <c r="I759" s="287"/>
      <c r="J759" s="287"/>
      <c r="K759" s="287"/>
      <c r="L759" s="287"/>
      <c r="M759" s="287"/>
      <c r="N759" s="287"/>
      <c r="O759" s="287"/>
      <c r="P759" s="287"/>
      <c r="Q759" s="287"/>
      <c r="R759" s="287"/>
      <c r="S759" s="287"/>
      <c r="T759" s="287"/>
      <c r="U759" s="287"/>
      <c r="V759" s="287"/>
      <c r="W759" s="287"/>
      <c r="X759" s="287"/>
      <c r="Y759" s="287"/>
      <c r="Z759" s="287"/>
      <c r="AA759" s="287"/>
      <c r="AB759" s="287"/>
      <c r="AC759" s="287"/>
      <c r="AD759" s="287"/>
      <c r="AE759" s="407"/>
      <c r="AF759" s="420"/>
      <c r="AG759" s="420"/>
      <c r="AH759" s="420"/>
      <c r="AI759" s="420"/>
      <c r="AJ759" s="420"/>
      <c r="AK759" s="420"/>
      <c r="AL759" s="420"/>
      <c r="AM759" s="420"/>
      <c r="AN759" s="420"/>
      <c r="AO759" s="420"/>
      <c r="AP759" s="420"/>
      <c r="AQ759" s="420"/>
      <c r="AR759" s="420"/>
      <c r="AS759" s="302"/>
    </row>
    <row r="760" spans="1:45" ht="30" hidden="1" outlineLevel="1">
      <c r="A760" s="519">
        <v>47</v>
      </c>
      <c r="B760" s="423" t="s">
        <v>139</v>
      </c>
      <c r="C760" s="287" t="s">
        <v>25</v>
      </c>
      <c r="D760" s="291"/>
      <c r="E760" s="291"/>
      <c r="F760" s="291"/>
      <c r="G760" s="291"/>
      <c r="H760" s="291"/>
      <c r="I760" s="291"/>
      <c r="J760" s="291"/>
      <c r="K760" s="291"/>
      <c r="L760" s="291"/>
      <c r="M760" s="291"/>
      <c r="N760" s="291"/>
      <c r="O760" s="291"/>
      <c r="P760" s="291"/>
      <c r="Q760" s="291">
        <v>12</v>
      </c>
      <c r="R760" s="291"/>
      <c r="S760" s="291"/>
      <c r="T760" s="291"/>
      <c r="U760" s="291"/>
      <c r="V760" s="291"/>
      <c r="W760" s="291"/>
      <c r="X760" s="291"/>
      <c r="Y760" s="291"/>
      <c r="Z760" s="291"/>
      <c r="AA760" s="291"/>
      <c r="AB760" s="291"/>
      <c r="AC760" s="291"/>
      <c r="AD760" s="291"/>
      <c r="AE760" s="421"/>
      <c r="AF760" s="405"/>
      <c r="AG760" s="405"/>
      <c r="AH760" s="405"/>
      <c r="AI760" s="405"/>
      <c r="AJ760" s="405"/>
      <c r="AK760" s="405"/>
      <c r="AL760" s="410"/>
      <c r="AM760" s="410"/>
      <c r="AN760" s="410"/>
      <c r="AO760" s="410"/>
      <c r="AP760" s="410"/>
      <c r="AQ760" s="410"/>
      <c r="AR760" s="410"/>
      <c r="AS760" s="292">
        <f>SUM(AE760:AR760)</f>
        <v>0</v>
      </c>
    </row>
    <row r="761" spans="1:45" hidden="1" outlineLevel="1">
      <c r="A761" s="519"/>
      <c r="B761" s="290" t="s">
        <v>309</v>
      </c>
      <c r="C761" s="287" t="s">
        <v>163</v>
      </c>
      <c r="D761" s="291"/>
      <c r="E761" s="291"/>
      <c r="F761" s="291"/>
      <c r="G761" s="291"/>
      <c r="H761" s="291"/>
      <c r="I761" s="291"/>
      <c r="J761" s="291"/>
      <c r="K761" s="291"/>
      <c r="L761" s="291"/>
      <c r="M761" s="291"/>
      <c r="N761" s="291"/>
      <c r="O761" s="291"/>
      <c r="P761" s="291"/>
      <c r="Q761" s="291">
        <v>12</v>
      </c>
      <c r="R761" s="291"/>
      <c r="S761" s="291"/>
      <c r="T761" s="291"/>
      <c r="U761" s="291"/>
      <c r="V761" s="291"/>
      <c r="W761" s="291"/>
      <c r="X761" s="291"/>
      <c r="Y761" s="291"/>
      <c r="Z761" s="291"/>
      <c r="AA761" s="291"/>
      <c r="AB761" s="291"/>
      <c r="AC761" s="291"/>
      <c r="AD761" s="291"/>
      <c r="AE761" s="406">
        <v>0</v>
      </c>
      <c r="AF761" s="406">
        <v>0</v>
      </c>
      <c r="AG761" s="406">
        <v>0</v>
      </c>
      <c r="AH761" s="406">
        <v>0</v>
      </c>
      <c r="AI761" s="406">
        <v>0</v>
      </c>
      <c r="AJ761" s="406">
        <v>0</v>
      </c>
      <c r="AK761" s="406">
        <v>0</v>
      </c>
      <c r="AL761" s="406">
        <v>0</v>
      </c>
      <c r="AM761" s="406">
        <v>0</v>
      </c>
      <c r="AN761" s="406">
        <f t="shared" ref="AN761" si="1009">AN760</f>
        <v>0</v>
      </c>
      <c r="AO761" s="406">
        <f t="shared" ref="AO761" si="1010">AO760</f>
        <v>0</v>
      </c>
      <c r="AP761" s="406">
        <f t="shared" ref="AP761" si="1011">AP760</f>
        <v>0</v>
      </c>
      <c r="AQ761" s="406">
        <f t="shared" ref="AQ761" si="1012">AQ760</f>
        <v>0</v>
      </c>
      <c r="AR761" s="406">
        <f t="shared" ref="AR761" si="1013">AR760</f>
        <v>0</v>
      </c>
      <c r="AS761" s="302"/>
    </row>
    <row r="762" spans="1:45" hidden="1" outlineLevel="1">
      <c r="A762" s="519"/>
      <c r="B762" s="423"/>
      <c r="C762" s="287"/>
      <c r="D762" s="287"/>
      <c r="E762" s="287"/>
      <c r="F762" s="287"/>
      <c r="G762" s="287"/>
      <c r="H762" s="287"/>
      <c r="I762" s="287"/>
      <c r="J762" s="287"/>
      <c r="K762" s="287"/>
      <c r="L762" s="287"/>
      <c r="M762" s="287"/>
      <c r="N762" s="287"/>
      <c r="O762" s="287"/>
      <c r="P762" s="287"/>
      <c r="Q762" s="287"/>
      <c r="R762" s="287"/>
      <c r="S762" s="287"/>
      <c r="T762" s="287"/>
      <c r="U762" s="287"/>
      <c r="V762" s="287"/>
      <c r="W762" s="287"/>
      <c r="X762" s="287"/>
      <c r="Y762" s="287"/>
      <c r="Z762" s="287"/>
      <c r="AA762" s="287"/>
      <c r="AB762" s="287"/>
      <c r="AC762" s="287"/>
      <c r="AD762" s="287"/>
      <c r="AE762" s="407"/>
      <c r="AF762" s="420"/>
      <c r="AG762" s="420"/>
      <c r="AH762" s="420"/>
      <c r="AI762" s="420"/>
      <c r="AJ762" s="420"/>
      <c r="AK762" s="420"/>
      <c r="AL762" s="420"/>
      <c r="AM762" s="420"/>
      <c r="AN762" s="420"/>
      <c r="AO762" s="420"/>
      <c r="AP762" s="420"/>
      <c r="AQ762" s="420"/>
      <c r="AR762" s="420"/>
      <c r="AS762" s="302"/>
    </row>
    <row r="763" spans="1:45" ht="30" hidden="1" outlineLevel="1">
      <c r="A763" s="519">
        <v>48</v>
      </c>
      <c r="B763" s="423" t="s">
        <v>140</v>
      </c>
      <c r="C763" s="287" t="s">
        <v>25</v>
      </c>
      <c r="D763" s="291"/>
      <c r="E763" s="291"/>
      <c r="F763" s="291"/>
      <c r="G763" s="291"/>
      <c r="H763" s="291"/>
      <c r="I763" s="291"/>
      <c r="J763" s="291"/>
      <c r="K763" s="291"/>
      <c r="L763" s="291"/>
      <c r="M763" s="291"/>
      <c r="N763" s="291"/>
      <c r="O763" s="291"/>
      <c r="P763" s="291"/>
      <c r="Q763" s="291">
        <v>12</v>
      </c>
      <c r="R763" s="291"/>
      <c r="S763" s="291"/>
      <c r="T763" s="291"/>
      <c r="U763" s="291"/>
      <c r="V763" s="291"/>
      <c r="W763" s="291"/>
      <c r="X763" s="291"/>
      <c r="Y763" s="291"/>
      <c r="Z763" s="291"/>
      <c r="AA763" s="291"/>
      <c r="AB763" s="291"/>
      <c r="AC763" s="291"/>
      <c r="AD763" s="291"/>
      <c r="AE763" s="421"/>
      <c r="AF763" s="405"/>
      <c r="AG763" s="405"/>
      <c r="AH763" s="405"/>
      <c r="AI763" s="405"/>
      <c r="AJ763" s="405"/>
      <c r="AK763" s="405"/>
      <c r="AL763" s="410"/>
      <c r="AM763" s="410"/>
      <c r="AN763" s="410"/>
      <c r="AO763" s="410"/>
      <c r="AP763" s="410"/>
      <c r="AQ763" s="410"/>
      <c r="AR763" s="410"/>
      <c r="AS763" s="292">
        <f>SUM(AE763:AR763)</f>
        <v>0</v>
      </c>
    </row>
    <row r="764" spans="1:45" hidden="1" outlineLevel="1">
      <c r="A764" s="519"/>
      <c r="B764" s="290" t="s">
        <v>309</v>
      </c>
      <c r="C764" s="287" t="s">
        <v>163</v>
      </c>
      <c r="D764" s="291"/>
      <c r="E764" s="291"/>
      <c r="F764" s="291"/>
      <c r="G764" s="291"/>
      <c r="H764" s="291"/>
      <c r="I764" s="291"/>
      <c r="J764" s="291"/>
      <c r="K764" s="291"/>
      <c r="L764" s="291"/>
      <c r="M764" s="291"/>
      <c r="N764" s="291"/>
      <c r="O764" s="291"/>
      <c r="P764" s="291"/>
      <c r="Q764" s="291">
        <v>12</v>
      </c>
      <c r="R764" s="291"/>
      <c r="S764" s="291"/>
      <c r="T764" s="291"/>
      <c r="U764" s="291"/>
      <c r="V764" s="291"/>
      <c r="W764" s="291"/>
      <c r="X764" s="291"/>
      <c r="Y764" s="291"/>
      <c r="Z764" s="291"/>
      <c r="AA764" s="291"/>
      <c r="AB764" s="291"/>
      <c r="AC764" s="291"/>
      <c r="AD764" s="291"/>
      <c r="AE764" s="406">
        <v>0</v>
      </c>
      <c r="AF764" s="406">
        <v>0</v>
      </c>
      <c r="AG764" s="406">
        <v>0</v>
      </c>
      <c r="AH764" s="406">
        <v>0</v>
      </c>
      <c r="AI764" s="406">
        <v>0</v>
      </c>
      <c r="AJ764" s="406">
        <v>0</v>
      </c>
      <c r="AK764" s="406">
        <v>0</v>
      </c>
      <c r="AL764" s="406">
        <v>0</v>
      </c>
      <c r="AM764" s="406">
        <v>0</v>
      </c>
      <c r="AN764" s="406">
        <f t="shared" ref="AN764" si="1014">AN763</f>
        <v>0</v>
      </c>
      <c r="AO764" s="406">
        <f t="shared" ref="AO764" si="1015">AO763</f>
        <v>0</v>
      </c>
      <c r="AP764" s="406">
        <f t="shared" ref="AP764" si="1016">AP763</f>
        <v>0</v>
      </c>
      <c r="AQ764" s="406">
        <f t="shared" ref="AQ764" si="1017">AQ763</f>
        <v>0</v>
      </c>
      <c r="AR764" s="406">
        <f t="shared" ref="AR764" si="1018">AR763</f>
        <v>0</v>
      </c>
      <c r="AS764" s="302"/>
    </row>
    <row r="765" spans="1:45" hidden="1" outlineLevel="1">
      <c r="A765" s="519"/>
      <c r="B765" s="423"/>
      <c r="C765" s="287"/>
      <c r="D765" s="287"/>
      <c r="E765" s="287"/>
      <c r="F765" s="287"/>
      <c r="G765" s="287"/>
      <c r="H765" s="287"/>
      <c r="I765" s="287"/>
      <c r="J765" s="287"/>
      <c r="K765" s="287"/>
      <c r="L765" s="287"/>
      <c r="M765" s="287"/>
      <c r="N765" s="287"/>
      <c r="O765" s="287"/>
      <c r="P765" s="287"/>
      <c r="Q765" s="287"/>
      <c r="R765" s="287"/>
      <c r="S765" s="287"/>
      <c r="T765" s="287"/>
      <c r="U765" s="287"/>
      <c r="V765" s="287"/>
      <c r="W765" s="287"/>
      <c r="X765" s="287"/>
      <c r="Y765" s="287"/>
      <c r="Z765" s="287"/>
      <c r="AA765" s="287"/>
      <c r="AB765" s="287"/>
      <c r="AC765" s="287"/>
      <c r="AD765" s="287"/>
      <c r="AE765" s="407"/>
      <c r="AF765" s="420"/>
      <c r="AG765" s="420"/>
      <c r="AH765" s="420"/>
      <c r="AI765" s="420"/>
      <c r="AJ765" s="420"/>
      <c r="AK765" s="420"/>
      <c r="AL765" s="420"/>
      <c r="AM765" s="420"/>
      <c r="AN765" s="420"/>
      <c r="AO765" s="420"/>
      <c r="AP765" s="420"/>
      <c r="AQ765" s="420"/>
      <c r="AR765" s="420"/>
      <c r="AS765" s="302"/>
    </row>
    <row r="766" spans="1:45" ht="30" hidden="1" outlineLevel="1">
      <c r="A766" s="519">
        <v>49</v>
      </c>
      <c r="B766" s="423" t="s">
        <v>141</v>
      </c>
      <c r="C766" s="287" t="s">
        <v>25</v>
      </c>
      <c r="D766" s="291"/>
      <c r="E766" s="291"/>
      <c r="F766" s="291"/>
      <c r="G766" s="291"/>
      <c r="H766" s="291"/>
      <c r="I766" s="291"/>
      <c r="J766" s="291"/>
      <c r="K766" s="291"/>
      <c r="L766" s="291"/>
      <c r="M766" s="291"/>
      <c r="N766" s="291"/>
      <c r="O766" s="291"/>
      <c r="P766" s="291"/>
      <c r="Q766" s="291">
        <v>12</v>
      </c>
      <c r="R766" s="291"/>
      <c r="S766" s="291"/>
      <c r="T766" s="291"/>
      <c r="U766" s="291"/>
      <c r="V766" s="291"/>
      <c r="W766" s="291"/>
      <c r="X766" s="291"/>
      <c r="Y766" s="291"/>
      <c r="Z766" s="291"/>
      <c r="AA766" s="291"/>
      <c r="AB766" s="291"/>
      <c r="AC766" s="291"/>
      <c r="AD766" s="291"/>
      <c r="AE766" s="421"/>
      <c r="AF766" s="405"/>
      <c r="AG766" s="405"/>
      <c r="AH766" s="405"/>
      <c r="AI766" s="405"/>
      <c r="AJ766" s="405"/>
      <c r="AK766" s="405"/>
      <c r="AL766" s="410"/>
      <c r="AM766" s="410"/>
      <c r="AN766" s="410"/>
      <c r="AO766" s="410"/>
      <c r="AP766" s="410"/>
      <c r="AQ766" s="410"/>
      <c r="AR766" s="410"/>
      <c r="AS766" s="292">
        <f>SUM(AE766:AR766)</f>
        <v>0</v>
      </c>
    </row>
    <row r="767" spans="1:45" hidden="1" outlineLevel="1">
      <c r="A767" s="519"/>
      <c r="B767" s="290" t="s">
        <v>309</v>
      </c>
      <c r="C767" s="287" t="s">
        <v>163</v>
      </c>
      <c r="D767" s="291"/>
      <c r="E767" s="291"/>
      <c r="F767" s="291"/>
      <c r="G767" s="291"/>
      <c r="H767" s="291"/>
      <c r="I767" s="291"/>
      <c r="J767" s="291"/>
      <c r="K767" s="291"/>
      <c r="L767" s="291"/>
      <c r="M767" s="291"/>
      <c r="N767" s="291"/>
      <c r="O767" s="291"/>
      <c r="P767" s="291"/>
      <c r="Q767" s="291">
        <v>12</v>
      </c>
      <c r="R767" s="291"/>
      <c r="S767" s="291"/>
      <c r="T767" s="291"/>
      <c r="U767" s="291"/>
      <c r="V767" s="291"/>
      <c r="W767" s="291"/>
      <c r="X767" s="291"/>
      <c r="Y767" s="291"/>
      <c r="Z767" s="291"/>
      <c r="AA767" s="291"/>
      <c r="AB767" s="291"/>
      <c r="AC767" s="291"/>
      <c r="AD767" s="291"/>
      <c r="AE767" s="406">
        <v>0</v>
      </c>
      <c r="AF767" s="406">
        <v>0</v>
      </c>
      <c r="AG767" s="406">
        <v>0</v>
      </c>
      <c r="AH767" s="406">
        <v>0</v>
      </c>
      <c r="AI767" s="406">
        <v>0</v>
      </c>
      <c r="AJ767" s="406">
        <v>0</v>
      </c>
      <c r="AK767" s="406">
        <v>0</v>
      </c>
      <c r="AL767" s="406">
        <v>0</v>
      </c>
      <c r="AM767" s="406">
        <v>0</v>
      </c>
      <c r="AN767" s="406">
        <f t="shared" ref="AN767" si="1019">AN766</f>
        <v>0</v>
      </c>
      <c r="AO767" s="406">
        <f t="shared" ref="AO767" si="1020">AO766</f>
        <v>0</v>
      </c>
      <c r="AP767" s="406">
        <f t="shared" ref="AP767" si="1021">AP766</f>
        <v>0</v>
      </c>
      <c r="AQ767" s="406">
        <f t="shared" ref="AQ767" si="1022">AQ766</f>
        <v>0</v>
      </c>
      <c r="AR767" s="406">
        <f t="shared" ref="AR767" si="1023">AR766</f>
        <v>0</v>
      </c>
      <c r="AS767" s="302"/>
    </row>
    <row r="768" spans="1:45" hidden="1" outlineLevel="1">
      <c r="A768" s="519"/>
      <c r="B768" s="290"/>
      <c r="C768" s="301"/>
      <c r="D768" s="287"/>
      <c r="E768" s="287"/>
      <c r="F768" s="287"/>
      <c r="G768" s="287"/>
      <c r="H768" s="287"/>
      <c r="I768" s="287"/>
      <c r="J768" s="287"/>
      <c r="K768" s="287"/>
      <c r="L768" s="287"/>
      <c r="M768" s="287"/>
      <c r="N768" s="287"/>
      <c r="O768" s="287"/>
      <c r="P768" s="287"/>
      <c r="Q768" s="287"/>
      <c r="R768" s="287"/>
      <c r="S768" s="287"/>
      <c r="T768" s="287"/>
      <c r="U768" s="287"/>
      <c r="V768" s="287"/>
      <c r="W768" s="287"/>
      <c r="X768" s="287"/>
      <c r="Y768" s="287"/>
      <c r="Z768" s="287"/>
      <c r="AA768" s="287"/>
      <c r="AB768" s="287"/>
      <c r="AC768" s="287"/>
      <c r="AD768" s="287"/>
      <c r="AE768" s="407"/>
      <c r="AF768" s="407"/>
      <c r="AG768" s="407"/>
      <c r="AH768" s="407"/>
      <c r="AI768" s="407"/>
      <c r="AJ768" s="407"/>
      <c r="AK768" s="407"/>
      <c r="AL768" s="407"/>
      <c r="AM768" s="407"/>
      <c r="AN768" s="407"/>
      <c r="AO768" s="407"/>
      <c r="AP768" s="407"/>
      <c r="AQ768" s="407"/>
      <c r="AR768" s="407"/>
      <c r="AS768" s="302"/>
    </row>
    <row r="769" spans="2:46" ht="15.75" collapsed="1">
      <c r="B769" s="323" t="s">
        <v>310</v>
      </c>
      <c r="C769" s="325"/>
      <c r="D769" s="325">
        <f>SUM(D608:D767)</f>
        <v>55393311.07600157</v>
      </c>
      <c r="E769" s="325">
        <f t="shared" ref="E769:P769" si="1024">SUM(E608:E767)</f>
        <v>54046852.792043887</v>
      </c>
      <c r="F769" s="325">
        <f t="shared" si="1024"/>
        <v>54000688.499344803</v>
      </c>
      <c r="G769" s="325">
        <f t="shared" si="1024"/>
        <v>53935967.899329759</v>
      </c>
      <c r="H769" s="325">
        <f t="shared" si="1024"/>
        <v>53850561.617914684</v>
      </c>
      <c r="I769" s="325">
        <f t="shared" si="1024"/>
        <v>53402969.189266086</v>
      </c>
      <c r="J769" s="325">
        <f t="shared" si="1024"/>
        <v>53315699.310709566</v>
      </c>
      <c r="K769" s="325">
        <f t="shared" si="1024"/>
        <v>53222072.983726017</v>
      </c>
      <c r="L769" s="325">
        <f t="shared" si="1024"/>
        <v>52055061.136996627</v>
      </c>
      <c r="M769" s="325">
        <f t="shared" si="1024"/>
        <v>51854931.831475697</v>
      </c>
      <c r="N769" s="325">
        <f t="shared" si="1024"/>
        <v>50402227.580499418</v>
      </c>
      <c r="O769" s="325">
        <f t="shared" si="1024"/>
        <v>49809663.77665475</v>
      </c>
      <c r="P769" s="325">
        <f t="shared" si="1024"/>
        <v>24196756.136345387</v>
      </c>
      <c r="Q769" s="325"/>
      <c r="R769" s="325">
        <f>SUM(R608:R767)</f>
        <v>8761.0831121978317</v>
      </c>
      <c r="S769" s="325">
        <f t="shared" ref="S769:AD769" si="1025">SUM(S608:S767)</f>
        <v>8792.4083395730959</v>
      </c>
      <c r="T769" s="325">
        <f t="shared" si="1025"/>
        <v>8789.6093892073623</v>
      </c>
      <c r="U769" s="325">
        <f t="shared" si="1025"/>
        <v>8780.4762306897483</v>
      </c>
      <c r="V769" s="325">
        <f t="shared" si="1025"/>
        <v>8770.5252544056166</v>
      </c>
      <c r="W769" s="325">
        <f t="shared" si="1025"/>
        <v>8756.7675390940694</v>
      </c>
      <c r="X769" s="325">
        <f t="shared" si="1025"/>
        <v>8743.9799239857693</v>
      </c>
      <c r="Y769" s="325">
        <f t="shared" si="1025"/>
        <v>8728.7359308340674</v>
      </c>
      <c r="Z769" s="325">
        <f t="shared" si="1025"/>
        <v>8543.8282913337298</v>
      </c>
      <c r="AA769" s="325">
        <f t="shared" si="1025"/>
        <v>8524.2037286497634</v>
      </c>
      <c r="AB769" s="325">
        <f t="shared" si="1025"/>
        <v>8414.6874503989748</v>
      </c>
      <c r="AC769" s="325">
        <f t="shared" si="1025"/>
        <v>8402.5670629120759</v>
      </c>
      <c r="AD769" s="325">
        <f t="shared" si="1025"/>
        <v>4451.8273945823057</v>
      </c>
      <c r="AE769" s="325">
        <f>IF(AE606="kWh",SUMPRODUCT(D608:D767,AE608:AE767))</f>
        <v>8561202.5353049524</v>
      </c>
      <c r="AF769" s="325">
        <f>IF(AF606="kWh",SUMPRODUCT(D608:D767,AF608:AF767))</f>
        <v>5301194.8404576341</v>
      </c>
      <c r="AG769" s="325">
        <f>IF(AG606="kw",SUMPRODUCT(Q608:Q767,R608:R767,AG608:AG767),SUMPRODUCT(D608:D767,AG608:AG767))</f>
        <v>41661.745245667124</v>
      </c>
      <c r="AH769" s="325">
        <f>IF(AH606="kw",SUMPRODUCT(Q608:Q767,R608:R767,AH608:AH767),SUMPRODUCT(D608:D767,AH608:AH767))</f>
        <v>13118.942549577518</v>
      </c>
      <c r="AI769" s="325">
        <f>IF(AI606="kw",SUMPRODUCT(Q608:Q767,R608:R767,AI608:AI767),SUMPRODUCT(D608:D767,AI608:AI767))</f>
        <v>4990.1716255587044</v>
      </c>
      <c r="AJ769" s="325">
        <f>IF(AJ606="kw",SUMPRODUCT(Q608:Q767,R608:R767,AJ608:AJ767),SUMPRODUCT(D608:D767,AJ608:AJ767))</f>
        <v>18862.586164950004</v>
      </c>
      <c r="AK769" s="325">
        <f>IF(AK606="kw",SUMPRODUCT(Q608:Q767,R608:R767,AK608:AK767),SUMPRODUCT(D608:D767,AK608:AK767))</f>
        <v>0</v>
      </c>
      <c r="AL769" s="325">
        <f>IF(AL606="kw",SUMPRODUCT(Q608:Q767,R608:R767,AL608:AL767),SUMPRODUCT(D608:D767,AL608:AL767))</f>
        <v>0</v>
      </c>
      <c r="AM769" s="325">
        <f>IF(AM606="kw",SUMPRODUCT(Q608:Q767,R608:R767,AM608:AM767),SUMPRODUCT(D608:D767,AM608:AM767))</f>
        <v>0</v>
      </c>
      <c r="AN769" s="325">
        <f>IF(AN606="kw",SUMPRODUCT(Q608:Q767,R608:R767,AN608:AN767),SUMPRODUCT(D608:D767,AN608:AN767))</f>
        <v>0</v>
      </c>
      <c r="AO769" s="325">
        <f>IF(AO606="kw",SUMPRODUCT(Q608:Q767,R608:R767,AO608:AO767),SUMPRODUCT(D608:D767,AO608:AO767))</f>
        <v>0</v>
      </c>
      <c r="AP769" s="325">
        <f>IF(AP606="kw",SUMPRODUCT(Q608:Q767,R608:R767,AP608:AP767),SUMPRODUCT(D608:D767,AP608:AP767))</f>
        <v>0</v>
      </c>
      <c r="AQ769" s="325">
        <f>IF(AQ606="kw",SUMPRODUCT(Q608:Q767,R608:R767,AQ608:AQ767),SUMPRODUCT(D608:D767,AQ608:AQ767))</f>
        <v>0</v>
      </c>
      <c r="AR769" s="325">
        <f>IF(AR606="kw",SUMPRODUCT(Q608:Q767,R608:R767,AR608:AR767),SUMPRODUCT(D608:D767,AR608:AR767))</f>
        <v>0</v>
      </c>
      <c r="AS769" s="326"/>
    </row>
    <row r="770" spans="2:46" ht="15.75">
      <c r="B770" s="386" t="s">
        <v>311</v>
      </c>
      <c r="C770" s="387"/>
      <c r="D770" s="387"/>
      <c r="E770" s="387"/>
      <c r="F770" s="387"/>
      <c r="G770" s="387"/>
      <c r="H770" s="387"/>
      <c r="I770" s="387"/>
      <c r="J770" s="387"/>
      <c r="K770" s="387"/>
      <c r="L770" s="387"/>
      <c r="M770" s="387"/>
      <c r="N770" s="387"/>
      <c r="O770" s="387"/>
      <c r="P770" s="387"/>
      <c r="Q770" s="387"/>
      <c r="R770" s="387"/>
      <c r="S770" s="387"/>
      <c r="T770" s="387"/>
      <c r="U770" s="387"/>
      <c r="V770" s="387"/>
      <c r="W770" s="387"/>
      <c r="X770" s="387"/>
      <c r="Y770" s="387"/>
      <c r="Z770" s="387"/>
      <c r="AA770" s="387"/>
      <c r="AB770" s="387"/>
      <c r="AC770" s="387"/>
      <c r="AD770" s="387"/>
      <c r="AE770" s="387">
        <f>HLOOKUP(AE605,'2. LRAMVA Threshold'!$B$42:$Q$60,10,FALSE)</f>
        <v>0</v>
      </c>
      <c r="AF770" s="387">
        <f>HLOOKUP(AF605,'2. LRAMVA Threshold'!$B$42:$Q$53,10,FALSE)</f>
        <v>0</v>
      </c>
      <c r="AG770" s="387">
        <f>HLOOKUP(AG415,'2. LRAMVA Threshold'!$B$42:$Q$53,10,FALSE)</f>
        <v>0</v>
      </c>
      <c r="AH770" s="387">
        <f>HLOOKUP(AH415,'2. LRAMVA Threshold'!$B$42:$Q$53,10,FALSE)</f>
        <v>0</v>
      </c>
      <c r="AI770" s="387">
        <f>HLOOKUP(AI415,'2. LRAMVA Threshold'!$B$42:$Q$53,10,FALSE)</f>
        <v>0</v>
      </c>
      <c r="AJ770" s="387">
        <f>HLOOKUP(AJ415,'2. LRAMVA Threshold'!$B$42:$Q$53,10,FALSE)</f>
        <v>0</v>
      </c>
      <c r="AK770" s="387">
        <f>HLOOKUP(AK415,'2. LRAMVA Threshold'!$B$42:$Q$53,10,FALSE)</f>
        <v>0</v>
      </c>
      <c r="AL770" s="387">
        <f>HLOOKUP(AL415,'2. LRAMVA Threshold'!$B$42:$Q$53,10,FALSE)</f>
        <v>0</v>
      </c>
      <c r="AM770" s="387">
        <f>HLOOKUP(AM415,'2. LRAMVA Threshold'!$B$42:$Q$53,10,FALSE)</f>
        <v>0</v>
      </c>
      <c r="AN770" s="387">
        <f>HLOOKUP(AN415,'2. LRAMVA Threshold'!$B$42:$Q$53,10,FALSE)</f>
        <v>0</v>
      </c>
      <c r="AO770" s="387">
        <f>HLOOKUP(AO415,'2. LRAMVA Threshold'!$B$42:$Q$53,10,FALSE)</f>
        <v>0</v>
      </c>
      <c r="AP770" s="387">
        <f>HLOOKUP(AP415,'2. LRAMVA Threshold'!$B$42:$Q$53,10,FALSE)</f>
        <v>0</v>
      </c>
      <c r="AQ770" s="387">
        <f>HLOOKUP(AQ415,'2. LRAMVA Threshold'!$B$42:$Q$53,10,FALSE)</f>
        <v>0</v>
      </c>
      <c r="AR770" s="387">
        <f>HLOOKUP(AR415,'2. LRAMVA Threshold'!$B$42:$Q$53,10,FALSE)</f>
        <v>0</v>
      </c>
      <c r="AS770" s="437"/>
    </row>
    <row r="771" spans="2:46">
      <c r="B771" s="389"/>
      <c r="C771" s="427"/>
      <c r="D771" s="428"/>
      <c r="E771" s="428"/>
      <c r="F771" s="428"/>
      <c r="G771" s="428"/>
      <c r="H771" s="428"/>
      <c r="I771" s="428"/>
      <c r="J771" s="428"/>
      <c r="K771" s="428"/>
      <c r="L771" s="428"/>
      <c r="M771" s="428"/>
      <c r="N771" s="391"/>
      <c r="O771" s="391"/>
      <c r="P771" s="391"/>
      <c r="Q771" s="428"/>
      <c r="R771" s="429"/>
      <c r="S771" s="428"/>
      <c r="T771" s="428"/>
      <c r="U771" s="428"/>
      <c r="V771" s="430"/>
      <c r="W771" s="430"/>
      <c r="X771" s="430"/>
      <c r="Y771" s="430"/>
      <c r="Z771" s="428"/>
      <c r="AA771" s="428"/>
      <c r="AB771" s="391"/>
      <c r="AC771" s="391"/>
      <c r="AD771" s="391"/>
      <c r="AE771" s="431"/>
      <c r="AF771" s="431"/>
      <c r="AG771" s="431"/>
      <c r="AH771" s="431"/>
      <c r="AI771" s="431"/>
      <c r="AJ771" s="431"/>
      <c r="AK771" s="431"/>
      <c r="AL771" s="394"/>
      <c r="AM771" s="394"/>
      <c r="AN771" s="394"/>
      <c r="AO771" s="394"/>
      <c r="AP771" s="394"/>
      <c r="AQ771" s="394"/>
      <c r="AR771" s="394"/>
      <c r="AS771" s="395"/>
    </row>
    <row r="772" spans="2:46">
      <c r="B772" s="320" t="s">
        <v>312</v>
      </c>
      <c r="C772" s="334"/>
      <c r="D772" s="334"/>
      <c r="E772" s="371"/>
      <c r="F772" s="371"/>
      <c r="G772" s="371"/>
      <c r="H772" s="371"/>
      <c r="I772" s="371"/>
      <c r="J772" s="371"/>
      <c r="K772" s="371"/>
      <c r="L772" s="371"/>
      <c r="M772" s="371"/>
      <c r="N772" s="371"/>
      <c r="O772" s="371"/>
      <c r="P772" s="371"/>
      <c r="Q772" s="371"/>
      <c r="R772" s="287"/>
      <c r="S772" s="336"/>
      <c r="T772" s="336"/>
      <c r="U772" s="336"/>
      <c r="V772" s="335"/>
      <c r="W772" s="335"/>
      <c r="X772" s="335"/>
      <c r="Y772" s="335"/>
      <c r="Z772" s="336"/>
      <c r="AA772" s="336"/>
      <c r="AB772" s="336"/>
      <c r="AC772" s="336"/>
      <c r="AD772" s="336"/>
      <c r="AE772" s="802">
        <f>HLOOKUP(AE$35,'3.  Distribution Rates'!$C$122:$P$135,10,FALSE)</f>
        <v>0</v>
      </c>
      <c r="AF772" s="802">
        <f>HLOOKUP(AF$35,'3.  Distribution Rates'!$C$122:$P$135,10,FALSE)</f>
        <v>0</v>
      </c>
      <c r="AG772" s="337">
        <f>HLOOKUP(AG$35,'3.  Distribution Rates'!$C$122:$P$135,10,FALSE)</f>
        <v>0</v>
      </c>
      <c r="AH772" s="337">
        <f>HLOOKUP(AH$35,'3.  Distribution Rates'!$C$122:$P$135,10,FALSE)</f>
        <v>0</v>
      </c>
      <c r="AI772" s="337">
        <f>HLOOKUP(AI$35,'3.  Distribution Rates'!$C$122:$P$135,10,FALSE)</f>
        <v>0</v>
      </c>
      <c r="AJ772" s="337">
        <f>HLOOKUP(AJ$35,'3.  Distribution Rates'!$C$122:$P$135,10,FALSE)</f>
        <v>0</v>
      </c>
      <c r="AK772" s="337">
        <f>HLOOKUP(AK$35,'3.  Distribution Rates'!$C$122:$P$135,10,FALSE)</f>
        <v>0</v>
      </c>
      <c r="AL772" s="337">
        <f>HLOOKUP(AL$35,'3.  Distribution Rates'!$C$122:$P$135,10,FALSE)</f>
        <v>0</v>
      </c>
      <c r="AM772" s="337">
        <f>HLOOKUP(AM$35,'3.  Distribution Rates'!$C$122:$P$135,10,FALSE)</f>
        <v>0</v>
      </c>
      <c r="AN772" s="337">
        <f>HLOOKUP(AN$35,'3.  Distribution Rates'!$C$122:$P$135,10,FALSE)</f>
        <v>0</v>
      </c>
      <c r="AO772" s="337">
        <f>HLOOKUP(AO$35,'3.  Distribution Rates'!$C$122:$P$135,10,FALSE)</f>
        <v>0</v>
      </c>
      <c r="AP772" s="337">
        <f>HLOOKUP(AP$35,'3.  Distribution Rates'!$C$122:$P$135,10,FALSE)</f>
        <v>0</v>
      </c>
      <c r="AQ772" s="337">
        <f>HLOOKUP(AQ$35,'3.  Distribution Rates'!$C$122:$P$135,10,FALSE)</f>
        <v>0</v>
      </c>
      <c r="AR772" s="337">
        <f>HLOOKUP(AR$35,'3.  Distribution Rates'!$C$122:$P$135,10,FALSE)</f>
        <v>0</v>
      </c>
      <c r="AS772" s="344"/>
      <c r="AT772" s="438"/>
    </row>
    <row r="773" spans="2:46">
      <c r="B773" s="320" t="s">
        <v>313</v>
      </c>
      <c r="C773" s="341"/>
      <c r="D773" s="305"/>
      <c r="E773" s="275"/>
      <c r="F773" s="275"/>
      <c r="G773" s="275"/>
      <c r="H773" s="275"/>
      <c r="I773" s="275"/>
      <c r="J773" s="275"/>
      <c r="K773" s="275"/>
      <c r="L773" s="275"/>
      <c r="M773" s="275"/>
      <c r="N773" s="275"/>
      <c r="O773" s="275"/>
      <c r="P773" s="275"/>
      <c r="Q773" s="275"/>
      <c r="R773" s="287"/>
      <c r="S773" s="275"/>
      <c r="T773" s="275"/>
      <c r="U773" s="275"/>
      <c r="V773" s="305"/>
      <c r="W773" s="305"/>
      <c r="X773" s="305"/>
      <c r="Y773" s="305"/>
      <c r="Z773" s="275"/>
      <c r="AA773" s="275"/>
      <c r="AB773" s="275"/>
      <c r="AC773" s="275"/>
      <c r="AD773" s="275"/>
      <c r="AE773" s="373">
        <f>'4.  2011-2014 LRAM'!AM141*AE772</f>
        <v>0</v>
      </c>
      <c r="AF773" s="373">
        <f>'4.  2011-2014 LRAM'!AN141*AF772</f>
        <v>0</v>
      </c>
      <c r="AG773" s="373">
        <f>'4.  2011-2014 LRAM'!AO141*AG772</f>
        <v>0</v>
      </c>
      <c r="AH773" s="373">
        <f>'4.  2011-2014 LRAM'!AP141*AH772</f>
        <v>0</v>
      </c>
      <c r="AI773" s="373">
        <f>'4.  2011-2014 LRAM'!AQ141*AI772</f>
        <v>0</v>
      </c>
      <c r="AJ773" s="373">
        <f>'4.  2011-2014 LRAM'!AR141*AJ772</f>
        <v>0</v>
      </c>
      <c r="AK773" s="373">
        <f>'4.  2011-2014 LRAM'!AS141*AK772</f>
        <v>0</v>
      </c>
      <c r="AL773" s="373">
        <f>'4.  2011-2014 LRAM'!AT141*AL772</f>
        <v>0</v>
      </c>
      <c r="AM773" s="373">
        <f>'4.  2011-2014 LRAM'!AU141*AM772</f>
        <v>0</v>
      </c>
      <c r="AN773" s="373">
        <f>'4.  2011-2014 LRAM'!AV141*AN772</f>
        <v>0</v>
      </c>
      <c r="AO773" s="373">
        <f>'4.  2011-2014 LRAM'!AW141*AO772</f>
        <v>0</v>
      </c>
      <c r="AP773" s="373">
        <f>'4.  2011-2014 LRAM'!AX141*AP772</f>
        <v>0</v>
      </c>
      <c r="AQ773" s="373">
        <f>'4.  2011-2014 LRAM'!AY141*AQ772</f>
        <v>0</v>
      </c>
      <c r="AR773" s="373">
        <f>'4.  2011-2014 LRAM'!AZ141*AR772</f>
        <v>0</v>
      </c>
      <c r="AS773" s="613">
        <f t="shared" ref="AS773:AS779" si="1026">SUM(AE773:AR773)</f>
        <v>0</v>
      </c>
      <c r="AT773" s="438"/>
    </row>
    <row r="774" spans="2:46">
      <c r="B774" s="320" t="s">
        <v>314</v>
      </c>
      <c r="C774" s="341"/>
      <c r="D774" s="305"/>
      <c r="E774" s="275"/>
      <c r="F774" s="275"/>
      <c r="G774" s="275"/>
      <c r="H774" s="275"/>
      <c r="I774" s="275"/>
      <c r="J774" s="275"/>
      <c r="K774" s="275"/>
      <c r="L774" s="275"/>
      <c r="M774" s="275"/>
      <c r="N774" s="275"/>
      <c r="O774" s="275"/>
      <c r="P774" s="275"/>
      <c r="Q774" s="275"/>
      <c r="R774" s="287"/>
      <c r="S774" s="275"/>
      <c r="T774" s="275"/>
      <c r="U774" s="275"/>
      <c r="V774" s="305"/>
      <c r="W774" s="305"/>
      <c r="X774" s="305"/>
      <c r="Y774" s="305"/>
      <c r="Z774" s="275"/>
      <c r="AA774" s="275"/>
      <c r="AB774" s="275"/>
      <c r="AC774" s="275"/>
      <c r="AD774" s="275"/>
      <c r="AE774" s="373">
        <f>'4.  2011-2014 LRAM'!AM280*AE772</f>
        <v>0</v>
      </c>
      <c r="AF774" s="373">
        <f>'4.  2011-2014 LRAM'!AN280*AF772</f>
        <v>0</v>
      </c>
      <c r="AG774" s="373">
        <f>'4.  2011-2014 LRAM'!AO280*AG772</f>
        <v>0</v>
      </c>
      <c r="AH774" s="373">
        <f>'4.  2011-2014 LRAM'!AP280*AH772</f>
        <v>0</v>
      </c>
      <c r="AI774" s="373">
        <f>'4.  2011-2014 LRAM'!AQ280*AI772</f>
        <v>0</v>
      </c>
      <c r="AJ774" s="373">
        <f>'4.  2011-2014 LRAM'!AR280*AJ772</f>
        <v>0</v>
      </c>
      <c r="AK774" s="373">
        <f>'4.  2011-2014 LRAM'!AS280*AK772</f>
        <v>0</v>
      </c>
      <c r="AL774" s="373">
        <f>'4.  2011-2014 LRAM'!AT280*AL772</f>
        <v>0</v>
      </c>
      <c r="AM774" s="373">
        <f>'4.  2011-2014 LRAM'!AU280*AM772</f>
        <v>0</v>
      </c>
      <c r="AN774" s="373">
        <f>'4.  2011-2014 LRAM'!AV280*AN772</f>
        <v>0</v>
      </c>
      <c r="AO774" s="373">
        <f>'4.  2011-2014 LRAM'!AW280*AO772</f>
        <v>0</v>
      </c>
      <c r="AP774" s="373">
        <f>'4.  2011-2014 LRAM'!AX280*AP772</f>
        <v>0</v>
      </c>
      <c r="AQ774" s="373">
        <f>'4.  2011-2014 LRAM'!AY280*AQ772</f>
        <v>0</v>
      </c>
      <c r="AR774" s="373">
        <f>'4.  2011-2014 LRAM'!AZ280*AR772</f>
        <v>0</v>
      </c>
      <c r="AS774" s="613">
        <f t="shared" si="1026"/>
        <v>0</v>
      </c>
      <c r="AT774" s="438"/>
    </row>
    <row r="775" spans="2:46">
      <c r="B775" s="320" t="s">
        <v>315</v>
      </c>
      <c r="C775" s="341"/>
      <c r="D775" s="305"/>
      <c r="E775" s="275"/>
      <c r="F775" s="275"/>
      <c r="G775" s="275"/>
      <c r="H775" s="275"/>
      <c r="I775" s="275"/>
      <c r="J775" s="275"/>
      <c r="K775" s="275"/>
      <c r="L775" s="275"/>
      <c r="M775" s="275"/>
      <c r="N775" s="275"/>
      <c r="O775" s="275"/>
      <c r="P775" s="275"/>
      <c r="Q775" s="275"/>
      <c r="R775" s="287"/>
      <c r="S775" s="275"/>
      <c r="T775" s="275"/>
      <c r="U775" s="275"/>
      <c r="V775" s="305"/>
      <c r="W775" s="305"/>
      <c r="X775" s="305"/>
      <c r="Y775" s="305"/>
      <c r="Z775" s="275"/>
      <c r="AA775" s="275"/>
      <c r="AB775" s="275"/>
      <c r="AC775" s="275"/>
      <c r="AD775" s="275"/>
      <c r="AE775" s="373">
        <f>'4.  2011-2014 LRAM'!AM416*AE772</f>
        <v>0</v>
      </c>
      <c r="AF775" s="373">
        <f>'4.  2011-2014 LRAM'!AN416*AF772</f>
        <v>0</v>
      </c>
      <c r="AG775" s="373">
        <f>'4.  2011-2014 LRAM'!AO416*AG772</f>
        <v>0</v>
      </c>
      <c r="AH775" s="373">
        <f>'4.  2011-2014 LRAM'!AP416*AH772</f>
        <v>0</v>
      </c>
      <c r="AI775" s="373">
        <f>'4.  2011-2014 LRAM'!AQ416*AI772</f>
        <v>0</v>
      </c>
      <c r="AJ775" s="373">
        <f>'4.  2011-2014 LRAM'!AR416*AJ772</f>
        <v>0</v>
      </c>
      <c r="AK775" s="373">
        <f>'4.  2011-2014 LRAM'!AS416*AK772</f>
        <v>0</v>
      </c>
      <c r="AL775" s="373">
        <f>'4.  2011-2014 LRAM'!AT416*AL772</f>
        <v>0</v>
      </c>
      <c r="AM775" s="373">
        <f>'4.  2011-2014 LRAM'!AU416*AM772</f>
        <v>0</v>
      </c>
      <c r="AN775" s="373">
        <f>'4.  2011-2014 LRAM'!AV416*AN772</f>
        <v>0</v>
      </c>
      <c r="AO775" s="373">
        <f>'4.  2011-2014 LRAM'!AW416*AO772</f>
        <v>0</v>
      </c>
      <c r="AP775" s="373">
        <f>'4.  2011-2014 LRAM'!AX416*AP772</f>
        <v>0</v>
      </c>
      <c r="AQ775" s="373">
        <f>'4.  2011-2014 LRAM'!AY416*AQ772</f>
        <v>0</v>
      </c>
      <c r="AR775" s="373">
        <f>'4.  2011-2014 LRAM'!AZ416*AR772</f>
        <v>0</v>
      </c>
      <c r="AS775" s="613">
        <f t="shared" si="1026"/>
        <v>0</v>
      </c>
      <c r="AT775" s="438"/>
    </row>
    <row r="776" spans="2:46">
      <c r="B776" s="320" t="s">
        <v>316</v>
      </c>
      <c r="C776" s="341"/>
      <c r="D776" s="305"/>
      <c r="E776" s="275"/>
      <c r="F776" s="275"/>
      <c r="G776" s="275"/>
      <c r="H776" s="275"/>
      <c r="I776" s="275"/>
      <c r="J776" s="275"/>
      <c r="K776" s="275"/>
      <c r="L776" s="275"/>
      <c r="M776" s="275"/>
      <c r="N776" s="275"/>
      <c r="O776" s="275"/>
      <c r="P776" s="275"/>
      <c r="Q776" s="275"/>
      <c r="R776" s="287"/>
      <c r="S776" s="275"/>
      <c r="T776" s="275"/>
      <c r="U776" s="275"/>
      <c r="V776" s="305"/>
      <c r="W776" s="305"/>
      <c r="X776" s="305"/>
      <c r="Y776" s="305"/>
      <c r="Z776" s="275"/>
      <c r="AA776" s="275"/>
      <c r="AB776" s="275"/>
      <c r="AC776" s="275"/>
      <c r="AD776" s="275"/>
      <c r="AE776" s="373">
        <f>'4.  2011-2014 LRAM'!AM553*AE772</f>
        <v>0</v>
      </c>
      <c r="AF776" s="373">
        <f>'4.  2011-2014 LRAM'!AN553*AF772</f>
        <v>0</v>
      </c>
      <c r="AG776" s="373">
        <f>'4.  2011-2014 LRAM'!AO553*AG772</f>
        <v>0</v>
      </c>
      <c r="AH776" s="373">
        <f>'4.  2011-2014 LRAM'!AP553*AH772</f>
        <v>0</v>
      </c>
      <c r="AI776" s="373">
        <f>'4.  2011-2014 LRAM'!AQ553*AI772</f>
        <v>0</v>
      </c>
      <c r="AJ776" s="373">
        <f>'4.  2011-2014 LRAM'!AR553*AJ772</f>
        <v>0</v>
      </c>
      <c r="AK776" s="373">
        <f>'4.  2011-2014 LRAM'!AS553*AK772</f>
        <v>0</v>
      </c>
      <c r="AL776" s="373">
        <f>'4.  2011-2014 LRAM'!AT553*AL772</f>
        <v>0</v>
      </c>
      <c r="AM776" s="373">
        <f>'4.  2011-2014 LRAM'!AU553*AM772</f>
        <v>0</v>
      </c>
      <c r="AN776" s="373">
        <f>'4.  2011-2014 LRAM'!AV553*AN772</f>
        <v>0</v>
      </c>
      <c r="AO776" s="373">
        <f>'4.  2011-2014 LRAM'!AW553*AO772</f>
        <v>0</v>
      </c>
      <c r="AP776" s="373">
        <f>'4.  2011-2014 LRAM'!AX553*AP772</f>
        <v>0</v>
      </c>
      <c r="AQ776" s="373">
        <f>'4.  2011-2014 LRAM'!AY553*AQ772</f>
        <v>0</v>
      </c>
      <c r="AR776" s="373">
        <f>'4.  2011-2014 LRAM'!AZ553*AR772</f>
        <v>0</v>
      </c>
      <c r="AS776" s="613">
        <f t="shared" si="1026"/>
        <v>0</v>
      </c>
      <c r="AT776" s="438"/>
    </row>
    <row r="777" spans="2:46">
      <c r="B777" s="320" t="s">
        <v>317</v>
      </c>
      <c r="C777" s="341"/>
      <c r="D777" s="305"/>
      <c r="E777" s="275"/>
      <c r="F777" s="275"/>
      <c r="G777" s="275"/>
      <c r="H777" s="275"/>
      <c r="I777" s="275"/>
      <c r="J777" s="275"/>
      <c r="K777" s="275"/>
      <c r="L777" s="275"/>
      <c r="M777" s="275"/>
      <c r="N777" s="275"/>
      <c r="O777" s="275"/>
      <c r="P777" s="275"/>
      <c r="Q777" s="275"/>
      <c r="R777" s="287"/>
      <c r="S777" s="275"/>
      <c r="T777" s="275"/>
      <c r="U777" s="275"/>
      <c r="V777" s="305"/>
      <c r="W777" s="305"/>
      <c r="X777" s="305"/>
      <c r="Y777" s="305"/>
      <c r="Z777" s="275"/>
      <c r="AA777" s="275"/>
      <c r="AB777" s="275"/>
      <c r="AC777" s="275"/>
      <c r="AD777" s="275"/>
      <c r="AE777" s="373">
        <f>AE210*AE772</f>
        <v>0</v>
      </c>
      <c r="AF777" s="373">
        <f t="shared" ref="AF777:AR777" si="1027">AF210*AF772</f>
        <v>0</v>
      </c>
      <c r="AG777" s="373">
        <f t="shared" si="1027"/>
        <v>0</v>
      </c>
      <c r="AH777" s="373">
        <f t="shared" si="1027"/>
        <v>0</v>
      </c>
      <c r="AI777" s="373">
        <f t="shared" si="1027"/>
        <v>0</v>
      </c>
      <c r="AJ777" s="373">
        <f t="shared" si="1027"/>
        <v>0</v>
      </c>
      <c r="AK777" s="373">
        <f t="shared" si="1027"/>
        <v>0</v>
      </c>
      <c r="AL777" s="373">
        <f t="shared" si="1027"/>
        <v>0</v>
      </c>
      <c r="AM777" s="373">
        <f t="shared" si="1027"/>
        <v>0</v>
      </c>
      <c r="AN777" s="373">
        <f t="shared" si="1027"/>
        <v>0</v>
      </c>
      <c r="AO777" s="373">
        <f t="shared" si="1027"/>
        <v>0</v>
      </c>
      <c r="AP777" s="373">
        <f t="shared" si="1027"/>
        <v>0</v>
      </c>
      <c r="AQ777" s="373">
        <f t="shared" si="1027"/>
        <v>0</v>
      </c>
      <c r="AR777" s="373">
        <f t="shared" si="1027"/>
        <v>0</v>
      </c>
      <c r="AS777" s="613">
        <f t="shared" si="1026"/>
        <v>0</v>
      </c>
      <c r="AT777" s="438"/>
    </row>
    <row r="778" spans="2:46">
      <c r="B778" s="320" t="s">
        <v>318</v>
      </c>
      <c r="C778" s="341"/>
      <c r="D778" s="305"/>
      <c r="E778" s="275"/>
      <c r="F778" s="275"/>
      <c r="G778" s="275"/>
      <c r="H778" s="275"/>
      <c r="I778" s="275"/>
      <c r="J778" s="275"/>
      <c r="K778" s="275"/>
      <c r="L778" s="275"/>
      <c r="M778" s="275"/>
      <c r="N778" s="275"/>
      <c r="O778" s="275"/>
      <c r="P778" s="275"/>
      <c r="Q778" s="275"/>
      <c r="R778" s="287"/>
      <c r="S778" s="275"/>
      <c r="T778" s="275"/>
      <c r="U778" s="275"/>
      <c r="V778" s="305"/>
      <c r="W778" s="305"/>
      <c r="X778" s="305"/>
      <c r="Y778" s="305"/>
      <c r="Z778" s="275"/>
      <c r="AA778" s="275"/>
      <c r="AB778" s="275"/>
      <c r="AC778" s="275"/>
      <c r="AD778" s="275"/>
      <c r="AE778" s="373">
        <f>AE400*AE772</f>
        <v>0</v>
      </c>
      <c r="AF778" s="373">
        <f t="shared" ref="AF778:AR778" si="1028">AF400*AF772</f>
        <v>0</v>
      </c>
      <c r="AG778" s="373">
        <f t="shared" si="1028"/>
        <v>0</v>
      </c>
      <c r="AH778" s="373">
        <f t="shared" si="1028"/>
        <v>0</v>
      </c>
      <c r="AI778" s="373">
        <f t="shared" si="1028"/>
        <v>0</v>
      </c>
      <c r="AJ778" s="373">
        <f t="shared" si="1028"/>
        <v>0</v>
      </c>
      <c r="AK778" s="373">
        <f t="shared" si="1028"/>
        <v>0</v>
      </c>
      <c r="AL778" s="373">
        <f t="shared" si="1028"/>
        <v>0</v>
      </c>
      <c r="AM778" s="373">
        <f t="shared" si="1028"/>
        <v>0</v>
      </c>
      <c r="AN778" s="373">
        <f t="shared" si="1028"/>
        <v>0</v>
      </c>
      <c r="AO778" s="373">
        <f t="shared" si="1028"/>
        <v>0</v>
      </c>
      <c r="AP778" s="373">
        <f t="shared" si="1028"/>
        <v>0</v>
      </c>
      <c r="AQ778" s="373">
        <f t="shared" si="1028"/>
        <v>0</v>
      </c>
      <c r="AR778" s="373">
        <f t="shared" si="1028"/>
        <v>0</v>
      </c>
      <c r="AS778" s="613">
        <f t="shared" si="1026"/>
        <v>0</v>
      </c>
      <c r="AT778" s="438"/>
    </row>
    <row r="779" spans="2:46">
      <c r="B779" s="320" t="s">
        <v>319</v>
      </c>
      <c r="C779" s="341"/>
      <c r="D779" s="305"/>
      <c r="E779" s="275"/>
      <c r="F779" s="275"/>
      <c r="G779" s="275"/>
      <c r="H779" s="275"/>
      <c r="I779" s="275"/>
      <c r="J779" s="275"/>
      <c r="K779" s="275"/>
      <c r="L779" s="275"/>
      <c r="M779" s="275"/>
      <c r="N779" s="275"/>
      <c r="O779" s="275"/>
      <c r="P779" s="275"/>
      <c r="Q779" s="275"/>
      <c r="R779" s="287"/>
      <c r="S779" s="275"/>
      <c r="T779" s="275"/>
      <c r="U779" s="275"/>
      <c r="V779" s="305"/>
      <c r="W779" s="305"/>
      <c r="X779" s="305"/>
      <c r="Y779" s="305"/>
      <c r="Z779" s="275"/>
      <c r="AA779" s="275"/>
      <c r="AB779" s="275"/>
      <c r="AC779" s="275"/>
      <c r="AD779" s="275"/>
      <c r="AE779" s="373">
        <f>AE590*AE772</f>
        <v>0</v>
      </c>
      <c r="AF779" s="373">
        <f t="shared" ref="AF779:AR779" si="1029">AF590*AF772</f>
        <v>0</v>
      </c>
      <c r="AG779" s="373">
        <f t="shared" si="1029"/>
        <v>0</v>
      </c>
      <c r="AH779" s="373">
        <f t="shared" si="1029"/>
        <v>0</v>
      </c>
      <c r="AI779" s="373">
        <f t="shared" si="1029"/>
        <v>0</v>
      </c>
      <c r="AJ779" s="373">
        <f t="shared" si="1029"/>
        <v>0</v>
      </c>
      <c r="AK779" s="373">
        <f t="shared" si="1029"/>
        <v>0</v>
      </c>
      <c r="AL779" s="373">
        <f t="shared" si="1029"/>
        <v>0</v>
      </c>
      <c r="AM779" s="373">
        <f t="shared" si="1029"/>
        <v>0</v>
      </c>
      <c r="AN779" s="373">
        <f t="shared" si="1029"/>
        <v>0</v>
      </c>
      <c r="AO779" s="373">
        <f t="shared" si="1029"/>
        <v>0</v>
      </c>
      <c r="AP779" s="373">
        <f t="shared" si="1029"/>
        <v>0</v>
      </c>
      <c r="AQ779" s="373">
        <f t="shared" si="1029"/>
        <v>0</v>
      </c>
      <c r="AR779" s="373">
        <f t="shared" si="1029"/>
        <v>0</v>
      </c>
      <c r="AS779" s="613">
        <f t="shared" si="1026"/>
        <v>0</v>
      </c>
      <c r="AT779" s="438"/>
    </row>
    <row r="780" spans="2:46">
      <c r="B780" s="320" t="s">
        <v>320</v>
      </c>
      <c r="C780" s="341"/>
      <c r="D780" s="305"/>
      <c r="E780" s="275"/>
      <c r="F780" s="275"/>
      <c r="G780" s="275"/>
      <c r="H780" s="275"/>
      <c r="I780" s="275"/>
      <c r="J780" s="275"/>
      <c r="K780" s="275"/>
      <c r="L780" s="275"/>
      <c r="M780" s="275"/>
      <c r="N780" s="275"/>
      <c r="O780" s="275"/>
      <c r="P780" s="275"/>
      <c r="Q780" s="275"/>
      <c r="R780" s="287"/>
      <c r="S780" s="275"/>
      <c r="T780" s="275"/>
      <c r="U780" s="275"/>
      <c r="V780" s="305"/>
      <c r="W780" s="305"/>
      <c r="X780" s="305"/>
      <c r="Y780" s="305"/>
      <c r="Z780" s="275"/>
      <c r="AA780" s="275"/>
      <c r="AB780" s="275"/>
      <c r="AC780" s="275"/>
      <c r="AD780" s="275"/>
      <c r="AE780" s="373">
        <f>AE769*AE772</f>
        <v>0</v>
      </c>
      <c r="AF780" s="373">
        <f t="shared" ref="AF780:AR780" si="1030">AF769*AF772</f>
        <v>0</v>
      </c>
      <c r="AG780" s="373">
        <f t="shared" si="1030"/>
        <v>0</v>
      </c>
      <c r="AH780" s="373">
        <f t="shared" si="1030"/>
        <v>0</v>
      </c>
      <c r="AI780" s="373">
        <f t="shared" si="1030"/>
        <v>0</v>
      </c>
      <c r="AJ780" s="373">
        <f t="shared" si="1030"/>
        <v>0</v>
      </c>
      <c r="AK780" s="373">
        <f t="shared" si="1030"/>
        <v>0</v>
      </c>
      <c r="AL780" s="373">
        <f t="shared" si="1030"/>
        <v>0</v>
      </c>
      <c r="AM780" s="373">
        <f t="shared" si="1030"/>
        <v>0</v>
      </c>
      <c r="AN780" s="373">
        <f t="shared" si="1030"/>
        <v>0</v>
      </c>
      <c r="AO780" s="373">
        <f t="shared" si="1030"/>
        <v>0</v>
      </c>
      <c r="AP780" s="373">
        <f t="shared" si="1030"/>
        <v>0</v>
      </c>
      <c r="AQ780" s="373">
        <f t="shared" si="1030"/>
        <v>0</v>
      </c>
      <c r="AR780" s="373">
        <f t="shared" si="1030"/>
        <v>0</v>
      </c>
      <c r="AS780" s="613">
        <f>SUM(AE780:AR780)</f>
        <v>0</v>
      </c>
      <c r="AT780" s="438"/>
    </row>
    <row r="781" spans="2:46" ht="15.75">
      <c r="B781" s="345" t="s">
        <v>321</v>
      </c>
      <c r="C781" s="341"/>
      <c r="D781" s="332"/>
      <c r="E781" s="330"/>
      <c r="F781" s="330"/>
      <c r="G781" s="330"/>
      <c r="H781" s="330"/>
      <c r="I781" s="330"/>
      <c r="J781" s="330"/>
      <c r="K781" s="330"/>
      <c r="L781" s="330"/>
      <c r="M781" s="330"/>
      <c r="N781" s="330"/>
      <c r="O781" s="330"/>
      <c r="P781" s="330"/>
      <c r="Q781" s="330"/>
      <c r="R781" s="296"/>
      <c r="S781" s="330"/>
      <c r="T781" s="330"/>
      <c r="U781" s="330"/>
      <c r="V781" s="332"/>
      <c r="W781" s="332"/>
      <c r="X781" s="332"/>
      <c r="Y781" s="332"/>
      <c r="Z781" s="330"/>
      <c r="AA781" s="330"/>
      <c r="AB781" s="330"/>
      <c r="AC781" s="330"/>
      <c r="AD781" s="330"/>
      <c r="AE781" s="342">
        <f>SUM(AE773:AE780)</f>
        <v>0</v>
      </c>
      <c r="AF781" s="342">
        <f>SUM(AF773:AF780)</f>
        <v>0</v>
      </c>
      <c r="AG781" s="342">
        <f t="shared" ref="AG781:AK781" si="1031">SUM(AG773:AG780)</f>
        <v>0</v>
      </c>
      <c r="AH781" s="342">
        <f t="shared" si="1031"/>
        <v>0</v>
      </c>
      <c r="AI781" s="342">
        <f t="shared" si="1031"/>
        <v>0</v>
      </c>
      <c r="AJ781" s="342">
        <f t="shared" si="1031"/>
        <v>0</v>
      </c>
      <c r="AK781" s="342">
        <f t="shared" si="1031"/>
        <v>0</v>
      </c>
      <c r="AL781" s="342">
        <f t="shared" ref="AL781:AR781" si="1032">SUM(AL773:AL780)</f>
        <v>0</v>
      </c>
      <c r="AM781" s="342">
        <f t="shared" si="1032"/>
        <v>0</v>
      </c>
      <c r="AN781" s="342">
        <f t="shared" si="1032"/>
        <v>0</v>
      </c>
      <c r="AO781" s="342">
        <f t="shared" si="1032"/>
        <v>0</v>
      </c>
      <c r="AP781" s="342">
        <f t="shared" si="1032"/>
        <v>0</v>
      </c>
      <c r="AQ781" s="342">
        <f t="shared" si="1032"/>
        <v>0</v>
      </c>
      <c r="AR781" s="342">
        <f t="shared" si="1032"/>
        <v>0</v>
      </c>
      <c r="AS781" s="402">
        <f>SUM(AS773:AS780)</f>
        <v>0</v>
      </c>
      <c r="AT781" s="438"/>
    </row>
    <row r="782" spans="2:46" ht="15.75">
      <c r="B782" s="345" t="s">
        <v>322</v>
      </c>
      <c r="C782" s="341"/>
      <c r="D782" s="346"/>
      <c r="E782" s="330"/>
      <c r="F782" s="330"/>
      <c r="G782" s="330"/>
      <c r="H782" s="330"/>
      <c r="I782" s="330"/>
      <c r="J782" s="330"/>
      <c r="K782" s="330"/>
      <c r="L782" s="330"/>
      <c r="M782" s="330"/>
      <c r="N782" s="330"/>
      <c r="O782" s="330"/>
      <c r="P782" s="330"/>
      <c r="Q782" s="330"/>
      <c r="R782" s="296"/>
      <c r="S782" s="330"/>
      <c r="T782" s="330"/>
      <c r="U782" s="330"/>
      <c r="V782" s="332"/>
      <c r="W782" s="332"/>
      <c r="X782" s="332"/>
      <c r="Y782" s="332"/>
      <c r="Z782" s="330"/>
      <c r="AA782" s="330"/>
      <c r="AB782" s="330"/>
      <c r="AC782" s="330"/>
      <c r="AD782" s="330"/>
      <c r="AE782" s="343">
        <f>AE770*AE772</f>
        <v>0</v>
      </c>
      <c r="AF782" s="343">
        <f t="shared" ref="AF782:AK782" si="1033">AF770*AF772</f>
        <v>0</v>
      </c>
      <c r="AG782" s="343">
        <f t="shared" si="1033"/>
        <v>0</v>
      </c>
      <c r="AH782" s="343">
        <f t="shared" si="1033"/>
        <v>0</v>
      </c>
      <c r="AI782" s="343">
        <f t="shared" si="1033"/>
        <v>0</v>
      </c>
      <c r="AJ782" s="343">
        <f t="shared" si="1033"/>
        <v>0</v>
      </c>
      <c r="AK782" s="343">
        <f t="shared" si="1033"/>
        <v>0</v>
      </c>
      <c r="AL782" s="343">
        <f t="shared" ref="AL782:AR782" si="1034">AL770*AL772</f>
        <v>0</v>
      </c>
      <c r="AM782" s="343">
        <f t="shared" si="1034"/>
        <v>0</v>
      </c>
      <c r="AN782" s="343">
        <f t="shared" si="1034"/>
        <v>0</v>
      </c>
      <c r="AO782" s="343">
        <f t="shared" si="1034"/>
        <v>0</v>
      </c>
      <c r="AP782" s="343">
        <f t="shared" si="1034"/>
        <v>0</v>
      </c>
      <c r="AQ782" s="343">
        <f t="shared" si="1034"/>
        <v>0</v>
      </c>
      <c r="AR782" s="343">
        <f t="shared" si="1034"/>
        <v>0</v>
      </c>
      <c r="AS782" s="402">
        <f>SUM(AE782:AR782)</f>
        <v>0</v>
      </c>
      <c r="AT782" s="438"/>
    </row>
    <row r="783" spans="2:46" ht="15.75">
      <c r="B783" s="345" t="s">
        <v>323</v>
      </c>
      <c r="C783" s="341"/>
      <c r="D783" s="346"/>
      <c r="E783" s="330"/>
      <c r="F783" s="330"/>
      <c r="G783" s="330"/>
      <c r="H783" s="330"/>
      <c r="I783" s="330"/>
      <c r="J783" s="330"/>
      <c r="K783" s="330"/>
      <c r="L783" s="330"/>
      <c r="M783" s="330"/>
      <c r="N783" s="330"/>
      <c r="O783" s="330"/>
      <c r="P783" s="330"/>
      <c r="Q783" s="330"/>
      <c r="R783" s="296"/>
      <c r="S783" s="330"/>
      <c r="T783" s="330"/>
      <c r="U783" s="330"/>
      <c r="V783" s="346"/>
      <c r="W783" s="346"/>
      <c r="X783" s="346"/>
      <c r="Y783" s="346"/>
      <c r="Z783" s="330"/>
      <c r="AA783" s="330"/>
      <c r="AB783" s="330"/>
      <c r="AC783" s="330"/>
      <c r="AD783" s="330"/>
      <c r="AE783" s="347"/>
      <c r="AF783" s="347"/>
      <c r="AG783" s="347"/>
      <c r="AH783" s="347"/>
      <c r="AI783" s="347"/>
      <c r="AJ783" s="347"/>
      <c r="AK783" s="347"/>
      <c r="AL783" s="347"/>
      <c r="AM783" s="347"/>
      <c r="AN783" s="347"/>
      <c r="AO783" s="347"/>
      <c r="AP783" s="347"/>
      <c r="AQ783" s="347"/>
      <c r="AR783" s="347"/>
      <c r="AS783" s="402">
        <f>AS781-AS782</f>
        <v>0</v>
      </c>
      <c r="AT783" s="438"/>
    </row>
    <row r="784" spans="2:46">
      <c r="B784" s="320"/>
      <c r="C784" s="346"/>
      <c r="D784" s="346"/>
      <c r="E784" s="330"/>
      <c r="F784" s="330"/>
      <c r="G784" s="330"/>
      <c r="H784" s="330"/>
      <c r="I784" s="330"/>
      <c r="J784" s="330"/>
      <c r="K784" s="330"/>
      <c r="L784" s="330"/>
      <c r="M784" s="330"/>
      <c r="N784" s="330"/>
      <c r="O784" s="330"/>
      <c r="P784" s="330"/>
      <c r="Q784" s="330"/>
      <c r="R784" s="296"/>
      <c r="S784" s="330"/>
      <c r="T784" s="330"/>
      <c r="U784" s="330"/>
      <c r="V784" s="346"/>
      <c r="W784" s="341"/>
      <c r="X784" s="346"/>
      <c r="Y784" s="346"/>
      <c r="Z784" s="330"/>
      <c r="AA784" s="330"/>
      <c r="AB784" s="330"/>
      <c r="AC784" s="330"/>
      <c r="AD784" s="330"/>
      <c r="AE784" s="348"/>
      <c r="AF784" s="348"/>
      <c r="AG784" s="348"/>
      <c r="AH784" s="348"/>
      <c r="AI784" s="348"/>
      <c r="AJ784" s="348"/>
      <c r="AK784" s="348"/>
      <c r="AL784" s="348"/>
      <c r="AM784" s="348"/>
      <c r="AN784" s="348"/>
      <c r="AO784" s="348"/>
      <c r="AP784" s="348"/>
      <c r="AQ784" s="348"/>
      <c r="AR784" s="348"/>
      <c r="AS784" s="344"/>
      <c r="AT784" s="438"/>
    </row>
    <row r="785" spans="1:45">
      <c r="B785" s="434" t="s">
        <v>324</v>
      </c>
      <c r="C785" s="300"/>
      <c r="D785" s="275"/>
      <c r="E785" s="275"/>
      <c r="F785" s="275"/>
      <c r="G785" s="275"/>
      <c r="H785" s="275"/>
      <c r="I785" s="275"/>
      <c r="J785" s="275"/>
      <c r="K785" s="275"/>
      <c r="L785" s="275"/>
      <c r="M785" s="275"/>
      <c r="N785" s="275"/>
      <c r="O785" s="275"/>
      <c r="P785" s="275"/>
      <c r="Q785" s="275"/>
      <c r="R785" s="353"/>
      <c r="S785" s="275"/>
      <c r="T785" s="275"/>
      <c r="U785" s="275"/>
      <c r="V785" s="300"/>
      <c r="W785" s="305"/>
      <c r="X785" s="305"/>
      <c r="Y785" s="275"/>
      <c r="Z785" s="275"/>
      <c r="AA785" s="305"/>
      <c r="AB785" s="305"/>
      <c r="AC785" s="305"/>
      <c r="AD785" s="305"/>
      <c r="AE785" s="287">
        <f>SUMPRODUCT($E$608:$E$767,AE608:AE767)</f>
        <v>7225452.1774986489</v>
      </c>
      <c r="AF785" s="287">
        <f>SUMPRODUCT($E$608:$E$767,AF608:AF767)</f>
        <v>5301194.8404576341</v>
      </c>
      <c r="AG785" s="287">
        <f>IF(AG606="kw",SUMPRODUCT($Q$608:$Q$767,$S$608:$S$767,AG608:AG767),SUMPRODUCT($E$608:$E$767,AG608:AG767))</f>
        <v>41661.745245667124</v>
      </c>
      <c r="AH785" s="287">
        <f t="shared" ref="AH785:AR785" si="1035">IF(AH606="kw",SUMPRODUCT($Q$608:$Q$767,$S$608:$S$767,AH608:AH767),SUMPRODUCT($E$608:$E$767,AH608:AH767))</f>
        <v>13118.942549577518</v>
      </c>
      <c r="AI785" s="287">
        <f t="shared" si="1035"/>
        <v>4983.6329258683018</v>
      </c>
      <c r="AJ785" s="287">
        <f t="shared" si="1035"/>
        <v>20577.366725400003</v>
      </c>
      <c r="AK785" s="287">
        <f t="shared" si="1035"/>
        <v>0</v>
      </c>
      <c r="AL785" s="287">
        <f t="shared" si="1035"/>
        <v>0</v>
      </c>
      <c r="AM785" s="287">
        <f t="shared" si="1035"/>
        <v>0</v>
      </c>
      <c r="AN785" s="287">
        <f t="shared" si="1035"/>
        <v>0</v>
      </c>
      <c r="AO785" s="287">
        <f t="shared" si="1035"/>
        <v>0</v>
      </c>
      <c r="AP785" s="287">
        <f t="shared" si="1035"/>
        <v>0</v>
      </c>
      <c r="AQ785" s="287">
        <f t="shared" si="1035"/>
        <v>0</v>
      </c>
      <c r="AR785" s="287">
        <f t="shared" si="1035"/>
        <v>0</v>
      </c>
      <c r="AS785" s="333"/>
    </row>
    <row r="786" spans="1:45">
      <c r="B786" s="434" t="s">
        <v>325</v>
      </c>
      <c r="C786" s="300"/>
      <c r="D786" s="275"/>
      <c r="E786" s="275"/>
      <c r="F786" s="275"/>
      <c r="G786" s="275"/>
      <c r="H786" s="275"/>
      <c r="I786" s="275"/>
      <c r="J786" s="275"/>
      <c r="K786" s="275"/>
      <c r="L786" s="275"/>
      <c r="M786" s="275"/>
      <c r="N786" s="275"/>
      <c r="O786" s="275"/>
      <c r="P786" s="275"/>
      <c r="Q786" s="275"/>
      <c r="R786" s="353"/>
      <c r="S786" s="275"/>
      <c r="T786" s="275"/>
      <c r="U786" s="275"/>
      <c r="V786" s="300"/>
      <c r="W786" s="305"/>
      <c r="X786" s="305"/>
      <c r="Y786" s="275"/>
      <c r="Z786" s="275"/>
      <c r="AA786" s="305"/>
      <c r="AB786" s="305"/>
      <c r="AC786" s="305"/>
      <c r="AD786" s="305"/>
      <c r="AE786" s="287">
        <f>SUMPRODUCT($F$608:$F$767,AE608:AE767)</f>
        <v>7225452.1774986489</v>
      </c>
      <c r="AF786" s="287">
        <f>SUMPRODUCT($F$608:$F$767,AF608:AF767)</f>
        <v>5292181.4351685792</v>
      </c>
      <c r="AG786" s="287">
        <f>IF(AG606="kw",SUMPRODUCT($Q$608:$Q$767,$T$608:$T$767,AG608:AG767),SUMPRODUCT($F$608:$F$767,AG608:AG767))</f>
        <v>41645.919385214132</v>
      </c>
      <c r="AH786" s="287">
        <f t="shared" ref="AH786:AR786" si="1036">IF(AH606="kw",SUMPRODUCT($Q$608:$Q$767,$T$608:$T$767,AH608:AH767),SUMPRODUCT($F$608:$F$767,AH608:AH767))</f>
        <v>13118.942549577518</v>
      </c>
      <c r="AI786" s="287">
        <f t="shared" si="1036"/>
        <v>4973.4533593048345</v>
      </c>
      <c r="AJ786" s="287">
        <f t="shared" si="1036"/>
        <v>20577.366725400003</v>
      </c>
      <c r="AK786" s="287">
        <f t="shared" si="1036"/>
        <v>0</v>
      </c>
      <c r="AL786" s="287">
        <f t="shared" si="1036"/>
        <v>0</v>
      </c>
      <c r="AM786" s="287">
        <f t="shared" si="1036"/>
        <v>0</v>
      </c>
      <c r="AN786" s="287">
        <f t="shared" si="1036"/>
        <v>0</v>
      </c>
      <c r="AO786" s="287">
        <f t="shared" si="1036"/>
        <v>0</v>
      </c>
      <c r="AP786" s="287">
        <f t="shared" si="1036"/>
        <v>0</v>
      </c>
      <c r="AQ786" s="287">
        <f t="shared" si="1036"/>
        <v>0</v>
      </c>
      <c r="AR786" s="287">
        <f t="shared" si="1036"/>
        <v>0</v>
      </c>
      <c r="AS786" s="333"/>
    </row>
    <row r="787" spans="1:45">
      <c r="B787" s="434" t="s">
        <v>839</v>
      </c>
      <c r="C787" s="300"/>
      <c r="D787" s="275"/>
      <c r="E787" s="275"/>
      <c r="F787" s="275"/>
      <c r="G787" s="275"/>
      <c r="H787" s="275"/>
      <c r="I787" s="275"/>
      <c r="J787" s="275"/>
      <c r="K787" s="275"/>
      <c r="L787" s="275"/>
      <c r="M787" s="275"/>
      <c r="N787" s="275"/>
      <c r="O787" s="275"/>
      <c r="P787" s="275"/>
      <c r="Q787" s="275"/>
      <c r="R787" s="353"/>
      <c r="S787" s="275"/>
      <c r="T787" s="275"/>
      <c r="U787" s="275"/>
      <c r="V787" s="300"/>
      <c r="W787" s="305"/>
      <c r="X787" s="305"/>
      <c r="Y787" s="275"/>
      <c r="Z787" s="275"/>
      <c r="AA787" s="305"/>
      <c r="AB787" s="305"/>
      <c r="AC787" s="305"/>
      <c r="AD787" s="305"/>
      <c r="AE787" s="287">
        <f>SUMPRODUCT($G$608:$G$767,AE608:AE767)</f>
        <v>7225452.1774986489</v>
      </c>
      <c r="AF787" s="287">
        <f>SUMPRODUCT($G$608:$G$767,AF608:AF767)</f>
        <v>5279980.0332573522</v>
      </c>
      <c r="AG787" s="287">
        <f>IF(AG606="kw",SUMPRODUCT($Q$608:$Q$767,$U$608:$U$767,AG608:AG767),SUMPRODUCT($G$608:$G$767,AG608:AG767))</f>
        <v>41632.438096680104</v>
      </c>
      <c r="AH787" s="287">
        <f t="shared" ref="AH787:AR787" si="1037">IF(AH606="kw",SUMPRODUCT($Q$608:$Q$767,$U$608:$U$767,AH608:AH767),SUMPRODUCT($G$608:$G$767,AH608:AH767))</f>
        <v>13118.942549577518</v>
      </c>
      <c r="AI787" s="287">
        <f t="shared" si="1037"/>
        <v>4960.9703871686115</v>
      </c>
      <c r="AJ787" s="287">
        <f t="shared" si="1037"/>
        <v>20577.366725400003</v>
      </c>
      <c r="AK787" s="287">
        <f t="shared" si="1037"/>
        <v>0</v>
      </c>
      <c r="AL787" s="287">
        <f t="shared" si="1037"/>
        <v>0</v>
      </c>
      <c r="AM787" s="287">
        <f t="shared" si="1037"/>
        <v>0</v>
      </c>
      <c r="AN787" s="287">
        <f t="shared" si="1037"/>
        <v>0</v>
      </c>
      <c r="AO787" s="287">
        <f t="shared" si="1037"/>
        <v>0</v>
      </c>
      <c r="AP787" s="287">
        <f t="shared" si="1037"/>
        <v>0</v>
      </c>
      <c r="AQ787" s="287">
        <f t="shared" si="1037"/>
        <v>0</v>
      </c>
      <c r="AR787" s="287">
        <f t="shared" si="1037"/>
        <v>0</v>
      </c>
      <c r="AS787" s="333"/>
    </row>
    <row r="788" spans="1:45">
      <c r="B788" s="434" t="s">
        <v>859</v>
      </c>
      <c r="C788" s="300"/>
      <c r="D788" s="275"/>
      <c r="E788" s="275"/>
      <c r="F788" s="275"/>
      <c r="G788" s="275"/>
      <c r="H788" s="275"/>
      <c r="I788" s="275"/>
      <c r="J788" s="275"/>
      <c r="K788" s="275"/>
      <c r="L788" s="275"/>
      <c r="M788" s="275"/>
      <c r="N788" s="275"/>
      <c r="O788" s="275"/>
      <c r="P788" s="275"/>
      <c r="Q788" s="275"/>
      <c r="R788" s="353"/>
      <c r="S788" s="275"/>
      <c r="T788" s="275"/>
      <c r="U788" s="275"/>
      <c r="V788" s="300"/>
      <c r="W788" s="305"/>
      <c r="X788" s="305"/>
      <c r="Y788" s="275"/>
      <c r="Z788" s="275"/>
      <c r="AA788" s="305"/>
      <c r="AB788" s="305"/>
      <c r="AC788" s="305"/>
      <c r="AD788" s="305"/>
      <c r="AE788" s="287">
        <f>SUMPRODUCT($H$608:$H$767,AE608:AE767)</f>
        <v>7225452.1774986489</v>
      </c>
      <c r="AF788" s="287">
        <f>SUMPRODUCT($H$608:$H$767,AF608:AF767)</f>
        <v>5259616.6564577166</v>
      </c>
      <c r="AG788" s="287">
        <f>IF(AG606="kw",SUMPRODUCT($Q$608:$Q$767,$V$608:$V$767,AG608:AG767),SUMPRODUCT($H$608:$H$767,AG608:AG767))</f>
        <v>41588.477373199567</v>
      </c>
      <c r="AH788" s="287">
        <f t="shared" ref="AH788:AR788" si="1038">IF(AH606="kw",SUMPRODUCT($Q$608:$Q$767,$V$608:$V$767,AH608:AH767),SUMPRODUCT($H$608:$H$767,AH608:AH767))</f>
        <v>13118.942549577518</v>
      </c>
      <c r="AI788" s="287">
        <f t="shared" si="1038"/>
        <v>4960.9703871686115</v>
      </c>
      <c r="AJ788" s="287">
        <f t="shared" si="1038"/>
        <v>20577.366725400003</v>
      </c>
      <c r="AK788" s="287">
        <f t="shared" si="1038"/>
        <v>0</v>
      </c>
      <c r="AL788" s="287">
        <f t="shared" si="1038"/>
        <v>0</v>
      </c>
      <c r="AM788" s="287">
        <f t="shared" si="1038"/>
        <v>0</v>
      </c>
      <c r="AN788" s="287">
        <f t="shared" si="1038"/>
        <v>0</v>
      </c>
      <c r="AO788" s="287">
        <f t="shared" si="1038"/>
        <v>0</v>
      </c>
      <c r="AP788" s="287">
        <f t="shared" si="1038"/>
        <v>0</v>
      </c>
      <c r="AQ788" s="287">
        <f t="shared" si="1038"/>
        <v>0</v>
      </c>
      <c r="AR788" s="287">
        <f t="shared" si="1038"/>
        <v>0</v>
      </c>
      <c r="AS788" s="333"/>
    </row>
    <row r="789" spans="1:45">
      <c r="B789" s="434" t="s">
        <v>860</v>
      </c>
      <c r="C789" s="300"/>
      <c r="D789" s="275"/>
      <c r="E789" s="275"/>
      <c r="F789" s="275"/>
      <c r="G789" s="275"/>
      <c r="H789" s="275"/>
      <c r="I789" s="275"/>
      <c r="J789" s="275"/>
      <c r="K789" s="275"/>
      <c r="L789" s="275"/>
      <c r="M789" s="275"/>
      <c r="N789" s="275"/>
      <c r="O789" s="275"/>
      <c r="P789" s="275"/>
      <c r="Q789" s="275"/>
      <c r="R789" s="353"/>
      <c r="S789" s="275"/>
      <c r="T789" s="275"/>
      <c r="U789" s="275"/>
      <c r="V789" s="300"/>
      <c r="W789" s="305"/>
      <c r="X789" s="305"/>
      <c r="Y789" s="275"/>
      <c r="Z789" s="275"/>
      <c r="AA789" s="305"/>
      <c r="AB789" s="305"/>
      <c r="AC789" s="305"/>
      <c r="AD789" s="305"/>
      <c r="AE789" s="287">
        <f>SUMPRODUCT($I$608:$I$767,AE608:AE767)</f>
        <v>7225452.1774986489</v>
      </c>
      <c r="AF789" s="287">
        <f>SUMPRODUCT($I$608:$I$767,AF608:AF767)</f>
        <v>5183448.7696395097</v>
      </c>
      <c r="AG789" s="287">
        <f>IF(AG606="kw",SUMPRODUCT($Q$608:$Q$767,$W$608:$W$767,AG608:AG767),SUMPRODUCT($I$608:$I$767,AG608:AG767))</f>
        <v>41482.385493866532</v>
      </c>
      <c r="AH789" s="287">
        <f t="shared" ref="AH789:AR789" si="1039">IF(AH606="kw",SUMPRODUCT($Q$608:$Q$767,$W$608:$W$767,AH608:AH767),SUMPRODUCT($I$608:$I$767,AH608:AH767))</f>
        <v>13118.942549577518</v>
      </c>
      <c r="AI789" s="287">
        <f t="shared" si="1039"/>
        <v>4952.7970125556085</v>
      </c>
      <c r="AJ789" s="287">
        <f t="shared" si="1039"/>
        <v>20577.366725400003</v>
      </c>
      <c r="AK789" s="287">
        <f t="shared" si="1039"/>
        <v>0</v>
      </c>
      <c r="AL789" s="287">
        <f t="shared" si="1039"/>
        <v>0</v>
      </c>
      <c r="AM789" s="287">
        <f t="shared" si="1039"/>
        <v>0</v>
      </c>
      <c r="AN789" s="287">
        <f t="shared" si="1039"/>
        <v>0</v>
      </c>
      <c r="AO789" s="287">
        <f t="shared" si="1039"/>
        <v>0</v>
      </c>
      <c r="AP789" s="287">
        <f t="shared" si="1039"/>
        <v>0</v>
      </c>
      <c r="AQ789" s="287">
        <f t="shared" si="1039"/>
        <v>0</v>
      </c>
      <c r="AR789" s="287">
        <f t="shared" si="1039"/>
        <v>0</v>
      </c>
      <c r="AS789" s="333"/>
    </row>
    <row r="790" spans="1:45">
      <c r="B790" s="434" t="s">
        <v>861</v>
      </c>
      <c r="C790" s="300"/>
      <c r="D790" s="275"/>
      <c r="E790" s="275"/>
      <c r="F790" s="275"/>
      <c r="G790" s="275"/>
      <c r="H790" s="275"/>
      <c r="I790" s="275"/>
      <c r="J790" s="275"/>
      <c r="K790" s="275"/>
      <c r="L790" s="275"/>
      <c r="M790" s="275"/>
      <c r="N790" s="275"/>
      <c r="O790" s="275"/>
      <c r="P790" s="275"/>
      <c r="Q790" s="275"/>
      <c r="R790" s="353"/>
      <c r="S790" s="275"/>
      <c r="T790" s="275"/>
      <c r="U790" s="275"/>
      <c r="V790" s="300"/>
      <c r="W790" s="305"/>
      <c r="X790" s="305"/>
      <c r="Y790" s="275"/>
      <c r="Z790" s="275"/>
      <c r="AA790" s="305"/>
      <c r="AB790" s="305"/>
      <c r="AC790" s="305"/>
      <c r="AD790" s="305"/>
      <c r="AE790" s="287">
        <f>SUMPRODUCT($J$608:$J$767,AE608:AE767)</f>
        <v>7225452.1774986489</v>
      </c>
      <c r="AF790" s="287">
        <f>SUMPRODUCT($J$608:$J$767,AF608:AF767)</f>
        <v>5157357.5462829266</v>
      </c>
      <c r="AG790" s="287">
        <f>IF(AG606="kw",SUMPRODUCT($Q$608:$Q$767,$X$608:$X$767,AG608:AG767),SUMPRODUCT($J$608:$J$767,AG608:AG767))</f>
        <v>41378.638186452459</v>
      </c>
      <c r="AH790" s="287">
        <f t="shared" ref="AH790:AR790" si="1040">IF(AH606="kw",SUMPRODUCT($Q$608:$Q$767,$X$608:$X$767,AH608:AH767),SUMPRODUCT($J$608:$J$767,AH608:AH767))</f>
        <v>13118.942549577518</v>
      </c>
      <c r="AI790" s="287">
        <f t="shared" si="1040"/>
        <v>4952.7970125556085</v>
      </c>
      <c r="AJ790" s="287">
        <f t="shared" si="1040"/>
        <v>20577.366725400003</v>
      </c>
      <c r="AK790" s="287">
        <f t="shared" si="1040"/>
        <v>0</v>
      </c>
      <c r="AL790" s="287">
        <f t="shared" si="1040"/>
        <v>0</v>
      </c>
      <c r="AM790" s="287">
        <f t="shared" si="1040"/>
        <v>0</v>
      </c>
      <c r="AN790" s="287">
        <f t="shared" si="1040"/>
        <v>0</v>
      </c>
      <c r="AO790" s="287">
        <f t="shared" si="1040"/>
        <v>0</v>
      </c>
      <c r="AP790" s="287">
        <f t="shared" si="1040"/>
        <v>0</v>
      </c>
      <c r="AQ790" s="287">
        <f t="shared" si="1040"/>
        <v>0</v>
      </c>
      <c r="AR790" s="287">
        <f t="shared" si="1040"/>
        <v>0</v>
      </c>
      <c r="AS790" s="333"/>
    </row>
    <row r="791" spans="1:45">
      <c r="B791" s="434" t="s">
        <v>862</v>
      </c>
      <c r="C791" s="300"/>
      <c r="D791" s="275"/>
      <c r="E791" s="275"/>
      <c r="F791" s="275"/>
      <c r="G791" s="275"/>
      <c r="H791" s="275"/>
      <c r="I791" s="275"/>
      <c r="J791" s="275"/>
      <c r="K791" s="275"/>
      <c r="L791" s="275"/>
      <c r="M791" s="275"/>
      <c r="N791" s="275"/>
      <c r="O791" s="275"/>
      <c r="P791" s="275"/>
      <c r="Q791" s="275"/>
      <c r="R791" s="353"/>
      <c r="S791" s="275"/>
      <c r="T791" s="275"/>
      <c r="U791" s="275"/>
      <c r="V791" s="300"/>
      <c r="W791" s="305"/>
      <c r="X791" s="305"/>
      <c r="Y791" s="275"/>
      <c r="Z791" s="275"/>
      <c r="AA791" s="305"/>
      <c r="AB791" s="305"/>
      <c r="AC791" s="305"/>
      <c r="AD791" s="305"/>
      <c r="AE791" s="287">
        <f>SUMPRODUCT($K$608:$K$767,AE608:AE767)</f>
        <v>7225386.0379198017</v>
      </c>
      <c r="AF791" s="287">
        <f>SUMPRODUCT($K$608:$K$767,AF608:AF767)</f>
        <v>5129405.6633128878</v>
      </c>
      <c r="AG791" s="287">
        <f>IF(AG606="kw",SUMPRODUCT($Q$608:$Q$767,$Y$608:$Y$767,AG608:AG767),SUMPRODUCT($K$608:$K$767,AG608:AG767))</f>
        <v>41254.962017727208</v>
      </c>
      <c r="AH791" s="287">
        <f t="shared" ref="AH791:AR791" si="1041">IF(AH606="kw",SUMPRODUCT($Q$608:$Q$767,$Y$608:$Y$767,AH608:AH767),SUMPRODUCT($K$608:$K$767,AH608:AH767))</f>
        <v>13118.942549577518</v>
      </c>
      <c r="AI791" s="287">
        <f t="shared" si="1041"/>
        <v>4952.7970125556085</v>
      </c>
      <c r="AJ791" s="287">
        <f t="shared" si="1041"/>
        <v>20577.366725400003</v>
      </c>
      <c r="AK791" s="287">
        <f t="shared" si="1041"/>
        <v>0</v>
      </c>
      <c r="AL791" s="287">
        <f t="shared" si="1041"/>
        <v>0</v>
      </c>
      <c r="AM791" s="287">
        <f t="shared" si="1041"/>
        <v>0</v>
      </c>
      <c r="AN791" s="287">
        <f t="shared" si="1041"/>
        <v>0</v>
      </c>
      <c r="AO791" s="287">
        <f t="shared" si="1041"/>
        <v>0</v>
      </c>
      <c r="AP791" s="287">
        <f t="shared" si="1041"/>
        <v>0</v>
      </c>
      <c r="AQ791" s="287">
        <f t="shared" si="1041"/>
        <v>0</v>
      </c>
      <c r="AR791" s="287">
        <f t="shared" si="1041"/>
        <v>0</v>
      </c>
      <c r="AS791" s="333"/>
    </row>
    <row r="792" spans="1:45">
      <c r="B792" s="434" t="s">
        <v>863</v>
      </c>
      <c r="C792" s="300"/>
      <c r="D792" s="275"/>
      <c r="E792" s="275"/>
      <c r="F792" s="275"/>
      <c r="G792" s="275"/>
      <c r="H792" s="275"/>
      <c r="I792" s="275"/>
      <c r="J792" s="275"/>
      <c r="K792" s="275"/>
      <c r="L792" s="275"/>
      <c r="M792" s="275"/>
      <c r="N792" s="275"/>
      <c r="O792" s="275"/>
      <c r="P792" s="275"/>
      <c r="Q792" s="275"/>
      <c r="R792" s="353"/>
      <c r="S792" s="275"/>
      <c r="T792" s="275"/>
      <c r="U792" s="275"/>
      <c r="V792" s="300"/>
      <c r="W792" s="305"/>
      <c r="X792" s="305"/>
      <c r="Y792" s="275"/>
      <c r="Z792" s="275"/>
      <c r="AA792" s="305"/>
      <c r="AB792" s="305"/>
      <c r="AC792" s="305"/>
      <c r="AD792" s="305"/>
      <c r="AE792" s="287">
        <f>SUMPRODUCT($L$608:$L$767,AE608:AE767)</f>
        <v>7225386.0379198017</v>
      </c>
      <c r="AF792" s="287">
        <f>SUMPRODUCT($L$608:$L$767,AF608:AF767)</f>
        <v>4949290.9316210486</v>
      </c>
      <c r="AG792" s="287">
        <f>IF(AG606="kw",SUMPRODUCT($Q$608:$Q$767,$Z$608:$Z$767,AG608:AG767),SUMPRODUCT($L$608:$L$767,AG608:AG767))</f>
        <v>39973.080768808686</v>
      </c>
      <c r="AH792" s="287">
        <f t="shared" ref="AH792:AR792" si="1042">IF(AH606="kw",SUMPRODUCT($Q$608:$Q$767,$Z$608:$Z$767,AH608:AH767),SUMPRODUCT($L$608:$L$767,AH608:AH767))</f>
        <v>12760.37525774298</v>
      </c>
      <c r="AI792" s="287">
        <f t="shared" si="1042"/>
        <v>4782.0857278547483</v>
      </c>
      <c r="AJ792" s="287">
        <f t="shared" si="1042"/>
        <v>20577.366725400003</v>
      </c>
      <c r="AK792" s="287">
        <f t="shared" si="1042"/>
        <v>0</v>
      </c>
      <c r="AL792" s="287">
        <f t="shared" si="1042"/>
        <v>0</v>
      </c>
      <c r="AM792" s="287">
        <f t="shared" si="1042"/>
        <v>0</v>
      </c>
      <c r="AN792" s="287">
        <f t="shared" si="1042"/>
        <v>0</v>
      </c>
      <c r="AO792" s="287">
        <f t="shared" si="1042"/>
        <v>0</v>
      </c>
      <c r="AP792" s="287">
        <f t="shared" si="1042"/>
        <v>0</v>
      </c>
      <c r="AQ792" s="287">
        <f t="shared" si="1042"/>
        <v>0</v>
      </c>
      <c r="AR792" s="287">
        <f t="shared" si="1042"/>
        <v>0</v>
      </c>
      <c r="AS792" s="333"/>
    </row>
    <row r="793" spans="1:45">
      <c r="B793" s="435" t="s">
        <v>864</v>
      </c>
      <c r="C793" s="360"/>
      <c r="D793" s="379"/>
      <c r="E793" s="379"/>
      <c r="F793" s="379"/>
      <c r="G793" s="379"/>
      <c r="H793" s="379"/>
      <c r="I793" s="379"/>
      <c r="J793" s="379"/>
      <c r="K793" s="379"/>
      <c r="L793" s="379"/>
      <c r="M793" s="379"/>
      <c r="N793" s="379"/>
      <c r="O793" s="379"/>
      <c r="P793" s="379"/>
      <c r="Q793" s="379"/>
      <c r="R793" s="378"/>
      <c r="S793" s="379"/>
      <c r="T793" s="379"/>
      <c r="U793" s="379"/>
      <c r="V793" s="360"/>
      <c r="W793" s="380"/>
      <c r="X793" s="380"/>
      <c r="Y793" s="379"/>
      <c r="Z793" s="379"/>
      <c r="AA793" s="380"/>
      <c r="AB793" s="380"/>
      <c r="AC793" s="380"/>
      <c r="AD793" s="380"/>
      <c r="AE793" s="322">
        <f>SUMPRODUCT($M$608:$M$767,AE608:AE767)</f>
        <v>7210664.2331044814</v>
      </c>
      <c r="AF793" s="322">
        <f>SUMPRODUCT($M$608:$M$767,AF608:AF767)</f>
        <v>4920424.3528649407</v>
      </c>
      <c r="AG793" s="322">
        <f>IF(AG606="kw",SUMPRODUCT($Q$608:$Q$767,$AA$608:$AA$767,AG608:AG767),SUMPRODUCT($M$608:$M$767,AG608:AG767))</f>
        <v>39843.726901380476</v>
      </c>
      <c r="AH793" s="322">
        <f t="shared" ref="AH793:AR793" si="1043">IF(AH606="kw",SUMPRODUCT($Q$608:$Q$767,$AA$608:$AA$767,AH608:AH767),SUMPRODUCT($M$608:$M$767,AH608:AH767))</f>
        <v>12726.987874238097</v>
      </c>
      <c r="AI793" s="322">
        <f t="shared" si="1043"/>
        <v>4779.6337154708481</v>
      </c>
      <c r="AJ793" s="322">
        <f t="shared" si="1043"/>
        <v>20577.366725400003</v>
      </c>
      <c r="AK793" s="322">
        <f t="shared" si="1043"/>
        <v>0</v>
      </c>
      <c r="AL793" s="322">
        <f t="shared" si="1043"/>
        <v>0</v>
      </c>
      <c r="AM793" s="322">
        <f t="shared" si="1043"/>
        <v>0</v>
      </c>
      <c r="AN793" s="322">
        <f t="shared" si="1043"/>
        <v>0</v>
      </c>
      <c r="AO793" s="322">
        <f t="shared" si="1043"/>
        <v>0</v>
      </c>
      <c r="AP793" s="322">
        <f t="shared" si="1043"/>
        <v>0</v>
      </c>
      <c r="AQ793" s="322">
        <f t="shared" si="1043"/>
        <v>0</v>
      </c>
      <c r="AR793" s="322">
        <f t="shared" si="1043"/>
        <v>0</v>
      </c>
      <c r="AS793" s="381"/>
    </row>
    <row r="794" spans="1:45" ht="20.25" customHeight="1">
      <c r="B794" s="363" t="s">
        <v>589</v>
      </c>
      <c r="C794" s="382"/>
      <c r="D794" s="383"/>
      <c r="E794" s="383"/>
      <c r="F794" s="383"/>
      <c r="G794" s="383"/>
      <c r="H794" s="383"/>
      <c r="I794" s="383"/>
      <c r="J794" s="383"/>
      <c r="K794" s="383"/>
      <c r="L794" s="383"/>
      <c r="M794" s="383"/>
      <c r="N794" s="383"/>
      <c r="O794" s="383"/>
      <c r="P794" s="383"/>
      <c r="Q794" s="383"/>
      <c r="R794" s="383"/>
      <c r="S794" s="383"/>
      <c r="T794" s="383"/>
      <c r="U794" s="383"/>
      <c r="V794" s="366"/>
      <c r="W794" s="367"/>
      <c r="X794" s="383"/>
      <c r="Y794" s="383"/>
      <c r="Z794" s="383"/>
      <c r="AA794" s="383"/>
      <c r="AB794" s="383"/>
      <c r="AC794" s="383"/>
      <c r="AD794" s="383"/>
      <c r="AE794" s="404"/>
      <c r="AF794" s="404"/>
      <c r="AG794" s="404"/>
      <c r="AH794" s="404"/>
      <c r="AI794" s="404"/>
      <c r="AJ794" s="404"/>
      <c r="AK794" s="404"/>
      <c r="AL794" s="404"/>
      <c r="AM794" s="404"/>
      <c r="AN794" s="404"/>
      <c r="AO794" s="404"/>
      <c r="AP794" s="404"/>
      <c r="AQ794" s="404"/>
      <c r="AR794" s="404"/>
      <c r="AS794" s="384"/>
    </row>
    <row r="797" spans="1:45" ht="15.75">
      <c r="B797" s="276" t="s">
        <v>326</v>
      </c>
      <c r="C797" s="277"/>
      <c r="D797" s="577" t="s">
        <v>523</v>
      </c>
      <c r="E797" s="249"/>
      <c r="F797" s="577"/>
      <c r="G797" s="249"/>
      <c r="H797" s="249"/>
      <c r="I797" s="249"/>
      <c r="J797" s="249"/>
      <c r="K797" s="249"/>
      <c r="L797" s="249"/>
      <c r="M797" s="249"/>
      <c r="N797" s="249"/>
      <c r="O797" s="249"/>
      <c r="P797" s="249"/>
      <c r="Q797" s="249"/>
      <c r="R797" s="277"/>
      <c r="S797" s="249"/>
      <c r="T797" s="249"/>
      <c r="U797" s="249"/>
      <c r="V797" s="249"/>
      <c r="W797" s="249"/>
      <c r="X797" s="249"/>
      <c r="Y797" s="249"/>
      <c r="Z797" s="249"/>
      <c r="AA797" s="249"/>
      <c r="AB797" s="249"/>
      <c r="AC797" s="249"/>
      <c r="AD797" s="249"/>
      <c r="AE797" s="266"/>
      <c r="AF797" s="263"/>
      <c r="AG797" s="263"/>
      <c r="AH797" s="263"/>
      <c r="AI797" s="263"/>
      <c r="AJ797" s="263"/>
      <c r="AK797" s="263"/>
      <c r="AL797" s="263"/>
      <c r="AM797" s="263"/>
      <c r="AN797" s="263"/>
      <c r="AO797" s="263"/>
      <c r="AP797" s="263"/>
      <c r="AQ797" s="263"/>
      <c r="AR797" s="263"/>
    </row>
    <row r="798" spans="1:45" ht="33" customHeight="1">
      <c r="B798" s="1031" t="s">
        <v>211</v>
      </c>
      <c r="C798" s="1033" t="s">
        <v>33</v>
      </c>
      <c r="D798" s="280" t="s">
        <v>421</v>
      </c>
      <c r="E798" s="1037" t="s">
        <v>209</v>
      </c>
      <c r="F798" s="1038"/>
      <c r="G798" s="1038"/>
      <c r="H798" s="1038"/>
      <c r="I798" s="1038"/>
      <c r="J798" s="1038"/>
      <c r="K798" s="1038"/>
      <c r="L798" s="1038"/>
      <c r="M798" s="1038"/>
      <c r="N798" s="1038"/>
      <c r="O798" s="1038"/>
      <c r="P798" s="1039"/>
      <c r="Q798" s="1035" t="s">
        <v>213</v>
      </c>
      <c r="R798" s="280" t="s">
        <v>422</v>
      </c>
      <c r="S798" s="1028" t="s">
        <v>212</v>
      </c>
      <c r="T798" s="1029"/>
      <c r="U798" s="1029"/>
      <c r="V798" s="1029"/>
      <c r="W798" s="1029"/>
      <c r="X798" s="1029"/>
      <c r="Y798" s="1029"/>
      <c r="Z798" s="1029"/>
      <c r="AA798" s="1029"/>
      <c r="AB798" s="1029"/>
      <c r="AC798" s="1029"/>
      <c r="AD798" s="1040"/>
      <c r="AE798" s="1028" t="s">
        <v>242</v>
      </c>
      <c r="AF798" s="1029"/>
      <c r="AG798" s="1029"/>
      <c r="AH798" s="1029"/>
      <c r="AI798" s="1029"/>
      <c r="AJ798" s="1029"/>
      <c r="AK798" s="1029"/>
      <c r="AL798" s="1029"/>
      <c r="AM798" s="1029"/>
      <c r="AN798" s="1029"/>
      <c r="AO798" s="1029"/>
      <c r="AP798" s="1029"/>
      <c r="AQ798" s="1029"/>
      <c r="AR798" s="1029"/>
      <c r="AS798" s="1030"/>
    </row>
    <row r="799" spans="1:45" ht="65.25" customHeight="1">
      <c r="B799" s="1032"/>
      <c r="C799" s="1034"/>
      <c r="D799" s="281">
        <v>2019</v>
      </c>
      <c r="E799" s="281">
        <v>2020</v>
      </c>
      <c r="F799" s="281">
        <v>2021</v>
      </c>
      <c r="G799" s="281">
        <v>2022</v>
      </c>
      <c r="H799" s="281">
        <v>2023</v>
      </c>
      <c r="I799" s="281">
        <v>2024</v>
      </c>
      <c r="J799" s="281">
        <v>2025</v>
      </c>
      <c r="K799" s="281">
        <v>2026</v>
      </c>
      <c r="L799" s="281">
        <v>2027</v>
      </c>
      <c r="M799" s="281">
        <v>2028</v>
      </c>
      <c r="N799" s="281">
        <v>2029</v>
      </c>
      <c r="O799" s="281">
        <v>2030</v>
      </c>
      <c r="P799" s="281">
        <v>2031</v>
      </c>
      <c r="Q799" s="1036"/>
      <c r="R799" s="281">
        <v>2019</v>
      </c>
      <c r="S799" s="281">
        <v>2020</v>
      </c>
      <c r="T799" s="281">
        <v>2021</v>
      </c>
      <c r="U799" s="281">
        <v>2022</v>
      </c>
      <c r="V799" s="281">
        <v>2023</v>
      </c>
      <c r="W799" s="281">
        <v>2024</v>
      </c>
      <c r="X799" s="281">
        <v>2025</v>
      </c>
      <c r="Y799" s="281">
        <v>2026</v>
      </c>
      <c r="Z799" s="281">
        <v>2027</v>
      </c>
      <c r="AA799" s="281">
        <v>2028</v>
      </c>
      <c r="AB799" s="281">
        <v>2029</v>
      </c>
      <c r="AC799" s="281">
        <v>2030</v>
      </c>
      <c r="AD799" s="281">
        <v>2031</v>
      </c>
      <c r="AE799" s="281" t="str">
        <f>'1.  LRAMVA Summary'!$D$53</f>
        <v>Residential</v>
      </c>
      <c r="AF799" s="281" t="str">
        <f>'1.  LRAMVA Summary'!$E$53</f>
        <v>GS&lt;50 kW</v>
      </c>
      <c r="AG799" s="281" t="str">
        <f>'1.  LRAMVA Summary'!$F$53</f>
        <v>GS 50 to 699 kW</v>
      </c>
      <c r="AH799" s="281" t="str">
        <f>'1.  LRAMVA Summary'!$G$53</f>
        <v>GS 700 to 4,999 kW</v>
      </c>
      <c r="AI799" s="281" t="str">
        <f>'1.  LRAMVA Summary'!$H$53</f>
        <v>Large Use</v>
      </c>
      <c r="AJ799" s="281" t="str">
        <f>'1.  LRAMVA Summary'!$I$53</f>
        <v>Street Lighting</v>
      </c>
      <c r="AK799" s="281" t="str">
        <f>'1.  LRAMVA Summary'!$J$53</f>
        <v>Unmetered Scattered Load</v>
      </c>
      <c r="AL799" s="281" t="str">
        <f>'1.  LRAMVA Summary'!$K$53</f>
        <v/>
      </c>
      <c r="AM799" s="281" t="str">
        <f>'1.  LRAMVA Summary'!$L$53</f>
        <v/>
      </c>
      <c r="AN799" s="281" t="str">
        <f>'1.  LRAMVA Summary'!$M$53</f>
        <v/>
      </c>
      <c r="AO799" s="281" t="str">
        <f>'1.  LRAMVA Summary'!$N$53</f>
        <v/>
      </c>
      <c r="AP799" s="281" t="str">
        <f>'1.  LRAMVA Summary'!$O$53</f>
        <v/>
      </c>
      <c r="AQ799" s="281" t="str">
        <f>'1.  LRAMVA Summary'!$P$53</f>
        <v/>
      </c>
      <c r="AR799" s="281" t="str">
        <f>'1.  LRAMVA Summary'!$Q$53</f>
        <v/>
      </c>
      <c r="AS799" s="283" t="str">
        <f>'1.  LRAMVA Summary'!$R$53</f>
        <v>Total</v>
      </c>
    </row>
    <row r="800" spans="1:45" ht="15.75" customHeight="1">
      <c r="A800" s="519"/>
      <c r="B800" s="505" t="s">
        <v>501</v>
      </c>
      <c r="C800" s="285"/>
      <c r="D800" s="285"/>
      <c r="E800" s="285"/>
      <c r="F800" s="285"/>
      <c r="G800" s="285"/>
      <c r="H800" s="285"/>
      <c r="I800" s="285"/>
      <c r="J800" s="285"/>
      <c r="K800" s="285"/>
      <c r="L800" s="285"/>
      <c r="M800" s="285"/>
      <c r="N800" s="285"/>
      <c r="O800" s="285"/>
      <c r="P800" s="285"/>
      <c r="Q800" s="286"/>
      <c r="R800" s="285"/>
      <c r="S800" s="285"/>
      <c r="T800" s="285"/>
      <c r="U800" s="285"/>
      <c r="V800" s="285"/>
      <c r="W800" s="285"/>
      <c r="X800" s="285"/>
      <c r="Y800" s="285"/>
      <c r="Z800" s="285"/>
      <c r="AA800" s="285"/>
      <c r="AB800" s="285"/>
      <c r="AC800" s="285"/>
      <c r="AD800" s="285"/>
      <c r="AE800" s="287" t="str">
        <f>'1.  LRAMVA Summary'!$D$54</f>
        <v>kWh</v>
      </c>
      <c r="AF800" s="287" t="str">
        <f>'1.  LRAMVA Summary'!$E$54</f>
        <v>kWh</v>
      </c>
      <c r="AG800" s="287" t="str">
        <f>'1.  LRAMVA Summary'!$F$54</f>
        <v>kW</v>
      </c>
      <c r="AH800" s="287" t="str">
        <f>'1.  LRAMVA Summary'!$G$54</f>
        <v>kW</v>
      </c>
      <c r="AI800" s="287" t="str">
        <f>'1.  LRAMVA Summary'!$H$54</f>
        <v>kW</v>
      </c>
      <c r="AJ800" s="287" t="str">
        <f>'1.  LRAMVA Summary'!$I$54</f>
        <v>kW</v>
      </c>
      <c r="AK800" s="287" t="str">
        <f>'1.  LRAMVA Summary'!$J$54</f>
        <v>kWh</v>
      </c>
      <c r="AL800" s="287">
        <f>'1.  LRAMVA Summary'!$K$54</f>
        <v>0</v>
      </c>
      <c r="AM800" s="287">
        <f>'1.  LRAMVA Summary'!$L$54</f>
        <v>0</v>
      </c>
      <c r="AN800" s="287">
        <f>'1.  LRAMVA Summary'!$M$54</f>
        <v>0</v>
      </c>
      <c r="AO800" s="287">
        <f>'1.  LRAMVA Summary'!$N$54</f>
        <v>0</v>
      </c>
      <c r="AP800" s="287">
        <f>'1.  LRAMVA Summary'!$O$54</f>
        <v>0</v>
      </c>
      <c r="AQ800" s="287">
        <f>'1.  LRAMVA Summary'!$P$54</f>
        <v>0</v>
      </c>
      <c r="AR800" s="287">
        <f>'1.  LRAMVA Summary'!$Q$54</f>
        <v>0</v>
      </c>
      <c r="AS800" s="288"/>
    </row>
    <row r="801" spans="1:45" ht="15.75" hidden="1" outlineLevel="1">
      <c r="A801" s="519"/>
      <c r="B801" s="491" t="s">
        <v>494</v>
      </c>
      <c r="C801" s="285"/>
      <c r="D801" s="285"/>
      <c r="E801" s="285"/>
      <c r="F801" s="285"/>
      <c r="G801" s="285"/>
      <c r="H801" s="285"/>
      <c r="I801" s="285"/>
      <c r="J801" s="285"/>
      <c r="K801" s="285"/>
      <c r="L801" s="285"/>
      <c r="M801" s="285"/>
      <c r="N801" s="285"/>
      <c r="O801" s="285"/>
      <c r="P801" s="285"/>
      <c r="Q801" s="286"/>
      <c r="R801" s="285"/>
      <c r="S801" s="285"/>
      <c r="T801" s="285"/>
      <c r="U801" s="285"/>
      <c r="V801" s="285"/>
      <c r="W801" s="285"/>
      <c r="X801" s="285"/>
      <c r="Y801" s="285"/>
      <c r="Z801" s="285"/>
      <c r="AA801" s="285"/>
      <c r="AB801" s="285"/>
      <c r="AC801" s="285"/>
      <c r="AD801" s="285"/>
      <c r="AE801" s="746"/>
      <c r="AF801" s="746"/>
      <c r="AG801" s="746"/>
      <c r="AH801" s="746"/>
      <c r="AI801" s="746"/>
      <c r="AJ801" s="746"/>
      <c r="AK801" s="746"/>
      <c r="AL801" s="746"/>
      <c r="AM801" s="746"/>
      <c r="AN801" s="746"/>
      <c r="AO801" s="746"/>
      <c r="AP801" s="746"/>
      <c r="AQ801" s="746"/>
      <c r="AR801" s="746"/>
      <c r="AS801" s="747"/>
    </row>
    <row r="802" spans="1:45" hidden="1" outlineLevel="1">
      <c r="A802" s="519">
        <v>1</v>
      </c>
      <c r="B802" s="423" t="s">
        <v>95</v>
      </c>
      <c r="C802" s="287" t="s">
        <v>25</v>
      </c>
      <c r="D802" s="291"/>
      <c r="E802" s="291"/>
      <c r="F802" s="291"/>
      <c r="G802" s="291"/>
      <c r="H802" s="291"/>
      <c r="I802" s="291"/>
      <c r="J802" s="291"/>
      <c r="K802" s="291"/>
      <c r="L802" s="291"/>
      <c r="M802" s="291"/>
      <c r="N802" s="291"/>
      <c r="O802" s="291"/>
      <c r="P802" s="291"/>
      <c r="Q802" s="287"/>
      <c r="R802" s="291"/>
      <c r="S802" s="291"/>
      <c r="T802" s="291"/>
      <c r="U802" s="291"/>
      <c r="V802" s="291"/>
      <c r="W802" s="291"/>
      <c r="X802" s="291"/>
      <c r="Y802" s="291"/>
      <c r="Z802" s="291"/>
      <c r="AA802" s="291"/>
      <c r="AB802" s="291"/>
      <c r="AC802" s="291"/>
      <c r="AD802" s="291"/>
      <c r="AE802" s="405"/>
      <c r="AF802" s="405"/>
      <c r="AG802" s="405"/>
      <c r="AH802" s="405"/>
      <c r="AI802" s="405"/>
      <c r="AJ802" s="405"/>
      <c r="AK802" s="405"/>
      <c r="AL802" s="405"/>
      <c r="AM802" s="405"/>
      <c r="AN802" s="405"/>
      <c r="AO802" s="405"/>
      <c r="AP802" s="405"/>
      <c r="AQ802" s="405"/>
      <c r="AR802" s="405"/>
      <c r="AS802" s="292">
        <f>SUM(AE802:AR802)</f>
        <v>0</v>
      </c>
    </row>
    <row r="803" spans="1:45" hidden="1" outlineLevel="1">
      <c r="A803" s="519"/>
      <c r="B803" s="290" t="s">
        <v>341</v>
      </c>
      <c r="C803" s="287" t="s">
        <v>163</v>
      </c>
      <c r="D803" s="291"/>
      <c r="E803" s="291"/>
      <c r="F803" s="291"/>
      <c r="G803" s="291"/>
      <c r="H803" s="291"/>
      <c r="I803" s="291"/>
      <c r="J803" s="291"/>
      <c r="K803" s="291"/>
      <c r="L803" s="291"/>
      <c r="M803" s="291"/>
      <c r="N803" s="291"/>
      <c r="O803" s="291"/>
      <c r="P803" s="291"/>
      <c r="Q803" s="463"/>
      <c r="R803" s="291"/>
      <c r="S803" s="291"/>
      <c r="T803" s="291"/>
      <c r="U803" s="291"/>
      <c r="V803" s="291"/>
      <c r="W803" s="291"/>
      <c r="X803" s="291"/>
      <c r="Y803" s="291"/>
      <c r="Z803" s="291"/>
      <c r="AA803" s="291"/>
      <c r="AB803" s="291"/>
      <c r="AC803" s="291"/>
      <c r="AD803" s="291"/>
      <c r="AE803" s="406">
        <v>0</v>
      </c>
      <c r="AF803" s="406">
        <v>0</v>
      </c>
      <c r="AG803" s="406">
        <v>0</v>
      </c>
      <c r="AH803" s="406">
        <v>0</v>
      </c>
      <c r="AI803" s="406">
        <v>0</v>
      </c>
      <c r="AJ803" s="406">
        <v>0</v>
      </c>
      <c r="AK803" s="406">
        <v>0</v>
      </c>
      <c r="AL803" s="406">
        <f t="shared" ref="AL803" si="1044">AL802</f>
        <v>0</v>
      </c>
      <c r="AM803" s="406">
        <f t="shared" ref="AM803" si="1045">AM802</f>
        <v>0</v>
      </c>
      <c r="AN803" s="406">
        <f t="shared" ref="AN803" si="1046">AN802</f>
        <v>0</v>
      </c>
      <c r="AO803" s="406">
        <f t="shared" ref="AO803" si="1047">AO802</f>
        <v>0</v>
      </c>
      <c r="AP803" s="406">
        <f t="shared" ref="AP803" si="1048">AP802</f>
        <v>0</v>
      </c>
      <c r="AQ803" s="406">
        <f t="shared" ref="AQ803" si="1049">AQ802</f>
        <v>0</v>
      </c>
      <c r="AR803" s="406">
        <f t="shared" ref="AR803" si="1050">AR802</f>
        <v>0</v>
      </c>
      <c r="AS803" s="293"/>
    </row>
    <row r="804" spans="1:45" ht="15.75" hidden="1" outlineLevel="1">
      <c r="A804" s="519"/>
      <c r="B804" s="294"/>
      <c r="C804" s="295"/>
      <c r="D804" s="295"/>
      <c r="E804" s="295"/>
      <c r="F804" s="295"/>
      <c r="G804" s="295"/>
      <c r="H804" s="295"/>
      <c r="I804" s="295"/>
      <c r="J804" s="725"/>
      <c r="K804" s="295"/>
      <c r="L804" s="295"/>
      <c r="M804" s="295"/>
      <c r="N804" s="295"/>
      <c r="O804" s="295"/>
      <c r="P804" s="295"/>
      <c r="Q804" s="296"/>
      <c r="R804" s="295"/>
      <c r="S804" s="295"/>
      <c r="T804" s="295"/>
      <c r="U804" s="295"/>
      <c r="V804" s="295"/>
      <c r="W804" s="295"/>
      <c r="X804" s="295"/>
      <c r="Y804" s="295"/>
      <c r="Z804" s="295"/>
      <c r="AA804" s="295"/>
      <c r="AB804" s="295"/>
      <c r="AC804" s="295"/>
      <c r="AD804" s="295"/>
      <c r="AE804" s="407"/>
      <c r="AF804" s="408"/>
      <c r="AG804" s="408"/>
      <c r="AH804" s="408"/>
      <c r="AI804" s="408"/>
      <c r="AJ804" s="408"/>
      <c r="AK804" s="408"/>
      <c r="AL804" s="408"/>
      <c r="AM804" s="408"/>
      <c r="AN804" s="408"/>
      <c r="AO804" s="408"/>
      <c r="AP804" s="408"/>
      <c r="AQ804" s="408"/>
      <c r="AR804" s="408"/>
      <c r="AS804" s="298"/>
    </row>
    <row r="805" spans="1:45" hidden="1" outlineLevel="1">
      <c r="A805" s="519">
        <v>2</v>
      </c>
      <c r="B805" s="423" t="s">
        <v>96</v>
      </c>
      <c r="C805" s="287" t="s">
        <v>25</v>
      </c>
      <c r="D805" s="291"/>
      <c r="E805" s="291"/>
      <c r="F805" s="291"/>
      <c r="G805" s="291"/>
      <c r="H805" s="291"/>
      <c r="I805" s="291"/>
      <c r="J805" s="291"/>
      <c r="K805" s="291"/>
      <c r="L805" s="291"/>
      <c r="M805" s="291"/>
      <c r="N805" s="291"/>
      <c r="O805" s="291"/>
      <c r="P805" s="291"/>
      <c r="Q805" s="287"/>
      <c r="R805" s="291"/>
      <c r="S805" s="291"/>
      <c r="T805" s="291"/>
      <c r="U805" s="291"/>
      <c r="V805" s="291"/>
      <c r="W805" s="291"/>
      <c r="X805" s="291"/>
      <c r="Y805" s="291"/>
      <c r="Z805" s="291"/>
      <c r="AA805" s="291"/>
      <c r="AB805" s="291"/>
      <c r="AC805" s="291"/>
      <c r="AD805" s="291"/>
      <c r="AE805" s="405"/>
      <c r="AF805" s="405"/>
      <c r="AG805" s="405"/>
      <c r="AH805" s="405"/>
      <c r="AI805" s="405"/>
      <c r="AJ805" s="405"/>
      <c r="AK805" s="405"/>
      <c r="AL805" s="405"/>
      <c r="AM805" s="405"/>
      <c r="AN805" s="405"/>
      <c r="AO805" s="405"/>
      <c r="AP805" s="405"/>
      <c r="AQ805" s="405"/>
      <c r="AR805" s="405"/>
      <c r="AS805" s="292">
        <f>SUM(AE805:AR805)</f>
        <v>0</v>
      </c>
    </row>
    <row r="806" spans="1:45" hidden="1" outlineLevel="1">
      <c r="A806" s="519"/>
      <c r="B806" s="290" t="s">
        <v>341</v>
      </c>
      <c r="C806" s="287" t="s">
        <v>163</v>
      </c>
      <c r="D806" s="291"/>
      <c r="E806" s="291"/>
      <c r="F806" s="291"/>
      <c r="G806" s="291"/>
      <c r="H806" s="291"/>
      <c r="I806" s="291"/>
      <c r="J806" s="291"/>
      <c r="K806" s="291"/>
      <c r="L806" s="291"/>
      <c r="M806" s="291"/>
      <c r="N806" s="291"/>
      <c r="O806" s="291"/>
      <c r="P806" s="291"/>
      <c r="Q806" s="463"/>
      <c r="R806" s="291"/>
      <c r="S806" s="291"/>
      <c r="T806" s="291"/>
      <c r="U806" s="291"/>
      <c r="V806" s="291"/>
      <c r="W806" s="291"/>
      <c r="X806" s="291"/>
      <c r="Y806" s="291"/>
      <c r="Z806" s="291"/>
      <c r="AA806" s="291"/>
      <c r="AB806" s="291"/>
      <c r="AC806" s="291"/>
      <c r="AD806" s="291"/>
      <c r="AE806" s="406">
        <v>0</v>
      </c>
      <c r="AF806" s="406">
        <v>0</v>
      </c>
      <c r="AG806" s="406">
        <v>0</v>
      </c>
      <c r="AH806" s="406">
        <v>0</v>
      </c>
      <c r="AI806" s="406">
        <v>0</v>
      </c>
      <c r="AJ806" s="406">
        <v>0</v>
      </c>
      <c r="AK806" s="406">
        <v>0</v>
      </c>
      <c r="AL806" s="406">
        <f t="shared" ref="AL806" si="1051">AL805</f>
        <v>0</v>
      </c>
      <c r="AM806" s="406">
        <f t="shared" ref="AM806" si="1052">AM805</f>
        <v>0</v>
      </c>
      <c r="AN806" s="406">
        <f t="shared" ref="AN806" si="1053">AN805</f>
        <v>0</v>
      </c>
      <c r="AO806" s="406">
        <f t="shared" ref="AO806" si="1054">AO805</f>
        <v>0</v>
      </c>
      <c r="AP806" s="406">
        <f t="shared" ref="AP806" si="1055">AP805</f>
        <v>0</v>
      </c>
      <c r="AQ806" s="406">
        <f t="shared" ref="AQ806" si="1056">AQ805</f>
        <v>0</v>
      </c>
      <c r="AR806" s="406">
        <f t="shared" ref="AR806" si="1057">AR805</f>
        <v>0</v>
      </c>
      <c r="AS806" s="293"/>
    </row>
    <row r="807" spans="1:45" ht="15.75" hidden="1" outlineLevel="1">
      <c r="A807" s="519"/>
      <c r="B807" s="294"/>
      <c r="C807" s="295"/>
      <c r="D807" s="300"/>
      <c r="E807" s="300"/>
      <c r="F807" s="300"/>
      <c r="G807" s="300"/>
      <c r="H807" s="300"/>
      <c r="I807" s="300"/>
      <c r="J807" s="300"/>
      <c r="K807" s="300"/>
      <c r="L807" s="300"/>
      <c r="M807" s="300"/>
      <c r="N807" s="300"/>
      <c r="O807" s="300"/>
      <c r="P807" s="300"/>
      <c r="Q807" s="296"/>
      <c r="R807" s="300"/>
      <c r="S807" s="300"/>
      <c r="T807" s="300"/>
      <c r="U807" s="300"/>
      <c r="V807" s="300"/>
      <c r="W807" s="300"/>
      <c r="X807" s="300"/>
      <c r="Y807" s="300"/>
      <c r="Z807" s="300"/>
      <c r="AA807" s="300"/>
      <c r="AB807" s="300"/>
      <c r="AC807" s="300"/>
      <c r="AD807" s="300"/>
      <c r="AE807" s="407"/>
      <c r="AF807" s="408"/>
      <c r="AG807" s="408"/>
      <c r="AH807" s="408"/>
      <c r="AI807" s="408"/>
      <c r="AJ807" s="408"/>
      <c r="AK807" s="408"/>
      <c r="AL807" s="408"/>
      <c r="AM807" s="408"/>
      <c r="AN807" s="408"/>
      <c r="AO807" s="408"/>
      <c r="AP807" s="408"/>
      <c r="AQ807" s="408"/>
      <c r="AR807" s="408"/>
      <c r="AS807" s="298"/>
    </row>
    <row r="808" spans="1:45" hidden="1" outlineLevel="1">
      <c r="A808" s="519">
        <v>3</v>
      </c>
      <c r="B808" s="423" t="s">
        <v>97</v>
      </c>
      <c r="C808" s="287" t="s">
        <v>25</v>
      </c>
      <c r="D808" s="291"/>
      <c r="E808" s="291"/>
      <c r="F808" s="291"/>
      <c r="G808" s="291"/>
      <c r="H808" s="291"/>
      <c r="I808" s="291"/>
      <c r="J808" s="291"/>
      <c r="K808" s="291"/>
      <c r="L808" s="291"/>
      <c r="M808" s="291"/>
      <c r="N808" s="291"/>
      <c r="O808" s="291"/>
      <c r="P808" s="291"/>
      <c r="Q808" s="287"/>
      <c r="R808" s="291"/>
      <c r="S808" s="291"/>
      <c r="T808" s="291"/>
      <c r="U808" s="291"/>
      <c r="V808" s="291"/>
      <c r="W808" s="291"/>
      <c r="X808" s="291"/>
      <c r="Y808" s="291"/>
      <c r="Z808" s="291"/>
      <c r="AA808" s="291"/>
      <c r="AB808" s="291"/>
      <c r="AC808" s="291"/>
      <c r="AD808" s="291"/>
      <c r="AE808" s="405"/>
      <c r="AF808" s="405"/>
      <c r="AG808" s="405"/>
      <c r="AH808" s="405"/>
      <c r="AI808" s="405"/>
      <c r="AJ808" s="405"/>
      <c r="AK808" s="405"/>
      <c r="AL808" s="405"/>
      <c r="AM808" s="405"/>
      <c r="AN808" s="405"/>
      <c r="AO808" s="405"/>
      <c r="AP808" s="405"/>
      <c r="AQ808" s="405"/>
      <c r="AR808" s="405"/>
      <c r="AS808" s="292">
        <f>SUM(AE808:AR808)</f>
        <v>0</v>
      </c>
    </row>
    <row r="809" spans="1:45" hidden="1" outlineLevel="1">
      <c r="A809" s="519"/>
      <c r="B809" s="290" t="s">
        <v>341</v>
      </c>
      <c r="C809" s="287" t="s">
        <v>163</v>
      </c>
      <c r="D809" s="291"/>
      <c r="E809" s="291"/>
      <c r="F809" s="291"/>
      <c r="G809" s="291"/>
      <c r="H809" s="291"/>
      <c r="I809" s="291"/>
      <c r="J809" s="291"/>
      <c r="K809" s="291"/>
      <c r="L809" s="291"/>
      <c r="M809" s="291"/>
      <c r="N809" s="291"/>
      <c r="O809" s="291"/>
      <c r="P809" s="291"/>
      <c r="Q809" s="463"/>
      <c r="R809" s="291"/>
      <c r="S809" s="291"/>
      <c r="T809" s="291"/>
      <c r="U809" s="291"/>
      <c r="V809" s="291"/>
      <c r="W809" s="291"/>
      <c r="X809" s="291"/>
      <c r="Y809" s="291"/>
      <c r="Z809" s="291"/>
      <c r="AA809" s="291"/>
      <c r="AB809" s="291"/>
      <c r="AC809" s="291"/>
      <c r="AD809" s="291"/>
      <c r="AE809" s="406">
        <v>0</v>
      </c>
      <c r="AF809" s="406">
        <v>0</v>
      </c>
      <c r="AG809" s="406">
        <v>0</v>
      </c>
      <c r="AH809" s="406">
        <v>0</v>
      </c>
      <c r="AI809" s="406">
        <v>0</v>
      </c>
      <c r="AJ809" s="406">
        <v>0</v>
      </c>
      <c r="AK809" s="406">
        <v>0</v>
      </c>
      <c r="AL809" s="406">
        <f t="shared" ref="AL809" si="1058">AL808</f>
        <v>0</v>
      </c>
      <c r="AM809" s="406">
        <f t="shared" ref="AM809" si="1059">AM808</f>
        <v>0</v>
      </c>
      <c r="AN809" s="406">
        <f t="shared" ref="AN809" si="1060">AN808</f>
        <v>0</v>
      </c>
      <c r="AO809" s="406">
        <f t="shared" ref="AO809" si="1061">AO808</f>
        <v>0</v>
      </c>
      <c r="AP809" s="406">
        <f t="shared" ref="AP809" si="1062">AP808</f>
        <v>0</v>
      </c>
      <c r="AQ809" s="406">
        <f t="shared" ref="AQ809" si="1063">AQ808</f>
        <v>0</v>
      </c>
      <c r="AR809" s="406">
        <f t="shared" ref="AR809" si="1064">AR808</f>
        <v>0</v>
      </c>
      <c r="AS809" s="293"/>
    </row>
    <row r="810" spans="1:45" hidden="1" outlineLevel="1">
      <c r="A810" s="519"/>
      <c r="B810" s="290"/>
      <c r="C810" s="301"/>
      <c r="D810" s="287"/>
      <c r="E810" s="287"/>
      <c r="F810" s="287"/>
      <c r="G810" s="287"/>
      <c r="H810" s="287"/>
      <c r="I810" s="287"/>
      <c r="J810" s="287"/>
      <c r="K810" s="287"/>
      <c r="L810" s="287"/>
      <c r="M810" s="287"/>
      <c r="N810" s="287"/>
      <c r="O810" s="287"/>
      <c r="P810" s="287"/>
      <c r="Q810" s="287"/>
      <c r="R810" s="287"/>
      <c r="S810" s="287"/>
      <c r="T810" s="287"/>
      <c r="U810" s="287"/>
      <c r="V810" s="287"/>
      <c r="W810" s="287"/>
      <c r="X810" s="287"/>
      <c r="Y810" s="287"/>
      <c r="Z810" s="287"/>
      <c r="AA810" s="287"/>
      <c r="AB810" s="287"/>
      <c r="AC810" s="287"/>
      <c r="AD810" s="287"/>
      <c r="AE810" s="407"/>
      <c r="AF810" s="407"/>
      <c r="AG810" s="407"/>
      <c r="AH810" s="407"/>
      <c r="AI810" s="407"/>
      <c r="AJ810" s="407"/>
      <c r="AK810" s="407"/>
      <c r="AL810" s="407"/>
      <c r="AM810" s="407"/>
      <c r="AN810" s="407"/>
      <c r="AO810" s="407"/>
      <c r="AP810" s="407"/>
      <c r="AQ810" s="407"/>
      <c r="AR810" s="407"/>
      <c r="AS810" s="302"/>
    </row>
    <row r="811" spans="1:45" hidden="1" outlineLevel="1">
      <c r="A811" s="519">
        <v>4</v>
      </c>
      <c r="B811" s="507" t="s">
        <v>664</v>
      </c>
      <c r="C811" s="287" t="s">
        <v>25</v>
      </c>
      <c r="D811" s="291"/>
      <c r="E811" s="291"/>
      <c r="F811" s="291"/>
      <c r="G811" s="291"/>
      <c r="H811" s="291"/>
      <c r="I811" s="291"/>
      <c r="J811" s="291"/>
      <c r="K811" s="291"/>
      <c r="L811" s="291"/>
      <c r="M811" s="291"/>
      <c r="N811" s="291"/>
      <c r="O811" s="291"/>
      <c r="P811" s="291"/>
      <c r="Q811" s="287"/>
      <c r="R811" s="291"/>
      <c r="S811" s="291"/>
      <c r="T811" s="291"/>
      <c r="U811" s="291"/>
      <c r="V811" s="291"/>
      <c r="W811" s="291"/>
      <c r="X811" s="291"/>
      <c r="Y811" s="291"/>
      <c r="Z811" s="291"/>
      <c r="AA811" s="291"/>
      <c r="AB811" s="291"/>
      <c r="AC811" s="291"/>
      <c r="AD811" s="291"/>
      <c r="AE811" s="410"/>
      <c r="AF811" s="410"/>
      <c r="AG811" s="410"/>
      <c r="AH811" s="410"/>
      <c r="AI811" s="410"/>
      <c r="AJ811" s="410"/>
      <c r="AK811" s="410"/>
      <c r="AL811" s="405"/>
      <c r="AM811" s="405"/>
      <c r="AN811" s="405"/>
      <c r="AO811" s="405"/>
      <c r="AP811" s="405"/>
      <c r="AQ811" s="405"/>
      <c r="AR811" s="405"/>
      <c r="AS811" s="292">
        <f>SUM(AE811:AR811)</f>
        <v>0</v>
      </c>
    </row>
    <row r="812" spans="1:45" hidden="1" outlineLevel="1">
      <c r="A812" s="519"/>
      <c r="B812" s="290" t="s">
        <v>341</v>
      </c>
      <c r="C812" s="287" t="s">
        <v>163</v>
      </c>
      <c r="D812" s="291"/>
      <c r="E812" s="291"/>
      <c r="F812" s="291"/>
      <c r="G812" s="291"/>
      <c r="H812" s="291"/>
      <c r="I812" s="291"/>
      <c r="J812" s="291"/>
      <c r="K812" s="291"/>
      <c r="L812" s="291"/>
      <c r="M812" s="291"/>
      <c r="N812" s="291"/>
      <c r="O812" s="291"/>
      <c r="P812" s="291"/>
      <c r="Q812" s="463"/>
      <c r="R812" s="291"/>
      <c r="S812" s="291"/>
      <c r="T812" s="291"/>
      <c r="U812" s="291"/>
      <c r="V812" s="291"/>
      <c r="W812" s="291"/>
      <c r="X812" s="291"/>
      <c r="Y812" s="291"/>
      <c r="Z812" s="291"/>
      <c r="AA812" s="291"/>
      <c r="AB812" s="291"/>
      <c r="AC812" s="291"/>
      <c r="AD812" s="291"/>
      <c r="AE812" s="406">
        <v>0</v>
      </c>
      <c r="AF812" s="406">
        <v>0</v>
      </c>
      <c r="AG812" s="406">
        <v>0</v>
      </c>
      <c r="AH812" s="406">
        <v>0</v>
      </c>
      <c r="AI812" s="406">
        <v>0</v>
      </c>
      <c r="AJ812" s="406">
        <v>0</v>
      </c>
      <c r="AK812" s="406">
        <v>0</v>
      </c>
      <c r="AL812" s="406">
        <f t="shared" ref="AL812" si="1065">AL811</f>
        <v>0</v>
      </c>
      <c r="AM812" s="406">
        <f t="shared" ref="AM812" si="1066">AM811</f>
        <v>0</v>
      </c>
      <c r="AN812" s="406">
        <f t="shared" ref="AN812" si="1067">AN811</f>
        <v>0</v>
      </c>
      <c r="AO812" s="406">
        <f t="shared" ref="AO812" si="1068">AO811</f>
        <v>0</v>
      </c>
      <c r="AP812" s="406">
        <f t="shared" ref="AP812" si="1069">AP811</f>
        <v>0</v>
      </c>
      <c r="AQ812" s="406">
        <f t="shared" ref="AQ812" si="1070">AQ811</f>
        <v>0</v>
      </c>
      <c r="AR812" s="406">
        <f t="shared" ref="AR812" si="1071">AR811</f>
        <v>0</v>
      </c>
      <c r="AS812" s="293"/>
    </row>
    <row r="813" spans="1:45" hidden="1" outlineLevel="1">
      <c r="A813" s="519"/>
      <c r="B813" s="290"/>
      <c r="C813" s="301"/>
      <c r="D813" s="300"/>
      <c r="E813" s="300"/>
      <c r="F813" s="300"/>
      <c r="G813" s="300"/>
      <c r="H813" s="300"/>
      <c r="I813" s="300"/>
      <c r="J813" s="300"/>
      <c r="K813" s="300"/>
      <c r="L813" s="300"/>
      <c r="M813" s="300"/>
      <c r="N813" s="300"/>
      <c r="O813" s="300"/>
      <c r="P813" s="300"/>
      <c r="Q813" s="287"/>
      <c r="R813" s="300"/>
      <c r="S813" s="300"/>
      <c r="T813" s="300"/>
      <c r="U813" s="300"/>
      <c r="V813" s="300"/>
      <c r="W813" s="300"/>
      <c r="X813" s="300"/>
      <c r="Y813" s="300"/>
      <c r="Z813" s="300"/>
      <c r="AA813" s="300"/>
      <c r="AB813" s="300"/>
      <c r="AC813" s="300"/>
      <c r="AD813" s="300"/>
      <c r="AE813" s="407"/>
      <c r="AF813" s="407"/>
      <c r="AG813" s="407"/>
      <c r="AH813" s="407"/>
      <c r="AI813" s="407"/>
      <c r="AJ813" s="407"/>
      <c r="AK813" s="407"/>
      <c r="AL813" s="407"/>
      <c r="AM813" s="407"/>
      <c r="AN813" s="407"/>
      <c r="AO813" s="407"/>
      <c r="AP813" s="407"/>
      <c r="AQ813" s="407"/>
      <c r="AR813" s="407"/>
      <c r="AS813" s="302"/>
    </row>
    <row r="814" spans="1:45" ht="15.75" hidden="1" customHeight="1" outlineLevel="1">
      <c r="A814" s="519">
        <v>5</v>
      </c>
      <c r="B814" s="423" t="s">
        <v>98</v>
      </c>
      <c r="C814" s="287" t="s">
        <v>25</v>
      </c>
      <c r="D814" s="291"/>
      <c r="E814" s="291"/>
      <c r="F814" s="291"/>
      <c r="G814" s="291"/>
      <c r="H814" s="291"/>
      <c r="I814" s="291"/>
      <c r="J814" s="291"/>
      <c r="K814" s="291"/>
      <c r="L814" s="291"/>
      <c r="M814" s="291"/>
      <c r="N814" s="291"/>
      <c r="O814" s="291"/>
      <c r="P814" s="291"/>
      <c r="Q814" s="287"/>
      <c r="R814" s="291"/>
      <c r="S814" s="291"/>
      <c r="T814" s="291"/>
      <c r="U814" s="291"/>
      <c r="V814" s="291"/>
      <c r="W814" s="291"/>
      <c r="X814" s="291"/>
      <c r="Y814" s="291"/>
      <c r="Z814" s="291"/>
      <c r="AA814" s="291"/>
      <c r="AB814" s="291"/>
      <c r="AC814" s="291"/>
      <c r="AD814" s="291"/>
      <c r="AE814" s="410"/>
      <c r="AF814" s="410"/>
      <c r="AG814" s="410"/>
      <c r="AH814" s="410"/>
      <c r="AI814" s="410"/>
      <c r="AJ814" s="410"/>
      <c r="AK814" s="410"/>
      <c r="AL814" s="405"/>
      <c r="AM814" s="405"/>
      <c r="AN814" s="405"/>
      <c r="AO814" s="405"/>
      <c r="AP814" s="405"/>
      <c r="AQ814" s="405"/>
      <c r="AR814" s="405"/>
      <c r="AS814" s="292">
        <f>SUM(AE814:AR814)</f>
        <v>0</v>
      </c>
    </row>
    <row r="815" spans="1:45" ht="20.25" hidden="1" customHeight="1" outlineLevel="1">
      <c r="A815" s="519"/>
      <c r="B815" s="290" t="s">
        <v>341</v>
      </c>
      <c r="C815" s="287" t="s">
        <v>163</v>
      </c>
      <c r="D815" s="291"/>
      <c r="E815" s="291"/>
      <c r="F815" s="291"/>
      <c r="G815" s="291"/>
      <c r="H815" s="291"/>
      <c r="I815" s="291"/>
      <c r="J815" s="291"/>
      <c r="K815" s="291"/>
      <c r="L815" s="291"/>
      <c r="M815" s="291"/>
      <c r="N815" s="291"/>
      <c r="O815" s="291"/>
      <c r="P815" s="291"/>
      <c r="Q815" s="463"/>
      <c r="R815" s="291"/>
      <c r="S815" s="291"/>
      <c r="T815" s="291"/>
      <c r="U815" s="291"/>
      <c r="V815" s="291"/>
      <c r="W815" s="291"/>
      <c r="X815" s="291"/>
      <c r="Y815" s="291"/>
      <c r="Z815" s="291"/>
      <c r="AA815" s="291"/>
      <c r="AB815" s="291"/>
      <c r="AC815" s="291"/>
      <c r="AD815" s="291"/>
      <c r="AE815" s="406">
        <v>0</v>
      </c>
      <c r="AF815" s="406">
        <v>0</v>
      </c>
      <c r="AG815" s="406">
        <v>0</v>
      </c>
      <c r="AH815" s="406">
        <v>0</v>
      </c>
      <c r="AI815" s="406">
        <v>0</v>
      </c>
      <c r="AJ815" s="406">
        <v>0</v>
      </c>
      <c r="AK815" s="406">
        <v>0</v>
      </c>
      <c r="AL815" s="406">
        <f t="shared" ref="AL815" si="1072">AL814</f>
        <v>0</v>
      </c>
      <c r="AM815" s="406">
        <f t="shared" ref="AM815" si="1073">AM814</f>
        <v>0</v>
      </c>
      <c r="AN815" s="406">
        <f t="shared" ref="AN815" si="1074">AN814</f>
        <v>0</v>
      </c>
      <c r="AO815" s="406">
        <f t="shared" ref="AO815" si="1075">AO814</f>
        <v>0</v>
      </c>
      <c r="AP815" s="406">
        <f t="shared" ref="AP815" si="1076">AP814</f>
        <v>0</v>
      </c>
      <c r="AQ815" s="406">
        <f t="shared" ref="AQ815" si="1077">AQ814</f>
        <v>0</v>
      </c>
      <c r="AR815" s="406">
        <f t="shared" ref="AR815" si="1078">AR814</f>
        <v>0</v>
      </c>
      <c r="AS815" s="293"/>
    </row>
    <row r="816" spans="1:45" hidden="1" outlineLevel="1">
      <c r="A816" s="519"/>
      <c r="B816" s="290"/>
      <c r="C816" s="287"/>
      <c r="D816" s="287"/>
      <c r="E816" s="287"/>
      <c r="F816" s="287"/>
      <c r="G816" s="287"/>
      <c r="H816" s="287"/>
      <c r="I816" s="287"/>
      <c r="J816" s="287"/>
      <c r="K816" s="287"/>
      <c r="L816" s="287"/>
      <c r="M816" s="287"/>
      <c r="N816" s="287"/>
      <c r="O816" s="287"/>
      <c r="P816" s="287"/>
      <c r="Q816" s="287"/>
      <c r="R816" s="287"/>
      <c r="S816" s="287"/>
      <c r="T816" s="287"/>
      <c r="U816" s="287"/>
      <c r="V816" s="287"/>
      <c r="W816" s="287"/>
      <c r="X816" s="287"/>
      <c r="Y816" s="287"/>
      <c r="Z816" s="287"/>
      <c r="AA816" s="287"/>
      <c r="AB816" s="287"/>
      <c r="AC816" s="287"/>
      <c r="AD816" s="287"/>
      <c r="AE816" s="417"/>
      <c r="AF816" s="418"/>
      <c r="AG816" s="418"/>
      <c r="AH816" s="418"/>
      <c r="AI816" s="418"/>
      <c r="AJ816" s="418"/>
      <c r="AK816" s="418"/>
      <c r="AL816" s="418"/>
      <c r="AM816" s="418"/>
      <c r="AN816" s="418"/>
      <c r="AO816" s="418"/>
      <c r="AP816" s="418"/>
      <c r="AQ816" s="418"/>
      <c r="AR816" s="418"/>
      <c r="AS816" s="293"/>
    </row>
    <row r="817" spans="1:45" ht="15.75" hidden="1" outlineLevel="1">
      <c r="A817" s="519"/>
      <c r="B817" s="315" t="s">
        <v>495</v>
      </c>
      <c r="C817" s="285"/>
      <c r="D817" s="285"/>
      <c r="E817" s="285"/>
      <c r="F817" s="285"/>
      <c r="G817" s="285"/>
      <c r="H817" s="285"/>
      <c r="I817" s="285"/>
      <c r="J817" s="285"/>
      <c r="K817" s="285"/>
      <c r="L817" s="285"/>
      <c r="M817" s="285"/>
      <c r="N817" s="285"/>
      <c r="O817" s="285"/>
      <c r="P817" s="285"/>
      <c r="Q817" s="286"/>
      <c r="R817" s="285"/>
      <c r="S817" s="285"/>
      <c r="T817" s="285"/>
      <c r="U817" s="285"/>
      <c r="V817" s="285"/>
      <c r="W817" s="285"/>
      <c r="X817" s="285"/>
      <c r="Y817" s="285"/>
      <c r="Z817" s="285"/>
      <c r="AA817" s="285"/>
      <c r="AB817" s="285"/>
      <c r="AC817" s="285"/>
      <c r="AD817" s="285"/>
      <c r="AE817" s="409"/>
      <c r="AF817" s="409"/>
      <c r="AG817" s="409"/>
      <c r="AH817" s="409"/>
      <c r="AI817" s="409"/>
      <c r="AJ817" s="409"/>
      <c r="AK817" s="409"/>
      <c r="AL817" s="409"/>
      <c r="AM817" s="409"/>
      <c r="AN817" s="409"/>
      <c r="AO817" s="409"/>
      <c r="AP817" s="409"/>
      <c r="AQ817" s="409"/>
      <c r="AR817" s="409"/>
      <c r="AS817" s="288"/>
    </row>
    <row r="818" spans="1:45" hidden="1" outlineLevel="1">
      <c r="A818" s="519">
        <v>6</v>
      </c>
      <c r="B818" s="423" t="s">
        <v>99</v>
      </c>
      <c r="C818" s="287" t="s">
        <v>25</v>
      </c>
      <c r="D818" s="291"/>
      <c r="E818" s="291"/>
      <c r="F818" s="291"/>
      <c r="G818" s="291"/>
      <c r="H818" s="291"/>
      <c r="I818" s="291"/>
      <c r="J818" s="291"/>
      <c r="K818" s="291"/>
      <c r="L818" s="291"/>
      <c r="M818" s="291"/>
      <c r="N818" s="291"/>
      <c r="O818" s="291"/>
      <c r="P818" s="291"/>
      <c r="Q818" s="291">
        <v>12</v>
      </c>
      <c r="R818" s="291"/>
      <c r="S818" s="291"/>
      <c r="T818" s="291"/>
      <c r="U818" s="291"/>
      <c r="V818" s="291"/>
      <c r="W818" s="291"/>
      <c r="X818" s="291"/>
      <c r="Y818" s="291"/>
      <c r="Z818" s="291"/>
      <c r="AA818" s="291"/>
      <c r="AB818" s="291"/>
      <c r="AC818" s="291"/>
      <c r="AD818" s="291"/>
      <c r="AE818" s="410"/>
      <c r="AF818" s="410"/>
      <c r="AG818" s="410"/>
      <c r="AH818" s="410"/>
      <c r="AI818" s="410"/>
      <c r="AJ818" s="410"/>
      <c r="AK818" s="410"/>
      <c r="AL818" s="410"/>
      <c r="AM818" s="410"/>
      <c r="AN818" s="410"/>
      <c r="AO818" s="410"/>
      <c r="AP818" s="410"/>
      <c r="AQ818" s="410"/>
      <c r="AR818" s="410"/>
      <c r="AS818" s="292">
        <f>SUM(AE818:AR818)</f>
        <v>0</v>
      </c>
    </row>
    <row r="819" spans="1:45" hidden="1" outlineLevel="1">
      <c r="A819" s="519"/>
      <c r="B819" s="290" t="s">
        <v>341</v>
      </c>
      <c r="C819" s="287" t="s">
        <v>163</v>
      </c>
      <c r="D819" s="291"/>
      <c r="E819" s="291"/>
      <c r="F819" s="291"/>
      <c r="G819" s="291"/>
      <c r="H819" s="291"/>
      <c r="I819" s="291"/>
      <c r="J819" s="291"/>
      <c r="K819" s="291"/>
      <c r="L819" s="291"/>
      <c r="M819" s="291"/>
      <c r="N819" s="291"/>
      <c r="O819" s="291"/>
      <c r="P819" s="291"/>
      <c r="Q819" s="291">
        <v>12</v>
      </c>
      <c r="R819" s="291"/>
      <c r="S819" s="291"/>
      <c r="T819" s="291"/>
      <c r="U819" s="291"/>
      <c r="V819" s="291"/>
      <c r="W819" s="291"/>
      <c r="X819" s="291"/>
      <c r="Y819" s="291"/>
      <c r="Z819" s="291"/>
      <c r="AA819" s="291"/>
      <c r="AB819" s="291"/>
      <c r="AC819" s="291"/>
      <c r="AD819" s="291"/>
      <c r="AE819" s="406">
        <v>0</v>
      </c>
      <c r="AF819" s="406">
        <v>0</v>
      </c>
      <c r="AG819" s="406">
        <v>0</v>
      </c>
      <c r="AH819" s="406">
        <v>0</v>
      </c>
      <c r="AI819" s="406">
        <v>0</v>
      </c>
      <c r="AJ819" s="406">
        <v>0</v>
      </c>
      <c r="AK819" s="406">
        <v>0</v>
      </c>
      <c r="AL819" s="406">
        <f t="shared" ref="AL819" si="1079">AL818</f>
        <v>0</v>
      </c>
      <c r="AM819" s="406">
        <f t="shared" ref="AM819" si="1080">AM818</f>
        <v>0</v>
      </c>
      <c r="AN819" s="406">
        <f t="shared" ref="AN819" si="1081">AN818</f>
        <v>0</v>
      </c>
      <c r="AO819" s="406">
        <f t="shared" ref="AO819" si="1082">AO818</f>
        <v>0</v>
      </c>
      <c r="AP819" s="406">
        <f t="shared" ref="AP819" si="1083">AP818</f>
        <v>0</v>
      </c>
      <c r="AQ819" s="406">
        <f t="shared" ref="AQ819" si="1084">AQ818</f>
        <v>0</v>
      </c>
      <c r="AR819" s="406">
        <f t="shared" ref="AR819" si="1085">AR818</f>
        <v>0</v>
      </c>
      <c r="AS819" s="307"/>
    </row>
    <row r="820" spans="1:45" hidden="1" outlineLevel="1">
      <c r="A820" s="519"/>
      <c r="B820" s="306"/>
      <c r="C820" s="308"/>
      <c r="D820" s="287"/>
      <c r="E820" s="287"/>
      <c r="F820" s="287"/>
      <c r="G820" s="287"/>
      <c r="H820" s="287"/>
      <c r="I820" s="287"/>
      <c r="J820" s="287"/>
      <c r="K820" s="287"/>
      <c r="L820" s="287"/>
      <c r="M820" s="287"/>
      <c r="N820" s="287"/>
      <c r="O820" s="287"/>
      <c r="P820" s="287"/>
      <c r="Q820" s="287"/>
      <c r="R820" s="287"/>
      <c r="S820" s="287"/>
      <c r="T820" s="287"/>
      <c r="U820" s="287"/>
      <c r="V820" s="287"/>
      <c r="W820" s="287"/>
      <c r="X820" s="287"/>
      <c r="Y820" s="287"/>
      <c r="Z820" s="287"/>
      <c r="AA820" s="287"/>
      <c r="AB820" s="287"/>
      <c r="AC820" s="287"/>
      <c r="AD820" s="287"/>
      <c r="AE820" s="411"/>
      <c r="AF820" s="411"/>
      <c r="AG820" s="411"/>
      <c r="AH820" s="411"/>
      <c r="AI820" s="411"/>
      <c r="AJ820" s="411"/>
      <c r="AK820" s="411"/>
      <c r="AL820" s="411"/>
      <c r="AM820" s="411"/>
      <c r="AN820" s="411"/>
      <c r="AO820" s="411"/>
      <c r="AP820" s="411"/>
      <c r="AQ820" s="411"/>
      <c r="AR820" s="411"/>
      <c r="AS820" s="309"/>
    </row>
    <row r="821" spans="1:45" hidden="1" outlineLevel="1">
      <c r="A821" s="519">
        <v>7</v>
      </c>
      <c r="B821" s="423" t="s">
        <v>100</v>
      </c>
      <c r="C821" s="287" t="s">
        <v>25</v>
      </c>
      <c r="D821" s="291"/>
      <c r="E821" s="291"/>
      <c r="F821" s="291"/>
      <c r="G821" s="291"/>
      <c r="H821" s="291"/>
      <c r="I821" s="291"/>
      <c r="J821" s="291"/>
      <c r="K821" s="291"/>
      <c r="L821" s="291"/>
      <c r="M821" s="291"/>
      <c r="N821" s="291"/>
      <c r="O821" s="291"/>
      <c r="P821" s="291"/>
      <c r="Q821" s="291">
        <v>12</v>
      </c>
      <c r="R821" s="291"/>
      <c r="S821" s="291"/>
      <c r="T821" s="291"/>
      <c r="U821" s="291"/>
      <c r="V821" s="291"/>
      <c r="W821" s="291"/>
      <c r="X821" s="291"/>
      <c r="Y821" s="291"/>
      <c r="Z821" s="291"/>
      <c r="AA821" s="291"/>
      <c r="AB821" s="291"/>
      <c r="AC821" s="291"/>
      <c r="AD821" s="291"/>
      <c r="AE821" s="410"/>
      <c r="AF821" s="410"/>
      <c r="AG821" s="410"/>
      <c r="AH821" s="410"/>
      <c r="AI821" s="410"/>
      <c r="AJ821" s="410"/>
      <c r="AK821" s="410"/>
      <c r="AL821" s="410"/>
      <c r="AM821" s="410"/>
      <c r="AN821" s="410"/>
      <c r="AO821" s="410"/>
      <c r="AP821" s="410"/>
      <c r="AQ821" s="410"/>
      <c r="AR821" s="410"/>
      <c r="AS821" s="292">
        <f>SUM(AE821:AR821)</f>
        <v>0</v>
      </c>
    </row>
    <row r="822" spans="1:45" hidden="1" outlineLevel="1">
      <c r="A822" s="519"/>
      <c r="B822" s="290" t="s">
        <v>341</v>
      </c>
      <c r="C822" s="287" t="s">
        <v>163</v>
      </c>
      <c r="D822" s="291"/>
      <c r="E822" s="291"/>
      <c r="F822" s="291"/>
      <c r="G822" s="291"/>
      <c r="H822" s="291"/>
      <c r="I822" s="291"/>
      <c r="J822" s="291"/>
      <c r="K822" s="291"/>
      <c r="L822" s="291"/>
      <c r="M822" s="291"/>
      <c r="N822" s="291"/>
      <c r="O822" s="291"/>
      <c r="P822" s="291"/>
      <c r="Q822" s="291">
        <v>12</v>
      </c>
      <c r="R822" s="291"/>
      <c r="S822" s="291"/>
      <c r="T822" s="291"/>
      <c r="U822" s="291"/>
      <c r="V822" s="291"/>
      <c r="W822" s="291"/>
      <c r="X822" s="291"/>
      <c r="Y822" s="291"/>
      <c r="Z822" s="291"/>
      <c r="AA822" s="291"/>
      <c r="AB822" s="291"/>
      <c r="AC822" s="291"/>
      <c r="AD822" s="291"/>
      <c r="AE822" s="406">
        <v>0</v>
      </c>
      <c r="AF822" s="406">
        <v>0</v>
      </c>
      <c r="AG822" s="406">
        <v>0</v>
      </c>
      <c r="AH822" s="406">
        <v>0</v>
      </c>
      <c r="AI822" s="406">
        <v>0</v>
      </c>
      <c r="AJ822" s="406">
        <v>0</v>
      </c>
      <c r="AK822" s="406">
        <v>0</v>
      </c>
      <c r="AL822" s="406">
        <f t="shared" ref="AL822" si="1086">AL821</f>
        <v>0</v>
      </c>
      <c r="AM822" s="406">
        <f t="shared" ref="AM822" si="1087">AM821</f>
        <v>0</v>
      </c>
      <c r="AN822" s="406">
        <f t="shared" ref="AN822" si="1088">AN821</f>
        <v>0</v>
      </c>
      <c r="AO822" s="406">
        <f t="shared" ref="AO822" si="1089">AO821</f>
        <v>0</v>
      </c>
      <c r="AP822" s="406">
        <f t="shared" ref="AP822" si="1090">AP821</f>
        <v>0</v>
      </c>
      <c r="AQ822" s="406">
        <f t="shared" ref="AQ822" si="1091">AQ821</f>
        <v>0</v>
      </c>
      <c r="AR822" s="406">
        <f t="shared" ref="AR822" si="1092">AR821</f>
        <v>0</v>
      </c>
      <c r="AS822" s="307"/>
    </row>
    <row r="823" spans="1:45" hidden="1" outlineLevel="1">
      <c r="A823" s="519"/>
      <c r="B823" s="310"/>
      <c r="C823" s="308"/>
      <c r="D823" s="287"/>
      <c r="E823" s="287"/>
      <c r="F823" s="287"/>
      <c r="G823" s="287"/>
      <c r="H823" s="287"/>
      <c r="I823" s="287"/>
      <c r="J823" s="287"/>
      <c r="K823" s="287"/>
      <c r="L823" s="287"/>
      <c r="M823" s="287"/>
      <c r="N823" s="287"/>
      <c r="O823" s="287"/>
      <c r="P823" s="287"/>
      <c r="Q823" s="287"/>
      <c r="R823" s="287"/>
      <c r="S823" s="287"/>
      <c r="T823" s="287"/>
      <c r="U823" s="287"/>
      <c r="V823" s="287"/>
      <c r="W823" s="287"/>
      <c r="X823" s="287"/>
      <c r="Y823" s="287"/>
      <c r="Z823" s="287"/>
      <c r="AA823" s="287"/>
      <c r="AB823" s="287"/>
      <c r="AC823" s="287"/>
      <c r="AD823" s="287"/>
      <c r="AE823" s="411"/>
      <c r="AF823" s="412"/>
      <c r="AG823" s="411"/>
      <c r="AH823" s="411"/>
      <c r="AI823" s="411"/>
      <c r="AJ823" s="411"/>
      <c r="AK823" s="411"/>
      <c r="AL823" s="411"/>
      <c r="AM823" s="411"/>
      <c r="AN823" s="411"/>
      <c r="AO823" s="411"/>
      <c r="AP823" s="411"/>
      <c r="AQ823" s="411"/>
      <c r="AR823" s="411"/>
      <c r="AS823" s="309"/>
    </row>
    <row r="824" spans="1:45" hidden="1" outlineLevel="1">
      <c r="A824" s="519">
        <v>8</v>
      </c>
      <c r="B824" s="423" t="s">
        <v>101</v>
      </c>
      <c r="C824" s="287" t="s">
        <v>25</v>
      </c>
      <c r="D824" s="291"/>
      <c r="E824" s="291"/>
      <c r="F824" s="291"/>
      <c r="G824" s="291"/>
      <c r="H824" s="291"/>
      <c r="I824" s="291"/>
      <c r="J824" s="291"/>
      <c r="K824" s="291"/>
      <c r="L824" s="291"/>
      <c r="M824" s="291"/>
      <c r="N824" s="291"/>
      <c r="O824" s="291"/>
      <c r="P824" s="291"/>
      <c r="Q824" s="291">
        <v>12</v>
      </c>
      <c r="R824" s="291"/>
      <c r="S824" s="291"/>
      <c r="T824" s="291"/>
      <c r="U824" s="291"/>
      <c r="V824" s="291"/>
      <c r="W824" s="291"/>
      <c r="X824" s="291"/>
      <c r="Y824" s="291"/>
      <c r="Z824" s="291"/>
      <c r="AA824" s="291"/>
      <c r="AB824" s="291"/>
      <c r="AC824" s="291"/>
      <c r="AD824" s="291"/>
      <c r="AE824" s="410"/>
      <c r="AF824" s="410"/>
      <c r="AG824" s="410"/>
      <c r="AH824" s="410"/>
      <c r="AI824" s="410"/>
      <c r="AJ824" s="410"/>
      <c r="AK824" s="410"/>
      <c r="AL824" s="410"/>
      <c r="AM824" s="410"/>
      <c r="AN824" s="410"/>
      <c r="AO824" s="410"/>
      <c r="AP824" s="410"/>
      <c r="AQ824" s="410"/>
      <c r="AR824" s="410"/>
      <c r="AS824" s="292">
        <f>SUM(AE824:AR824)</f>
        <v>0</v>
      </c>
    </row>
    <row r="825" spans="1:45" hidden="1" outlineLevel="1">
      <c r="A825" s="519"/>
      <c r="B825" s="290" t="s">
        <v>341</v>
      </c>
      <c r="C825" s="287" t="s">
        <v>163</v>
      </c>
      <c r="D825" s="291"/>
      <c r="E825" s="291"/>
      <c r="F825" s="291"/>
      <c r="G825" s="291"/>
      <c r="H825" s="291"/>
      <c r="I825" s="291"/>
      <c r="J825" s="291"/>
      <c r="K825" s="291"/>
      <c r="L825" s="291"/>
      <c r="M825" s="291"/>
      <c r="N825" s="291"/>
      <c r="O825" s="291"/>
      <c r="P825" s="291"/>
      <c r="Q825" s="291">
        <v>12</v>
      </c>
      <c r="R825" s="291"/>
      <c r="S825" s="291"/>
      <c r="T825" s="291"/>
      <c r="U825" s="291"/>
      <c r="V825" s="291"/>
      <c r="W825" s="291"/>
      <c r="X825" s="291"/>
      <c r="Y825" s="291"/>
      <c r="Z825" s="291"/>
      <c r="AA825" s="291"/>
      <c r="AB825" s="291"/>
      <c r="AC825" s="291"/>
      <c r="AD825" s="291"/>
      <c r="AE825" s="406">
        <v>0</v>
      </c>
      <c r="AF825" s="406">
        <v>0</v>
      </c>
      <c r="AG825" s="406">
        <v>0</v>
      </c>
      <c r="AH825" s="406">
        <v>0</v>
      </c>
      <c r="AI825" s="406">
        <v>0</v>
      </c>
      <c r="AJ825" s="406">
        <v>0</v>
      </c>
      <c r="AK825" s="406">
        <v>0</v>
      </c>
      <c r="AL825" s="406">
        <f t="shared" ref="AL825" si="1093">AL824</f>
        <v>0</v>
      </c>
      <c r="AM825" s="406">
        <f t="shared" ref="AM825" si="1094">AM824</f>
        <v>0</v>
      </c>
      <c r="AN825" s="406">
        <f t="shared" ref="AN825" si="1095">AN824</f>
        <v>0</v>
      </c>
      <c r="AO825" s="406">
        <f t="shared" ref="AO825" si="1096">AO824</f>
        <v>0</v>
      </c>
      <c r="AP825" s="406">
        <f t="shared" ref="AP825" si="1097">AP824</f>
        <v>0</v>
      </c>
      <c r="AQ825" s="406">
        <f t="shared" ref="AQ825" si="1098">AQ824</f>
        <v>0</v>
      </c>
      <c r="AR825" s="406">
        <f t="shared" ref="AR825" si="1099">AR824</f>
        <v>0</v>
      </c>
      <c r="AS825" s="307"/>
    </row>
    <row r="826" spans="1:45" hidden="1" outlineLevel="1">
      <c r="A826" s="519"/>
      <c r="B826" s="310"/>
      <c r="C826" s="308"/>
      <c r="D826" s="312"/>
      <c r="E826" s="312"/>
      <c r="F826" s="312"/>
      <c r="G826" s="312"/>
      <c r="H826" s="312"/>
      <c r="I826" s="312"/>
      <c r="J826" s="312"/>
      <c r="K826" s="312"/>
      <c r="L826" s="312"/>
      <c r="M826" s="312"/>
      <c r="N826" s="312"/>
      <c r="O826" s="312"/>
      <c r="P826" s="312"/>
      <c r="Q826" s="287"/>
      <c r="R826" s="312"/>
      <c r="S826" s="312"/>
      <c r="T826" s="312"/>
      <c r="U826" s="312"/>
      <c r="V826" s="312"/>
      <c r="W826" s="312"/>
      <c r="X826" s="312"/>
      <c r="Y826" s="312"/>
      <c r="Z826" s="312"/>
      <c r="AA826" s="312"/>
      <c r="AB826" s="312"/>
      <c r="AC826" s="312"/>
      <c r="AD826" s="312"/>
      <c r="AE826" s="411"/>
      <c r="AF826" s="412"/>
      <c r="AG826" s="411"/>
      <c r="AH826" s="411"/>
      <c r="AI826" s="411"/>
      <c r="AJ826" s="411"/>
      <c r="AK826" s="411"/>
      <c r="AL826" s="411"/>
      <c r="AM826" s="411"/>
      <c r="AN826" s="411"/>
      <c r="AO826" s="411"/>
      <c r="AP826" s="411"/>
      <c r="AQ826" s="411"/>
      <c r="AR826" s="411"/>
      <c r="AS826" s="309"/>
    </row>
    <row r="827" spans="1:45" hidden="1" outlineLevel="1">
      <c r="A827" s="519">
        <v>9</v>
      </c>
      <c r="B827" s="423" t="s">
        <v>102</v>
      </c>
      <c r="C827" s="287" t="s">
        <v>25</v>
      </c>
      <c r="D827" s="291"/>
      <c r="E827" s="291"/>
      <c r="F827" s="291"/>
      <c r="G827" s="291"/>
      <c r="H827" s="291"/>
      <c r="I827" s="291"/>
      <c r="J827" s="291"/>
      <c r="K827" s="291"/>
      <c r="L827" s="291"/>
      <c r="M827" s="291"/>
      <c r="N827" s="291"/>
      <c r="O827" s="291"/>
      <c r="P827" s="291"/>
      <c r="Q827" s="291">
        <v>12</v>
      </c>
      <c r="R827" s="291"/>
      <c r="S827" s="291"/>
      <c r="T827" s="291"/>
      <c r="U827" s="291"/>
      <c r="V827" s="291"/>
      <c r="W827" s="291"/>
      <c r="X827" s="291"/>
      <c r="Y827" s="291"/>
      <c r="Z827" s="291"/>
      <c r="AA827" s="291"/>
      <c r="AB827" s="291"/>
      <c r="AC827" s="291"/>
      <c r="AD827" s="291"/>
      <c r="AE827" s="410"/>
      <c r="AF827" s="410"/>
      <c r="AG827" s="410"/>
      <c r="AH827" s="410"/>
      <c r="AI827" s="410"/>
      <c r="AJ827" s="410"/>
      <c r="AK827" s="410"/>
      <c r="AL827" s="410"/>
      <c r="AM827" s="410"/>
      <c r="AN827" s="410"/>
      <c r="AO827" s="410"/>
      <c r="AP827" s="410"/>
      <c r="AQ827" s="410"/>
      <c r="AR827" s="410"/>
      <c r="AS827" s="292">
        <f>SUM(AE827:AR827)</f>
        <v>0</v>
      </c>
    </row>
    <row r="828" spans="1:45" hidden="1" outlineLevel="1">
      <c r="A828" s="519"/>
      <c r="B828" s="290" t="s">
        <v>341</v>
      </c>
      <c r="C828" s="287" t="s">
        <v>163</v>
      </c>
      <c r="D828" s="291"/>
      <c r="E828" s="291"/>
      <c r="F828" s="291"/>
      <c r="G828" s="291"/>
      <c r="H828" s="291"/>
      <c r="I828" s="291"/>
      <c r="J828" s="291"/>
      <c r="K828" s="291"/>
      <c r="L828" s="291"/>
      <c r="M828" s="291"/>
      <c r="N828" s="291"/>
      <c r="O828" s="291"/>
      <c r="P828" s="291"/>
      <c r="Q828" s="291">
        <v>12</v>
      </c>
      <c r="R828" s="291"/>
      <c r="S828" s="291"/>
      <c r="T828" s="291"/>
      <c r="U828" s="291"/>
      <c r="V828" s="291"/>
      <c r="W828" s="291"/>
      <c r="X828" s="291"/>
      <c r="Y828" s="291"/>
      <c r="Z828" s="291"/>
      <c r="AA828" s="291"/>
      <c r="AB828" s="291"/>
      <c r="AC828" s="291"/>
      <c r="AD828" s="291"/>
      <c r="AE828" s="406">
        <v>0</v>
      </c>
      <c r="AF828" s="406">
        <v>0</v>
      </c>
      <c r="AG828" s="406">
        <v>0</v>
      </c>
      <c r="AH828" s="406">
        <v>0</v>
      </c>
      <c r="AI828" s="406">
        <v>0</v>
      </c>
      <c r="AJ828" s="406">
        <v>0</v>
      </c>
      <c r="AK828" s="406">
        <v>0</v>
      </c>
      <c r="AL828" s="406">
        <f t="shared" ref="AL828" si="1100">AL827</f>
        <v>0</v>
      </c>
      <c r="AM828" s="406">
        <f t="shared" ref="AM828" si="1101">AM827</f>
        <v>0</v>
      </c>
      <c r="AN828" s="406">
        <f t="shared" ref="AN828" si="1102">AN827</f>
        <v>0</v>
      </c>
      <c r="AO828" s="406">
        <f t="shared" ref="AO828" si="1103">AO827</f>
        <v>0</v>
      </c>
      <c r="AP828" s="406">
        <f t="shared" ref="AP828" si="1104">AP827</f>
        <v>0</v>
      </c>
      <c r="AQ828" s="406">
        <f t="shared" ref="AQ828" si="1105">AQ827</f>
        <v>0</v>
      </c>
      <c r="AR828" s="406">
        <f t="shared" ref="AR828" si="1106">AR827</f>
        <v>0</v>
      </c>
      <c r="AS828" s="307"/>
    </row>
    <row r="829" spans="1:45" hidden="1" outlineLevel="1">
      <c r="A829" s="519"/>
      <c r="B829" s="310"/>
      <c r="C829" s="308"/>
      <c r="D829" s="312"/>
      <c r="E829" s="312"/>
      <c r="F829" s="312"/>
      <c r="G829" s="312"/>
      <c r="H829" s="312"/>
      <c r="I829" s="312"/>
      <c r="J829" s="312"/>
      <c r="K829" s="312"/>
      <c r="L829" s="312"/>
      <c r="M829" s="312"/>
      <c r="N829" s="312"/>
      <c r="O829" s="312"/>
      <c r="P829" s="312"/>
      <c r="Q829" s="287"/>
      <c r="R829" s="312"/>
      <c r="S829" s="312"/>
      <c r="T829" s="312"/>
      <c r="U829" s="312"/>
      <c r="V829" s="312"/>
      <c r="W829" s="312"/>
      <c r="X829" s="312"/>
      <c r="Y829" s="312"/>
      <c r="Z829" s="312"/>
      <c r="AA829" s="312"/>
      <c r="AB829" s="312"/>
      <c r="AC829" s="312"/>
      <c r="AD829" s="312"/>
      <c r="AE829" s="411"/>
      <c r="AF829" s="411"/>
      <c r="AG829" s="411"/>
      <c r="AH829" s="411"/>
      <c r="AI829" s="411"/>
      <c r="AJ829" s="411"/>
      <c r="AK829" s="411"/>
      <c r="AL829" s="411"/>
      <c r="AM829" s="411"/>
      <c r="AN829" s="411"/>
      <c r="AO829" s="411"/>
      <c r="AP829" s="411"/>
      <c r="AQ829" s="411"/>
      <c r="AR829" s="411"/>
      <c r="AS829" s="309"/>
    </row>
    <row r="830" spans="1:45" hidden="1" outlineLevel="1">
      <c r="A830" s="519">
        <v>10</v>
      </c>
      <c r="B830" s="423" t="s">
        <v>103</v>
      </c>
      <c r="C830" s="287" t="s">
        <v>25</v>
      </c>
      <c r="D830" s="291"/>
      <c r="E830" s="291"/>
      <c r="F830" s="291"/>
      <c r="G830" s="291"/>
      <c r="H830" s="291"/>
      <c r="I830" s="291"/>
      <c r="J830" s="291"/>
      <c r="K830" s="291"/>
      <c r="L830" s="291"/>
      <c r="M830" s="291"/>
      <c r="N830" s="291"/>
      <c r="O830" s="291"/>
      <c r="P830" s="291"/>
      <c r="Q830" s="291">
        <v>3</v>
      </c>
      <c r="R830" s="291"/>
      <c r="S830" s="291"/>
      <c r="T830" s="291"/>
      <c r="U830" s="291"/>
      <c r="V830" s="291"/>
      <c r="W830" s="291"/>
      <c r="X830" s="291"/>
      <c r="Y830" s="291"/>
      <c r="Z830" s="291"/>
      <c r="AA830" s="291"/>
      <c r="AB830" s="291"/>
      <c r="AC830" s="291"/>
      <c r="AD830" s="291"/>
      <c r="AE830" s="410"/>
      <c r="AF830" s="410"/>
      <c r="AG830" s="410"/>
      <c r="AH830" s="410"/>
      <c r="AI830" s="410"/>
      <c r="AJ830" s="410"/>
      <c r="AK830" s="410"/>
      <c r="AL830" s="410"/>
      <c r="AM830" s="410"/>
      <c r="AN830" s="410"/>
      <c r="AO830" s="410"/>
      <c r="AP830" s="410"/>
      <c r="AQ830" s="410"/>
      <c r="AR830" s="410"/>
      <c r="AS830" s="292">
        <f>SUM(AE830:AR830)</f>
        <v>0</v>
      </c>
    </row>
    <row r="831" spans="1:45" hidden="1" outlineLevel="1">
      <c r="A831" s="519"/>
      <c r="B831" s="290" t="s">
        <v>341</v>
      </c>
      <c r="C831" s="287" t="s">
        <v>163</v>
      </c>
      <c r="D831" s="291"/>
      <c r="E831" s="291"/>
      <c r="F831" s="291"/>
      <c r="G831" s="291"/>
      <c r="H831" s="291"/>
      <c r="I831" s="291"/>
      <c r="J831" s="291"/>
      <c r="K831" s="291"/>
      <c r="L831" s="291"/>
      <c r="M831" s="291"/>
      <c r="N831" s="291"/>
      <c r="O831" s="291"/>
      <c r="P831" s="291"/>
      <c r="Q831" s="291">
        <v>3</v>
      </c>
      <c r="R831" s="291"/>
      <c r="S831" s="291"/>
      <c r="T831" s="291"/>
      <c r="U831" s="291"/>
      <c r="V831" s="291"/>
      <c r="W831" s="291"/>
      <c r="X831" s="291"/>
      <c r="Y831" s="291"/>
      <c r="Z831" s="291"/>
      <c r="AA831" s="291"/>
      <c r="AB831" s="291"/>
      <c r="AC831" s="291"/>
      <c r="AD831" s="291"/>
      <c r="AE831" s="406">
        <v>0</v>
      </c>
      <c r="AF831" s="406">
        <v>0</v>
      </c>
      <c r="AG831" s="406">
        <v>0</v>
      </c>
      <c r="AH831" s="406">
        <v>0</v>
      </c>
      <c r="AI831" s="406">
        <v>0</v>
      </c>
      <c r="AJ831" s="406">
        <v>0</v>
      </c>
      <c r="AK831" s="406">
        <v>0</v>
      </c>
      <c r="AL831" s="406">
        <f t="shared" ref="AL831" si="1107">AL830</f>
        <v>0</v>
      </c>
      <c r="AM831" s="406">
        <f t="shared" ref="AM831" si="1108">AM830</f>
        <v>0</v>
      </c>
      <c r="AN831" s="406">
        <f t="shared" ref="AN831" si="1109">AN830</f>
        <v>0</v>
      </c>
      <c r="AO831" s="406">
        <f t="shared" ref="AO831" si="1110">AO830</f>
        <v>0</v>
      </c>
      <c r="AP831" s="406">
        <f t="shared" ref="AP831" si="1111">AP830</f>
        <v>0</v>
      </c>
      <c r="AQ831" s="406">
        <f t="shared" ref="AQ831" si="1112">AQ830</f>
        <v>0</v>
      </c>
      <c r="AR831" s="406">
        <f t="shared" ref="AR831" si="1113">AR830</f>
        <v>0</v>
      </c>
      <c r="AS831" s="307"/>
    </row>
    <row r="832" spans="1:45" hidden="1" outlineLevel="1">
      <c r="A832" s="519"/>
      <c r="B832" s="310"/>
      <c r="C832" s="308"/>
      <c r="D832" s="312"/>
      <c r="E832" s="312"/>
      <c r="F832" s="312"/>
      <c r="G832" s="312"/>
      <c r="H832" s="312"/>
      <c r="I832" s="312"/>
      <c r="J832" s="312"/>
      <c r="K832" s="312"/>
      <c r="L832" s="312"/>
      <c r="M832" s="312"/>
      <c r="N832" s="312"/>
      <c r="O832" s="312"/>
      <c r="P832" s="312"/>
      <c r="Q832" s="287"/>
      <c r="R832" s="312"/>
      <c r="S832" s="312"/>
      <c r="T832" s="312"/>
      <c r="U832" s="312"/>
      <c r="V832" s="312"/>
      <c r="W832" s="312"/>
      <c r="X832" s="312"/>
      <c r="Y832" s="312"/>
      <c r="Z832" s="312"/>
      <c r="AA832" s="312"/>
      <c r="AB832" s="312"/>
      <c r="AC832" s="312"/>
      <c r="AD832" s="312"/>
      <c r="AE832" s="411"/>
      <c r="AF832" s="412"/>
      <c r="AG832" s="411"/>
      <c r="AH832" s="411"/>
      <c r="AI832" s="411"/>
      <c r="AJ832" s="411"/>
      <c r="AK832" s="411"/>
      <c r="AL832" s="411"/>
      <c r="AM832" s="411"/>
      <c r="AN832" s="411"/>
      <c r="AO832" s="411"/>
      <c r="AP832" s="411"/>
      <c r="AQ832" s="411"/>
      <c r="AR832" s="411"/>
      <c r="AS832" s="309"/>
    </row>
    <row r="833" spans="1:45" ht="15.75" hidden="1" outlineLevel="1">
      <c r="A833" s="519"/>
      <c r="B833" s="284" t="s">
        <v>10</v>
      </c>
      <c r="C833" s="285"/>
      <c r="D833" s="285"/>
      <c r="E833" s="285"/>
      <c r="F833" s="285"/>
      <c r="G833" s="285"/>
      <c r="H833" s="285"/>
      <c r="I833" s="285"/>
      <c r="J833" s="285"/>
      <c r="K833" s="285"/>
      <c r="L833" s="285"/>
      <c r="M833" s="285"/>
      <c r="N833" s="285"/>
      <c r="O833" s="285"/>
      <c r="P833" s="285"/>
      <c r="Q833" s="286"/>
      <c r="R833" s="285"/>
      <c r="S833" s="285"/>
      <c r="T833" s="285"/>
      <c r="U833" s="285"/>
      <c r="V833" s="285"/>
      <c r="W833" s="285"/>
      <c r="X833" s="285"/>
      <c r="Y833" s="285"/>
      <c r="Z833" s="285"/>
      <c r="AA833" s="285"/>
      <c r="AB833" s="285"/>
      <c r="AC833" s="285"/>
      <c r="AD833" s="285"/>
      <c r="AE833" s="409"/>
      <c r="AF833" s="409"/>
      <c r="AG833" s="409"/>
      <c r="AH833" s="409"/>
      <c r="AI833" s="409"/>
      <c r="AJ833" s="409"/>
      <c r="AK833" s="409"/>
      <c r="AL833" s="409"/>
      <c r="AM833" s="409"/>
      <c r="AN833" s="409"/>
      <c r="AO833" s="409"/>
      <c r="AP833" s="409"/>
      <c r="AQ833" s="409"/>
      <c r="AR833" s="409"/>
      <c r="AS833" s="288"/>
    </row>
    <row r="834" spans="1:45" ht="30" hidden="1" outlineLevel="1">
      <c r="A834" s="519">
        <v>11</v>
      </c>
      <c r="B834" s="423" t="s">
        <v>104</v>
      </c>
      <c r="C834" s="287" t="s">
        <v>25</v>
      </c>
      <c r="D834" s="291"/>
      <c r="E834" s="291"/>
      <c r="F834" s="291"/>
      <c r="G834" s="291"/>
      <c r="H834" s="291"/>
      <c r="I834" s="291"/>
      <c r="J834" s="291"/>
      <c r="K834" s="291"/>
      <c r="L834" s="291"/>
      <c r="M834" s="291"/>
      <c r="N834" s="291"/>
      <c r="O834" s="291"/>
      <c r="P834" s="291"/>
      <c r="Q834" s="291">
        <v>12</v>
      </c>
      <c r="R834" s="291"/>
      <c r="S834" s="291"/>
      <c r="T834" s="291"/>
      <c r="U834" s="291"/>
      <c r="V834" s="291"/>
      <c r="W834" s="291"/>
      <c r="X834" s="291"/>
      <c r="Y834" s="291"/>
      <c r="Z834" s="291"/>
      <c r="AA834" s="291"/>
      <c r="AB834" s="291"/>
      <c r="AC834" s="291"/>
      <c r="AD834" s="291"/>
      <c r="AE834" s="421"/>
      <c r="AF834" s="410"/>
      <c r="AG834" s="410"/>
      <c r="AH834" s="410"/>
      <c r="AI834" s="410"/>
      <c r="AJ834" s="410"/>
      <c r="AK834" s="410"/>
      <c r="AL834" s="410"/>
      <c r="AM834" s="410"/>
      <c r="AN834" s="410"/>
      <c r="AO834" s="410"/>
      <c r="AP834" s="410"/>
      <c r="AQ834" s="410"/>
      <c r="AR834" s="410"/>
      <c r="AS834" s="292">
        <f>SUM(AE834:AR834)</f>
        <v>0</v>
      </c>
    </row>
    <row r="835" spans="1:45" hidden="1" outlineLevel="1">
      <c r="A835" s="519"/>
      <c r="B835" s="290" t="s">
        <v>341</v>
      </c>
      <c r="C835" s="287" t="s">
        <v>163</v>
      </c>
      <c r="D835" s="291"/>
      <c r="E835" s="291"/>
      <c r="F835" s="291"/>
      <c r="G835" s="291"/>
      <c r="H835" s="291"/>
      <c r="I835" s="291"/>
      <c r="J835" s="291"/>
      <c r="K835" s="291"/>
      <c r="L835" s="291"/>
      <c r="M835" s="291"/>
      <c r="N835" s="291"/>
      <c r="O835" s="291"/>
      <c r="P835" s="291"/>
      <c r="Q835" s="291">
        <v>12</v>
      </c>
      <c r="R835" s="291"/>
      <c r="S835" s="291"/>
      <c r="T835" s="291"/>
      <c r="U835" s="291"/>
      <c r="V835" s="291"/>
      <c r="W835" s="291"/>
      <c r="X835" s="291"/>
      <c r="Y835" s="291"/>
      <c r="Z835" s="291"/>
      <c r="AA835" s="291"/>
      <c r="AB835" s="291"/>
      <c r="AC835" s="291"/>
      <c r="AD835" s="291"/>
      <c r="AE835" s="406">
        <v>0</v>
      </c>
      <c r="AF835" s="406">
        <v>0</v>
      </c>
      <c r="AG835" s="406">
        <v>0</v>
      </c>
      <c r="AH835" s="406">
        <v>0</v>
      </c>
      <c r="AI835" s="406">
        <v>0</v>
      </c>
      <c r="AJ835" s="406">
        <v>0</v>
      </c>
      <c r="AK835" s="406">
        <v>0</v>
      </c>
      <c r="AL835" s="406">
        <f t="shared" ref="AL835" si="1114">AL834</f>
        <v>0</v>
      </c>
      <c r="AM835" s="406">
        <f t="shared" ref="AM835" si="1115">AM834</f>
        <v>0</v>
      </c>
      <c r="AN835" s="406">
        <f t="shared" ref="AN835" si="1116">AN834</f>
        <v>0</v>
      </c>
      <c r="AO835" s="406">
        <f t="shared" ref="AO835" si="1117">AO834</f>
        <v>0</v>
      </c>
      <c r="AP835" s="406">
        <f t="shared" ref="AP835" si="1118">AP834</f>
        <v>0</v>
      </c>
      <c r="AQ835" s="406">
        <f t="shared" ref="AQ835" si="1119">AQ834</f>
        <v>0</v>
      </c>
      <c r="AR835" s="406">
        <f t="shared" ref="AR835" si="1120">AR834</f>
        <v>0</v>
      </c>
      <c r="AS835" s="293"/>
    </row>
    <row r="836" spans="1:45" hidden="1" outlineLevel="1">
      <c r="A836" s="519"/>
      <c r="B836" s="311"/>
      <c r="C836" s="301"/>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c r="AA836" s="287"/>
      <c r="AB836" s="287"/>
      <c r="AC836" s="287"/>
      <c r="AD836" s="287"/>
      <c r="AE836" s="407"/>
      <c r="AF836" s="416"/>
      <c r="AG836" s="416"/>
      <c r="AH836" s="416"/>
      <c r="AI836" s="416"/>
      <c r="AJ836" s="416"/>
      <c r="AK836" s="416"/>
      <c r="AL836" s="416"/>
      <c r="AM836" s="416"/>
      <c r="AN836" s="416"/>
      <c r="AO836" s="416"/>
      <c r="AP836" s="416"/>
      <c r="AQ836" s="416"/>
      <c r="AR836" s="416"/>
      <c r="AS836" s="302"/>
    </row>
    <row r="837" spans="1:45" ht="30" hidden="1" outlineLevel="1">
      <c r="A837" s="519">
        <v>12</v>
      </c>
      <c r="B837" s="423" t="s">
        <v>105</v>
      </c>
      <c r="C837" s="287" t="s">
        <v>25</v>
      </c>
      <c r="D837" s="291"/>
      <c r="E837" s="291"/>
      <c r="F837" s="291"/>
      <c r="G837" s="291"/>
      <c r="H837" s="291"/>
      <c r="I837" s="291"/>
      <c r="J837" s="291"/>
      <c r="K837" s="291"/>
      <c r="L837" s="291"/>
      <c r="M837" s="291"/>
      <c r="N837" s="291"/>
      <c r="O837" s="291"/>
      <c r="P837" s="291"/>
      <c r="Q837" s="291">
        <v>12</v>
      </c>
      <c r="R837" s="291"/>
      <c r="S837" s="291"/>
      <c r="T837" s="291"/>
      <c r="U837" s="291"/>
      <c r="V837" s="291"/>
      <c r="W837" s="291"/>
      <c r="X837" s="291"/>
      <c r="Y837" s="291"/>
      <c r="Z837" s="291"/>
      <c r="AA837" s="291"/>
      <c r="AB837" s="291"/>
      <c r="AC837" s="291"/>
      <c r="AD837" s="291"/>
      <c r="AE837" s="405"/>
      <c r="AF837" s="410"/>
      <c r="AG837" s="410"/>
      <c r="AH837" s="410"/>
      <c r="AI837" s="410"/>
      <c r="AJ837" s="410"/>
      <c r="AK837" s="410"/>
      <c r="AL837" s="410"/>
      <c r="AM837" s="410"/>
      <c r="AN837" s="410"/>
      <c r="AO837" s="410"/>
      <c r="AP837" s="410"/>
      <c r="AQ837" s="410"/>
      <c r="AR837" s="410"/>
      <c r="AS837" s="292">
        <f>SUM(AE837:AR837)</f>
        <v>0</v>
      </c>
    </row>
    <row r="838" spans="1:45" hidden="1" outlineLevel="1">
      <c r="A838" s="519"/>
      <c r="B838" s="290" t="s">
        <v>341</v>
      </c>
      <c r="C838" s="287" t="s">
        <v>163</v>
      </c>
      <c r="D838" s="291"/>
      <c r="E838" s="291"/>
      <c r="F838" s="291"/>
      <c r="G838" s="291"/>
      <c r="H838" s="291"/>
      <c r="I838" s="291"/>
      <c r="J838" s="291"/>
      <c r="K838" s="291"/>
      <c r="L838" s="291"/>
      <c r="M838" s="291"/>
      <c r="N838" s="291"/>
      <c r="O838" s="291"/>
      <c r="P838" s="291"/>
      <c r="Q838" s="291">
        <v>12</v>
      </c>
      <c r="R838" s="291"/>
      <c r="S838" s="291"/>
      <c r="T838" s="291"/>
      <c r="U838" s="291"/>
      <c r="V838" s="291"/>
      <c r="W838" s="291"/>
      <c r="X838" s="291"/>
      <c r="Y838" s="291"/>
      <c r="Z838" s="291"/>
      <c r="AA838" s="291"/>
      <c r="AB838" s="291"/>
      <c r="AC838" s="291"/>
      <c r="AD838" s="291"/>
      <c r="AE838" s="406">
        <v>0</v>
      </c>
      <c r="AF838" s="406">
        <v>0</v>
      </c>
      <c r="AG838" s="406">
        <v>0</v>
      </c>
      <c r="AH838" s="406">
        <v>0</v>
      </c>
      <c r="AI838" s="406">
        <v>0</v>
      </c>
      <c r="AJ838" s="406">
        <v>0</v>
      </c>
      <c r="AK838" s="406">
        <v>0</v>
      </c>
      <c r="AL838" s="406">
        <f t="shared" ref="AL838" si="1121">AL837</f>
        <v>0</v>
      </c>
      <c r="AM838" s="406">
        <f t="shared" ref="AM838" si="1122">AM837</f>
        <v>0</v>
      </c>
      <c r="AN838" s="406">
        <f t="shared" ref="AN838" si="1123">AN837</f>
        <v>0</v>
      </c>
      <c r="AO838" s="406">
        <f t="shared" ref="AO838" si="1124">AO837</f>
        <v>0</v>
      </c>
      <c r="AP838" s="406">
        <f t="shared" ref="AP838" si="1125">AP837</f>
        <v>0</v>
      </c>
      <c r="AQ838" s="406">
        <f t="shared" ref="AQ838" si="1126">AQ837</f>
        <v>0</v>
      </c>
      <c r="AR838" s="406">
        <f t="shared" ref="AR838" si="1127">AR837</f>
        <v>0</v>
      </c>
      <c r="AS838" s="293"/>
    </row>
    <row r="839" spans="1:45" hidden="1" outlineLevel="1">
      <c r="A839" s="519"/>
      <c r="B839" s="311"/>
      <c r="C839" s="301"/>
      <c r="D839" s="287"/>
      <c r="E839" s="287"/>
      <c r="F839" s="287"/>
      <c r="G839" s="287"/>
      <c r="H839" s="287"/>
      <c r="I839" s="287"/>
      <c r="J839" s="287"/>
      <c r="K839" s="287"/>
      <c r="L839" s="287"/>
      <c r="M839" s="287"/>
      <c r="N839" s="287"/>
      <c r="O839" s="287"/>
      <c r="P839" s="287"/>
      <c r="Q839" s="287"/>
      <c r="R839" s="287"/>
      <c r="S839" s="287"/>
      <c r="T839" s="287"/>
      <c r="U839" s="287"/>
      <c r="V839" s="287"/>
      <c r="W839" s="287"/>
      <c r="X839" s="287"/>
      <c r="Y839" s="287"/>
      <c r="Z839" s="287"/>
      <c r="AA839" s="287"/>
      <c r="AB839" s="287"/>
      <c r="AC839" s="287"/>
      <c r="AD839" s="287"/>
      <c r="AE839" s="417"/>
      <c r="AF839" s="417"/>
      <c r="AG839" s="407"/>
      <c r="AH839" s="407"/>
      <c r="AI839" s="407"/>
      <c r="AJ839" s="407"/>
      <c r="AK839" s="407"/>
      <c r="AL839" s="407"/>
      <c r="AM839" s="407"/>
      <c r="AN839" s="407"/>
      <c r="AO839" s="407"/>
      <c r="AP839" s="407"/>
      <c r="AQ839" s="407"/>
      <c r="AR839" s="407"/>
      <c r="AS839" s="302"/>
    </row>
    <row r="840" spans="1:45" ht="30" hidden="1" outlineLevel="1">
      <c r="A840" s="519">
        <v>13</v>
      </c>
      <c r="B840" s="423" t="s">
        <v>106</v>
      </c>
      <c r="C840" s="287" t="s">
        <v>25</v>
      </c>
      <c r="D840" s="291"/>
      <c r="E840" s="291"/>
      <c r="F840" s="291"/>
      <c r="G840" s="291"/>
      <c r="H840" s="291"/>
      <c r="I840" s="291"/>
      <c r="J840" s="291"/>
      <c r="K840" s="291"/>
      <c r="L840" s="291"/>
      <c r="M840" s="291"/>
      <c r="N840" s="291"/>
      <c r="O840" s="291"/>
      <c r="P840" s="291"/>
      <c r="Q840" s="291">
        <v>12</v>
      </c>
      <c r="R840" s="291"/>
      <c r="S840" s="291"/>
      <c r="T840" s="291"/>
      <c r="U840" s="291"/>
      <c r="V840" s="291"/>
      <c r="W840" s="291"/>
      <c r="X840" s="291"/>
      <c r="Y840" s="291"/>
      <c r="Z840" s="291"/>
      <c r="AA840" s="291"/>
      <c r="AB840" s="291"/>
      <c r="AC840" s="291"/>
      <c r="AD840" s="291"/>
      <c r="AE840" s="405"/>
      <c r="AF840" s="410"/>
      <c r="AG840" s="410"/>
      <c r="AH840" s="410"/>
      <c r="AI840" s="410"/>
      <c r="AJ840" s="410"/>
      <c r="AK840" s="410"/>
      <c r="AL840" s="410"/>
      <c r="AM840" s="410"/>
      <c r="AN840" s="410"/>
      <c r="AO840" s="410"/>
      <c r="AP840" s="410"/>
      <c r="AQ840" s="410"/>
      <c r="AR840" s="410"/>
      <c r="AS840" s="292">
        <f>SUM(AE840:AR840)</f>
        <v>0</v>
      </c>
    </row>
    <row r="841" spans="1:45" hidden="1" outlineLevel="1">
      <c r="A841" s="519"/>
      <c r="B841" s="290" t="s">
        <v>341</v>
      </c>
      <c r="C841" s="287" t="s">
        <v>163</v>
      </c>
      <c r="D841" s="291"/>
      <c r="E841" s="291"/>
      <c r="F841" s="291"/>
      <c r="G841" s="291"/>
      <c r="H841" s="291"/>
      <c r="I841" s="291"/>
      <c r="J841" s="291"/>
      <c r="K841" s="291"/>
      <c r="L841" s="291"/>
      <c r="M841" s="291"/>
      <c r="N841" s="291"/>
      <c r="O841" s="291"/>
      <c r="P841" s="291"/>
      <c r="Q841" s="291">
        <v>12</v>
      </c>
      <c r="R841" s="291"/>
      <c r="S841" s="291"/>
      <c r="T841" s="291"/>
      <c r="U841" s="291"/>
      <c r="V841" s="291"/>
      <c r="W841" s="291"/>
      <c r="X841" s="291"/>
      <c r="Y841" s="291"/>
      <c r="Z841" s="291"/>
      <c r="AA841" s="291"/>
      <c r="AB841" s="291"/>
      <c r="AC841" s="291"/>
      <c r="AD841" s="291"/>
      <c r="AE841" s="406">
        <v>0</v>
      </c>
      <c r="AF841" s="406">
        <v>0</v>
      </c>
      <c r="AG841" s="406">
        <v>0</v>
      </c>
      <c r="AH841" s="406">
        <v>0</v>
      </c>
      <c r="AI841" s="406">
        <v>0</v>
      </c>
      <c r="AJ841" s="406">
        <v>0</v>
      </c>
      <c r="AK841" s="406">
        <v>0</v>
      </c>
      <c r="AL841" s="406">
        <f t="shared" ref="AL841" si="1128">AL840</f>
        <v>0</v>
      </c>
      <c r="AM841" s="406">
        <f t="shared" ref="AM841" si="1129">AM840</f>
        <v>0</v>
      </c>
      <c r="AN841" s="406">
        <f t="shared" ref="AN841" si="1130">AN840</f>
        <v>0</v>
      </c>
      <c r="AO841" s="406">
        <f t="shared" ref="AO841" si="1131">AO840</f>
        <v>0</v>
      </c>
      <c r="AP841" s="406">
        <f t="shared" ref="AP841" si="1132">AP840</f>
        <v>0</v>
      </c>
      <c r="AQ841" s="406">
        <f t="shared" ref="AQ841" si="1133">AQ840</f>
        <v>0</v>
      </c>
      <c r="AR841" s="406">
        <f t="shared" ref="AR841" si="1134">AR840</f>
        <v>0</v>
      </c>
      <c r="AS841" s="302"/>
    </row>
    <row r="842" spans="1:45" hidden="1" outlineLevel="1">
      <c r="A842" s="519"/>
      <c r="B842" s="311"/>
      <c r="C842" s="301"/>
      <c r="D842" s="287"/>
      <c r="E842" s="287"/>
      <c r="F842" s="287"/>
      <c r="G842" s="287"/>
      <c r="H842" s="287"/>
      <c r="I842" s="287"/>
      <c r="J842" s="287"/>
      <c r="K842" s="287"/>
      <c r="L842" s="287"/>
      <c r="M842" s="287"/>
      <c r="N842" s="287"/>
      <c r="O842" s="287"/>
      <c r="P842" s="287"/>
      <c r="Q842" s="287"/>
      <c r="R842" s="287"/>
      <c r="S842" s="287"/>
      <c r="T842" s="287"/>
      <c r="U842" s="287"/>
      <c r="V842" s="287"/>
      <c r="W842" s="287"/>
      <c r="X842" s="287"/>
      <c r="Y842" s="287"/>
      <c r="Z842" s="287"/>
      <c r="AA842" s="287"/>
      <c r="AB842" s="287"/>
      <c r="AC842" s="287"/>
      <c r="AD842" s="287"/>
      <c r="AE842" s="407"/>
      <c r="AF842" s="407"/>
      <c r="AG842" s="407"/>
      <c r="AH842" s="407"/>
      <c r="AI842" s="407"/>
      <c r="AJ842" s="407"/>
      <c r="AK842" s="407"/>
      <c r="AL842" s="407"/>
      <c r="AM842" s="407"/>
      <c r="AN842" s="407"/>
      <c r="AO842" s="407"/>
      <c r="AP842" s="407"/>
      <c r="AQ842" s="407"/>
      <c r="AR842" s="407"/>
      <c r="AS842" s="302"/>
    </row>
    <row r="843" spans="1:45" ht="15.75" hidden="1" outlineLevel="1">
      <c r="A843" s="519"/>
      <c r="B843" s="284" t="s">
        <v>107</v>
      </c>
      <c r="C843" s="285"/>
      <c r="D843" s="286"/>
      <c r="E843" s="286"/>
      <c r="F843" s="286"/>
      <c r="G843" s="286"/>
      <c r="H843" s="286"/>
      <c r="I843" s="286"/>
      <c r="J843" s="286"/>
      <c r="K843" s="286"/>
      <c r="L843" s="286"/>
      <c r="M843" s="286"/>
      <c r="N843" s="286"/>
      <c r="O843" s="286"/>
      <c r="P843" s="286"/>
      <c r="Q843" s="286"/>
      <c r="R843" s="286"/>
      <c r="S843" s="285"/>
      <c r="T843" s="285"/>
      <c r="U843" s="285"/>
      <c r="V843" s="285"/>
      <c r="W843" s="285"/>
      <c r="X843" s="285"/>
      <c r="Y843" s="285"/>
      <c r="Z843" s="285"/>
      <c r="AA843" s="285"/>
      <c r="AB843" s="285"/>
      <c r="AC843" s="285"/>
      <c r="AD843" s="285"/>
      <c r="AE843" s="409"/>
      <c r="AF843" s="409"/>
      <c r="AG843" s="409"/>
      <c r="AH843" s="409"/>
      <c r="AI843" s="409"/>
      <c r="AJ843" s="409"/>
      <c r="AK843" s="409"/>
      <c r="AL843" s="409"/>
      <c r="AM843" s="409"/>
      <c r="AN843" s="409"/>
      <c r="AO843" s="409"/>
      <c r="AP843" s="409"/>
      <c r="AQ843" s="409"/>
      <c r="AR843" s="409"/>
      <c r="AS843" s="288"/>
    </row>
    <row r="844" spans="1:45" hidden="1" outlineLevel="1">
      <c r="A844" s="519">
        <v>14</v>
      </c>
      <c r="B844" s="311" t="s">
        <v>108</v>
      </c>
      <c r="C844" s="287" t="s">
        <v>25</v>
      </c>
      <c r="D844" s="291"/>
      <c r="E844" s="291"/>
      <c r="F844" s="291"/>
      <c r="G844" s="291"/>
      <c r="H844" s="291"/>
      <c r="I844" s="291"/>
      <c r="J844" s="291"/>
      <c r="K844" s="291"/>
      <c r="L844" s="291"/>
      <c r="M844" s="291"/>
      <c r="N844" s="291"/>
      <c r="O844" s="291"/>
      <c r="P844" s="291"/>
      <c r="Q844" s="291">
        <v>12</v>
      </c>
      <c r="R844" s="291"/>
      <c r="S844" s="291"/>
      <c r="T844" s="291"/>
      <c r="U844" s="291"/>
      <c r="V844" s="291"/>
      <c r="W844" s="291"/>
      <c r="X844" s="291"/>
      <c r="Y844" s="291"/>
      <c r="Z844" s="291"/>
      <c r="AA844" s="291"/>
      <c r="AB844" s="291"/>
      <c r="AC844" s="291"/>
      <c r="AD844" s="291"/>
      <c r="AE844" s="410"/>
      <c r="AF844" s="410"/>
      <c r="AG844" s="410"/>
      <c r="AH844" s="410"/>
      <c r="AI844" s="410"/>
      <c r="AJ844" s="410"/>
      <c r="AK844" s="410"/>
      <c r="AL844" s="405"/>
      <c r="AM844" s="405"/>
      <c r="AN844" s="405"/>
      <c r="AO844" s="405"/>
      <c r="AP844" s="405"/>
      <c r="AQ844" s="405"/>
      <c r="AR844" s="405"/>
      <c r="AS844" s="292">
        <f>SUM(AE844:AR844)</f>
        <v>0</v>
      </c>
    </row>
    <row r="845" spans="1:45" hidden="1" outlineLevel="1">
      <c r="A845" s="519"/>
      <c r="B845" s="290" t="s">
        <v>341</v>
      </c>
      <c r="C845" s="287" t="s">
        <v>163</v>
      </c>
      <c r="D845" s="291"/>
      <c r="E845" s="291"/>
      <c r="F845" s="291"/>
      <c r="G845" s="291"/>
      <c r="H845" s="291"/>
      <c r="I845" s="291"/>
      <c r="J845" s="291"/>
      <c r="K845" s="291"/>
      <c r="L845" s="291"/>
      <c r="M845" s="291"/>
      <c r="N845" s="291"/>
      <c r="O845" s="291"/>
      <c r="P845" s="291"/>
      <c r="Q845" s="291">
        <v>12</v>
      </c>
      <c r="R845" s="291"/>
      <c r="S845" s="291"/>
      <c r="T845" s="291"/>
      <c r="U845" s="291"/>
      <c r="V845" s="291"/>
      <c r="W845" s="291"/>
      <c r="X845" s="291"/>
      <c r="Y845" s="291"/>
      <c r="Z845" s="291"/>
      <c r="AA845" s="291"/>
      <c r="AB845" s="291"/>
      <c r="AC845" s="291"/>
      <c r="AD845" s="291"/>
      <c r="AE845" s="406">
        <v>0</v>
      </c>
      <c r="AF845" s="406">
        <v>0</v>
      </c>
      <c r="AG845" s="406">
        <v>0</v>
      </c>
      <c r="AH845" s="406">
        <v>0</v>
      </c>
      <c r="AI845" s="406">
        <v>0</v>
      </c>
      <c r="AJ845" s="406">
        <v>0</v>
      </c>
      <c r="AK845" s="406">
        <v>0</v>
      </c>
      <c r="AL845" s="406">
        <f t="shared" ref="AL845" si="1135">AL844</f>
        <v>0</v>
      </c>
      <c r="AM845" s="406">
        <f t="shared" ref="AM845" si="1136">AM844</f>
        <v>0</v>
      </c>
      <c r="AN845" s="406">
        <f t="shared" ref="AN845" si="1137">AN844</f>
        <v>0</v>
      </c>
      <c r="AO845" s="406">
        <f t="shared" ref="AO845" si="1138">AO844</f>
        <v>0</v>
      </c>
      <c r="AP845" s="406">
        <f t="shared" ref="AP845" si="1139">AP844</f>
        <v>0</v>
      </c>
      <c r="AQ845" s="406">
        <f t="shared" ref="AQ845" si="1140">AQ844</f>
        <v>0</v>
      </c>
      <c r="AR845" s="406">
        <f t="shared" ref="AR845" si="1141">AR844</f>
        <v>0</v>
      </c>
      <c r="AS845" s="293"/>
    </row>
    <row r="846" spans="1:45" hidden="1" outlineLevel="1">
      <c r="A846" s="519"/>
      <c r="B846" s="311"/>
      <c r="C846" s="301"/>
      <c r="D846" s="287"/>
      <c r="E846" s="287"/>
      <c r="F846" s="287"/>
      <c r="G846" s="287"/>
      <c r="H846" s="287"/>
      <c r="I846" s="287"/>
      <c r="J846" s="287"/>
      <c r="K846" s="287"/>
      <c r="L846" s="287"/>
      <c r="M846" s="287"/>
      <c r="N846" s="287"/>
      <c r="O846" s="287"/>
      <c r="P846" s="287"/>
      <c r="Q846" s="463"/>
      <c r="R846" s="287"/>
      <c r="S846" s="287"/>
      <c r="T846" s="287"/>
      <c r="U846" s="287"/>
      <c r="V846" s="287"/>
      <c r="W846" s="287"/>
      <c r="X846" s="287"/>
      <c r="Y846" s="287"/>
      <c r="Z846" s="287"/>
      <c r="AA846" s="287"/>
      <c r="AB846" s="287"/>
      <c r="AC846" s="287"/>
      <c r="AD846" s="287"/>
      <c r="AE846" s="407"/>
      <c r="AF846" s="407"/>
      <c r="AG846" s="407"/>
      <c r="AH846" s="407"/>
      <c r="AI846" s="407"/>
      <c r="AJ846" s="407"/>
      <c r="AK846" s="407"/>
      <c r="AL846" s="407"/>
      <c r="AM846" s="407"/>
      <c r="AN846" s="407"/>
      <c r="AO846" s="407"/>
      <c r="AP846" s="407"/>
      <c r="AQ846" s="407"/>
      <c r="AR846" s="407"/>
      <c r="AS846" s="302"/>
    </row>
    <row r="847" spans="1:45" s="305" customFormat="1" ht="15.75" hidden="1" outlineLevel="1">
      <c r="A847" s="519"/>
      <c r="B847" s="284" t="s">
        <v>487</v>
      </c>
      <c r="C847" s="287"/>
      <c r="D847" s="287"/>
      <c r="E847" s="287"/>
      <c r="F847" s="287"/>
      <c r="G847" s="287"/>
      <c r="H847" s="287"/>
      <c r="I847" s="287"/>
      <c r="J847" s="287"/>
      <c r="K847" s="287"/>
      <c r="L847" s="287"/>
      <c r="M847" s="287"/>
      <c r="N847" s="287"/>
      <c r="O847" s="287"/>
      <c r="P847" s="287"/>
      <c r="Q847" s="287"/>
      <c r="R847" s="287"/>
      <c r="S847" s="287"/>
      <c r="T847" s="287"/>
      <c r="U847" s="287"/>
      <c r="V847" s="287"/>
      <c r="W847" s="287"/>
      <c r="X847" s="287"/>
      <c r="Y847" s="287"/>
      <c r="Z847" s="287"/>
      <c r="AA847" s="287"/>
      <c r="AB847" s="287"/>
      <c r="AC847" s="287"/>
      <c r="AD847" s="287"/>
      <c r="AE847" s="407"/>
      <c r="AF847" s="407"/>
      <c r="AG847" s="407"/>
      <c r="AH847" s="407"/>
      <c r="AI847" s="407"/>
      <c r="AJ847" s="407"/>
      <c r="AK847" s="411"/>
      <c r="AL847" s="411"/>
      <c r="AM847" s="411"/>
      <c r="AN847" s="411"/>
      <c r="AO847" s="411"/>
      <c r="AP847" s="411"/>
      <c r="AQ847" s="411"/>
      <c r="AR847" s="411"/>
      <c r="AS847" s="504"/>
    </row>
    <row r="848" spans="1:45" hidden="1" outlineLevel="1">
      <c r="A848" s="519">
        <v>15</v>
      </c>
      <c r="B848" s="290" t="s">
        <v>492</v>
      </c>
      <c r="C848" s="287" t="s">
        <v>25</v>
      </c>
      <c r="D848" s="291"/>
      <c r="E848" s="291"/>
      <c r="F848" s="291"/>
      <c r="G848" s="291"/>
      <c r="H848" s="291"/>
      <c r="I848" s="291"/>
      <c r="J848" s="291"/>
      <c r="K848" s="291"/>
      <c r="L848" s="291"/>
      <c r="M848" s="291"/>
      <c r="N848" s="291"/>
      <c r="O848" s="291"/>
      <c r="P848" s="291"/>
      <c r="Q848" s="291">
        <v>0</v>
      </c>
      <c r="R848" s="291"/>
      <c r="S848" s="291"/>
      <c r="T848" s="291"/>
      <c r="U848" s="291"/>
      <c r="V848" s="291"/>
      <c r="W848" s="291"/>
      <c r="X848" s="291"/>
      <c r="Y848" s="291"/>
      <c r="Z848" s="291"/>
      <c r="AA848" s="291"/>
      <c r="AB848" s="291"/>
      <c r="AC848" s="291"/>
      <c r="AD848" s="291"/>
      <c r="AE848" s="410"/>
      <c r="AF848" s="410"/>
      <c r="AG848" s="410"/>
      <c r="AH848" s="410"/>
      <c r="AI848" s="410"/>
      <c r="AJ848" s="410"/>
      <c r="AK848" s="410"/>
      <c r="AL848" s="405"/>
      <c r="AM848" s="405"/>
      <c r="AN848" s="405"/>
      <c r="AO848" s="405"/>
      <c r="AP848" s="405"/>
      <c r="AQ848" s="405"/>
      <c r="AR848" s="405"/>
      <c r="AS848" s="292">
        <f>SUM(AE848:AR848)</f>
        <v>0</v>
      </c>
    </row>
    <row r="849" spans="1:45" hidden="1" outlineLevel="1">
      <c r="A849" s="519"/>
      <c r="B849" s="290" t="s">
        <v>341</v>
      </c>
      <c r="C849" s="287" t="s">
        <v>163</v>
      </c>
      <c r="D849" s="291"/>
      <c r="E849" s="291"/>
      <c r="F849" s="291"/>
      <c r="G849" s="291"/>
      <c r="H849" s="291"/>
      <c r="I849" s="291"/>
      <c r="J849" s="291"/>
      <c r="K849" s="291"/>
      <c r="L849" s="291"/>
      <c r="M849" s="291"/>
      <c r="N849" s="291"/>
      <c r="O849" s="291"/>
      <c r="P849" s="291"/>
      <c r="Q849" s="291">
        <v>0</v>
      </c>
      <c r="R849" s="291"/>
      <c r="S849" s="291"/>
      <c r="T849" s="291"/>
      <c r="U849" s="291"/>
      <c r="V849" s="291"/>
      <c r="W849" s="291"/>
      <c r="X849" s="291"/>
      <c r="Y849" s="291"/>
      <c r="Z849" s="291"/>
      <c r="AA849" s="291"/>
      <c r="AB849" s="291"/>
      <c r="AC849" s="291"/>
      <c r="AD849" s="291"/>
      <c r="AE849" s="406">
        <v>0</v>
      </c>
      <c r="AF849" s="406">
        <v>0</v>
      </c>
      <c r="AG849" s="406">
        <v>0</v>
      </c>
      <c r="AH849" s="406">
        <v>0</v>
      </c>
      <c r="AI849" s="406">
        <v>0</v>
      </c>
      <c r="AJ849" s="406">
        <v>0</v>
      </c>
      <c r="AK849" s="406">
        <v>0</v>
      </c>
      <c r="AL849" s="406">
        <f t="shared" ref="AL849:AR849" si="1142">AL848</f>
        <v>0</v>
      </c>
      <c r="AM849" s="406">
        <f t="shared" si="1142"/>
        <v>0</v>
      </c>
      <c r="AN849" s="406">
        <f t="shared" si="1142"/>
        <v>0</v>
      </c>
      <c r="AO849" s="406">
        <f t="shared" si="1142"/>
        <v>0</v>
      </c>
      <c r="AP849" s="406">
        <f t="shared" si="1142"/>
        <v>0</v>
      </c>
      <c r="AQ849" s="406">
        <f t="shared" si="1142"/>
        <v>0</v>
      </c>
      <c r="AR849" s="406">
        <f t="shared" si="1142"/>
        <v>0</v>
      </c>
      <c r="AS849" s="293"/>
    </row>
    <row r="850" spans="1:45" hidden="1" outlineLevel="1">
      <c r="A850" s="519"/>
      <c r="B850" s="311"/>
      <c r="C850" s="301"/>
      <c r="D850" s="287"/>
      <c r="E850" s="287"/>
      <c r="F850" s="287"/>
      <c r="G850" s="287"/>
      <c r="H850" s="287"/>
      <c r="I850" s="287"/>
      <c r="J850" s="287"/>
      <c r="K850" s="287"/>
      <c r="L850" s="287"/>
      <c r="M850" s="287"/>
      <c r="N850" s="287"/>
      <c r="O850" s="287"/>
      <c r="P850" s="287"/>
      <c r="Q850" s="287"/>
      <c r="R850" s="287"/>
      <c r="S850" s="287"/>
      <c r="T850" s="287"/>
      <c r="U850" s="287"/>
      <c r="V850" s="287"/>
      <c r="W850" s="287"/>
      <c r="X850" s="287"/>
      <c r="Y850" s="287"/>
      <c r="Z850" s="287"/>
      <c r="AA850" s="287"/>
      <c r="AB850" s="287"/>
      <c r="AC850" s="287"/>
      <c r="AD850" s="287"/>
      <c r="AE850" s="407"/>
      <c r="AF850" s="407"/>
      <c r="AG850" s="407"/>
      <c r="AH850" s="407"/>
      <c r="AI850" s="407"/>
      <c r="AJ850" s="407"/>
      <c r="AK850" s="407"/>
      <c r="AL850" s="407"/>
      <c r="AM850" s="407"/>
      <c r="AN850" s="407"/>
      <c r="AO850" s="407"/>
      <c r="AP850" s="407"/>
      <c r="AQ850" s="407"/>
      <c r="AR850" s="407"/>
      <c r="AS850" s="302"/>
    </row>
    <row r="851" spans="1:45" s="279" customFormat="1" hidden="1" outlineLevel="1">
      <c r="A851" s="519">
        <v>16</v>
      </c>
      <c r="B851" s="320" t="s">
        <v>488</v>
      </c>
      <c r="C851" s="287" t="s">
        <v>25</v>
      </c>
      <c r="D851" s="291"/>
      <c r="E851" s="291"/>
      <c r="F851" s="291"/>
      <c r="G851" s="291"/>
      <c r="H851" s="291"/>
      <c r="I851" s="291"/>
      <c r="J851" s="291"/>
      <c r="K851" s="291"/>
      <c r="L851" s="291"/>
      <c r="M851" s="291"/>
      <c r="N851" s="291"/>
      <c r="O851" s="291"/>
      <c r="P851" s="291"/>
      <c r="Q851" s="291">
        <v>0</v>
      </c>
      <c r="R851" s="291"/>
      <c r="S851" s="291"/>
      <c r="T851" s="291"/>
      <c r="U851" s="291"/>
      <c r="V851" s="291"/>
      <c r="W851" s="291"/>
      <c r="X851" s="291"/>
      <c r="Y851" s="291"/>
      <c r="Z851" s="291"/>
      <c r="AA851" s="291"/>
      <c r="AB851" s="291"/>
      <c r="AC851" s="291"/>
      <c r="AD851" s="291"/>
      <c r="AE851" s="410"/>
      <c r="AF851" s="410"/>
      <c r="AG851" s="410"/>
      <c r="AH851" s="410"/>
      <c r="AI851" s="410"/>
      <c r="AJ851" s="410"/>
      <c r="AK851" s="410"/>
      <c r="AL851" s="405"/>
      <c r="AM851" s="405"/>
      <c r="AN851" s="405"/>
      <c r="AO851" s="405"/>
      <c r="AP851" s="405"/>
      <c r="AQ851" s="405"/>
      <c r="AR851" s="405"/>
      <c r="AS851" s="292">
        <f>SUM(AE851:AR851)</f>
        <v>0</v>
      </c>
    </row>
    <row r="852" spans="1:45" s="279" customFormat="1" hidden="1" outlineLevel="1">
      <c r="A852" s="519"/>
      <c r="B852" s="290" t="s">
        <v>341</v>
      </c>
      <c r="C852" s="287" t="s">
        <v>163</v>
      </c>
      <c r="D852" s="291"/>
      <c r="E852" s="291"/>
      <c r="F852" s="291"/>
      <c r="G852" s="291"/>
      <c r="H852" s="291"/>
      <c r="I852" s="291"/>
      <c r="J852" s="291"/>
      <c r="K852" s="291"/>
      <c r="L852" s="291"/>
      <c r="M852" s="291"/>
      <c r="N852" s="291"/>
      <c r="O852" s="291"/>
      <c r="P852" s="291"/>
      <c r="Q852" s="291">
        <v>0</v>
      </c>
      <c r="R852" s="291"/>
      <c r="S852" s="291"/>
      <c r="T852" s="291"/>
      <c r="U852" s="291"/>
      <c r="V852" s="291"/>
      <c r="W852" s="291"/>
      <c r="X852" s="291"/>
      <c r="Y852" s="291"/>
      <c r="Z852" s="291"/>
      <c r="AA852" s="291"/>
      <c r="AB852" s="291"/>
      <c r="AC852" s="291"/>
      <c r="AD852" s="291"/>
      <c r="AE852" s="406">
        <v>0</v>
      </c>
      <c r="AF852" s="406">
        <v>0</v>
      </c>
      <c r="AG852" s="406">
        <v>0</v>
      </c>
      <c r="AH852" s="406">
        <v>0</v>
      </c>
      <c r="AI852" s="406">
        <v>0</v>
      </c>
      <c r="AJ852" s="406">
        <v>0</v>
      </c>
      <c r="AK852" s="406">
        <v>0</v>
      </c>
      <c r="AL852" s="406">
        <f t="shared" ref="AL852:AR852" si="1143">AL851</f>
        <v>0</v>
      </c>
      <c r="AM852" s="406">
        <f t="shared" si="1143"/>
        <v>0</v>
      </c>
      <c r="AN852" s="406">
        <f t="shared" si="1143"/>
        <v>0</v>
      </c>
      <c r="AO852" s="406">
        <f t="shared" si="1143"/>
        <v>0</v>
      </c>
      <c r="AP852" s="406">
        <f t="shared" si="1143"/>
        <v>0</v>
      </c>
      <c r="AQ852" s="406">
        <f t="shared" si="1143"/>
        <v>0</v>
      </c>
      <c r="AR852" s="406">
        <f t="shared" si="1143"/>
        <v>0</v>
      </c>
      <c r="AS852" s="293"/>
    </row>
    <row r="853" spans="1:45" s="279" customFormat="1" hidden="1" outlineLevel="1">
      <c r="A853" s="519"/>
      <c r="B853" s="320"/>
      <c r="C853" s="287"/>
      <c r="D853" s="287"/>
      <c r="E853" s="287"/>
      <c r="F853" s="287"/>
      <c r="G853" s="287"/>
      <c r="H853" s="287"/>
      <c r="I853" s="287"/>
      <c r="J853" s="287"/>
      <c r="K853" s="287"/>
      <c r="L853" s="287"/>
      <c r="M853" s="287"/>
      <c r="N853" s="287"/>
      <c r="O853" s="287"/>
      <c r="P853" s="287"/>
      <c r="Q853" s="287"/>
      <c r="R853" s="287"/>
      <c r="S853" s="287"/>
      <c r="T853" s="287"/>
      <c r="U853" s="287"/>
      <c r="V853" s="287"/>
      <c r="W853" s="287"/>
      <c r="X853" s="287"/>
      <c r="Y853" s="287"/>
      <c r="Z853" s="287"/>
      <c r="AA853" s="287"/>
      <c r="AB853" s="287"/>
      <c r="AC853" s="287"/>
      <c r="AD853" s="287"/>
      <c r="AE853" s="407"/>
      <c r="AF853" s="407"/>
      <c r="AG853" s="407"/>
      <c r="AH853" s="407"/>
      <c r="AI853" s="407"/>
      <c r="AJ853" s="407"/>
      <c r="AK853" s="411"/>
      <c r="AL853" s="411"/>
      <c r="AM853" s="411"/>
      <c r="AN853" s="411"/>
      <c r="AO853" s="411"/>
      <c r="AP853" s="411"/>
      <c r="AQ853" s="411"/>
      <c r="AR853" s="411"/>
      <c r="AS853" s="309"/>
    </row>
    <row r="854" spans="1:45" ht="15.75" hidden="1" outlineLevel="1">
      <c r="A854" s="519"/>
      <c r="B854" s="506" t="s">
        <v>493</v>
      </c>
      <c r="C854" s="316"/>
      <c r="D854" s="286"/>
      <c r="E854" s="285"/>
      <c r="F854" s="285"/>
      <c r="G854" s="285"/>
      <c r="H854" s="285"/>
      <c r="I854" s="285"/>
      <c r="J854" s="285"/>
      <c r="K854" s="285"/>
      <c r="L854" s="285"/>
      <c r="M854" s="285"/>
      <c r="N854" s="285"/>
      <c r="O854" s="285"/>
      <c r="P854" s="285"/>
      <c r="Q854" s="286"/>
      <c r="R854" s="285"/>
      <c r="S854" s="285"/>
      <c r="T854" s="285"/>
      <c r="U854" s="285"/>
      <c r="V854" s="285"/>
      <c r="W854" s="285"/>
      <c r="X854" s="285"/>
      <c r="Y854" s="285"/>
      <c r="Z854" s="285"/>
      <c r="AA854" s="285"/>
      <c r="AB854" s="285"/>
      <c r="AC854" s="285"/>
      <c r="AD854" s="285"/>
      <c r="AE854" s="409"/>
      <c r="AF854" s="409"/>
      <c r="AG854" s="409"/>
      <c r="AH854" s="409"/>
      <c r="AI854" s="409"/>
      <c r="AJ854" s="409"/>
      <c r="AK854" s="409"/>
      <c r="AL854" s="409"/>
      <c r="AM854" s="409"/>
      <c r="AN854" s="409"/>
      <c r="AO854" s="409"/>
      <c r="AP854" s="409"/>
      <c r="AQ854" s="409"/>
      <c r="AR854" s="409"/>
      <c r="AS854" s="288"/>
    </row>
    <row r="855" spans="1:45" hidden="1" outlineLevel="1">
      <c r="A855" s="519">
        <v>17</v>
      </c>
      <c r="B855" s="423" t="s">
        <v>112</v>
      </c>
      <c r="C855" s="287" t="s">
        <v>25</v>
      </c>
      <c r="D855" s="291"/>
      <c r="E855" s="291"/>
      <c r="F855" s="291"/>
      <c r="G855" s="291"/>
      <c r="H855" s="291"/>
      <c r="I855" s="291"/>
      <c r="J855" s="291"/>
      <c r="K855" s="291"/>
      <c r="L855" s="291"/>
      <c r="M855" s="291"/>
      <c r="N855" s="291"/>
      <c r="O855" s="291"/>
      <c r="P855" s="291"/>
      <c r="Q855" s="291">
        <v>12</v>
      </c>
      <c r="R855" s="291"/>
      <c r="S855" s="291"/>
      <c r="T855" s="291"/>
      <c r="U855" s="291"/>
      <c r="V855" s="291"/>
      <c r="W855" s="291"/>
      <c r="X855" s="291"/>
      <c r="Y855" s="291"/>
      <c r="Z855" s="291"/>
      <c r="AA855" s="291"/>
      <c r="AB855" s="291"/>
      <c r="AC855" s="291"/>
      <c r="AD855" s="291"/>
      <c r="AE855" s="421"/>
      <c r="AF855" s="405"/>
      <c r="AG855" s="405"/>
      <c r="AH855" s="405"/>
      <c r="AI855" s="405"/>
      <c r="AJ855" s="405"/>
      <c r="AK855" s="405"/>
      <c r="AL855" s="410"/>
      <c r="AM855" s="410"/>
      <c r="AN855" s="410"/>
      <c r="AO855" s="410"/>
      <c r="AP855" s="410"/>
      <c r="AQ855" s="410"/>
      <c r="AR855" s="410"/>
      <c r="AS855" s="292">
        <f>SUM(AE855:AR855)</f>
        <v>0</v>
      </c>
    </row>
    <row r="856" spans="1:45" hidden="1" outlineLevel="1">
      <c r="A856" s="519"/>
      <c r="B856" s="290" t="s">
        <v>341</v>
      </c>
      <c r="C856" s="287" t="s">
        <v>163</v>
      </c>
      <c r="D856" s="291"/>
      <c r="E856" s="291"/>
      <c r="F856" s="291"/>
      <c r="G856" s="291"/>
      <c r="H856" s="291"/>
      <c r="I856" s="291"/>
      <c r="J856" s="291"/>
      <c r="K856" s="291"/>
      <c r="L856" s="291"/>
      <c r="M856" s="291"/>
      <c r="N856" s="291"/>
      <c r="O856" s="291"/>
      <c r="P856" s="291"/>
      <c r="Q856" s="291">
        <v>12</v>
      </c>
      <c r="R856" s="291"/>
      <c r="S856" s="291"/>
      <c r="T856" s="291"/>
      <c r="U856" s="291"/>
      <c r="V856" s="291"/>
      <c r="W856" s="291"/>
      <c r="X856" s="291"/>
      <c r="Y856" s="291"/>
      <c r="Z856" s="291"/>
      <c r="AA856" s="291"/>
      <c r="AB856" s="291"/>
      <c r="AC856" s="291"/>
      <c r="AD856" s="291"/>
      <c r="AE856" s="406">
        <v>0</v>
      </c>
      <c r="AF856" s="406">
        <v>0</v>
      </c>
      <c r="AG856" s="406">
        <v>0</v>
      </c>
      <c r="AH856" s="406">
        <v>0</v>
      </c>
      <c r="AI856" s="406">
        <v>0</v>
      </c>
      <c r="AJ856" s="406">
        <v>0</v>
      </c>
      <c r="AK856" s="406">
        <v>0</v>
      </c>
      <c r="AL856" s="406">
        <f t="shared" ref="AL856:AR856" si="1144">AL855</f>
        <v>0</v>
      </c>
      <c r="AM856" s="406">
        <f t="shared" si="1144"/>
        <v>0</v>
      </c>
      <c r="AN856" s="406">
        <f t="shared" si="1144"/>
        <v>0</v>
      </c>
      <c r="AO856" s="406">
        <f t="shared" si="1144"/>
        <v>0</v>
      </c>
      <c r="AP856" s="406">
        <f t="shared" si="1144"/>
        <v>0</v>
      </c>
      <c r="AQ856" s="406">
        <f t="shared" si="1144"/>
        <v>0</v>
      </c>
      <c r="AR856" s="406">
        <f t="shared" si="1144"/>
        <v>0</v>
      </c>
      <c r="AS856" s="302"/>
    </row>
    <row r="857" spans="1:45" hidden="1" outlineLevel="1">
      <c r="A857" s="519"/>
      <c r="B857" s="290"/>
      <c r="C857" s="287"/>
      <c r="D857" s="287"/>
      <c r="E857" s="287"/>
      <c r="F857" s="287"/>
      <c r="G857" s="287"/>
      <c r="H857" s="287"/>
      <c r="I857" s="287"/>
      <c r="J857" s="287"/>
      <c r="K857" s="287"/>
      <c r="L857" s="287"/>
      <c r="M857" s="287"/>
      <c r="N857" s="287"/>
      <c r="O857" s="287"/>
      <c r="P857" s="287"/>
      <c r="Q857" s="287"/>
      <c r="R857" s="287"/>
      <c r="S857" s="287"/>
      <c r="T857" s="287"/>
      <c r="U857" s="287"/>
      <c r="V857" s="287"/>
      <c r="W857" s="287"/>
      <c r="X857" s="287"/>
      <c r="Y857" s="287"/>
      <c r="Z857" s="287"/>
      <c r="AA857" s="287"/>
      <c r="AB857" s="287"/>
      <c r="AC857" s="287"/>
      <c r="AD857" s="287"/>
      <c r="AE857" s="417"/>
      <c r="AF857" s="420"/>
      <c r="AG857" s="420"/>
      <c r="AH857" s="420"/>
      <c r="AI857" s="420"/>
      <c r="AJ857" s="420"/>
      <c r="AK857" s="420"/>
      <c r="AL857" s="420"/>
      <c r="AM857" s="420"/>
      <c r="AN857" s="420"/>
      <c r="AO857" s="420"/>
      <c r="AP857" s="420"/>
      <c r="AQ857" s="420"/>
      <c r="AR857" s="420"/>
      <c r="AS857" s="302"/>
    </row>
    <row r="858" spans="1:45" hidden="1" outlineLevel="1">
      <c r="A858" s="519">
        <v>18</v>
      </c>
      <c r="B858" s="423" t="s">
        <v>109</v>
      </c>
      <c r="C858" s="287" t="s">
        <v>25</v>
      </c>
      <c r="D858" s="291"/>
      <c r="E858" s="291"/>
      <c r="F858" s="291"/>
      <c r="G858" s="291"/>
      <c r="H858" s="291"/>
      <c r="I858" s="291"/>
      <c r="J858" s="291"/>
      <c r="K858" s="291"/>
      <c r="L858" s="291"/>
      <c r="M858" s="291"/>
      <c r="N858" s="291"/>
      <c r="O858" s="291"/>
      <c r="P858" s="291"/>
      <c r="Q858" s="291">
        <v>12</v>
      </c>
      <c r="R858" s="291"/>
      <c r="S858" s="291"/>
      <c r="T858" s="291"/>
      <c r="U858" s="291"/>
      <c r="V858" s="291"/>
      <c r="W858" s="291"/>
      <c r="X858" s="291"/>
      <c r="Y858" s="291"/>
      <c r="Z858" s="291"/>
      <c r="AA858" s="291"/>
      <c r="AB858" s="291"/>
      <c r="AC858" s="291"/>
      <c r="AD858" s="291"/>
      <c r="AE858" s="421"/>
      <c r="AF858" s="405"/>
      <c r="AG858" s="405"/>
      <c r="AH858" s="405"/>
      <c r="AI858" s="405"/>
      <c r="AJ858" s="405"/>
      <c r="AK858" s="405"/>
      <c r="AL858" s="410"/>
      <c r="AM858" s="410"/>
      <c r="AN858" s="410"/>
      <c r="AO858" s="410"/>
      <c r="AP858" s="410"/>
      <c r="AQ858" s="410"/>
      <c r="AR858" s="410"/>
      <c r="AS858" s="292">
        <f>SUM(AE858:AR858)</f>
        <v>0</v>
      </c>
    </row>
    <row r="859" spans="1:45" hidden="1" outlineLevel="1">
      <c r="A859" s="519"/>
      <c r="B859" s="290" t="s">
        <v>341</v>
      </c>
      <c r="C859" s="287" t="s">
        <v>163</v>
      </c>
      <c r="D859" s="291"/>
      <c r="E859" s="291"/>
      <c r="F859" s="291"/>
      <c r="G859" s="291"/>
      <c r="H859" s="291"/>
      <c r="I859" s="291"/>
      <c r="J859" s="291"/>
      <c r="K859" s="291"/>
      <c r="L859" s="291"/>
      <c r="M859" s="291"/>
      <c r="N859" s="291"/>
      <c r="O859" s="291"/>
      <c r="P859" s="291"/>
      <c r="Q859" s="291">
        <v>12</v>
      </c>
      <c r="R859" s="291"/>
      <c r="S859" s="291"/>
      <c r="T859" s="291"/>
      <c r="U859" s="291"/>
      <c r="V859" s="291"/>
      <c r="W859" s="291"/>
      <c r="X859" s="291"/>
      <c r="Y859" s="291"/>
      <c r="Z859" s="291"/>
      <c r="AA859" s="291"/>
      <c r="AB859" s="291"/>
      <c r="AC859" s="291"/>
      <c r="AD859" s="291"/>
      <c r="AE859" s="406">
        <v>0</v>
      </c>
      <c r="AF859" s="406">
        <v>0</v>
      </c>
      <c r="AG859" s="406">
        <v>0</v>
      </c>
      <c r="AH859" s="406">
        <v>0</v>
      </c>
      <c r="AI859" s="406">
        <v>0</v>
      </c>
      <c r="AJ859" s="406">
        <v>0</v>
      </c>
      <c r="AK859" s="406">
        <v>0</v>
      </c>
      <c r="AL859" s="406">
        <f t="shared" ref="AL859:AR859" si="1145">AL858</f>
        <v>0</v>
      </c>
      <c r="AM859" s="406">
        <f t="shared" si="1145"/>
        <v>0</v>
      </c>
      <c r="AN859" s="406">
        <f t="shared" si="1145"/>
        <v>0</v>
      </c>
      <c r="AO859" s="406">
        <f t="shared" si="1145"/>
        <v>0</v>
      </c>
      <c r="AP859" s="406">
        <f t="shared" si="1145"/>
        <v>0</v>
      </c>
      <c r="AQ859" s="406">
        <f t="shared" si="1145"/>
        <v>0</v>
      </c>
      <c r="AR859" s="406">
        <f t="shared" si="1145"/>
        <v>0</v>
      </c>
      <c r="AS859" s="302"/>
    </row>
    <row r="860" spans="1:45" hidden="1" outlineLevel="1">
      <c r="A860" s="519"/>
      <c r="B860" s="318"/>
      <c r="C860" s="287"/>
      <c r="D860" s="287"/>
      <c r="E860" s="287"/>
      <c r="F860" s="287"/>
      <c r="G860" s="287"/>
      <c r="H860" s="287"/>
      <c r="I860" s="287"/>
      <c r="J860" s="287"/>
      <c r="K860" s="287"/>
      <c r="L860" s="287"/>
      <c r="M860" s="287"/>
      <c r="N860" s="287"/>
      <c r="O860" s="287"/>
      <c r="P860" s="287"/>
      <c r="Q860" s="287"/>
      <c r="R860" s="287"/>
      <c r="S860" s="287"/>
      <c r="T860" s="287"/>
      <c r="U860" s="287"/>
      <c r="V860" s="287"/>
      <c r="W860" s="287"/>
      <c r="X860" s="287"/>
      <c r="Y860" s="287"/>
      <c r="Z860" s="287"/>
      <c r="AA860" s="287"/>
      <c r="AB860" s="287"/>
      <c r="AC860" s="287"/>
      <c r="AD860" s="287"/>
      <c r="AE860" s="418"/>
      <c r="AF860" s="419"/>
      <c r="AG860" s="419"/>
      <c r="AH860" s="419"/>
      <c r="AI860" s="419"/>
      <c r="AJ860" s="419"/>
      <c r="AK860" s="419"/>
      <c r="AL860" s="419"/>
      <c r="AM860" s="419"/>
      <c r="AN860" s="419"/>
      <c r="AO860" s="419"/>
      <c r="AP860" s="419"/>
      <c r="AQ860" s="419"/>
      <c r="AR860" s="419"/>
      <c r="AS860" s="293"/>
    </row>
    <row r="861" spans="1:45" hidden="1" outlineLevel="1">
      <c r="A861" s="519">
        <v>19</v>
      </c>
      <c r="B861" s="423" t="s">
        <v>111</v>
      </c>
      <c r="C861" s="287" t="s">
        <v>25</v>
      </c>
      <c r="D861" s="291"/>
      <c r="E861" s="291"/>
      <c r="F861" s="291"/>
      <c r="G861" s="291"/>
      <c r="H861" s="291"/>
      <c r="I861" s="291"/>
      <c r="J861" s="291"/>
      <c r="K861" s="291"/>
      <c r="L861" s="291"/>
      <c r="M861" s="291"/>
      <c r="N861" s="291"/>
      <c r="O861" s="291"/>
      <c r="P861" s="291"/>
      <c r="Q861" s="291">
        <v>12</v>
      </c>
      <c r="R861" s="291"/>
      <c r="S861" s="291"/>
      <c r="T861" s="291"/>
      <c r="U861" s="291"/>
      <c r="V861" s="291"/>
      <c r="W861" s="291"/>
      <c r="X861" s="291"/>
      <c r="Y861" s="291"/>
      <c r="Z861" s="291"/>
      <c r="AA861" s="291"/>
      <c r="AB861" s="291"/>
      <c r="AC861" s="291"/>
      <c r="AD861" s="291"/>
      <c r="AE861" s="421"/>
      <c r="AF861" s="405"/>
      <c r="AG861" s="405"/>
      <c r="AH861" s="405"/>
      <c r="AI861" s="405"/>
      <c r="AJ861" s="405"/>
      <c r="AK861" s="405"/>
      <c r="AL861" s="410"/>
      <c r="AM861" s="410"/>
      <c r="AN861" s="410"/>
      <c r="AO861" s="410"/>
      <c r="AP861" s="410"/>
      <c r="AQ861" s="410"/>
      <c r="AR861" s="410"/>
      <c r="AS861" s="292">
        <f>SUM(AE861:AR861)</f>
        <v>0</v>
      </c>
    </row>
    <row r="862" spans="1:45" hidden="1" outlineLevel="1">
      <c r="A862" s="519"/>
      <c r="B862" s="290" t="s">
        <v>341</v>
      </c>
      <c r="C862" s="287" t="s">
        <v>163</v>
      </c>
      <c r="D862" s="291"/>
      <c r="E862" s="291"/>
      <c r="F862" s="291"/>
      <c r="G862" s="291"/>
      <c r="H862" s="291"/>
      <c r="I862" s="291"/>
      <c r="J862" s="291"/>
      <c r="K862" s="291"/>
      <c r="L862" s="291"/>
      <c r="M862" s="291"/>
      <c r="N862" s="291"/>
      <c r="O862" s="291"/>
      <c r="P862" s="291"/>
      <c r="Q862" s="291">
        <v>12</v>
      </c>
      <c r="R862" s="291"/>
      <c r="S862" s="291"/>
      <c r="T862" s="291"/>
      <c r="U862" s="291"/>
      <c r="V862" s="291"/>
      <c r="W862" s="291"/>
      <c r="X862" s="291"/>
      <c r="Y862" s="291"/>
      <c r="Z862" s="291"/>
      <c r="AA862" s="291"/>
      <c r="AB862" s="291"/>
      <c r="AC862" s="291"/>
      <c r="AD862" s="291"/>
      <c r="AE862" s="406">
        <v>0</v>
      </c>
      <c r="AF862" s="406">
        <v>0</v>
      </c>
      <c r="AG862" s="406">
        <v>0</v>
      </c>
      <c r="AH862" s="406">
        <v>0</v>
      </c>
      <c r="AI862" s="406">
        <v>0</v>
      </c>
      <c r="AJ862" s="406">
        <v>0</v>
      </c>
      <c r="AK862" s="406">
        <v>0</v>
      </c>
      <c r="AL862" s="406">
        <f t="shared" ref="AL862:AR862" si="1146">AL861</f>
        <v>0</v>
      </c>
      <c r="AM862" s="406">
        <f t="shared" si="1146"/>
        <v>0</v>
      </c>
      <c r="AN862" s="406">
        <f t="shared" si="1146"/>
        <v>0</v>
      </c>
      <c r="AO862" s="406">
        <f t="shared" si="1146"/>
        <v>0</v>
      </c>
      <c r="AP862" s="406">
        <f t="shared" si="1146"/>
        <v>0</v>
      </c>
      <c r="AQ862" s="406">
        <f t="shared" si="1146"/>
        <v>0</v>
      </c>
      <c r="AR862" s="406">
        <f t="shared" si="1146"/>
        <v>0</v>
      </c>
      <c r="AS862" s="293"/>
    </row>
    <row r="863" spans="1:45" hidden="1" outlineLevel="1">
      <c r="A863" s="519"/>
      <c r="B863" s="318"/>
      <c r="C863" s="287"/>
      <c r="D863" s="287"/>
      <c r="E863" s="287"/>
      <c r="F863" s="287"/>
      <c r="G863" s="287"/>
      <c r="H863" s="287"/>
      <c r="I863" s="287"/>
      <c r="J863" s="287"/>
      <c r="K863" s="287"/>
      <c r="L863" s="287"/>
      <c r="M863" s="287"/>
      <c r="N863" s="287"/>
      <c r="O863" s="287"/>
      <c r="P863" s="287"/>
      <c r="Q863" s="287"/>
      <c r="R863" s="287"/>
      <c r="S863" s="287"/>
      <c r="T863" s="287"/>
      <c r="U863" s="287"/>
      <c r="V863" s="287"/>
      <c r="W863" s="287"/>
      <c r="X863" s="287"/>
      <c r="Y863" s="287"/>
      <c r="Z863" s="287"/>
      <c r="AA863" s="287"/>
      <c r="AB863" s="287"/>
      <c r="AC863" s="287"/>
      <c r="AD863" s="287"/>
      <c r="AE863" s="407"/>
      <c r="AF863" s="407"/>
      <c r="AG863" s="407"/>
      <c r="AH863" s="407"/>
      <c r="AI863" s="407"/>
      <c r="AJ863" s="407"/>
      <c r="AK863" s="407"/>
      <c r="AL863" s="407"/>
      <c r="AM863" s="407"/>
      <c r="AN863" s="407"/>
      <c r="AO863" s="407"/>
      <c r="AP863" s="407"/>
      <c r="AQ863" s="407"/>
      <c r="AR863" s="407"/>
      <c r="AS863" s="302"/>
    </row>
    <row r="864" spans="1:45" hidden="1" outlineLevel="1">
      <c r="A864" s="519">
        <v>20</v>
      </c>
      <c r="B864" s="423" t="s">
        <v>110</v>
      </c>
      <c r="C864" s="287" t="s">
        <v>25</v>
      </c>
      <c r="D864" s="291"/>
      <c r="E864" s="291"/>
      <c r="F864" s="291"/>
      <c r="G864" s="291"/>
      <c r="H864" s="291"/>
      <c r="I864" s="291"/>
      <c r="J864" s="291"/>
      <c r="K864" s="291"/>
      <c r="L864" s="291"/>
      <c r="M864" s="291"/>
      <c r="N864" s="291"/>
      <c r="O864" s="291"/>
      <c r="P864" s="291"/>
      <c r="Q864" s="291">
        <v>12</v>
      </c>
      <c r="R864" s="291"/>
      <c r="S864" s="291"/>
      <c r="T864" s="291"/>
      <c r="U864" s="291"/>
      <c r="V864" s="291"/>
      <c r="W864" s="291"/>
      <c r="X864" s="291"/>
      <c r="Y864" s="291"/>
      <c r="Z864" s="291"/>
      <c r="AA864" s="291"/>
      <c r="AB864" s="291"/>
      <c r="AC864" s="291"/>
      <c r="AD864" s="291"/>
      <c r="AE864" s="421"/>
      <c r="AF864" s="405"/>
      <c r="AG864" s="405"/>
      <c r="AH864" s="405"/>
      <c r="AI864" s="405"/>
      <c r="AJ864" s="405"/>
      <c r="AK864" s="405"/>
      <c r="AL864" s="410"/>
      <c r="AM864" s="410"/>
      <c r="AN864" s="410"/>
      <c r="AO864" s="410"/>
      <c r="AP864" s="410"/>
      <c r="AQ864" s="410"/>
      <c r="AR864" s="410"/>
      <c r="AS864" s="292">
        <f>SUM(AE864:AR864)</f>
        <v>0</v>
      </c>
    </row>
    <row r="865" spans="1:45" hidden="1" outlineLevel="1">
      <c r="A865" s="519"/>
      <c r="B865" s="290" t="s">
        <v>341</v>
      </c>
      <c r="C865" s="287" t="s">
        <v>163</v>
      </c>
      <c r="D865" s="291"/>
      <c r="E865" s="291"/>
      <c r="F865" s="291"/>
      <c r="G865" s="291"/>
      <c r="H865" s="291"/>
      <c r="I865" s="291"/>
      <c r="J865" s="291"/>
      <c r="K865" s="291"/>
      <c r="L865" s="291"/>
      <c r="M865" s="291"/>
      <c r="N865" s="291"/>
      <c r="O865" s="291"/>
      <c r="P865" s="291"/>
      <c r="Q865" s="291">
        <v>12</v>
      </c>
      <c r="R865" s="291"/>
      <c r="S865" s="291"/>
      <c r="T865" s="291"/>
      <c r="U865" s="291"/>
      <c r="V865" s="291"/>
      <c r="W865" s="291"/>
      <c r="X865" s="291"/>
      <c r="Y865" s="291"/>
      <c r="Z865" s="291"/>
      <c r="AA865" s="291"/>
      <c r="AB865" s="291"/>
      <c r="AC865" s="291"/>
      <c r="AD865" s="291"/>
      <c r="AE865" s="406">
        <v>0</v>
      </c>
      <c r="AF865" s="406">
        <v>0</v>
      </c>
      <c r="AG865" s="406">
        <v>0</v>
      </c>
      <c r="AH865" s="406">
        <v>0</v>
      </c>
      <c r="AI865" s="406">
        <v>0</v>
      </c>
      <c r="AJ865" s="406">
        <v>0</v>
      </c>
      <c r="AK865" s="406">
        <v>0</v>
      </c>
      <c r="AL865" s="406">
        <f t="shared" ref="AL865:AR865" si="1147">AL864</f>
        <v>0</v>
      </c>
      <c r="AM865" s="406">
        <f t="shared" si="1147"/>
        <v>0</v>
      </c>
      <c r="AN865" s="406">
        <f t="shared" si="1147"/>
        <v>0</v>
      </c>
      <c r="AO865" s="406">
        <f t="shared" si="1147"/>
        <v>0</v>
      </c>
      <c r="AP865" s="406">
        <f t="shared" si="1147"/>
        <v>0</v>
      </c>
      <c r="AQ865" s="406">
        <f t="shared" si="1147"/>
        <v>0</v>
      </c>
      <c r="AR865" s="406">
        <f t="shared" si="1147"/>
        <v>0</v>
      </c>
      <c r="AS865" s="302"/>
    </row>
    <row r="866" spans="1:45" ht="15.75" hidden="1" outlineLevel="1">
      <c r="A866" s="519"/>
      <c r="B866" s="319"/>
      <c r="C866" s="296"/>
      <c r="D866" s="287"/>
      <c r="E866" s="287"/>
      <c r="F866" s="287"/>
      <c r="G866" s="287"/>
      <c r="H866" s="287"/>
      <c r="I866" s="287"/>
      <c r="J866" s="287"/>
      <c r="K866" s="287"/>
      <c r="L866" s="287"/>
      <c r="M866" s="287"/>
      <c r="N866" s="287"/>
      <c r="O866" s="287"/>
      <c r="P866" s="287"/>
      <c r="Q866" s="296"/>
      <c r="R866" s="287"/>
      <c r="S866" s="287"/>
      <c r="T866" s="287"/>
      <c r="U866" s="287"/>
      <c r="V866" s="287"/>
      <c r="W866" s="287"/>
      <c r="X866" s="287"/>
      <c r="Y866" s="287"/>
      <c r="Z866" s="287"/>
      <c r="AA866" s="287"/>
      <c r="AB866" s="287"/>
      <c r="AC866" s="287"/>
      <c r="AD866" s="287"/>
      <c r="AE866" s="407"/>
      <c r="AF866" s="407"/>
      <c r="AG866" s="407"/>
      <c r="AH866" s="407"/>
      <c r="AI866" s="407"/>
      <c r="AJ866" s="407"/>
      <c r="AK866" s="407"/>
      <c r="AL866" s="407"/>
      <c r="AM866" s="407"/>
      <c r="AN866" s="407"/>
      <c r="AO866" s="407"/>
      <c r="AP866" s="407"/>
      <c r="AQ866" s="407"/>
      <c r="AR866" s="407"/>
      <c r="AS866" s="302"/>
    </row>
    <row r="867" spans="1:45" ht="15.75" hidden="1" outlineLevel="1">
      <c r="A867" s="519"/>
      <c r="B867" s="505" t="s">
        <v>500</v>
      </c>
      <c r="C867" s="287"/>
      <c r="D867" s="287"/>
      <c r="E867" s="287"/>
      <c r="F867" s="287"/>
      <c r="G867" s="287"/>
      <c r="H867" s="287"/>
      <c r="I867" s="287"/>
      <c r="J867" s="287"/>
      <c r="K867" s="287"/>
      <c r="L867" s="287"/>
      <c r="M867" s="287"/>
      <c r="N867" s="287"/>
      <c r="O867" s="287"/>
      <c r="P867" s="287"/>
      <c r="Q867" s="287"/>
      <c r="R867" s="287"/>
      <c r="S867" s="287"/>
      <c r="T867" s="287"/>
      <c r="U867" s="287"/>
      <c r="V867" s="287"/>
      <c r="W867" s="287"/>
      <c r="X867" s="287"/>
      <c r="Y867" s="287"/>
      <c r="Z867" s="287"/>
      <c r="AA867" s="287"/>
      <c r="AB867" s="287"/>
      <c r="AC867" s="287"/>
      <c r="AD867" s="287"/>
      <c r="AE867" s="417"/>
      <c r="AF867" s="420"/>
      <c r="AG867" s="420"/>
      <c r="AH867" s="420"/>
      <c r="AI867" s="420"/>
      <c r="AJ867" s="420"/>
      <c r="AK867" s="420"/>
      <c r="AL867" s="420"/>
      <c r="AM867" s="420"/>
      <c r="AN867" s="420"/>
      <c r="AO867" s="420"/>
      <c r="AP867" s="420"/>
      <c r="AQ867" s="420"/>
      <c r="AR867" s="420"/>
      <c r="AS867" s="302"/>
    </row>
    <row r="868" spans="1:45" ht="15.75" hidden="1" outlineLevel="1">
      <c r="A868" s="519"/>
      <c r="B868" s="491" t="s">
        <v>496</v>
      </c>
      <c r="C868" s="287"/>
      <c r="D868" s="287"/>
      <c r="E868" s="287"/>
      <c r="F868" s="287"/>
      <c r="G868" s="287"/>
      <c r="H868" s="287"/>
      <c r="I868" s="287"/>
      <c r="J868" s="287"/>
      <c r="K868" s="287"/>
      <c r="L868" s="287"/>
      <c r="M868" s="287"/>
      <c r="N868" s="287"/>
      <c r="O868" s="287"/>
      <c r="P868" s="287"/>
      <c r="Q868" s="287"/>
      <c r="R868" s="287"/>
      <c r="S868" s="287"/>
      <c r="T868" s="287"/>
      <c r="U868" s="287"/>
      <c r="V868" s="287"/>
      <c r="W868" s="287"/>
      <c r="X868" s="287"/>
      <c r="Y868" s="287"/>
      <c r="Z868" s="287"/>
      <c r="AA868" s="287"/>
      <c r="AB868" s="287"/>
      <c r="AC868" s="287"/>
      <c r="AD868" s="287"/>
      <c r="AE868" s="417"/>
      <c r="AF868" s="420"/>
      <c r="AG868" s="420"/>
      <c r="AH868" s="420"/>
      <c r="AI868" s="420"/>
      <c r="AJ868" s="420"/>
      <c r="AK868" s="420"/>
      <c r="AL868" s="420"/>
      <c r="AM868" s="420"/>
      <c r="AN868" s="420"/>
      <c r="AO868" s="420"/>
      <c r="AP868" s="420"/>
      <c r="AQ868" s="420"/>
      <c r="AR868" s="420"/>
      <c r="AS868" s="302"/>
    </row>
    <row r="869" spans="1:45" hidden="1" outlineLevel="1">
      <c r="A869" s="519">
        <v>21</v>
      </c>
      <c r="B869" s="423" t="s">
        <v>113</v>
      </c>
      <c r="C869" s="287" t="s">
        <v>25</v>
      </c>
      <c r="D869" s="291"/>
      <c r="E869" s="291"/>
      <c r="F869" s="291"/>
      <c r="G869" s="291"/>
      <c r="H869" s="291"/>
      <c r="I869" s="291"/>
      <c r="J869" s="291"/>
      <c r="K869" s="291"/>
      <c r="L869" s="291"/>
      <c r="M869" s="291"/>
      <c r="N869" s="291"/>
      <c r="O869" s="291"/>
      <c r="P869" s="291"/>
      <c r="Q869" s="287"/>
      <c r="R869" s="291"/>
      <c r="S869" s="291"/>
      <c r="T869" s="291"/>
      <c r="U869" s="291"/>
      <c r="V869" s="291"/>
      <c r="W869" s="291"/>
      <c r="X869" s="291"/>
      <c r="Y869" s="291"/>
      <c r="Z869" s="291"/>
      <c r="AA869" s="291"/>
      <c r="AB869" s="291"/>
      <c r="AC869" s="291"/>
      <c r="AD869" s="291"/>
      <c r="AE869" s="410"/>
      <c r="AF869" s="410"/>
      <c r="AG869" s="410"/>
      <c r="AH869" s="410"/>
      <c r="AI869" s="410"/>
      <c r="AJ869" s="410"/>
      <c r="AK869" s="410"/>
      <c r="AL869" s="405"/>
      <c r="AM869" s="405"/>
      <c r="AN869" s="405"/>
      <c r="AO869" s="405"/>
      <c r="AP869" s="405"/>
      <c r="AQ869" s="405"/>
      <c r="AR869" s="405"/>
      <c r="AS869" s="292">
        <f>SUM(AE869:AR869)</f>
        <v>0</v>
      </c>
    </row>
    <row r="870" spans="1:45" hidden="1" outlineLevel="1">
      <c r="A870" s="519"/>
      <c r="B870" s="290" t="s">
        <v>341</v>
      </c>
      <c r="C870" s="287" t="s">
        <v>163</v>
      </c>
      <c r="D870" s="291"/>
      <c r="E870" s="291"/>
      <c r="F870" s="291"/>
      <c r="G870" s="291"/>
      <c r="H870" s="291"/>
      <c r="I870" s="291"/>
      <c r="J870" s="291"/>
      <c r="K870" s="291"/>
      <c r="L870" s="291"/>
      <c r="M870" s="291"/>
      <c r="N870" s="291"/>
      <c r="O870" s="291"/>
      <c r="P870" s="291"/>
      <c r="Q870" s="287"/>
      <c r="R870" s="291"/>
      <c r="S870" s="291"/>
      <c r="T870" s="291"/>
      <c r="U870" s="291"/>
      <c r="V870" s="291"/>
      <c r="W870" s="291"/>
      <c r="X870" s="291"/>
      <c r="Y870" s="291"/>
      <c r="Z870" s="291"/>
      <c r="AA870" s="291"/>
      <c r="AB870" s="291"/>
      <c r="AC870" s="291"/>
      <c r="AD870" s="291"/>
      <c r="AE870" s="406">
        <v>0</v>
      </c>
      <c r="AF870" s="406">
        <v>0</v>
      </c>
      <c r="AG870" s="406">
        <v>0</v>
      </c>
      <c r="AH870" s="406">
        <v>0</v>
      </c>
      <c r="AI870" s="406">
        <v>0</v>
      </c>
      <c r="AJ870" s="406">
        <v>0</v>
      </c>
      <c r="AK870" s="406">
        <v>0</v>
      </c>
      <c r="AL870" s="406">
        <f t="shared" ref="AL870" si="1148">AL869</f>
        <v>0</v>
      </c>
      <c r="AM870" s="406">
        <f t="shared" ref="AM870" si="1149">AM869</f>
        <v>0</v>
      </c>
      <c r="AN870" s="406">
        <f t="shared" ref="AN870" si="1150">AN869</f>
        <v>0</v>
      </c>
      <c r="AO870" s="406">
        <f t="shared" ref="AO870" si="1151">AO869</f>
        <v>0</v>
      </c>
      <c r="AP870" s="406">
        <f t="shared" ref="AP870" si="1152">AP869</f>
        <v>0</v>
      </c>
      <c r="AQ870" s="406">
        <f t="shared" ref="AQ870" si="1153">AQ869</f>
        <v>0</v>
      </c>
      <c r="AR870" s="406">
        <f t="shared" ref="AR870" si="1154">AR869</f>
        <v>0</v>
      </c>
      <c r="AS870" s="302"/>
    </row>
    <row r="871" spans="1:45" hidden="1" outlineLevel="1">
      <c r="A871" s="519"/>
      <c r="B871" s="290"/>
      <c r="C871" s="287"/>
      <c r="D871" s="287"/>
      <c r="E871" s="287"/>
      <c r="F871" s="287"/>
      <c r="G871" s="287"/>
      <c r="H871" s="287"/>
      <c r="I871" s="287"/>
      <c r="J871" s="287"/>
      <c r="K871" s="287"/>
      <c r="L871" s="287"/>
      <c r="M871" s="287"/>
      <c r="N871" s="287"/>
      <c r="O871" s="287"/>
      <c r="P871" s="287"/>
      <c r="Q871" s="287"/>
      <c r="R871" s="287"/>
      <c r="S871" s="287"/>
      <c r="T871" s="287"/>
      <c r="U871" s="287"/>
      <c r="V871" s="287"/>
      <c r="W871" s="287"/>
      <c r="X871" s="287"/>
      <c r="Y871" s="287"/>
      <c r="Z871" s="287"/>
      <c r="AA871" s="287"/>
      <c r="AB871" s="287"/>
      <c r="AC871" s="287"/>
      <c r="AD871" s="287"/>
      <c r="AE871" s="417"/>
      <c r="AF871" s="420"/>
      <c r="AG871" s="420"/>
      <c r="AH871" s="420"/>
      <c r="AI871" s="420"/>
      <c r="AJ871" s="420"/>
      <c r="AK871" s="420"/>
      <c r="AL871" s="420"/>
      <c r="AM871" s="420"/>
      <c r="AN871" s="420"/>
      <c r="AO871" s="420"/>
      <c r="AP871" s="420"/>
      <c r="AQ871" s="420"/>
      <c r="AR871" s="420"/>
      <c r="AS871" s="302"/>
    </row>
    <row r="872" spans="1:45" hidden="1" outlineLevel="1">
      <c r="A872" s="519">
        <v>22</v>
      </c>
      <c r="B872" s="423" t="s">
        <v>114</v>
      </c>
      <c r="C872" s="287" t="s">
        <v>25</v>
      </c>
      <c r="D872" s="291"/>
      <c r="E872" s="291"/>
      <c r="F872" s="291"/>
      <c r="G872" s="291"/>
      <c r="H872" s="291"/>
      <c r="I872" s="291"/>
      <c r="J872" s="291"/>
      <c r="K872" s="291"/>
      <c r="L872" s="291"/>
      <c r="M872" s="291"/>
      <c r="N872" s="291"/>
      <c r="O872" s="291"/>
      <c r="P872" s="291"/>
      <c r="Q872" s="287"/>
      <c r="R872" s="291"/>
      <c r="S872" s="291"/>
      <c r="T872" s="291"/>
      <c r="U872" s="291"/>
      <c r="V872" s="291"/>
      <c r="W872" s="291"/>
      <c r="X872" s="291"/>
      <c r="Y872" s="291"/>
      <c r="Z872" s="291"/>
      <c r="AA872" s="291"/>
      <c r="AB872" s="291"/>
      <c r="AC872" s="291"/>
      <c r="AD872" s="291"/>
      <c r="AE872" s="410"/>
      <c r="AF872" s="410"/>
      <c r="AG872" s="410"/>
      <c r="AH872" s="410"/>
      <c r="AI872" s="410"/>
      <c r="AJ872" s="410"/>
      <c r="AK872" s="410"/>
      <c r="AL872" s="405"/>
      <c r="AM872" s="405"/>
      <c r="AN872" s="405"/>
      <c r="AO872" s="405"/>
      <c r="AP872" s="405"/>
      <c r="AQ872" s="405"/>
      <c r="AR872" s="405"/>
      <c r="AS872" s="292">
        <f>SUM(AE872:AR872)</f>
        <v>0</v>
      </c>
    </row>
    <row r="873" spans="1:45" hidden="1" outlineLevel="1">
      <c r="A873" s="519"/>
      <c r="B873" s="290" t="s">
        <v>341</v>
      </c>
      <c r="C873" s="287" t="s">
        <v>163</v>
      </c>
      <c r="D873" s="291"/>
      <c r="E873" s="291"/>
      <c r="F873" s="291"/>
      <c r="G873" s="291"/>
      <c r="H873" s="291"/>
      <c r="I873" s="291"/>
      <c r="J873" s="291"/>
      <c r="K873" s="291"/>
      <c r="L873" s="291"/>
      <c r="M873" s="291"/>
      <c r="N873" s="291"/>
      <c r="O873" s="291"/>
      <c r="P873" s="291"/>
      <c r="Q873" s="287"/>
      <c r="R873" s="291"/>
      <c r="S873" s="291"/>
      <c r="T873" s="291"/>
      <c r="U873" s="291"/>
      <c r="V873" s="291"/>
      <c r="W873" s="291"/>
      <c r="X873" s="291"/>
      <c r="Y873" s="291"/>
      <c r="Z873" s="291"/>
      <c r="AA873" s="291"/>
      <c r="AB873" s="291"/>
      <c r="AC873" s="291"/>
      <c r="AD873" s="291"/>
      <c r="AE873" s="406">
        <v>0</v>
      </c>
      <c r="AF873" s="406">
        <v>0</v>
      </c>
      <c r="AG873" s="406">
        <v>0</v>
      </c>
      <c r="AH873" s="406">
        <v>0</v>
      </c>
      <c r="AI873" s="406">
        <v>0</v>
      </c>
      <c r="AJ873" s="406">
        <v>0</v>
      </c>
      <c r="AK873" s="406">
        <v>0</v>
      </c>
      <c r="AL873" s="406">
        <f t="shared" ref="AL873" si="1155">AL872</f>
        <v>0</v>
      </c>
      <c r="AM873" s="406">
        <f t="shared" ref="AM873" si="1156">AM872</f>
        <v>0</v>
      </c>
      <c r="AN873" s="406">
        <f t="shared" ref="AN873" si="1157">AN872</f>
        <v>0</v>
      </c>
      <c r="AO873" s="406">
        <f t="shared" ref="AO873" si="1158">AO872</f>
        <v>0</v>
      </c>
      <c r="AP873" s="406">
        <f t="shared" ref="AP873" si="1159">AP872</f>
        <v>0</v>
      </c>
      <c r="AQ873" s="406">
        <f t="shared" ref="AQ873" si="1160">AQ872</f>
        <v>0</v>
      </c>
      <c r="AR873" s="406">
        <f t="shared" ref="AR873" si="1161">AR872</f>
        <v>0</v>
      </c>
      <c r="AS873" s="302"/>
    </row>
    <row r="874" spans="1:45" hidden="1" outlineLevel="1">
      <c r="A874" s="519"/>
      <c r="B874" s="290"/>
      <c r="C874" s="287"/>
      <c r="D874" s="287"/>
      <c r="E874" s="287"/>
      <c r="F874" s="287"/>
      <c r="G874" s="287"/>
      <c r="H874" s="287"/>
      <c r="I874" s="287"/>
      <c r="J874" s="287"/>
      <c r="K874" s="287"/>
      <c r="L874" s="287"/>
      <c r="M874" s="287"/>
      <c r="N874" s="287"/>
      <c r="O874" s="287"/>
      <c r="P874" s="287"/>
      <c r="Q874" s="287"/>
      <c r="R874" s="287"/>
      <c r="S874" s="287"/>
      <c r="T874" s="287"/>
      <c r="U874" s="287"/>
      <c r="V874" s="287"/>
      <c r="W874" s="287"/>
      <c r="X874" s="287"/>
      <c r="Y874" s="287"/>
      <c r="Z874" s="287"/>
      <c r="AA874" s="287"/>
      <c r="AB874" s="287"/>
      <c r="AC874" s="287"/>
      <c r="AD874" s="287"/>
      <c r="AE874" s="417"/>
      <c r="AF874" s="420"/>
      <c r="AG874" s="420"/>
      <c r="AH874" s="420"/>
      <c r="AI874" s="420"/>
      <c r="AJ874" s="420"/>
      <c r="AK874" s="420"/>
      <c r="AL874" s="420"/>
      <c r="AM874" s="420"/>
      <c r="AN874" s="420"/>
      <c r="AO874" s="420"/>
      <c r="AP874" s="420"/>
      <c r="AQ874" s="420"/>
      <c r="AR874" s="420"/>
      <c r="AS874" s="302"/>
    </row>
    <row r="875" spans="1:45" hidden="1" outlineLevel="1">
      <c r="A875" s="519">
        <v>23</v>
      </c>
      <c r="B875" s="423" t="s">
        <v>115</v>
      </c>
      <c r="C875" s="287" t="s">
        <v>25</v>
      </c>
      <c r="D875" s="291"/>
      <c r="E875" s="291"/>
      <c r="F875" s="291"/>
      <c r="G875" s="291"/>
      <c r="H875" s="291"/>
      <c r="I875" s="291"/>
      <c r="J875" s="291"/>
      <c r="K875" s="291"/>
      <c r="L875" s="291"/>
      <c r="M875" s="291"/>
      <c r="N875" s="291"/>
      <c r="O875" s="291"/>
      <c r="P875" s="291"/>
      <c r="Q875" s="287"/>
      <c r="R875" s="291"/>
      <c r="S875" s="291"/>
      <c r="T875" s="291"/>
      <c r="U875" s="291"/>
      <c r="V875" s="291"/>
      <c r="W875" s="291"/>
      <c r="X875" s="291"/>
      <c r="Y875" s="291"/>
      <c r="Z875" s="291"/>
      <c r="AA875" s="291"/>
      <c r="AB875" s="291"/>
      <c r="AC875" s="291"/>
      <c r="AD875" s="291"/>
      <c r="AE875" s="410"/>
      <c r="AF875" s="410"/>
      <c r="AG875" s="410"/>
      <c r="AH875" s="410"/>
      <c r="AI875" s="410"/>
      <c r="AJ875" s="410"/>
      <c r="AK875" s="410"/>
      <c r="AL875" s="405"/>
      <c r="AM875" s="405"/>
      <c r="AN875" s="405"/>
      <c r="AO875" s="405"/>
      <c r="AP875" s="405"/>
      <c r="AQ875" s="405"/>
      <c r="AR875" s="405"/>
      <c r="AS875" s="292">
        <f>SUM(AE875:AR875)</f>
        <v>0</v>
      </c>
    </row>
    <row r="876" spans="1:45" hidden="1" outlineLevel="1">
      <c r="A876" s="519"/>
      <c r="B876" s="290" t="s">
        <v>341</v>
      </c>
      <c r="C876" s="287" t="s">
        <v>163</v>
      </c>
      <c r="D876" s="291"/>
      <c r="E876" s="291"/>
      <c r="F876" s="291"/>
      <c r="G876" s="291"/>
      <c r="H876" s="291"/>
      <c r="I876" s="291"/>
      <c r="J876" s="291"/>
      <c r="K876" s="291"/>
      <c r="L876" s="291"/>
      <c r="M876" s="291"/>
      <c r="N876" s="291"/>
      <c r="O876" s="291"/>
      <c r="P876" s="291"/>
      <c r="Q876" s="287"/>
      <c r="R876" s="291"/>
      <c r="S876" s="291"/>
      <c r="T876" s="291"/>
      <c r="U876" s="291"/>
      <c r="V876" s="291"/>
      <c r="W876" s="291"/>
      <c r="X876" s="291"/>
      <c r="Y876" s="291"/>
      <c r="Z876" s="291"/>
      <c r="AA876" s="291"/>
      <c r="AB876" s="291"/>
      <c r="AC876" s="291"/>
      <c r="AD876" s="291"/>
      <c r="AE876" s="406">
        <v>0</v>
      </c>
      <c r="AF876" s="406">
        <v>0</v>
      </c>
      <c r="AG876" s="406">
        <v>0</v>
      </c>
      <c r="AH876" s="406">
        <v>0</v>
      </c>
      <c r="AI876" s="406">
        <v>0</v>
      </c>
      <c r="AJ876" s="406">
        <v>0</v>
      </c>
      <c r="AK876" s="406">
        <v>0</v>
      </c>
      <c r="AL876" s="406">
        <f t="shared" ref="AL876" si="1162">AL875</f>
        <v>0</v>
      </c>
      <c r="AM876" s="406">
        <f t="shared" ref="AM876" si="1163">AM875</f>
        <v>0</v>
      </c>
      <c r="AN876" s="406">
        <f t="shared" ref="AN876" si="1164">AN875</f>
        <v>0</v>
      </c>
      <c r="AO876" s="406">
        <f t="shared" ref="AO876" si="1165">AO875</f>
        <v>0</v>
      </c>
      <c r="AP876" s="406">
        <f t="shared" ref="AP876" si="1166">AP875</f>
        <v>0</v>
      </c>
      <c r="AQ876" s="406">
        <f t="shared" ref="AQ876" si="1167">AQ875</f>
        <v>0</v>
      </c>
      <c r="AR876" s="406">
        <f t="shared" ref="AR876" si="1168">AR875</f>
        <v>0</v>
      </c>
      <c r="AS876" s="302"/>
    </row>
    <row r="877" spans="1:45" hidden="1" outlineLevel="1">
      <c r="A877" s="519"/>
      <c r="B877" s="425"/>
      <c r="C877" s="287"/>
      <c r="D877" s="287"/>
      <c r="E877" s="287"/>
      <c r="F877" s="287"/>
      <c r="G877" s="287"/>
      <c r="H877" s="287"/>
      <c r="I877" s="287"/>
      <c r="J877" s="287"/>
      <c r="K877" s="287"/>
      <c r="L877" s="287"/>
      <c r="M877" s="287"/>
      <c r="N877" s="287"/>
      <c r="O877" s="287"/>
      <c r="P877" s="287"/>
      <c r="Q877" s="287"/>
      <c r="R877" s="287"/>
      <c r="S877" s="287"/>
      <c r="T877" s="287"/>
      <c r="U877" s="287"/>
      <c r="V877" s="287"/>
      <c r="W877" s="287"/>
      <c r="X877" s="287"/>
      <c r="Y877" s="287"/>
      <c r="Z877" s="287"/>
      <c r="AA877" s="287"/>
      <c r="AB877" s="287"/>
      <c r="AC877" s="287"/>
      <c r="AD877" s="287"/>
      <c r="AE877" s="417"/>
      <c r="AF877" s="420"/>
      <c r="AG877" s="420"/>
      <c r="AH877" s="420"/>
      <c r="AI877" s="420"/>
      <c r="AJ877" s="420"/>
      <c r="AK877" s="420"/>
      <c r="AL877" s="420"/>
      <c r="AM877" s="420"/>
      <c r="AN877" s="420"/>
      <c r="AO877" s="420"/>
      <c r="AP877" s="420"/>
      <c r="AQ877" s="420"/>
      <c r="AR877" s="420"/>
      <c r="AS877" s="302"/>
    </row>
    <row r="878" spans="1:45" hidden="1" outlineLevel="1">
      <c r="A878" s="519">
        <v>24</v>
      </c>
      <c r="B878" s="423" t="s">
        <v>116</v>
      </c>
      <c r="C878" s="287" t="s">
        <v>25</v>
      </c>
      <c r="D878" s="291"/>
      <c r="E878" s="291"/>
      <c r="F878" s="291"/>
      <c r="G878" s="291"/>
      <c r="H878" s="291"/>
      <c r="I878" s="291"/>
      <c r="J878" s="291"/>
      <c r="K878" s="291"/>
      <c r="L878" s="291"/>
      <c r="M878" s="291"/>
      <c r="N878" s="291"/>
      <c r="O878" s="291"/>
      <c r="P878" s="291"/>
      <c r="Q878" s="287"/>
      <c r="R878" s="291"/>
      <c r="S878" s="291"/>
      <c r="T878" s="291"/>
      <c r="U878" s="291"/>
      <c r="V878" s="291"/>
      <c r="W878" s="291"/>
      <c r="X878" s="291"/>
      <c r="Y878" s="291"/>
      <c r="Z878" s="291"/>
      <c r="AA878" s="291"/>
      <c r="AB878" s="291"/>
      <c r="AC878" s="291"/>
      <c r="AD878" s="291"/>
      <c r="AE878" s="410"/>
      <c r="AF878" s="410"/>
      <c r="AG878" s="410"/>
      <c r="AH878" s="410"/>
      <c r="AI878" s="410"/>
      <c r="AJ878" s="410"/>
      <c r="AK878" s="410"/>
      <c r="AL878" s="405"/>
      <c r="AM878" s="405"/>
      <c r="AN878" s="405"/>
      <c r="AO878" s="405"/>
      <c r="AP878" s="405"/>
      <c r="AQ878" s="405"/>
      <c r="AR878" s="405"/>
      <c r="AS878" s="292">
        <f>SUM(AE878:AR878)</f>
        <v>0</v>
      </c>
    </row>
    <row r="879" spans="1:45" hidden="1" outlineLevel="1">
      <c r="A879" s="519"/>
      <c r="B879" s="290" t="s">
        <v>341</v>
      </c>
      <c r="C879" s="287" t="s">
        <v>163</v>
      </c>
      <c r="D879" s="291"/>
      <c r="E879" s="291"/>
      <c r="F879" s="291"/>
      <c r="G879" s="291"/>
      <c r="H879" s="291"/>
      <c r="I879" s="291"/>
      <c r="J879" s="291"/>
      <c r="K879" s="291"/>
      <c r="L879" s="291"/>
      <c r="M879" s="291"/>
      <c r="N879" s="291"/>
      <c r="O879" s="291"/>
      <c r="P879" s="291"/>
      <c r="Q879" s="287"/>
      <c r="R879" s="291"/>
      <c r="S879" s="291"/>
      <c r="T879" s="291"/>
      <c r="U879" s="291"/>
      <c r="V879" s="291"/>
      <c r="W879" s="291"/>
      <c r="X879" s="291"/>
      <c r="Y879" s="291"/>
      <c r="Z879" s="291"/>
      <c r="AA879" s="291"/>
      <c r="AB879" s="291"/>
      <c r="AC879" s="291"/>
      <c r="AD879" s="291"/>
      <c r="AE879" s="406">
        <v>0</v>
      </c>
      <c r="AF879" s="406">
        <v>0</v>
      </c>
      <c r="AG879" s="406">
        <v>0</v>
      </c>
      <c r="AH879" s="406">
        <v>0</v>
      </c>
      <c r="AI879" s="406">
        <v>0</v>
      </c>
      <c r="AJ879" s="406">
        <v>0</v>
      </c>
      <c r="AK879" s="406">
        <v>0</v>
      </c>
      <c r="AL879" s="406">
        <f t="shared" ref="AL879" si="1169">AL878</f>
        <v>0</v>
      </c>
      <c r="AM879" s="406">
        <f t="shared" ref="AM879" si="1170">AM878</f>
        <v>0</v>
      </c>
      <c r="AN879" s="406">
        <f t="shared" ref="AN879" si="1171">AN878</f>
        <v>0</v>
      </c>
      <c r="AO879" s="406">
        <f t="shared" ref="AO879" si="1172">AO878</f>
        <v>0</v>
      </c>
      <c r="AP879" s="406">
        <f t="shared" ref="AP879" si="1173">AP878</f>
        <v>0</v>
      </c>
      <c r="AQ879" s="406">
        <f t="shared" ref="AQ879" si="1174">AQ878</f>
        <v>0</v>
      </c>
      <c r="AR879" s="406">
        <f t="shared" ref="AR879" si="1175">AR878</f>
        <v>0</v>
      </c>
      <c r="AS879" s="302"/>
    </row>
    <row r="880" spans="1:45" hidden="1" outlineLevel="1">
      <c r="A880" s="519"/>
      <c r="B880" s="290"/>
      <c r="C880" s="287"/>
      <c r="D880" s="287"/>
      <c r="E880" s="287"/>
      <c r="F880" s="287"/>
      <c r="G880" s="287"/>
      <c r="H880" s="287"/>
      <c r="I880" s="287"/>
      <c r="J880" s="287"/>
      <c r="K880" s="287"/>
      <c r="L880" s="287"/>
      <c r="M880" s="287"/>
      <c r="N880" s="287"/>
      <c r="O880" s="287"/>
      <c r="P880" s="287"/>
      <c r="Q880" s="287"/>
      <c r="R880" s="287"/>
      <c r="S880" s="287"/>
      <c r="T880" s="287"/>
      <c r="U880" s="287"/>
      <c r="V880" s="287"/>
      <c r="W880" s="287"/>
      <c r="X880" s="287"/>
      <c r="Y880" s="287"/>
      <c r="Z880" s="287"/>
      <c r="AA880" s="287"/>
      <c r="AB880" s="287"/>
      <c r="AC880" s="287"/>
      <c r="AD880" s="287"/>
      <c r="AE880" s="407"/>
      <c r="AF880" s="420"/>
      <c r="AG880" s="420"/>
      <c r="AH880" s="420"/>
      <c r="AI880" s="420"/>
      <c r="AJ880" s="420"/>
      <c r="AK880" s="420"/>
      <c r="AL880" s="420"/>
      <c r="AM880" s="420"/>
      <c r="AN880" s="420"/>
      <c r="AO880" s="420"/>
      <c r="AP880" s="420"/>
      <c r="AQ880" s="420"/>
      <c r="AR880" s="420"/>
      <c r="AS880" s="302"/>
    </row>
    <row r="881" spans="1:45" ht="15.75" hidden="1" outlineLevel="1">
      <c r="A881" s="519"/>
      <c r="B881" s="284" t="s">
        <v>497</v>
      </c>
      <c r="C881" s="287"/>
      <c r="D881" s="287"/>
      <c r="E881" s="287"/>
      <c r="F881" s="287"/>
      <c r="G881" s="287"/>
      <c r="H881" s="287"/>
      <c r="I881" s="287"/>
      <c r="J881" s="287"/>
      <c r="K881" s="287"/>
      <c r="L881" s="287"/>
      <c r="M881" s="287"/>
      <c r="N881" s="287"/>
      <c r="O881" s="287"/>
      <c r="P881" s="287"/>
      <c r="Q881" s="287"/>
      <c r="R881" s="287"/>
      <c r="S881" s="287"/>
      <c r="T881" s="287"/>
      <c r="U881" s="287"/>
      <c r="V881" s="287"/>
      <c r="W881" s="287"/>
      <c r="X881" s="287"/>
      <c r="Y881" s="287"/>
      <c r="Z881" s="287"/>
      <c r="AA881" s="287"/>
      <c r="AB881" s="287"/>
      <c r="AC881" s="287"/>
      <c r="AD881" s="287"/>
      <c r="AE881" s="407"/>
      <c r="AF881" s="420"/>
      <c r="AG881" s="420"/>
      <c r="AH881" s="420"/>
      <c r="AI881" s="420"/>
      <c r="AJ881" s="420"/>
      <c r="AK881" s="420"/>
      <c r="AL881" s="420"/>
      <c r="AM881" s="420"/>
      <c r="AN881" s="420"/>
      <c r="AO881" s="420"/>
      <c r="AP881" s="420"/>
      <c r="AQ881" s="420"/>
      <c r="AR881" s="420"/>
      <c r="AS881" s="302"/>
    </row>
    <row r="882" spans="1:45" hidden="1" outlineLevel="1">
      <c r="A882" s="519">
        <v>25</v>
      </c>
      <c r="B882" s="423" t="s">
        <v>117</v>
      </c>
      <c r="C882" s="287" t="s">
        <v>25</v>
      </c>
      <c r="D882" s="291">
        <v>653336.66666666674</v>
      </c>
      <c r="E882" s="291">
        <f>$D$882*'Alectra Persistence Savings %'!H99</f>
        <v>653336.66666666674</v>
      </c>
      <c r="F882" s="291">
        <f>$D$882*'Alectra Persistence Savings %'!I99</f>
        <v>653336.66666666674</v>
      </c>
      <c r="G882" s="291">
        <f>$D$882*'Alectra Persistence Savings %'!J99</f>
        <v>653336.66666666674</v>
      </c>
      <c r="H882" s="291">
        <f>$D$882*'Alectra Persistence Savings %'!K99</f>
        <v>653336.66666666674</v>
      </c>
      <c r="I882" s="291">
        <f>$D$882*'Alectra Persistence Savings %'!L99</f>
        <v>653336.66666666674</v>
      </c>
      <c r="J882" s="291">
        <f>$D$882*'Alectra Persistence Savings %'!M99</f>
        <v>653336.66666666674</v>
      </c>
      <c r="K882" s="291">
        <f>$D$882*'Alectra Persistence Savings %'!N99</f>
        <v>653336.66666666674</v>
      </c>
      <c r="L882" s="291">
        <f>$D$882*'Alectra Persistence Savings %'!O99</f>
        <v>653336.66666666674</v>
      </c>
      <c r="M882" s="291">
        <f>$D$882*'Alectra Persistence Savings %'!P99</f>
        <v>564274.08602150541</v>
      </c>
      <c r="N882" s="291">
        <f>$D$882*'Alectra Persistence Savings %'!Q99</f>
        <v>0</v>
      </c>
      <c r="O882" s="291">
        <f>$D$882*'Alectra Persistence Savings %'!R99</f>
        <v>0</v>
      </c>
      <c r="P882" s="291">
        <f>$D$882*'Alectra Persistence Savings %'!S99</f>
        <v>0</v>
      </c>
      <c r="Q882" s="287">
        <v>12</v>
      </c>
      <c r="R882" s="291">
        <v>29.032258064516125</v>
      </c>
      <c r="S882" s="291">
        <f>$R$882*'Alectra Persistence Savings %'!AS99</f>
        <v>29.032258064516125</v>
      </c>
      <c r="T882" s="291">
        <f>$R$882*'Alectra Persistence Savings %'!AT99</f>
        <v>29.032258064516125</v>
      </c>
      <c r="U882" s="291">
        <f>$R$882*'Alectra Persistence Savings %'!AU99</f>
        <v>29.032258064516125</v>
      </c>
      <c r="V882" s="291">
        <f>$R$882*'Alectra Persistence Savings %'!AV99</f>
        <v>29.032258064516125</v>
      </c>
      <c r="W882" s="291">
        <f>$R$882*'Alectra Persistence Savings %'!AW99</f>
        <v>29.032258064516125</v>
      </c>
      <c r="X882" s="291">
        <f>$R$882*'Alectra Persistence Savings %'!AX99</f>
        <v>29.032258064516125</v>
      </c>
      <c r="Y882" s="291">
        <f>$R$882*'Alectra Persistence Savings %'!AY99</f>
        <v>29.032258064516125</v>
      </c>
      <c r="Z882" s="291">
        <f>$R$882*'Alectra Persistence Savings %'!AZ99</f>
        <v>29.032258064516125</v>
      </c>
      <c r="AA882" s="291">
        <f>$R$882*'Alectra Persistence Savings %'!BA99</f>
        <v>25.053763440860209</v>
      </c>
      <c r="AB882" s="291">
        <f>$R$882*'Alectra Persistence Savings %'!BB99</f>
        <v>0</v>
      </c>
      <c r="AC882" s="291">
        <f>$R$882*'Alectra Persistence Savings %'!BC99</f>
        <v>0</v>
      </c>
      <c r="AD882" s="291">
        <f>$R$882*'Alectra Persistence Savings %'!BD99</f>
        <v>0</v>
      </c>
      <c r="AE882" s="410"/>
      <c r="AF882" s="410"/>
      <c r="AG882" s="410">
        <v>0.9</v>
      </c>
      <c r="AH882" s="410">
        <v>0.10000000000000002</v>
      </c>
      <c r="AI882" s="410"/>
      <c r="AJ882" s="410"/>
      <c r="AK882" s="410"/>
      <c r="AL882" s="405"/>
      <c r="AM882" s="405"/>
      <c r="AN882" s="405"/>
      <c r="AO882" s="405"/>
      <c r="AP882" s="405"/>
      <c r="AQ882" s="405"/>
      <c r="AR882" s="405"/>
      <c r="AS882" s="292">
        <f>SUM(AE882:AR882)</f>
        <v>1</v>
      </c>
    </row>
    <row r="883" spans="1:45" hidden="1" outlineLevel="1">
      <c r="A883" s="519"/>
      <c r="B883" s="290" t="s">
        <v>341</v>
      </c>
      <c r="C883" s="287" t="s">
        <v>1023</v>
      </c>
      <c r="D883" s="291">
        <v>65333.666666666672</v>
      </c>
      <c r="E883" s="291">
        <f>E882*$D$883/$D$882</f>
        <v>65333.666666666679</v>
      </c>
      <c r="F883" s="291">
        <f t="shared" ref="F883:P883" si="1176">F882*$D$883/$D$882</f>
        <v>65333.666666666679</v>
      </c>
      <c r="G883" s="291">
        <f t="shared" si="1176"/>
        <v>65333.666666666679</v>
      </c>
      <c r="H883" s="291">
        <f t="shared" si="1176"/>
        <v>65333.666666666679</v>
      </c>
      <c r="I883" s="291">
        <f t="shared" si="1176"/>
        <v>65333.666666666679</v>
      </c>
      <c r="J883" s="291">
        <f t="shared" si="1176"/>
        <v>65333.666666666679</v>
      </c>
      <c r="K883" s="291">
        <f t="shared" si="1176"/>
        <v>65333.666666666679</v>
      </c>
      <c r="L883" s="291">
        <f t="shared" si="1176"/>
        <v>65333.666666666679</v>
      </c>
      <c r="M883" s="291">
        <f t="shared" si="1176"/>
        <v>56427.408602150535</v>
      </c>
      <c r="N883" s="291">
        <f t="shared" si="1176"/>
        <v>0</v>
      </c>
      <c r="O883" s="291">
        <f t="shared" si="1176"/>
        <v>0</v>
      </c>
      <c r="P883" s="291">
        <f t="shared" si="1176"/>
        <v>0</v>
      </c>
      <c r="Q883" s="287">
        <v>12</v>
      </c>
      <c r="R883" s="291">
        <v>2.9</v>
      </c>
      <c r="S883" s="291">
        <f>S882*$R$883/$R$882</f>
        <v>2.9</v>
      </c>
      <c r="T883" s="291">
        <f t="shared" ref="T883:AD883" si="1177">T882*$R$883/$R$882</f>
        <v>2.9</v>
      </c>
      <c r="U883" s="291">
        <f t="shared" si="1177"/>
        <v>2.9</v>
      </c>
      <c r="V883" s="291">
        <f t="shared" si="1177"/>
        <v>2.9</v>
      </c>
      <c r="W883" s="291">
        <f t="shared" si="1177"/>
        <v>2.9</v>
      </c>
      <c r="X883" s="291">
        <f t="shared" si="1177"/>
        <v>2.9</v>
      </c>
      <c r="Y883" s="291">
        <f t="shared" si="1177"/>
        <v>2.9</v>
      </c>
      <c r="Z883" s="291">
        <f t="shared" si="1177"/>
        <v>2.9</v>
      </c>
      <c r="AA883" s="291">
        <f t="shared" si="1177"/>
        <v>2.5025925925925927</v>
      </c>
      <c r="AB883" s="291">
        <f t="shared" si="1177"/>
        <v>0</v>
      </c>
      <c r="AC883" s="291">
        <f t="shared" si="1177"/>
        <v>0</v>
      </c>
      <c r="AD883" s="291">
        <f t="shared" si="1177"/>
        <v>0</v>
      </c>
      <c r="AE883" s="406">
        <v>0</v>
      </c>
      <c r="AF883" s="406">
        <v>0</v>
      </c>
      <c r="AG883" s="406">
        <v>0</v>
      </c>
      <c r="AH883" s="406">
        <v>1</v>
      </c>
      <c r="AI883" s="406">
        <v>0</v>
      </c>
      <c r="AJ883" s="406">
        <v>0</v>
      </c>
      <c r="AK883" s="406">
        <v>0</v>
      </c>
      <c r="AL883" s="406">
        <f t="shared" ref="AL883" si="1178">AL882</f>
        <v>0</v>
      </c>
      <c r="AM883" s="406">
        <f t="shared" ref="AM883" si="1179">AM882</f>
        <v>0</v>
      </c>
      <c r="AN883" s="406">
        <f t="shared" ref="AN883" si="1180">AN882</f>
        <v>0</v>
      </c>
      <c r="AO883" s="406">
        <f t="shared" ref="AO883" si="1181">AO882</f>
        <v>0</v>
      </c>
      <c r="AP883" s="406">
        <f t="shared" ref="AP883" si="1182">AP882</f>
        <v>0</v>
      </c>
      <c r="AQ883" s="406">
        <f t="shared" ref="AQ883" si="1183">AQ882</f>
        <v>0</v>
      </c>
      <c r="AR883" s="406">
        <f t="shared" ref="AR883" si="1184">AR882</f>
        <v>0</v>
      </c>
      <c r="AS883" s="302"/>
    </row>
    <row r="884" spans="1:45" hidden="1" outlineLevel="1">
      <c r="A884" s="519"/>
      <c r="B884" s="290"/>
      <c r="C884" s="287"/>
      <c r="D884" s="287"/>
      <c r="E884" s="287"/>
      <c r="F884" s="287"/>
      <c r="G884" s="287"/>
      <c r="H884" s="287"/>
      <c r="I884" s="287"/>
      <c r="J884" s="287"/>
      <c r="K884" s="287"/>
      <c r="L884" s="287"/>
      <c r="M884" s="287"/>
      <c r="N884" s="287"/>
      <c r="O884" s="287"/>
      <c r="P884" s="287"/>
      <c r="Q884" s="287"/>
      <c r="R884" s="287"/>
      <c r="S884" s="287"/>
      <c r="T884" s="287"/>
      <c r="U884" s="287"/>
      <c r="V884" s="287"/>
      <c r="W884" s="287"/>
      <c r="X884" s="287"/>
      <c r="Y884" s="287"/>
      <c r="Z884" s="287"/>
      <c r="AA884" s="287"/>
      <c r="AB884" s="287"/>
      <c r="AC884" s="287"/>
      <c r="AD884" s="287"/>
      <c r="AE884" s="407"/>
      <c r="AF884" s="420"/>
      <c r="AG884" s="420"/>
      <c r="AH884" s="420"/>
      <c r="AI884" s="420"/>
      <c r="AJ884" s="420"/>
      <c r="AK884" s="420"/>
      <c r="AL884" s="420"/>
      <c r="AM884" s="420"/>
      <c r="AN884" s="420"/>
      <c r="AO884" s="420"/>
      <c r="AP884" s="420"/>
      <c r="AQ884" s="420"/>
      <c r="AR884" s="420"/>
      <c r="AS884" s="302"/>
    </row>
    <row r="885" spans="1:45" hidden="1" outlineLevel="1">
      <c r="A885" s="519">
        <v>26</v>
      </c>
      <c r="B885" s="423" t="s">
        <v>1024</v>
      </c>
      <c r="C885" s="287" t="s">
        <v>25</v>
      </c>
      <c r="D885" s="291">
        <v>760998.72985090967</v>
      </c>
      <c r="E885" s="291">
        <f>$D$885*'Alectra Persistence Savings %'!H100</f>
        <v>760998.72985090967</v>
      </c>
      <c r="F885" s="291">
        <f>$D$885*'Alectra Persistence Savings %'!I100</f>
        <v>760998.72985090967</v>
      </c>
      <c r="G885" s="291">
        <f>$D$885*'Alectra Persistence Savings %'!J100</f>
        <v>760998.72985090967</v>
      </c>
      <c r="H885" s="291">
        <f>$D$885*'Alectra Persistence Savings %'!K100</f>
        <v>760998.72985090967</v>
      </c>
      <c r="I885" s="291">
        <f>$D$885*'Alectra Persistence Savings %'!L100</f>
        <v>733332.29381066374</v>
      </c>
      <c r="J885" s="291">
        <f>$D$885*'Alectra Persistence Savings %'!M100</f>
        <v>733332.29381066374</v>
      </c>
      <c r="K885" s="291">
        <f>$D$885*'Alectra Persistence Savings %'!N100</f>
        <v>733332.29381066374</v>
      </c>
      <c r="L885" s="291">
        <f>$D$885*'Alectra Persistence Savings %'!O100</f>
        <v>727824.17370233207</v>
      </c>
      <c r="M885" s="291">
        <f>$D$885*'Alectra Persistence Savings %'!P100</f>
        <v>727824.17370233207</v>
      </c>
      <c r="N885" s="291">
        <f>$D$885*'Alectra Persistence Savings %'!Q100</f>
        <v>715946.04914464976</v>
      </c>
      <c r="O885" s="291">
        <f>$D$885*'Alectra Persistence Savings %'!R100</f>
        <v>670881.20880813035</v>
      </c>
      <c r="P885" s="291">
        <f>$D$885*'Alectra Persistence Savings %'!S100</f>
        <v>276278.45888770506</v>
      </c>
      <c r="Q885" s="287">
        <v>12</v>
      </c>
      <c r="R885" s="291">
        <v>122.85884978991595</v>
      </c>
      <c r="S885" s="291">
        <f>$R$885*'Alectra Persistence Savings %'!AS100</f>
        <v>122.85884978991595</v>
      </c>
      <c r="T885" s="291">
        <f>$R$885*'Alectra Persistence Savings %'!AT100</f>
        <v>122.85884978991595</v>
      </c>
      <c r="U885" s="291">
        <f>$R$885*'Alectra Persistence Savings %'!AU100</f>
        <v>122.85884978991595</v>
      </c>
      <c r="V885" s="291">
        <f>$R$885*'Alectra Persistence Savings %'!AV100</f>
        <v>122.85884978991595</v>
      </c>
      <c r="W885" s="291">
        <f>$R$885*'Alectra Persistence Savings %'!AW100</f>
        <v>119.73682123341652</v>
      </c>
      <c r="X885" s="291">
        <f>$R$885*'Alectra Persistence Savings %'!AX100</f>
        <v>119.73682123341652</v>
      </c>
      <c r="Y885" s="291">
        <f>$R$885*'Alectra Persistence Savings %'!AY100</f>
        <v>119.73682123341652</v>
      </c>
      <c r="Z885" s="291">
        <f>$R$885*'Alectra Persistence Savings %'!AZ100</f>
        <v>119.54742224075217</v>
      </c>
      <c r="AA885" s="291">
        <f>$R$885*'Alectra Persistence Savings %'!BA100</f>
        <v>119.54742224075217</v>
      </c>
      <c r="AB885" s="291">
        <f>$R$885*'Alectra Persistence Savings %'!BB100</f>
        <v>117.36627900264982</v>
      </c>
      <c r="AC885" s="291">
        <f>$R$885*'Alectra Persistence Savings %'!BC100</f>
        <v>104.09613022629608</v>
      </c>
      <c r="AD885" s="291">
        <f>$R$885*'Alectra Persistence Savings %'!BD100</f>
        <v>39.401100119109252</v>
      </c>
      <c r="AE885" s="410"/>
      <c r="AF885" s="410">
        <v>0.14271050800443194</v>
      </c>
      <c r="AG885" s="410">
        <v>0.89115702479338843</v>
      </c>
      <c r="AH885" s="410"/>
      <c r="AI885" s="410"/>
      <c r="AJ885" s="410"/>
      <c r="AK885" s="410"/>
      <c r="AL885" s="405"/>
      <c r="AM885" s="405"/>
      <c r="AN885" s="405"/>
      <c r="AO885" s="405"/>
      <c r="AP885" s="405"/>
      <c r="AQ885" s="405"/>
      <c r="AR885" s="405"/>
      <c r="AS885" s="292">
        <f>SUM(AE885:AR885)</f>
        <v>1.0338675327978204</v>
      </c>
    </row>
    <row r="886" spans="1:45" hidden="1" outlineLevel="1">
      <c r="A886" s="519"/>
      <c r="B886" s="290" t="s">
        <v>341</v>
      </c>
      <c r="C886" s="287" t="s">
        <v>1023</v>
      </c>
      <c r="D886" s="291">
        <v>27160.428126937204</v>
      </c>
      <c r="E886" s="291">
        <f>E885*$D$886/$D$885</f>
        <v>27160.428126937204</v>
      </c>
      <c r="F886" s="291">
        <f t="shared" ref="F886:P886" si="1185">F885*$D$886/$D$885</f>
        <v>27160.428126937204</v>
      </c>
      <c r="G886" s="291">
        <f t="shared" si="1185"/>
        <v>27160.428126937204</v>
      </c>
      <c r="H886" s="291">
        <f t="shared" si="1185"/>
        <v>27160.428126937204</v>
      </c>
      <c r="I886" s="291">
        <f t="shared" si="1185"/>
        <v>26172.999083860061</v>
      </c>
      <c r="J886" s="291">
        <f t="shared" si="1185"/>
        <v>26172.999083860061</v>
      </c>
      <c r="K886" s="291">
        <f t="shared" si="1185"/>
        <v>26172.999083860061</v>
      </c>
      <c r="L886" s="291">
        <f t="shared" si="1185"/>
        <v>25976.411501714963</v>
      </c>
      <c r="M886" s="291">
        <f t="shared" si="1185"/>
        <v>25976.411501714963</v>
      </c>
      <c r="N886" s="291">
        <f t="shared" si="1185"/>
        <v>25552.475251000142</v>
      </c>
      <c r="O886" s="291">
        <f t="shared" si="1185"/>
        <v>23944.088391732017</v>
      </c>
      <c r="P886" s="291">
        <f t="shared" si="1185"/>
        <v>9860.5174112584864</v>
      </c>
      <c r="Q886" s="287">
        <v>12</v>
      </c>
      <c r="R886" s="291"/>
      <c r="S886" s="291"/>
      <c r="T886" s="291"/>
      <c r="U886" s="291"/>
      <c r="V886" s="291"/>
      <c r="W886" s="291"/>
      <c r="X886" s="291"/>
      <c r="Y886" s="291"/>
      <c r="Z886" s="291"/>
      <c r="AA886" s="291"/>
      <c r="AB886" s="291"/>
      <c r="AC886" s="291"/>
      <c r="AD886" s="291"/>
      <c r="AE886" s="406">
        <v>0</v>
      </c>
      <c r="AF886" s="406">
        <v>1</v>
      </c>
      <c r="AG886" s="406">
        <v>0</v>
      </c>
      <c r="AH886" s="406">
        <v>0</v>
      </c>
      <c r="AI886" s="406">
        <v>0</v>
      </c>
      <c r="AJ886" s="406">
        <v>0</v>
      </c>
      <c r="AK886" s="406">
        <v>0</v>
      </c>
      <c r="AL886" s="406">
        <f t="shared" ref="AL886" si="1186">AL885</f>
        <v>0</v>
      </c>
      <c r="AM886" s="406">
        <f t="shared" ref="AM886" si="1187">AM885</f>
        <v>0</v>
      </c>
      <c r="AN886" s="406">
        <f t="shared" ref="AN886" si="1188">AN885</f>
        <v>0</v>
      </c>
      <c r="AO886" s="406">
        <f t="shared" ref="AO886" si="1189">AO885</f>
        <v>0</v>
      </c>
      <c r="AP886" s="406">
        <f t="shared" ref="AP886" si="1190">AP885</f>
        <v>0</v>
      </c>
      <c r="AQ886" s="406">
        <f t="shared" ref="AQ886" si="1191">AQ885</f>
        <v>0</v>
      </c>
      <c r="AR886" s="406">
        <f t="shared" ref="AR886" si="1192">AR885</f>
        <v>0</v>
      </c>
      <c r="AS886" s="302"/>
    </row>
    <row r="887" spans="1:45" hidden="1" outlineLevel="1">
      <c r="A887" s="519"/>
      <c r="B887" s="290"/>
      <c r="C887" s="287"/>
      <c r="D887" s="287"/>
      <c r="E887" s="287"/>
      <c r="F887" s="287"/>
      <c r="G887" s="287"/>
      <c r="H887" s="287"/>
      <c r="I887" s="287"/>
      <c r="J887" s="287"/>
      <c r="K887" s="287"/>
      <c r="L887" s="287"/>
      <c r="M887" s="287"/>
      <c r="N887" s="287"/>
      <c r="O887" s="287"/>
      <c r="P887" s="287"/>
      <c r="Q887" s="287"/>
      <c r="R887" s="287"/>
      <c r="S887" s="287"/>
      <c r="T887" s="287"/>
      <c r="U887" s="287"/>
      <c r="V887" s="287"/>
      <c r="W887" s="287"/>
      <c r="X887" s="287"/>
      <c r="Y887" s="287"/>
      <c r="Z887" s="287"/>
      <c r="AA887" s="287"/>
      <c r="AB887" s="287"/>
      <c r="AC887" s="287"/>
      <c r="AD887" s="287"/>
      <c r="AE887" s="407"/>
      <c r="AF887" s="420"/>
      <c r="AG887" s="420"/>
      <c r="AH887" s="420"/>
      <c r="AI887" s="420"/>
      <c r="AJ887" s="420"/>
      <c r="AK887" s="420"/>
      <c r="AL887" s="420"/>
      <c r="AM887" s="420"/>
      <c r="AN887" s="420"/>
      <c r="AO887" s="420"/>
      <c r="AP887" s="420"/>
      <c r="AQ887" s="420"/>
      <c r="AR887" s="420"/>
      <c r="AS887" s="302"/>
    </row>
    <row r="888" spans="1:45" hidden="1" outlineLevel="1">
      <c r="A888" s="519">
        <v>27</v>
      </c>
      <c r="B888" s="423" t="s">
        <v>119</v>
      </c>
      <c r="C888" s="287" t="s">
        <v>25</v>
      </c>
      <c r="D888" s="291">
        <v>233824.05806209767</v>
      </c>
      <c r="E888" s="291">
        <f>$D$888*'Alectra Persistence Savings %'!H101</f>
        <v>233824.05806209767</v>
      </c>
      <c r="F888" s="291">
        <f>$D$888*'Alectra Persistence Savings %'!I101</f>
        <v>224898.82539798107</v>
      </c>
      <c r="G888" s="291">
        <f>$D$888*'Alectra Persistence Savings %'!J101</f>
        <v>219192.78626234643</v>
      </c>
      <c r="H888" s="291">
        <f>$D$888*'Alectra Persistence Savings %'!K101</f>
        <v>203668.26411530474</v>
      </c>
      <c r="I888" s="291">
        <f>$D$888*'Alectra Persistence Savings %'!L101</f>
        <v>166843.16336946847</v>
      </c>
      <c r="J888" s="291">
        <f>$D$888*'Alectra Persistence Savings %'!M101</f>
        <v>141007.17447504689</v>
      </c>
      <c r="K888" s="291">
        <f>$D$888*'Alectra Persistence Savings %'!N101</f>
        <v>113346.64195345202</v>
      </c>
      <c r="L888" s="291">
        <f>$D$888*'Alectra Persistence Savings %'!O101</f>
        <v>90785.808914990426</v>
      </c>
      <c r="M888" s="291">
        <f>$D$888*'Alectra Persistence Savings %'!P101</f>
        <v>71426.851139985578</v>
      </c>
      <c r="N888" s="291">
        <f>$D$888*'Alectra Persistence Savings %'!Q101</f>
        <v>55673.89964600026</v>
      </c>
      <c r="O888" s="291">
        <f>$D$888*'Alectra Persistence Savings %'!R101</f>
        <v>37640.089710351756</v>
      </c>
      <c r="P888" s="291">
        <f>$D$888*'Alectra Persistence Savings %'!S101</f>
        <v>25385.198749600899</v>
      </c>
      <c r="Q888" s="287">
        <v>12</v>
      </c>
      <c r="R888" s="291">
        <v>52.147493219682296</v>
      </c>
      <c r="S888" s="291">
        <f>$R$888*'Alectra Persistence Savings %'!AS101</f>
        <v>52.147493219682296</v>
      </c>
      <c r="T888" s="291">
        <f>$R$888*'Alectra Persistence Savings %'!AT101</f>
        <v>51.313380472685012</v>
      </c>
      <c r="U888" s="291">
        <f>$R$888*'Alectra Persistence Savings %'!AU101</f>
        <v>50.602839984502133</v>
      </c>
      <c r="V888" s="291">
        <f>$R$888*'Alectra Persistence Savings %'!AV101</f>
        <v>48.285860131731894</v>
      </c>
      <c r="W888" s="291">
        <f>$R$888*'Alectra Persistence Savings %'!AW101</f>
        <v>42.694215420379699</v>
      </c>
      <c r="X888" s="291">
        <f>$R$888*'Alectra Persistence Savings %'!AX101</f>
        <v>37.226142967841923</v>
      </c>
      <c r="Y888" s="291">
        <f>$R$888*'Alectra Persistence Savings %'!AY101</f>
        <v>30.707706315381635</v>
      </c>
      <c r="Z888" s="291">
        <f>$R$888*'Alectra Persistence Savings %'!AZ101</f>
        <v>24.838024021697017</v>
      </c>
      <c r="AA888" s="291">
        <f>$R$888*'Alectra Persistence Savings %'!BA101</f>
        <v>19.27727237504843</v>
      </c>
      <c r="AB888" s="291">
        <f>$R$888*'Alectra Persistence Savings %'!BB101</f>
        <v>14.272595893064706</v>
      </c>
      <c r="AC888" s="291">
        <f>$R$888*'Alectra Persistence Savings %'!BC101</f>
        <v>9.5459569934134052</v>
      </c>
      <c r="AD888" s="291">
        <f>$R$888*'Alectra Persistence Savings %'!BD101</f>
        <v>6.4257574583494774</v>
      </c>
      <c r="AE888" s="410"/>
      <c r="AF888" s="410">
        <v>0.93951828295382389</v>
      </c>
      <c r="AG888" s="410">
        <v>3.4138082397943192E-2</v>
      </c>
      <c r="AH888" s="410"/>
      <c r="AI888" s="410"/>
      <c r="AJ888" s="410"/>
      <c r="AK888" s="410"/>
      <c r="AL888" s="405"/>
      <c r="AM888" s="405"/>
      <c r="AN888" s="405"/>
      <c r="AO888" s="405"/>
      <c r="AP888" s="405"/>
      <c r="AQ888" s="405"/>
      <c r="AR888" s="405"/>
      <c r="AS888" s="292">
        <f>SUM(AE888:AR888)</f>
        <v>0.97365636535176714</v>
      </c>
    </row>
    <row r="889" spans="1:45" hidden="1" outlineLevel="1">
      <c r="A889" s="519"/>
      <c r="B889" s="290" t="s">
        <v>341</v>
      </c>
      <c r="C889" s="287" t="s">
        <v>163</v>
      </c>
      <c r="D889" s="291"/>
      <c r="E889" s="291"/>
      <c r="F889" s="291"/>
      <c r="G889" s="291"/>
      <c r="H889" s="291"/>
      <c r="I889" s="291"/>
      <c r="J889" s="291"/>
      <c r="K889" s="291"/>
      <c r="L889" s="291"/>
      <c r="M889" s="291"/>
      <c r="N889" s="291"/>
      <c r="O889" s="291"/>
      <c r="P889" s="291"/>
      <c r="Q889" s="287">
        <v>12</v>
      </c>
      <c r="R889" s="291"/>
      <c r="S889" s="291"/>
      <c r="T889" s="291"/>
      <c r="U889" s="291"/>
      <c r="V889" s="291"/>
      <c r="W889" s="291"/>
      <c r="X889" s="291"/>
      <c r="Y889" s="291"/>
      <c r="Z889" s="291"/>
      <c r="AA889" s="291"/>
      <c r="AB889" s="291"/>
      <c r="AC889" s="291"/>
      <c r="AD889" s="291"/>
      <c r="AE889" s="406">
        <v>0</v>
      </c>
      <c r="AF889" s="406">
        <v>0.93951828295382389</v>
      </c>
      <c r="AG889" s="406">
        <v>3.4138082397943192E-2</v>
      </c>
      <c r="AH889" s="406">
        <v>0</v>
      </c>
      <c r="AI889" s="406">
        <v>0</v>
      </c>
      <c r="AJ889" s="406">
        <v>0</v>
      </c>
      <c r="AK889" s="406">
        <v>0</v>
      </c>
      <c r="AL889" s="406">
        <f t="shared" ref="AL889" si="1193">AL888</f>
        <v>0</v>
      </c>
      <c r="AM889" s="406">
        <f t="shared" ref="AM889" si="1194">AM888</f>
        <v>0</v>
      </c>
      <c r="AN889" s="406">
        <f t="shared" ref="AN889" si="1195">AN888</f>
        <v>0</v>
      </c>
      <c r="AO889" s="406">
        <f t="shared" ref="AO889" si="1196">AO888</f>
        <v>0</v>
      </c>
      <c r="AP889" s="406">
        <f t="shared" ref="AP889" si="1197">AP888</f>
        <v>0</v>
      </c>
      <c r="AQ889" s="406">
        <f t="shared" ref="AQ889" si="1198">AQ888</f>
        <v>0</v>
      </c>
      <c r="AR889" s="406">
        <f t="shared" ref="AR889" si="1199">AR888</f>
        <v>0</v>
      </c>
      <c r="AS889" s="302"/>
    </row>
    <row r="890" spans="1:45" hidden="1" outlineLevel="1">
      <c r="A890" s="519"/>
      <c r="B890" s="290"/>
      <c r="C890" s="287"/>
      <c r="D890" s="287"/>
      <c r="E890" s="287"/>
      <c r="F890" s="287"/>
      <c r="G890" s="287"/>
      <c r="H890" s="287"/>
      <c r="I890" s="287"/>
      <c r="J890" s="287"/>
      <c r="K890" s="287"/>
      <c r="L890" s="287"/>
      <c r="M890" s="287"/>
      <c r="N890" s="287"/>
      <c r="O890" s="287"/>
      <c r="P890" s="287"/>
      <c r="Q890" s="287"/>
      <c r="R890" s="287"/>
      <c r="S890" s="287"/>
      <c r="T890" s="287"/>
      <c r="U890" s="287"/>
      <c r="V890" s="287"/>
      <c r="W890" s="287"/>
      <c r="X890" s="287"/>
      <c r="Y890" s="287"/>
      <c r="Z890" s="287"/>
      <c r="AA890" s="287"/>
      <c r="AB890" s="287"/>
      <c r="AC890" s="287"/>
      <c r="AD890" s="287"/>
      <c r="AE890" s="407"/>
      <c r="AF890" s="420"/>
      <c r="AG890" s="420"/>
      <c r="AH890" s="420"/>
      <c r="AI890" s="420"/>
      <c r="AJ890" s="420"/>
      <c r="AK890" s="420"/>
      <c r="AL890" s="420"/>
      <c r="AM890" s="420"/>
      <c r="AN890" s="420"/>
      <c r="AO890" s="420"/>
      <c r="AP890" s="420"/>
      <c r="AQ890" s="420"/>
      <c r="AR890" s="420"/>
      <c r="AS890" s="302"/>
    </row>
    <row r="891" spans="1:45" ht="30" hidden="1" outlineLevel="1">
      <c r="A891" s="519">
        <v>28</v>
      </c>
      <c r="B891" s="423" t="s">
        <v>120</v>
      </c>
      <c r="C891" s="287" t="s">
        <v>25</v>
      </c>
      <c r="D891" s="291">
        <v>256002.53681469086</v>
      </c>
      <c r="E891" s="291">
        <f>$D$891*'Alectra Persistence Savings %'!$H$102</f>
        <v>256002.53681469086</v>
      </c>
      <c r="F891" s="291">
        <f>$D$891*'Alectra Persistence Savings %'!$H$102</f>
        <v>256002.53681469086</v>
      </c>
      <c r="G891" s="291">
        <f>$D$891*'Alectra Persistence Savings %'!$H$102</f>
        <v>256002.53681469086</v>
      </c>
      <c r="H891" s="291">
        <f>$D$891*'Alectra Persistence Savings %'!$H$102</f>
        <v>256002.53681469086</v>
      </c>
      <c r="I891" s="291">
        <f>$D$891*'Alectra Persistence Savings %'!$H$102</f>
        <v>256002.53681469086</v>
      </c>
      <c r="J891" s="291">
        <f>$D$891*'Alectra Persistence Savings %'!$H$102</f>
        <v>256002.53681469086</v>
      </c>
      <c r="K891" s="291">
        <f>$D$891*'Alectra Persistence Savings %'!$H$102</f>
        <v>256002.53681469086</v>
      </c>
      <c r="L891" s="291">
        <f>$D$891*'Alectra Persistence Savings %'!$H$102</f>
        <v>256002.53681469086</v>
      </c>
      <c r="M891" s="291">
        <f>$D$891*'Alectra Persistence Savings %'!$H$102</f>
        <v>256002.53681469086</v>
      </c>
      <c r="N891" s="291">
        <f>$D$891*'Alectra Persistence Savings %'!$H$102</f>
        <v>256002.53681469086</v>
      </c>
      <c r="O891" s="291">
        <f>$D$891*'Alectra Persistence Savings %'!$H$102</f>
        <v>256002.53681469086</v>
      </c>
      <c r="P891" s="291">
        <f>$D$891*'Alectra Persistence Savings %'!$H$102</f>
        <v>256002.53681469086</v>
      </c>
      <c r="Q891" s="287">
        <v>12</v>
      </c>
      <c r="R891" s="291">
        <v>38.341562198649953</v>
      </c>
      <c r="S891" s="291">
        <f>$R$891*'Alectra Persistence Savings %'!AS102</f>
        <v>38.341562198649953</v>
      </c>
      <c r="T891" s="291">
        <f>$R$891*'Alectra Persistence Savings %'!AT102</f>
        <v>38.341562198649953</v>
      </c>
      <c r="U891" s="291">
        <f>$R$891*'Alectra Persistence Savings %'!AU102</f>
        <v>38.341562198649953</v>
      </c>
      <c r="V891" s="291">
        <f>$R$891*'Alectra Persistence Savings %'!AV102</f>
        <v>38.341562198649953</v>
      </c>
      <c r="W891" s="291">
        <f>$R$891*'Alectra Persistence Savings %'!AW102</f>
        <v>38.341562198649953</v>
      </c>
      <c r="X891" s="291">
        <f>$R$891*'Alectra Persistence Savings %'!AX102</f>
        <v>38.341562198649953</v>
      </c>
      <c r="Y891" s="291">
        <f>$R$891*'Alectra Persistence Savings %'!AY102</f>
        <v>38.341562198649953</v>
      </c>
      <c r="Z891" s="291">
        <f>$R$891*'Alectra Persistence Savings %'!AZ102</f>
        <v>38.341562198649953</v>
      </c>
      <c r="AA891" s="291">
        <f>$R$891*'Alectra Persistence Savings %'!BA102</f>
        <v>38.341562198649953</v>
      </c>
      <c r="AB891" s="291">
        <f>$R$891*'Alectra Persistence Savings %'!BB102</f>
        <v>38.341562198649953</v>
      </c>
      <c r="AC891" s="291">
        <f>$R$891*'Alectra Persistence Savings %'!BC102</f>
        <v>38.341562198649953</v>
      </c>
      <c r="AD891" s="291">
        <f>$R$891*'Alectra Persistence Savings %'!BD102</f>
        <v>38.341562198649953</v>
      </c>
      <c r="AE891" s="410"/>
      <c r="AF891" s="410">
        <v>0.7518872045831626</v>
      </c>
      <c r="AG891" s="410">
        <v>0.41291291291291299</v>
      </c>
      <c r="AH891" s="410"/>
      <c r="AI891" s="410"/>
      <c r="AJ891" s="410"/>
      <c r="AK891" s="410"/>
      <c r="AL891" s="405"/>
      <c r="AM891" s="405"/>
      <c r="AN891" s="405"/>
      <c r="AO891" s="405"/>
      <c r="AP891" s="405"/>
      <c r="AQ891" s="405"/>
      <c r="AR891" s="405"/>
      <c r="AS891" s="292">
        <f>SUM(AE891:AR891)</f>
        <v>1.1648001174960756</v>
      </c>
    </row>
    <row r="892" spans="1:45" hidden="1" outlineLevel="1">
      <c r="A892" s="519"/>
      <c r="B892" s="290" t="s">
        <v>341</v>
      </c>
      <c r="C892" s="287" t="s">
        <v>163</v>
      </c>
      <c r="D892" s="291"/>
      <c r="E892" s="291"/>
      <c r="F892" s="291"/>
      <c r="G892" s="291"/>
      <c r="H892" s="291"/>
      <c r="I892" s="291"/>
      <c r="J892" s="291"/>
      <c r="K892" s="291"/>
      <c r="L892" s="291"/>
      <c r="M892" s="291"/>
      <c r="N892" s="291"/>
      <c r="O892" s="291"/>
      <c r="P892" s="291"/>
      <c r="Q892" s="287">
        <v>12</v>
      </c>
      <c r="R892" s="291"/>
      <c r="S892" s="291"/>
      <c r="T892" s="291"/>
      <c r="U892" s="291"/>
      <c r="V892" s="291"/>
      <c r="W892" s="291"/>
      <c r="X892" s="291"/>
      <c r="Y892" s="291"/>
      <c r="Z892" s="291"/>
      <c r="AA892" s="291"/>
      <c r="AB892" s="291"/>
      <c r="AC892" s="291"/>
      <c r="AD892" s="291"/>
      <c r="AE892" s="406">
        <v>0</v>
      </c>
      <c r="AF892" s="406">
        <v>0.7518872045831626</v>
      </c>
      <c r="AG892" s="406">
        <v>0.41291291291291299</v>
      </c>
      <c r="AH892" s="406">
        <v>0</v>
      </c>
      <c r="AI892" s="406">
        <v>0</v>
      </c>
      <c r="AJ892" s="406">
        <v>0</v>
      </c>
      <c r="AK892" s="406">
        <v>0</v>
      </c>
      <c r="AL892" s="406">
        <f t="shared" ref="AL892" si="1200">AL891</f>
        <v>0</v>
      </c>
      <c r="AM892" s="406">
        <f t="shared" ref="AM892" si="1201">AM891</f>
        <v>0</v>
      </c>
      <c r="AN892" s="406">
        <f t="shared" ref="AN892" si="1202">AN891</f>
        <v>0</v>
      </c>
      <c r="AO892" s="406">
        <f t="shared" ref="AO892" si="1203">AO891</f>
        <v>0</v>
      </c>
      <c r="AP892" s="406">
        <f t="shared" ref="AP892" si="1204">AP891</f>
        <v>0</v>
      </c>
      <c r="AQ892" s="406">
        <f t="shared" ref="AQ892" si="1205">AQ891</f>
        <v>0</v>
      </c>
      <c r="AR892" s="406">
        <f t="shared" ref="AR892" si="1206">AR891</f>
        <v>0</v>
      </c>
      <c r="AS892" s="302"/>
    </row>
    <row r="893" spans="1:45" hidden="1" outlineLevel="1">
      <c r="A893" s="519"/>
      <c r="B893" s="290"/>
      <c r="C893" s="287"/>
      <c r="D893" s="287"/>
      <c r="E893" s="287"/>
      <c r="F893" s="287"/>
      <c r="G893" s="287"/>
      <c r="H893" s="287"/>
      <c r="I893" s="287"/>
      <c r="J893" s="287"/>
      <c r="K893" s="287"/>
      <c r="L893" s="287"/>
      <c r="M893" s="287"/>
      <c r="N893" s="287"/>
      <c r="O893" s="287"/>
      <c r="P893" s="287"/>
      <c r="Q893" s="287"/>
      <c r="R893" s="287"/>
      <c r="S893" s="287"/>
      <c r="T893" s="287"/>
      <c r="U893" s="287"/>
      <c r="V893" s="287"/>
      <c r="W893" s="287"/>
      <c r="X893" s="287"/>
      <c r="Y893" s="287"/>
      <c r="Z893" s="287"/>
      <c r="AA893" s="287"/>
      <c r="AB893" s="287"/>
      <c r="AC893" s="287"/>
      <c r="AD893" s="287"/>
      <c r="AE893" s="407"/>
      <c r="AF893" s="420"/>
      <c r="AG893" s="420"/>
      <c r="AH893" s="420"/>
      <c r="AI893" s="420"/>
      <c r="AJ893" s="420"/>
      <c r="AK893" s="420"/>
      <c r="AL893" s="420"/>
      <c r="AM893" s="420"/>
      <c r="AN893" s="420"/>
      <c r="AO893" s="420"/>
      <c r="AP893" s="420"/>
      <c r="AQ893" s="420"/>
      <c r="AR893" s="420"/>
      <c r="AS893" s="302"/>
    </row>
    <row r="894" spans="1:45" hidden="1" outlineLevel="1">
      <c r="A894" s="519">
        <v>29</v>
      </c>
      <c r="B894" s="423" t="s">
        <v>1025</v>
      </c>
      <c r="C894" s="287" t="s">
        <v>25</v>
      </c>
      <c r="D894" s="291">
        <v>22401259.780924071</v>
      </c>
      <c r="E894" s="291">
        <f>$D$894*'Alectra Persistence Savings %'!H108</f>
        <v>22401259.780924071</v>
      </c>
      <c r="F894" s="291">
        <f>$D$894*'Alectra Persistence Savings %'!I108</f>
        <v>22401259.780924071</v>
      </c>
      <c r="G894" s="291">
        <f>$D$894*'Alectra Persistence Savings %'!J108</f>
        <v>22401259.780924071</v>
      </c>
      <c r="H894" s="291">
        <f>$D$894*'Alectra Persistence Savings %'!K108</f>
        <v>22401259.780924071</v>
      </c>
      <c r="I894" s="291">
        <f>$D$894*'Alectra Persistence Savings %'!L108</f>
        <v>22401259.780924071</v>
      </c>
      <c r="J894" s="291">
        <f>$D$894*'Alectra Persistence Savings %'!M108</f>
        <v>22401259.780924071</v>
      </c>
      <c r="K894" s="291">
        <f>$D$894*'Alectra Persistence Savings %'!N108</f>
        <v>22401259.780924071</v>
      </c>
      <c r="L894" s="291">
        <f>$D$894*'Alectra Persistence Savings %'!O108</f>
        <v>21539756.156145997</v>
      </c>
      <c r="M894" s="291">
        <f>$D$894*'Alectra Persistence Savings %'!P108</f>
        <v>21539756.156145997</v>
      </c>
      <c r="N894" s="291">
        <f>$D$894*'Alectra Persistence Savings %'!Q108</f>
        <v>21395502.53849107</v>
      </c>
      <c r="O894" s="291">
        <f>$D$894*'Alectra Persistence Savings %'!R108</f>
        <v>21395502.53849107</v>
      </c>
      <c r="P894" s="291">
        <f>$D$894*'Alectra Persistence Savings %'!S108</f>
        <v>3655557.6044055941</v>
      </c>
      <c r="Q894" s="287">
        <v>12</v>
      </c>
      <c r="R894" s="291">
        <v>3082.6442925420165</v>
      </c>
      <c r="S894" s="291">
        <f>$R$894*'Alectra Persistence Savings %'!AS108</f>
        <v>3082.6442925420165</v>
      </c>
      <c r="T894" s="291">
        <f>$R$894*'Alectra Persistence Savings %'!AT108</f>
        <v>3082.6442925420165</v>
      </c>
      <c r="U894" s="291">
        <f>$R$894*'Alectra Persistence Savings %'!AU108</f>
        <v>3082.6442925420165</v>
      </c>
      <c r="V894" s="291">
        <f>$R$894*'Alectra Persistence Savings %'!AV108</f>
        <v>3082.6442925420165</v>
      </c>
      <c r="W894" s="291">
        <f>$R$894*'Alectra Persistence Savings %'!AW108</f>
        <v>3082.6442925420165</v>
      </c>
      <c r="X894" s="291">
        <f>$R$894*'Alectra Persistence Savings %'!AX108</f>
        <v>3082.6442925420165</v>
      </c>
      <c r="Y894" s="291">
        <f>$R$894*'Alectra Persistence Savings %'!AY108</f>
        <v>3082.6442925420165</v>
      </c>
      <c r="Z894" s="291">
        <f>$R$894*'Alectra Persistence Savings %'!AZ108</f>
        <v>2969.913287669121</v>
      </c>
      <c r="AA894" s="291">
        <f>$R$894*'Alectra Persistence Savings %'!BA108</f>
        <v>2969.913287669121</v>
      </c>
      <c r="AB894" s="291">
        <f>$R$894*'Alectra Persistence Savings %'!BB108</f>
        <v>2955.9466144990274</v>
      </c>
      <c r="AC894" s="291">
        <f>$R$894*'Alectra Persistence Savings %'!BC108</f>
        <v>2955.9466144990274</v>
      </c>
      <c r="AD894" s="291">
        <f>$R$894*'Alectra Persistence Savings %'!BD108</f>
        <v>357.14778534952814</v>
      </c>
      <c r="AE894" s="410"/>
      <c r="AF894" s="410">
        <v>0.13798757622423327</v>
      </c>
      <c r="AG894" s="410">
        <v>0.53391036375446155</v>
      </c>
      <c r="AH894" s="410">
        <v>0.16625472166703337</v>
      </c>
      <c r="AI894" s="410">
        <v>0.13560588194218454</v>
      </c>
      <c r="AJ894" s="410"/>
      <c r="AK894" s="410"/>
      <c r="AL894" s="405"/>
      <c r="AM894" s="405"/>
      <c r="AN894" s="405"/>
      <c r="AO894" s="405"/>
      <c r="AP894" s="405"/>
      <c r="AQ894" s="405"/>
      <c r="AR894" s="405"/>
      <c r="AS894" s="292">
        <f>SUM(AE894:AR894)</f>
        <v>0.97375854358791281</v>
      </c>
    </row>
    <row r="895" spans="1:45" hidden="1" outlineLevel="1">
      <c r="A895" s="519"/>
      <c r="B895" s="290" t="s">
        <v>341</v>
      </c>
      <c r="C895" s="287" t="s">
        <v>1023</v>
      </c>
      <c r="D895" s="291">
        <v>942041.93297685555</v>
      </c>
      <c r="E895" s="291">
        <f>E894*$D$895/$D$894</f>
        <v>942041.93297685555</v>
      </c>
      <c r="F895" s="291">
        <f t="shared" ref="F895:P895" si="1207">F894*$D$895/$D$894</f>
        <v>942041.93297685555</v>
      </c>
      <c r="G895" s="291">
        <f t="shared" si="1207"/>
        <v>942041.93297685555</v>
      </c>
      <c r="H895" s="291">
        <f t="shared" si="1207"/>
        <v>942041.93297685555</v>
      </c>
      <c r="I895" s="291">
        <f t="shared" si="1207"/>
        <v>942041.93297685555</v>
      </c>
      <c r="J895" s="291">
        <f t="shared" si="1207"/>
        <v>942041.93297685555</v>
      </c>
      <c r="K895" s="291">
        <f t="shared" si="1207"/>
        <v>942041.93297685555</v>
      </c>
      <c r="L895" s="291">
        <f t="shared" si="1207"/>
        <v>905813.05353483395</v>
      </c>
      <c r="M895" s="291">
        <f t="shared" si="1207"/>
        <v>905813.05353483395</v>
      </c>
      <c r="N895" s="291">
        <f t="shared" si="1207"/>
        <v>899746.74484757567</v>
      </c>
      <c r="O895" s="291">
        <f t="shared" si="1207"/>
        <v>899746.74484757567</v>
      </c>
      <c r="P895" s="291">
        <f t="shared" si="1207"/>
        <v>153727.45039522211</v>
      </c>
      <c r="Q895" s="287">
        <v>12</v>
      </c>
      <c r="R895" s="291">
        <v>75.900369747899163</v>
      </c>
      <c r="S895" s="291">
        <f>S894*$R$895/$R$894</f>
        <v>75.900369747899163</v>
      </c>
      <c r="T895" s="291">
        <f t="shared" ref="T895:AD895" si="1208">T894*$R$895/$R$894</f>
        <v>75.900369747899163</v>
      </c>
      <c r="U895" s="291">
        <f t="shared" si="1208"/>
        <v>75.900369747899163</v>
      </c>
      <c r="V895" s="291">
        <f t="shared" si="1208"/>
        <v>75.900369747899163</v>
      </c>
      <c r="W895" s="291">
        <f t="shared" si="1208"/>
        <v>75.900369747899163</v>
      </c>
      <c r="X895" s="291">
        <f t="shared" si="1208"/>
        <v>75.900369747899163</v>
      </c>
      <c r="Y895" s="291">
        <f t="shared" si="1208"/>
        <v>75.900369747899163</v>
      </c>
      <c r="Z895" s="291">
        <f t="shared" si="1208"/>
        <v>73.124725158412886</v>
      </c>
      <c r="AA895" s="291">
        <f t="shared" si="1208"/>
        <v>73.124725158412886</v>
      </c>
      <c r="AB895" s="291">
        <f t="shared" si="1208"/>
        <v>72.780839988034046</v>
      </c>
      <c r="AC895" s="291">
        <f t="shared" si="1208"/>
        <v>72.780839988034046</v>
      </c>
      <c r="AD895" s="291">
        <f t="shared" si="1208"/>
        <v>8.7936350711158262</v>
      </c>
      <c r="AE895" s="406">
        <v>0</v>
      </c>
      <c r="AF895" s="406">
        <v>4.744878422106176E-2</v>
      </c>
      <c r="AG895" s="406">
        <v>0.15576504097193428</v>
      </c>
      <c r="AH895" s="406">
        <v>0</v>
      </c>
      <c r="AI895" s="406">
        <v>0</v>
      </c>
      <c r="AJ895" s="406">
        <v>0</v>
      </c>
      <c r="AK895" s="406">
        <v>0.79678617480700398</v>
      </c>
      <c r="AL895" s="406">
        <f t="shared" ref="AL895" si="1209">AL894</f>
        <v>0</v>
      </c>
      <c r="AM895" s="406">
        <f t="shared" ref="AM895" si="1210">AM894</f>
        <v>0</v>
      </c>
      <c r="AN895" s="406">
        <f t="shared" ref="AN895" si="1211">AN894</f>
        <v>0</v>
      </c>
      <c r="AO895" s="406">
        <f t="shared" ref="AO895" si="1212">AO894</f>
        <v>0</v>
      </c>
      <c r="AP895" s="406">
        <f t="shared" ref="AP895" si="1213">AP894</f>
        <v>0</v>
      </c>
      <c r="AQ895" s="406">
        <f t="shared" ref="AQ895" si="1214">AQ894</f>
        <v>0</v>
      </c>
      <c r="AR895" s="406">
        <f t="shared" ref="AR895" si="1215">AR894</f>
        <v>0</v>
      </c>
      <c r="AS895" s="302"/>
    </row>
    <row r="896" spans="1:45" hidden="1" outlineLevel="1">
      <c r="A896" s="519"/>
      <c r="B896" s="290"/>
      <c r="C896" s="287"/>
      <c r="D896" s="287"/>
      <c r="E896" s="287"/>
      <c r="F896" s="287"/>
      <c r="G896" s="287"/>
      <c r="H896" s="287"/>
      <c r="I896" s="287"/>
      <c r="J896" s="287"/>
      <c r="K896" s="287"/>
      <c r="L896" s="287"/>
      <c r="M896" s="287"/>
      <c r="N896" s="287"/>
      <c r="O896" s="287"/>
      <c r="P896" s="287"/>
      <c r="Q896" s="287"/>
      <c r="R896" s="287"/>
      <c r="S896" s="287"/>
      <c r="T896" s="287"/>
      <c r="U896" s="287"/>
      <c r="V896" s="287"/>
      <c r="W896" s="287"/>
      <c r="X896" s="287"/>
      <c r="Y896" s="287"/>
      <c r="Z896" s="287"/>
      <c r="AA896" s="287"/>
      <c r="AB896" s="287"/>
      <c r="AC896" s="287"/>
      <c r="AD896" s="287"/>
      <c r="AE896" s="407"/>
      <c r="AF896" s="420"/>
      <c r="AG896" s="420"/>
      <c r="AH896" s="420"/>
      <c r="AI896" s="420"/>
      <c r="AJ896" s="420"/>
      <c r="AK896" s="420"/>
      <c r="AL896" s="420"/>
      <c r="AM896" s="420"/>
      <c r="AN896" s="420"/>
      <c r="AO896" s="420"/>
      <c r="AP896" s="420"/>
      <c r="AQ896" s="420"/>
      <c r="AR896" s="420"/>
      <c r="AS896" s="302"/>
    </row>
    <row r="897" spans="1:45" hidden="1" outlineLevel="1">
      <c r="A897" s="519">
        <v>30</v>
      </c>
      <c r="B897" s="423" t="s">
        <v>122</v>
      </c>
      <c r="C897" s="287" t="s">
        <v>25</v>
      </c>
      <c r="D897" s="291">
        <v>700782.66974161018</v>
      </c>
      <c r="E897" s="291">
        <f>$D$897*'Alectra Persistence Savings %'!H105</f>
        <v>700782.66974161018</v>
      </c>
      <c r="F897" s="291">
        <f>$D$897*'Alectra Persistence Savings %'!I105</f>
        <v>700782.66974161018</v>
      </c>
      <c r="G897" s="291">
        <f>$D$897*'Alectra Persistence Savings %'!J105</f>
        <v>700782.66974161018</v>
      </c>
      <c r="H897" s="291">
        <f>$D$897*'Alectra Persistence Savings %'!K105</f>
        <v>700782.66974161018</v>
      </c>
      <c r="I897" s="291">
        <f>$D$897*'Alectra Persistence Savings %'!L105</f>
        <v>700782.66974161018</v>
      </c>
      <c r="J897" s="291">
        <f>$D$897*'Alectra Persistence Savings %'!M105</f>
        <v>700782.66974161018</v>
      </c>
      <c r="K897" s="291">
        <f>$D$897*'Alectra Persistence Savings %'!N105</f>
        <v>700782.66974161018</v>
      </c>
      <c r="L897" s="291">
        <f>$D$897*'Alectra Persistence Savings %'!O105</f>
        <v>700782.66974161018</v>
      </c>
      <c r="M897" s="291">
        <f>$D$897*'Alectra Persistence Savings %'!P105</f>
        <v>700782.66974161018</v>
      </c>
      <c r="N897" s="291">
        <f>$D$897*'Alectra Persistence Savings %'!Q105</f>
        <v>700782.66974161018</v>
      </c>
      <c r="O897" s="291">
        <f>$D$897*'Alectra Persistence Savings %'!R105</f>
        <v>700782.66974161018</v>
      </c>
      <c r="P897" s="291">
        <f>$D$897*'Alectra Persistence Savings %'!S105</f>
        <v>700782.66974161018</v>
      </c>
      <c r="Q897" s="287">
        <v>12</v>
      </c>
      <c r="R897" s="291">
        <v>43.102040816326536</v>
      </c>
      <c r="S897" s="291">
        <f>$R$897*'Alectra Persistence Savings %'!AS105</f>
        <v>43.102040816326536</v>
      </c>
      <c r="T897" s="291">
        <f>$R$897*'Alectra Persistence Savings %'!AT105</f>
        <v>43.102040816326536</v>
      </c>
      <c r="U897" s="291">
        <f>$R$897*'Alectra Persistence Savings %'!AU105</f>
        <v>43.102040816326536</v>
      </c>
      <c r="V897" s="291">
        <f>$R$897*'Alectra Persistence Savings %'!AV105</f>
        <v>43.102040816326536</v>
      </c>
      <c r="W897" s="291">
        <f>$R$897*'Alectra Persistence Savings %'!AW105</f>
        <v>43.102040816326536</v>
      </c>
      <c r="X897" s="291">
        <f>$R$897*'Alectra Persistence Savings %'!AX105</f>
        <v>43.102040816326536</v>
      </c>
      <c r="Y897" s="291">
        <f>$R$897*'Alectra Persistence Savings %'!AY105</f>
        <v>43.102040816326536</v>
      </c>
      <c r="Z897" s="291">
        <f>$R$897*'Alectra Persistence Savings %'!AZ105</f>
        <v>43.102040816326536</v>
      </c>
      <c r="AA897" s="291">
        <f>$R$897*'Alectra Persistence Savings %'!BA105</f>
        <v>43.102040816326536</v>
      </c>
      <c r="AB897" s="291">
        <f>$R$897*'Alectra Persistence Savings %'!BB105</f>
        <v>43.102040816326536</v>
      </c>
      <c r="AC897" s="291">
        <f>$R$897*'Alectra Persistence Savings %'!BC105</f>
        <v>43.102040816326536</v>
      </c>
      <c r="AD897" s="291">
        <f>$R$897*'Alectra Persistence Savings %'!BD105</f>
        <v>43.102040816326536</v>
      </c>
      <c r="AE897" s="410"/>
      <c r="AF897" s="410"/>
      <c r="AG897" s="410"/>
      <c r="AH897" s="410">
        <v>1</v>
      </c>
      <c r="AI897" s="410"/>
      <c r="AJ897" s="410"/>
      <c r="AK897" s="410"/>
      <c r="AL897" s="405"/>
      <c r="AM897" s="405"/>
      <c r="AN897" s="405"/>
      <c r="AO897" s="405"/>
      <c r="AP897" s="405"/>
      <c r="AQ897" s="405"/>
      <c r="AR897" s="405"/>
      <c r="AS897" s="292">
        <f>SUM(AE897:AR897)</f>
        <v>1</v>
      </c>
    </row>
    <row r="898" spans="1:45" hidden="1" outlineLevel="1">
      <c r="A898" s="519"/>
      <c r="B898" s="290" t="s">
        <v>341</v>
      </c>
      <c r="C898" s="287" t="s">
        <v>163</v>
      </c>
      <c r="D898" s="291"/>
      <c r="E898" s="291"/>
      <c r="F898" s="291"/>
      <c r="G898" s="291"/>
      <c r="H898" s="291"/>
      <c r="I898" s="291"/>
      <c r="J898" s="291"/>
      <c r="K898" s="291"/>
      <c r="L898" s="291"/>
      <c r="M898" s="291"/>
      <c r="N898" s="291"/>
      <c r="O898" s="291"/>
      <c r="P898" s="291"/>
      <c r="Q898" s="287">
        <v>12</v>
      </c>
      <c r="R898" s="291"/>
      <c r="S898" s="291"/>
      <c r="T898" s="291"/>
      <c r="U898" s="291"/>
      <c r="V898" s="291"/>
      <c r="W898" s="291"/>
      <c r="X898" s="291"/>
      <c r="Y898" s="291"/>
      <c r="Z898" s="291"/>
      <c r="AA898" s="291"/>
      <c r="AB898" s="291"/>
      <c r="AC898" s="291"/>
      <c r="AD898" s="291"/>
      <c r="AE898" s="406">
        <v>0</v>
      </c>
      <c r="AF898" s="406">
        <v>0</v>
      </c>
      <c r="AG898" s="406">
        <v>0</v>
      </c>
      <c r="AH898" s="406">
        <v>1</v>
      </c>
      <c r="AI898" s="406">
        <v>0</v>
      </c>
      <c r="AJ898" s="406">
        <v>0</v>
      </c>
      <c r="AK898" s="406">
        <v>0</v>
      </c>
      <c r="AL898" s="406">
        <f t="shared" ref="AL898" si="1216">AL897</f>
        <v>0</v>
      </c>
      <c r="AM898" s="406">
        <f t="shared" ref="AM898" si="1217">AM897</f>
        <v>0</v>
      </c>
      <c r="AN898" s="406">
        <f t="shared" ref="AN898" si="1218">AN897</f>
        <v>0</v>
      </c>
      <c r="AO898" s="406">
        <f t="shared" ref="AO898" si="1219">AO897</f>
        <v>0</v>
      </c>
      <c r="AP898" s="406">
        <f t="shared" ref="AP898" si="1220">AP897</f>
        <v>0</v>
      </c>
      <c r="AQ898" s="406">
        <f t="shared" ref="AQ898" si="1221">AQ897</f>
        <v>0</v>
      </c>
      <c r="AR898" s="406">
        <f t="shared" ref="AR898" si="1222">AR897</f>
        <v>0</v>
      </c>
      <c r="AS898" s="302"/>
    </row>
    <row r="899" spans="1:45" hidden="1" outlineLevel="1">
      <c r="A899" s="519"/>
      <c r="B899" s="290"/>
      <c r="C899" s="287"/>
      <c r="D899" s="287"/>
      <c r="E899" s="287"/>
      <c r="F899" s="287"/>
      <c r="G899" s="287"/>
      <c r="H899" s="287"/>
      <c r="I899" s="287"/>
      <c r="J899" s="287"/>
      <c r="K899" s="287"/>
      <c r="L899" s="287"/>
      <c r="M899" s="287"/>
      <c r="N899" s="287"/>
      <c r="O899" s="287"/>
      <c r="P899" s="287"/>
      <c r="Q899" s="287"/>
      <c r="R899" s="287"/>
      <c r="S899" s="287"/>
      <c r="T899" s="287"/>
      <c r="U899" s="287"/>
      <c r="V899" s="287"/>
      <c r="W899" s="287"/>
      <c r="X899" s="287"/>
      <c r="Y899" s="287"/>
      <c r="Z899" s="287"/>
      <c r="AA899" s="287"/>
      <c r="AB899" s="287"/>
      <c r="AC899" s="287"/>
      <c r="AD899" s="287"/>
      <c r="AE899" s="407"/>
      <c r="AF899" s="420"/>
      <c r="AG899" s="420"/>
      <c r="AH899" s="420"/>
      <c r="AI899" s="420"/>
      <c r="AJ899" s="420"/>
      <c r="AK899" s="420"/>
      <c r="AL899" s="420"/>
      <c r="AM899" s="420"/>
      <c r="AN899" s="420"/>
      <c r="AO899" s="420"/>
      <c r="AP899" s="420"/>
      <c r="AQ899" s="420"/>
      <c r="AR899" s="420"/>
      <c r="AS899" s="302"/>
    </row>
    <row r="900" spans="1:45" hidden="1" outlineLevel="1">
      <c r="A900" s="519">
        <v>31</v>
      </c>
      <c r="B900" s="423" t="s">
        <v>1026</v>
      </c>
      <c r="C900" s="287" t="s">
        <v>25</v>
      </c>
      <c r="D900" s="291">
        <v>2767382.1957024015</v>
      </c>
      <c r="E900" s="291">
        <v>2767382.1957024015</v>
      </c>
      <c r="F900" s="291">
        <v>2767382.1957024015</v>
      </c>
      <c r="G900" s="291">
        <v>2767382.1957024015</v>
      </c>
      <c r="H900" s="291">
        <v>2767382.1957024015</v>
      </c>
      <c r="I900" s="291">
        <v>2767382.1957024015</v>
      </c>
      <c r="J900" s="291">
        <v>2767382.1957024015</v>
      </c>
      <c r="K900" s="291">
        <v>2767382.1957024015</v>
      </c>
      <c r="L900" s="291">
        <v>2767382.1957024015</v>
      </c>
      <c r="M900" s="291">
        <v>2767382.1957024015</v>
      </c>
      <c r="N900" s="291">
        <v>2767382.1957024015</v>
      </c>
      <c r="O900" s="291">
        <v>2767382.1957024015</v>
      </c>
      <c r="P900" s="291">
        <v>2767382.1957024015</v>
      </c>
      <c r="Q900" s="287">
        <v>12</v>
      </c>
      <c r="R900" s="291">
        <f>-'8.  Streetlighting'!F271/12</f>
        <v>715.95261825</v>
      </c>
      <c r="S900" s="291">
        <f>-'8.  Streetlighting'!F272/12</f>
        <v>715.95261825</v>
      </c>
      <c r="T900" s="291">
        <f>$S$900</f>
        <v>715.95261825</v>
      </c>
      <c r="U900" s="291">
        <f t="shared" ref="U900:AD900" si="1223">$S$900</f>
        <v>715.95261825</v>
      </c>
      <c r="V900" s="291">
        <f t="shared" si="1223"/>
        <v>715.95261825</v>
      </c>
      <c r="W900" s="291">
        <f t="shared" si="1223"/>
        <v>715.95261825</v>
      </c>
      <c r="X900" s="291">
        <f t="shared" si="1223"/>
        <v>715.95261825</v>
      </c>
      <c r="Y900" s="291">
        <f t="shared" si="1223"/>
        <v>715.95261825</v>
      </c>
      <c r="Z900" s="291">
        <f t="shared" si="1223"/>
        <v>715.95261825</v>
      </c>
      <c r="AA900" s="291">
        <f t="shared" si="1223"/>
        <v>715.95261825</v>
      </c>
      <c r="AB900" s="291">
        <f t="shared" si="1223"/>
        <v>715.95261825</v>
      </c>
      <c r="AC900" s="291">
        <f t="shared" si="1223"/>
        <v>715.95261825</v>
      </c>
      <c r="AD900" s="291">
        <f t="shared" si="1223"/>
        <v>715.95261825</v>
      </c>
      <c r="AE900" s="410"/>
      <c r="AF900" s="410"/>
      <c r="AG900" s="410"/>
      <c r="AH900" s="410"/>
      <c r="AI900" s="410"/>
      <c r="AJ900" s="410">
        <v>1</v>
      </c>
      <c r="AK900" s="410"/>
      <c r="AL900" s="405"/>
      <c r="AM900" s="405"/>
      <c r="AN900" s="405"/>
      <c r="AO900" s="405"/>
      <c r="AP900" s="405"/>
      <c r="AQ900" s="405"/>
      <c r="AR900" s="405"/>
      <c r="AS900" s="292">
        <f>SUM(AE900:AR900)</f>
        <v>1</v>
      </c>
    </row>
    <row r="901" spans="1:45" hidden="1" outlineLevel="1">
      <c r="A901" s="519"/>
      <c r="B901" s="290" t="s">
        <v>341</v>
      </c>
      <c r="C901" s="287" t="s">
        <v>163</v>
      </c>
      <c r="D901" s="291"/>
      <c r="E901" s="291"/>
      <c r="F901" s="291"/>
      <c r="G901" s="291"/>
      <c r="H901" s="291"/>
      <c r="I901" s="291"/>
      <c r="J901" s="291"/>
      <c r="K901" s="291"/>
      <c r="L901" s="291"/>
      <c r="M901" s="291"/>
      <c r="N901" s="291"/>
      <c r="O901" s="291"/>
      <c r="P901" s="291"/>
      <c r="Q901" s="287">
        <v>12</v>
      </c>
      <c r="R901" s="291"/>
      <c r="S901" s="291"/>
      <c r="T901" s="291"/>
      <c r="U901" s="291"/>
      <c r="V901" s="291"/>
      <c r="W901" s="291"/>
      <c r="X901" s="291"/>
      <c r="Y901" s="291"/>
      <c r="Z901" s="291"/>
      <c r="AA901" s="291"/>
      <c r="AB901" s="291"/>
      <c r="AC901" s="291"/>
      <c r="AD901" s="291"/>
      <c r="AE901" s="406">
        <v>0</v>
      </c>
      <c r="AF901" s="406">
        <v>0</v>
      </c>
      <c r="AG901" s="406">
        <v>0</v>
      </c>
      <c r="AH901" s="406">
        <v>0</v>
      </c>
      <c r="AI901" s="406">
        <v>0</v>
      </c>
      <c r="AJ901" s="406">
        <v>1</v>
      </c>
      <c r="AK901" s="406">
        <v>0</v>
      </c>
      <c r="AL901" s="406">
        <f t="shared" ref="AL901" si="1224">AL900</f>
        <v>0</v>
      </c>
      <c r="AM901" s="406">
        <f t="shared" ref="AM901" si="1225">AM900</f>
        <v>0</v>
      </c>
      <c r="AN901" s="406">
        <f t="shared" ref="AN901" si="1226">AN900</f>
        <v>0</v>
      </c>
      <c r="AO901" s="406">
        <f t="shared" ref="AO901" si="1227">AO900</f>
        <v>0</v>
      </c>
      <c r="AP901" s="406">
        <f t="shared" ref="AP901" si="1228">AP900</f>
        <v>0</v>
      </c>
      <c r="AQ901" s="406">
        <f t="shared" ref="AQ901" si="1229">AQ900</f>
        <v>0</v>
      </c>
      <c r="AR901" s="406">
        <f t="shared" ref="AR901" si="1230">AR900</f>
        <v>0</v>
      </c>
      <c r="AS901" s="302"/>
    </row>
    <row r="902" spans="1:45" hidden="1" outlineLevel="1">
      <c r="A902" s="519"/>
      <c r="B902" s="423"/>
      <c r="C902" s="287"/>
      <c r="D902" s="287"/>
      <c r="E902" s="287"/>
      <c r="F902" s="287"/>
      <c r="G902" s="287"/>
      <c r="H902" s="287"/>
      <c r="I902" s="287"/>
      <c r="J902" s="287"/>
      <c r="K902" s="287"/>
      <c r="L902" s="287"/>
      <c r="M902" s="287"/>
      <c r="N902" s="287"/>
      <c r="O902" s="287"/>
      <c r="P902" s="287"/>
      <c r="Q902" s="287"/>
      <c r="R902" s="287"/>
      <c r="S902" s="287"/>
      <c r="T902" s="287"/>
      <c r="U902" s="287"/>
      <c r="V902" s="287"/>
      <c r="W902" s="287"/>
      <c r="X902" s="287"/>
      <c r="Y902" s="287"/>
      <c r="Z902" s="287"/>
      <c r="AA902" s="287"/>
      <c r="AB902" s="287"/>
      <c r="AC902" s="287"/>
      <c r="AD902" s="287"/>
      <c r="AE902" s="407"/>
      <c r="AF902" s="420"/>
      <c r="AG902" s="420"/>
      <c r="AH902" s="420"/>
      <c r="AI902" s="420"/>
      <c r="AJ902" s="420"/>
      <c r="AK902" s="420"/>
      <c r="AL902" s="420"/>
      <c r="AM902" s="420"/>
      <c r="AN902" s="420"/>
      <c r="AO902" s="420"/>
      <c r="AP902" s="420"/>
      <c r="AQ902" s="420"/>
      <c r="AR902" s="420"/>
      <c r="AS902" s="302"/>
    </row>
    <row r="903" spans="1:45" hidden="1" outlineLevel="1">
      <c r="A903" s="519">
        <v>32</v>
      </c>
      <c r="B903" s="423" t="s">
        <v>124</v>
      </c>
      <c r="C903" s="287" t="s">
        <v>25</v>
      </c>
      <c r="D903" s="291">
        <v>443005.59002289508</v>
      </c>
      <c r="E903" s="291">
        <f>$D$903*'Alectra Persistence Savings %'!H106</f>
        <v>334002.32928881171</v>
      </c>
      <c r="F903" s="291">
        <f>$D$903*'Alectra Persistence Savings %'!I106</f>
        <v>170961.82378805068</v>
      </c>
      <c r="G903" s="291">
        <f>$D$903*'Alectra Persistence Savings %'!J106</f>
        <v>169516.24826259338</v>
      </c>
      <c r="H903" s="291">
        <f>$D$903*'Alectra Persistence Savings %'!K106</f>
        <v>169516.24826259338</v>
      </c>
      <c r="I903" s="291">
        <f>$D$903*'Alectra Persistence Savings %'!L106</f>
        <v>118060.81024388519</v>
      </c>
      <c r="J903" s="291">
        <f>$D$903*'Alectra Persistence Savings %'!M106</f>
        <v>118060.81024388519</v>
      </c>
      <c r="K903" s="291">
        <f>$D$903*'Alectra Persistence Savings %'!N106</f>
        <v>118060.81024388519</v>
      </c>
      <c r="L903" s="291">
        <f>$D$903*'Alectra Persistence Savings %'!O106</f>
        <v>94473.307144316655</v>
      </c>
      <c r="M903" s="291">
        <f>$D$903*'Alectra Persistence Savings %'!P106</f>
        <v>80739.9705065257</v>
      </c>
      <c r="N903" s="291">
        <f>$D$903*'Alectra Persistence Savings %'!Q106</f>
        <v>50742.617196527855</v>
      </c>
      <c r="O903" s="291">
        <f>$D$903*'Alectra Persistence Savings %'!R106</f>
        <v>41582.629686645734</v>
      </c>
      <c r="P903" s="291">
        <f>$D$903*'Alectra Persistence Savings %'!S106</f>
        <v>23196.762115478479</v>
      </c>
      <c r="Q903" s="287">
        <v>12</v>
      </c>
      <c r="R903" s="291">
        <v>119.23414063399402</v>
      </c>
      <c r="S903" s="291">
        <f>$R$903*'Alectra Persistence Savings %'!AS106</f>
        <v>102.99171899964189</v>
      </c>
      <c r="T903" s="291">
        <f>$R$903*'Alectra Persistence Savings %'!AT106</f>
        <v>77.705221682525504</v>
      </c>
      <c r="U903" s="291">
        <f>$R$903*'Alectra Persistence Savings %'!AU106</f>
        <v>46.696962198762364</v>
      </c>
      <c r="V903" s="291">
        <f>$R$903*'Alectra Persistence Savings %'!AV106</f>
        <v>46.696962198762364</v>
      </c>
      <c r="W903" s="291">
        <f>$R$903*'Alectra Persistence Savings %'!AW106</f>
        <v>26.393935155822206</v>
      </c>
      <c r="X903" s="291">
        <f>$R$903*'Alectra Persistence Savings %'!AX106</f>
        <v>26.393935155822206</v>
      </c>
      <c r="Y903" s="291">
        <f>$R$903*'Alectra Persistence Savings %'!AY106</f>
        <v>26.393935155822206</v>
      </c>
      <c r="Z903" s="291">
        <f>$R$903*'Alectra Persistence Savings %'!AZ106</f>
        <v>23.809913532175276</v>
      </c>
      <c r="AA903" s="291">
        <f>$R$903*'Alectra Persistence Savings %'!BA106</f>
        <v>17.719005419293229</v>
      </c>
      <c r="AB903" s="291">
        <f>$R$903*'Alectra Persistence Savings %'!BB106</f>
        <v>5.5371891935291337</v>
      </c>
      <c r="AC903" s="291">
        <f>$R$903*'Alectra Persistence Savings %'!BC106</f>
        <v>2.9531675698822051</v>
      </c>
      <c r="AD903" s="291">
        <f>$R$903*'Alectra Persistence Savings %'!BD106</f>
        <v>2.7685945967645669</v>
      </c>
      <c r="AE903" s="410"/>
      <c r="AF903" s="410"/>
      <c r="AG903" s="410">
        <v>0.44186046511627908</v>
      </c>
      <c r="AH903" s="410">
        <v>0.27906976744186046</v>
      </c>
      <c r="AI903" s="410">
        <v>0.27906976744186046</v>
      </c>
      <c r="AJ903" s="410"/>
      <c r="AK903" s="410"/>
      <c r="AL903" s="405"/>
      <c r="AM903" s="405"/>
      <c r="AN903" s="405"/>
      <c r="AO903" s="405"/>
      <c r="AP903" s="405"/>
      <c r="AQ903" s="405"/>
      <c r="AR903" s="405"/>
      <c r="AS903" s="292">
        <f>SUM(AE903:AR903)</f>
        <v>1</v>
      </c>
    </row>
    <row r="904" spans="1:45" hidden="1" outlineLevel="1">
      <c r="A904" s="519"/>
      <c r="B904" s="290" t="s">
        <v>341</v>
      </c>
      <c r="C904" s="287" t="s">
        <v>163</v>
      </c>
      <c r="D904" s="291"/>
      <c r="E904" s="291"/>
      <c r="F904" s="291"/>
      <c r="G904" s="291"/>
      <c r="H904" s="291"/>
      <c r="I904" s="291"/>
      <c r="J904" s="291"/>
      <c r="K904" s="291"/>
      <c r="L904" s="291"/>
      <c r="M904" s="291"/>
      <c r="N904" s="291"/>
      <c r="O904" s="291"/>
      <c r="P904" s="291"/>
      <c r="Q904" s="287">
        <v>12</v>
      </c>
      <c r="R904" s="291"/>
      <c r="S904" s="291"/>
      <c r="T904" s="291"/>
      <c r="U904" s="291"/>
      <c r="V904" s="291"/>
      <c r="W904" s="291"/>
      <c r="X904" s="291"/>
      <c r="Y904" s="291"/>
      <c r="Z904" s="291"/>
      <c r="AA904" s="291"/>
      <c r="AB904" s="291"/>
      <c r="AC904" s="291"/>
      <c r="AD904" s="291"/>
      <c r="AE904" s="406">
        <v>0</v>
      </c>
      <c r="AF904" s="406">
        <v>0</v>
      </c>
      <c r="AG904" s="406">
        <v>0.44186046511627908</v>
      </c>
      <c r="AH904" s="406">
        <v>0.27906976744186046</v>
      </c>
      <c r="AI904" s="406">
        <v>0.27906976744186046</v>
      </c>
      <c r="AJ904" s="406">
        <v>0</v>
      </c>
      <c r="AK904" s="406">
        <v>0</v>
      </c>
      <c r="AL904" s="406">
        <f t="shared" ref="AL904" si="1231">AL903</f>
        <v>0</v>
      </c>
      <c r="AM904" s="406">
        <f t="shared" ref="AM904" si="1232">AM903</f>
        <v>0</v>
      </c>
      <c r="AN904" s="406">
        <f t="shared" ref="AN904" si="1233">AN903</f>
        <v>0</v>
      </c>
      <c r="AO904" s="406">
        <f t="shared" ref="AO904" si="1234">AO903</f>
        <v>0</v>
      </c>
      <c r="AP904" s="406">
        <f t="shared" ref="AP904" si="1235">AP903</f>
        <v>0</v>
      </c>
      <c r="AQ904" s="406">
        <f t="shared" ref="AQ904" si="1236">AQ903</f>
        <v>0</v>
      </c>
      <c r="AR904" s="406">
        <f>AR903</f>
        <v>0</v>
      </c>
      <c r="AS904" s="302"/>
    </row>
    <row r="905" spans="1:45" hidden="1" outlineLevel="1">
      <c r="A905" s="519"/>
      <c r="B905" s="423"/>
      <c r="C905" s="287"/>
      <c r="D905" s="287"/>
      <c r="E905" s="287"/>
      <c r="F905" s="287"/>
      <c r="G905" s="287"/>
      <c r="H905" s="287"/>
      <c r="I905" s="287"/>
      <c r="J905" s="287"/>
      <c r="K905" s="287"/>
      <c r="L905" s="287"/>
      <c r="M905" s="287"/>
      <c r="N905" s="287"/>
      <c r="O905" s="287"/>
      <c r="P905" s="287"/>
      <c r="Q905" s="287"/>
      <c r="R905" s="287"/>
      <c r="S905" s="287"/>
      <c r="T905" s="287"/>
      <c r="U905" s="287"/>
      <c r="V905" s="287"/>
      <c r="W905" s="287"/>
      <c r="X905" s="287"/>
      <c r="Y905" s="287"/>
      <c r="Z905" s="287"/>
      <c r="AA905" s="287"/>
      <c r="AB905" s="287"/>
      <c r="AC905" s="287"/>
      <c r="AD905" s="287"/>
      <c r="AE905" s="407"/>
      <c r="AF905" s="420"/>
      <c r="AG905" s="420"/>
      <c r="AH905" s="420"/>
      <c r="AI905" s="420"/>
      <c r="AJ905" s="420"/>
      <c r="AK905" s="420"/>
      <c r="AL905" s="420"/>
      <c r="AM905" s="420"/>
      <c r="AN905" s="420"/>
      <c r="AO905" s="420"/>
      <c r="AP905" s="420"/>
      <c r="AQ905" s="420"/>
      <c r="AR905" s="420"/>
      <c r="AS905" s="302"/>
    </row>
    <row r="906" spans="1:45" ht="15.75" hidden="1" outlineLevel="1">
      <c r="A906" s="519"/>
      <c r="B906" s="284" t="s">
        <v>498</v>
      </c>
      <c r="C906" s="287"/>
      <c r="D906" s="287"/>
      <c r="E906" s="287"/>
      <c r="F906" s="287"/>
      <c r="G906" s="287"/>
      <c r="H906" s="287"/>
      <c r="I906" s="287"/>
      <c r="J906" s="287"/>
      <c r="K906" s="287"/>
      <c r="L906" s="287"/>
      <c r="M906" s="287"/>
      <c r="N906" s="287"/>
      <c r="O906" s="287"/>
      <c r="P906" s="287"/>
      <c r="Q906" s="287"/>
      <c r="R906" s="287"/>
      <c r="S906" s="287"/>
      <c r="T906" s="287"/>
      <c r="U906" s="287"/>
      <c r="V906" s="287"/>
      <c r="W906" s="287"/>
      <c r="X906" s="287"/>
      <c r="Y906" s="287"/>
      <c r="Z906" s="287"/>
      <c r="AA906" s="287"/>
      <c r="AB906" s="287"/>
      <c r="AC906" s="287"/>
      <c r="AD906" s="287"/>
      <c r="AE906" s="407"/>
      <c r="AF906" s="420"/>
      <c r="AG906" s="420"/>
      <c r="AH906" s="420"/>
      <c r="AI906" s="420"/>
      <c r="AJ906" s="420"/>
      <c r="AK906" s="420"/>
      <c r="AL906" s="420"/>
      <c r="AM906" s="420"/>
      <c r="AN906" s="420"/>
      <c r="AO906" s="420"/>
      <c r="AP906" s="420"/>
      <c r="AQ906" s="420"/>
      <c r="AR906" s="420"/>
      <c r="AS906" s="302"/>
    </row>
    <row r="907" spans="1:45" hidden="1" outlineLevel="1">
      <c r="A907" s="519">
        <v>33</v>
      </c>
      <c r="B907" s="423" t="s">
        <v>125</v>
      </c>
      <c r="C907" s="287" t="s">
        <v>25</v>
      </c>
      <c r="D907" s="291">
        <v>68776.794285596057</v>
      </c>
      <c r="E907" s="291">
        <f>$D$907*'Alectra Persistence Savings %'!H111</f>
        <v>68776.794285596057</v>
      </c>
      <c r="F907" s="291">
        <f>$D$907*'Alectra Persistence Savings %'!I111</f>
        <v>68776.794285596057</v>
      </c>
      <c r="G907" s="291">
        <f>$D$907*'Alectra Persistence Savings %'!J111</f>
        <v>61902.495173852891</v>
      </c>
      <c r="H907" s="291">
        <f>$D$907*'Alectra Persistence Savings %'!K111</f>
        <v>56900.24652713626</v>
      </c>
      <c r="I907" s="291">
        <f>$D$907*'Alectra Persistence Savings %'!L111</f>
        <v>55956.362833326792</v>
      </c>
      <c r="J907" s="291">
        <f>$D$907*'Alectra Persistence Savings %'!M111</f>
        <v>55956.362833326792</v>
      </c>
      <c r="K907" s="291">
        <f>$D$907*'Alectra Persistence Savings %'!N111</f>
        <v>55937.048509351742</v>
      </c>
      <c r="L907" s="291">
        <f>$D$907*'Alectra Persistence Savings %'!O111</f>
        <v>55677.130057040144</v>
      </c>
      <c r="M907" s="291">
        <f>$D$907*'Alectra Persistence Savings %'!P111</f>
        <v>55239.289094276319</v>
      </c>
      <c r="N907" s="291">
        <f>$D$907*'Alectra Persistence Savings %'!Q111</f>
        <v>50621.974800334057</v>
      </c>
      <c r="O907" s="291">
        <f>$D$907*'Alectra Persistence Savings %'!R111</f>
        <v>47378.309617102677</v>
      </c>
      <c r="P907" s="291">
        <f>$D$907*'Alectra Persistence Savings %'!S111</f>
        <v>44424.867891623522</v>
      </c>
      <c r="Q907" s="287">
        <v>0</v>
      </c>
      <c r="R907" s="291">
        <v>10.317279016141431</v>
      </c>
      <c r="S907" s="291">
        <f>$R$907*'Alectra Persistence Savings %'!AS111</f>
        <v>10.317279016141431</v>
      </c>
      <c r="T907" s="291">
        <f>$R$907*'Alectra Persistence Savings %'!AT111</f>
        <v>10.317279016141431</v>
      </c>
      <c r="U907" s="291">
        <f>$R$907*'Alectra Persistence Savings %'!AU111</f>
        <v>8.8292099272748779</v>
      </c>
      <c r="V907" s="291">
        <f>$R$907*'Alectra Persistence Savings %'!AV111</f>
        <v>7.7804755217879746</v>
      </c>
      <c r="W907" s="291">
        <f>$R$907*'Alectra Persistence Savings %'!AW111</f>
        <v>7.7804755217879746</v>
      </c>
      <c r="X907" s="291">
        <f>$R$907*'Alectra Persistence Savings %'!AX111</f>
        <v>7.7804755217879746</v>
      </c>
      <c r="Y907" s="291">
        <f>$R$907*'Alectra Persistence Savings %'!AY111</f>
        <v>7.7804755217879746</v>
      </c>
      <c r="Z907" s="291">
        <f>$R$907*'Alectra Persistence Savings %'!AZ111</f>
        <v>7.7663034352273401</v>
      </c>
      <c r="AA907" s="291">
        <f>$R$907*'Alectra Persistence Savings %'!BA111</f>
        <v>7.7521313486667065</v>
      </c>
      <c r="AB907" s="291">
        <f>$R$907*'Alectra Persistence Savings %'!BB111</f>
        <v>6.6325365103766343</v>
      </c>
      <c r="AC907" s="291">
        <f>$R$907*'Alectra Persistence Savings %'!BC111</f>
        <v>6.4057831254064928</v>
      </c>
      <c r="AD907" s="291">
        <f>$R$907*'Alectra Persistence Savings %'!BD111</f>
        <v>6.3065785194820565</v>
      </c>
      <c r="AE907" s="410"/>
      <c r="AF907" s="410">
        <v>0.56578506221681535</v>
      </c>
      <c r="AG907" s="410">
        <v>0.4363894811656005</v>
      </c>
      <c r="AH907" s="410"/>
      <c r="AI907" s="410"/>
      <c r="AJ907" s="410"/>
      <c r="AK907" s="410"/>
      <c r="AL907" s="405"/>
      <c r="AM907" s="405"/>
      <c r="AN907" s="405"/>
      <c r="AO907" s="405"/>
      <c r="AP907" s="405"/>
      <c r="AQ907" s="405"/>
      <c r="AR907" s="405"/>
      <c r="AS907" s="292">
        <f>SUM(AE907:AR907)</f>
        <v>1.0021745433824158</v>
      </c>
    </row>
    <row r="908" spans="1:45" hidden="1" outlineLevel="1">
      <c r="A908" s="519"/>
      <c r="B908" s="290" t="s">
        <v>341</v>
      </c>
      <c r="C908" s="287" t="s">
        <v>163</v>
      </c>
      <c r="D908" s="291"/>
      <c r="E908" s="291"/>
      <c r="F908" s="291"/>
      <c r="G908" s="291"/>
      <c r="H908" s="291"/>
      <c r="I908" s="291"/>
      <c r="J908" s="291"/>
      <c r="K908" s="291"/>
      <c r="L908" s="291"/>
      <c r="M908" s="291"/>
      <c r="N908" s="291"/>
      <c r="O908" s="291"/>
      <c r="P908" s="291"/>
      <c r="Q908" s="287">
        <v>0</v>
      </c>
      <c r="R908" s="291"/>
      <c r="S908" s="291"/>
      <c r="T908" s="291"/>
      <c r="U908" s="291"/>
      <c r="V908" s="291"/>
      <c r="W908" s="291"/>
      <c r="X908" s="291"/>
      <c r="Y908" s="291"/>
      <c r="Z908" s="291"/>
      <c r="AA908" s="291"/>
      <c r="AB908" s="291"/>
      <c r="AC908" s="291"/>
      <c r="AD908" s="291"/>
      <c r="AE908" s="406">
        <v>0</v>
      </c>
      <c r="AF908" s="406">
        <v>0.56578506221681535</v>
      </c>
      <c r="AG908" s="406">
        <v>0.4363894811656005</v>
      </c>
      <c r="AH908" s="406">
        <v>0</v>
      </c>
      <c r="AI908" s="406">
        <v>0</v>
      </c>
      <c r="AJ908" s="406">
        <v>0</v>
      </c>
      <c r="AK908" s="406">
        <v>0</v>
      </c>
      <c r="AL908" s="406">
        <f t="shared" ref="AL908" si="1237">AL907</f>
        <v>0</v>
      </c>
      <c r="AM908" s="406">
        <f t="shared" ref="AM908" si="1238">AM907</f>
        <v>0</v>
      </c>
      <c r="AN908" s="406">
        <f t="shared" ref="AN908" si="1239">AN907</f>
        <v>0</v>
      </c>
      <c r="AO908" s="406">
        <f t="shared" ref="AO908" si="1240">AO907</f>
        <v>0</v>
      </c>
      <c r="AP908" s="406">
        <f t="shared" ref="AP908" si="1241">AP907</f>
        <v>0</v>
      </c>
      <c r="AQ908" s="406">
        <f t="shared" ref="AQ908" si="1242">AQ907</f>
        <v>0</v>
      </c>
      <c r="AR908" s="406">
        <f t="shared" ref="AR908" si="1243">AR907</f>
        <v>0</v>
      </c>
      <c r="AS908" s="302"/>
    </row>
    <row r="909" spans="1:45" hidden="1" outlineLevel="1">
      <c r="A909" s="519"/>
      <c r="B909" s="423"/>
      <c r="C909" s="287"/>
      <c r="D909" s="287"/>
      <c r="E909" s="287"/>
      <c r="F909" s="287"/>
      <c r="G909" s="287"/>
      <c r="H909" s="287"/>
      <c r="I909" s="287"/>
      <c r="J909" s="287"/>
      <c r="K909" s="287"/>
      <c r="L909" s="287"/>
      <c r="M909" s="287"/>
      <c r="N909" s="287"/>
      <c r="O909" s="287"/>
      <c r="P909" s="287"/>
      <c r="Q909" s="287"/>
      <c r="R909" s="287"/>
      <c r="S909" s="287"/>
      <c r="T909" s="287"/>
      <c r="U909" s="287"/>
      <c r="V909" s="287"/>
      <c r="W909" s="287"/>
      <c r="X909" s="287"/>
      <c r="Y909" s="287"/>
      <c r="Z909" s="287"/>
      <c r="AA909" s="287"/>
      <c r="AB909" s="287"/>
      <c r="AC909" s="287"/>
      <c r="AD909" s="287"/>
      <c r="AE909" s="407"/>
      <c r="AF909" s="420"/>
      <c r="AG909" s="420"/>
      <c r="AH909" s="420"/>
      <c r="AI909" s="420"/>
      <c r="AJ909" s="420"/>
      <c r="AK909" s="420"/>
      <c r="AL909" s="420"/>
      <c r="AM909" s="420"/>
      <c r="AN909" s="420"/>
      <c r="AO909" s="420"/>
      <c r="AP909" s="420"/>
      <c r="AQ909" s="420"/>
      <c r="AR909" s="420"/>
      <c r="AS909" s="302"/>
    </row>
    <row r="910" spans="1:45" hidden="1" outlineLevel="1">
      <c r="A910" s="519">
        <v>34</v>
      </c>
      <c r="B910" s="423" t="s">
        <v>126</v>
      </c>
      <c r="C910" s="287" t="s">
        <v>25</v>
      </c>
      <c r="D910" s="291"/>
      <c r="E910" s="291"/>
      <c r="F910" s="291"/>
      <c r="G910" s="291"/>
      <c r="H910" s="291"/>
      <c r="I910" s="291"/>
      <c r="J910" s="291"/>
      <c r="K910" s="291"/>
      <c r="L910" s="291"/>
      <c r="M910" s="291"/>
      <c r="N910" s="291"/>
      <c r="O910" s="291"/>
      <c r="P910" s="291"/>
      <c r="Q910" s="291">
        <v>0</v>
      </c>
      <c r="R910" s="291"/>
      <c r="S910" s="291"/>
      <c r="T910" s="291"/>
      <c r="U910" s="291"/>
      <c r="V910" s="291"/>
      <c r="W910" s="291"/>
      <c r="X910" s="291"/>
      <c r="Y910" s="291"/>
      <c r="Z910" s="291"/>
      <c r="AA910" s="291"/>
      <c r="AB910" s="291"/>
      <c r="AC910" s="291"/>
      <c r="AD910" s="291"/>
      <c r="AE910" s="421"/>
      <c r="AF910" s="410"/>
      <c r="AG910" s="410"/>
      <c r="AH910" s="410"/>
      <c r="AI910" s="410"/>
      <c r="AJ910" s="410"/>
      <c r="AK910" s="410"/>
      <c r="AL910" s="410"/>
      <c r="AM910" s="410"/>
      <c r="AN910" s="410"/>
      <c r="AO910" s="410"/>
      <c r="AP910" s="410"/>
      <c r="AQ910" s="410"/>
      <c r="AR910" s="410"/>
      <c r="AS910" s="292">
        <f>SUM(AE910:AR910)</f>
        <v>0</v>
      </c>
    </row>
    <row r="911" spans="1:45" hidden="1" outlineLevel="1">
      <c r="A911" s="519"/>
      <c r="B911" s="290" t="s">
        <v>341</v>
      </c>
      <c r="C911" s="287" t="s">
        <v>163</v>
      </c>
      <c r="D911" s="291"/>
      <c r="E911" s="291"/>
      <c r="F911" s="291"/>
      <c r="G911" s="291"/>
      <c r="H911" s="291"/>
      <c r="I911" s="291"/>
      <c r="J911" s="291"/>
      <c r="K911" s="291"/>
      <c r="L911" s="291"/>
      <c r="M911" s="291"/>
      <c r="N911" s="291"/>
      <c r="O911" s="291"/>
      <c r="P911" s="291"/>
      <c r="Q911" s="291">
        <v>0</v>
      </c>
      <c r="R911" s="291"/>
      <c r="S911" s="291"/>
      <c r="T911" s="291"/>
      <c r="U911" s="291"/>
      <c r="V911" s="291"/>
      <c r="W911" s="291"/>
      <c r="X911" s="291"/>
      <c r="Y911" s="291"/>
      <c r="Z911" s="291"/>
      <c r="AA911" s="291"/>
      <c r="AB911" s="291"/>
      <c r="AC911" s="291"/>
      <c r="AD911" s="291"/>
      <c r="AE911" s="406">
        <v>0</v>
      </c>
      <c r="AF911" s="406">
        <v>0</v>
      </c>
      <c r="AG911" s="406">
        <v>0</v>
      </c>
      <c r="AH911" s="406">
        <v>0</v>
      </c>
      <c r="AI911" s="406">
        <v>0</v>
      </c>
      <c r="AJ911" s="406">
        <v>0</v>
      </c>
      <c r="AK911" s="406">
        <v>0</v>
      </c>
      <c r="AL911" s="406">
        <f t="shared" ref="AL911" si="1244">AL910</f>
        <v>0</v>
      </c>
      <c r="AM911" s="406">
        <f t="shared" ref="AM911" si="1245">AM910</f>
        <v>0</v>
      </c>
      <c r="AN911" s="406">
        <f t="shared" ref="AN911" si="1246">AN910</f>
        <v>0</v>
      </c>
      <c r="AO911" s="406">
        <f t="shared" ref="AO911" si="1247">AO910</f>
        <v>0</v>
      </c>
      <c r="AP911" s="406">
        <f t="shared" ref="AP911" si="1248">AP910</f>
        <v>0</v>
      </c>
      <c r="AQ911" s="406">
        <f t="shared" ref="AQ911" si="1249">AQ910</f>
        <v>0</v>
      </c>
      <c r="AR911" s="406">
        <f t="shared" ref="AR911" si="1250">AR910</f>
        <v>0</v>
      </c>
      <c r="AS911" s="302"/>
    </row>
    <row r="912" spans="1:45" hidden="1" outlineLevel="1">
      <c r="A912" s="519"/>
      <c r="B912" s="423"/>
      <c r="C912" s="287"/>
      <c r="D912" s="287"/>
      <c r="E912" s="287"/>
      <c r="F912" s="287"/>
      <c r="G912" s="287"/>
      <c r="H912" s="287"/>
      <c r="I912" s="287"/>
      <c r="J912" s="287"/>
      <c r="K912" s="287"/>
      <c r="L912" s="287"/>
      <c r="M912" s="287"/>
      <c r="N912" s="287"/>
      <c r="O912" s="287"/>
      <c r="P912" s="287"/>
      <c r="Q912" s="287"/>
      <c r="R912" s="287"/>
      <c r="S912" s="287"/>
      <c r="T912" s="287"/>
      <c r="U912" s="287"/>
      <c r="V912" s="287"/>
      <c r="W912" s="287"/>
      <c r="X912" s="287"/>
      <c r="Y912" s="287"/>
      <c r="Z912" s="287"/>
      <c r="AA912" s="287"/>
      <c r="AB912" s="287"/>
      <c r="AC912" s="287"/>
      <c r="AD912" s="287"/>
      <c r="AE912" s="407"/>
      <c r="AF912" s="420"/>
      <c r="AG912" s="420"/>
      <c r="AH912" s="420"/>
      <c r="AI912" s="420"/>
      <c r="AJ912" s="420"/>
      <c r="AK912" s="420"/>
      <c r="AL912" s="420"/>
      <c r="AM912" s="420"/>
      <c r="AN912" s="420"/>
      <c r="AO912" s="420"/>
      <c r="AP912" s="420"/>
      <c r="AQ912" s="420"/>
      <c r="AR912" s="420"/>
      <c r="AS912" s="302"/>
    </row>
    <row r="913" spans="1:45" hidden="1" outlineLevel="1">
      <c r="A913" s="519">
        <v>35</v>
      </c>
      <c r="B913" s="423" t="s">
        <v>127</v>
      </c>
      <c r="C913" s="287" t="s">
        <v>25</v>
      </c>
      <c r="D913" s="291"/>
      <c r="E913" s="291"/>
      <c r="F913" s="291"/>
      <c r="G913" s="291"/>
      <c r="H913" s="291"/>
      <c r="I913" s="291"/>
      <c r="J913" s="291"/>
      <c r="K913" s="291"/>
      <c r="L913" s="291"/>
      <c r="M913" s="291"/>
      <c r="N913" s="291"/>
      <c r="O913" s="291"/>
      <c r="P913" s="291"/>
      <c r="Q913" s="291">
        <v>0</v>
      </c>
      <c r="R913" s="291"/>
      <c r="S913" s="291"/>
      <c r="T913" s="291"/>
      <c r="U913" s="291"/>
      <c r="V913" s="291"/>
      <c r="W913" s="291"/>
      <c r="X913" s="291"/>
      <c r="Y913" s="291"/>
      <c r="Z913" s="291"/>
      <c r="AA913" s="291"/>
      <c r="AB913" s="291"/>
      <c r="AC913" s="291"/>
      <c r="AD913" s="291"/>
      <c r="AE913" s="421"/>
      <c r="AF913" s="410"/>
      <c r="AG913" s="410"/>
      <c r="AH913" s="410"/>
      <c r="AI913" s="410"/>
      <c r="AJ913" s="410"/>
      <c r="AK913" s="410"/>
      <c r="AL913" s="410"/>
      <c r="AM913" s="410"/>
      <c r="AN913" s="410"/>
      <c r="AO913" s="410"/>
      <c r="AP913" s="410"/>
      <c r="AQ913" s="410"/>
      <c r="AR913" s="410"/>
      <c r="AS913" s="292">
        <f>SUM(AE913:AR913)</f>
        <v>0</v>
      </c>
    </row>
    <row r="914" spans="1:45" hidden="1" outlineLevel="1">
      <c r="A914" s="519"/>
      <c r="B914" s="290" t="s">
        <v>341</v>
      </c>
      <c r="C914" s="287" t="s">
        <v>163</v>
      </c>
      <c r="D914" s="291"/>
      <c r="E914" s="291"/>
      <c r="F914" s="291"/>
      <c r="G914" s="291"/>
      <c r="H914" s="291"/>
      <c r="I914" s="291"/>
      <c r="J914" s="291"/>
      <c r="K914" s="291"/>
      <c r="L914" s="291"/>
      <c r="M914" s="291"/>
      <c r="N914" s="291"/>
      <c r="O914" s="291"/>
      <c r="P914" s="291"/>
      <c r="Q914" s="291">
        <v>0</v>
      </c>
      <c r="R914" s="291"/>
      <c r="S914" s="291"/>
      <c r="T914" s="291"/>
      <c r="U914" s="291"/>
      <c r="V914" s="291"/>
      <c r="W914" s="291"/>
      <c r="X914" s="291"/>
      <c r="Y914" s="291"/>
      <c r="Z914" s="291"/>
      <c r="AA914" s="291"/>
      <c r="AB914" s="291"/>
      <c r="AC914" s="291"/>
      <c r="AD914" s="291"/>
      <c r="AE914" s="406">
        <v>0</v>
      </c>
      <c r="AF914" s="406">
        <v>0</v>
      </c>
      <c r="AG914" s="406">
        <v>0</v>
      </c>
      <c r="AH914" s="406">
        <v>0</v>
      </c>
      <c r="AI914" s="406">
        <v>0</v>
      </c>
      <c r="AJ914" s="406">
        <v>0</v>
      </c>
      <c r="AK914" s="406">
        <v>0</v>
      </c>
      <c r="AL914" s="406">
        <f t="shared" ref="AL914" si="1251">AL913</f>
        <v>0</v>
      </c>
      <c r="AM914" s="406">
        <f t="shared" ref="AM914" si="1252">AM913</f>
        <v>0</v>
      </c>
      <c r="AN914" s="406">
        <f t="shared" ref="AN914" si="1253">AN913</f>
        <v>0</v>
      </c>
      <c r="AO914" s="406">
        <f t="shared" ref="AO914" si="1254">AO913</f>
        <v>0</v>
      </c>
      <c r="AP914" s="406">
        <f t="shared" ref="AP914" si="1255">AP913</f>
        <v>0</v>
      </c>
      <c r="AQ914" s="406">
        <f t="shared" ref="AQ914" si="1256">AQ913</f>
        <v>0</v>
      </c>
      <c r="AR914" s="406">
        <f t="shared" ref="AR914" si="1257">AR913</f>
        <v>0</v>
      </c>
      <c r="AS914" s="302"/>
    </row>
    <row r="915" spans="1:45" hidden="1" outlineLevel="1">
      <c r="A915" s="519"/>
      <c r="B915" s="426"/>
      <c r="C915" s="287"/>
      <c r="D915" s="287"/>
      <c r="E915" s="287"/>
      <c r="F915" s="287"/>
      <c r="G915" s="287"/>
      <c r="H915" s="287"/>
      <c r="I915" s="287"/>
      <c r="J915" s="287"/>
      <c r="K915" s="287"/>
      <c r="L915" s="287"/>
      <c r="M915" s="287"/>
      <c r="N915" s="287"/>
      <c r="O915" s="287"/>
      <c r="P915" s="287"/>
      <c r="Q915" s="287"/>
      <c r="R915" s="287"/>
      <c r="S915" s="287"/>
      <c r="T915" s="287"/>
      <c r="U915" s="287"/>
      <c r="V915" s="287"/>
      <c r="W915" s="287"/>
      <c r="X915" s="287"/>
      <c r="Y915" s="287"/>
      <c r="Z915" s="287"/>
      <c r="AA915" s="287"/>
      <c r="AB915" s="287"/>
      <c r="AC915" s="287"/>
      <c r="AD915" s="287"/>
      <c r="AE915" s="407"/>
      <c r="AF915" s="420"/>
      <c r="AG915" s="420"/>
      <c r="AH915" s="420"/>
      <c r="AI915" s="420"/>
      <c r="AJ915" s="420"/>
      <c r="AK915" s="420"/>
      <c r="AL915" s="420"/>
      <c r="AM915" s="420"/>
      <c r="AN915" s="420"/>
      <c r="AO915" s="420"/>
      <c r="AP915" s="420"/>
      <c r="AQ915" s="420"/>
      <c r="AR915" s="420"/>
      <c r="AS915" s="302"/>
    </row>
    <row r="916" spans="1:45" ht="15.75" hidden="1" outlineLevel="1">
      <c r="A916" s="519"/>
      <c r="B916" s="284" t="s">
        <v>499</v>
      </c>
      <c r="C916" s="287"/>
      <c r="D916" s="287"/>
      <c r="E916" s="287"/>
      <c r="F916" s="287"/>
      <c r="G916" s="287"/>
      <c r="H916" s="287"/>
      <c r="I916" s="287"/>
      <c r="J916" s="287"/>
      <c r="K916" s="287"/>
      <c r="L916" s="287"/>
      <c r="M916" s="287"/>
      <c r="N916" s="287"/>
      <c r="O916" s="287"/>
      <c r="P916" s="287"/>
      <c r="Q916" s="287"/>
      <c r="R916" s="287"/>
      <c r="S916" s="287"/>
      <c r="T916" s="287"/>
      <c r="U916" s="287"/>
      <c r="V916" s="287"/>
      <c r="W916" s="287"/>
      <c r="X916" s="287"/>
      <c r="Y916" s="287"/>
      <c r="Z916" s="287"/>
      <c r="AA916" s="287"/>
      <c r="AB916" s="287"/>
      <c r="AC916" s="287"/>
      <c r="AD916" s="287"/>
      <c r="AE916" s="407"/>
      <c r="AF916" s="420"/>
      <c r="AG916" s="420"/>
      <c r="AH916" s="420"/>
      <c r="AI916" s="420"/>
      <c r="AJ916" s="420"/>
      <c r="AK916" s="420"/>
      <c r="AL916" s="420"/>
      <c r="AM916" s="420"/>
      <c r="AN916" s="420"/>
      <c r="AO916" s="420"/>
      <c r="AP916" s="420"/>
      <c r="AQ916" s="420"/>
      <c r="AR916" s="420"/>
      <c r="AS916" s="302"/>
    </row>
    <row r="917" spans="1:45" ht="30" hidden="1" outlineLevel="1">
      <c r="A917" s="519">
        <v>36</v>
      </c>
      <c r="B917" s="423" t="s">
        <v>128</v>
      </c>
      <c r="C917" s="287" t="s">
        <v>25</v>
      </c>
      <c r="D917" s="291"/>
      <c r="E917" s="291"/>
      <c r="F917" s="291"/>
      <c r="G917" s="291"/>
      <c r="H917" s="291"/>
      <c r="I917" s="291"/>
      <c r="J917" s="291"/>
      <c r="K917" s="291"/>
      <c r="L917" s="291"/>
      <c r="M917" s="291"/>
      <c r="N917" s="291"/>
      <c r="O917" s="291"/>
      <c r="P917" s="291"/>
      <c r="Q917" s="291">
        <v>12</v>
      </c>
      <c r="R917" s="291"/>
      <c r="S917" s="291"/>
      <c r="T917" s="291"/>
      <c r="U917" s="291"/>
      <c r="V917" s="291"/>
      <c r="W917" s="291"/>
      <c r="X917" s="291"/>
      <c r="Y917" s="291"/>
      <c r="Z917" s="291"/>
      <c r="AA917" s="291"/>
      <c r="AB917" s="291"/>
      <c r="AC917" s="291"/>
      <c r="AD917" s="291"/>
      <c r="AE917" s="421"/>
      <c r="AF917" s="410"/>
      <c r="AG917" s="410"/>
      <c r="AH917" s="410"/>
      <c r="AI917" s="410"/>
      <c r="AJ917" s="410"/>
      <c r="AK917" s="410"/>
      <c r="AL917" s="410"/>
      <c r="AM917" s="410"/>
      <c r="AN917" s="410"/>
      <c r="AO917" s="410"/>
      <c r="AP917" s="410"/>
      <c r="AQ917" s="410"/>
      <c r="AR917" s="410"/>
      <c r="AS917" s="292">
        <f>SUM(AE917:AR917)</f>
        <v>0</v>
      </c>
    </row>
    <row r="918" spans="1:45" hidden="1" outlineLevel="1">
      <c r="A918" s="519"/>
      <c r="B918" s="290" t="s">
        <v>341</v>
      </c>
      <c r="C918" s="287" t="s">
        <v>163</v>
      </c>
      <c r="D918" s="291"/>
      <c r="E918" s="291"/>
      <c r="F918" s="291"/>
      <c r="G918" s="291"/>
      <c r="H918" s="291"/>
      <c r="I918" s="291"/>
      <c r="J918" s="291"/>
      <c r="K918" s="291"/>
      <c r="L918" s="291"/>
      <c r="M918" s="291"/>
      <c r="N918" s="291"/>
      <c r="O918" s="291"/>
      <c r="P918" s="291"/>
      <c r="Q918" s="291">
        <v>12</v>
      </c>
      <c r="R918" s="291"/>
      <c r="S918" s="291"/>
      <c r="T918" s="291"/>
      <c r="U918" s="291"/>
      <c r="V918" s="291"/>
      <c r="W918" s="291"/>
      <c r="X918" s="291"/>
      <c r="Y918" s="291"/>
      <c r="Z918" s="291"/>
      <c r="AA918" s="291"/>
      <c r="AB918" s="291"/>
      <c r="AC918" s="291"/>
      <c r="AD918" s="291"/>
      <c r="AE918" s="406">
        <v>0</v>
      </c>
      <c r="AF918" s="406">
        <v>0</v>
      </c>
      <c r="AG918" s="406">
        <v>0</v>
      </c>
      <c r="AH918" s="406">
        <v>0</v>
      </c>
      <c r="AI918" s="406">
        <v>0</v>
      </c>
      <c r="AJ918" s="406">
        <v>0</v>
      </c>
      <c r="AK918" s="406">
        <v>0</v>
      </c>
      <c r="AL918" s="406">
        <f t="shared" ref="AL918" si="1258">AL917</f>
        <v>0</v>
      </c>
      <c r="AM918" s="406">
        <f t="shared" ref="AM918" si="1259">AM917</f>
        <v>0</v>
      </c>
      <c r="AN918" s="406">
        <f t="shared" ref="AN918" si="1260">AN917</f>
        <v>0</v>
      </c>
      <c r="AO918" s="406">
        <f t="shared" ref="AO918" si="1261">AO917</f>
        <v>0</v>
      </c>
      <c r="AP918" s="406">
        <f t="shared" ref="AP918" si="1262">AP917</f>
        <v>0</v>
      </c>
      <c r="AQ918" s="406">
        <f t="shared" ref="AQ918" si="1263">AQ917</f>
        <v>0</v>
      </c>
      <c r="AR918" s="406">
        <f t="shared" ref="AR918" si="1264">AR917</f>
        <v>0</v>
      </c>
      <c r="AS918" s="302"/>
    </row>
    <row r="919" spans="1:45" hidden="1" outlineLevel="1">
      <c r="A919" s="519"/>
      <c r="B919" s="423"/>
      <c r="C919" s="287"/>
      <c r="D919" s="287"/>
      <c r="E919" s="287"/>
      <c r="F919" s="287"/>
      <c r="G919" s="287"/>
      <c r="H919" s="287"/>
      <c r="I919" s="287"/>
      <c r="J919" s="287"/>
      <c r="K919" s="287"/>
      <c r="L919" s="287"/>
      <c r="M919" s="287"/>
      <c r="N919" s="287"/>
      <c r="O919" s="287"/>
      <c r="P919" s="287"/>
      <c r="Q919" s="287"/>
      <c r="R919" s="287"/>
      <c r="S919" s="287"/>
      <c r="T919" s="287"/>
      <c r="U919" s="287"/>
      <c r="V919" s="287"/>
      <c r="W919" s="287"/>
      <c r="X919" s="287"/>
      <c r="Y919" s="287"/>
      <c r="Z919" s="287"/>
      <c r="AA919" s="287"/>
      <c r="AB919" s="287"/>
      <c r="AC919" s="287"/>
      <c r="AD919" s="287"/>
      <c r="AE919" s="407"/>
      <c r="AF919" s="420"/>
      <c r="AG919" s="420"/>
      <c r="AH919" s="420"/>
      <c r="AI919" s="420"/>
      <c r="AJ919" s="420"/>
      <c r="AK919" s="420"/>
      <c r="AL919" s="420"/>
      <c r="AM919" s="420"/>
      <c r="AN919" s="420"/>
      <c r="AO919" s="420"/>
      <c r="AP919" s="420"/>
      <c r="AQ919" s="420"/>
      <c r="AR919" s="420"/>
      <c r="AS919" s="302"/>
    </row>
    <row r="920" spans="1:45" hidden="1" outlineLevel="1">
      <c r="A920" s="519">
        <v>37</v>
      </c>
      <c r="B920" s="423" t="s">
        <v>129</v>
      </c>
      <c r="C920" s="287" t="s">
        <v>25</v>
      </c>
      <c r="D920" s="291"/>
      <c r="E920" s="291"/>
      <c r="F920" s="291"/>
      <c r="G920" s="291"/>
      <c r="H920" s="291"/>
      <c r="I920" s="291"/>
      <c r="J920" s="291"/>
      <c r="K920" s="291"/>
      <c r="L920" s="291"/>
      <c r="M920" s="291"/>
      <c r="N920" s="291"/>
      <c r="O920" s="291"/>
      <c r="P920" s="291"/>
      <c r="Q920" s="291">
        <v>12</v>
      </c>
      <c r="R920" s="291"/>
      <c r="S920" s="291"/>
      <c r="T920" s="291"/>
      <c r="U920" s="291"/>
      <c r="V920" s="291"/>
      <c r="W920" s="291"/>
      <c r="X920" s="291"/>
      <c r="Y920" s="291"/>
      <c r="Z920" s="291"/>
      <c r="AA920" s="291"/>
      <c r="AB920" s="291"/>
      <c r="AC920" s="291"/>
      <c r="AD920" s="291"/>
      <c r="AE920" s="421"/>
      <c r="AF920" s="410"/>
      <c r="AG920" s="410"/>
      <c r="AH920" s="410"/>
      <c r="AI920" s="410"/>
      <c r="AJ920" s="410"/>
      <c r="AK920" s="410"/>
      <c r="AL920" s="410"/>
      <c r="AM920" s="410"/>
      <c r="AN920" s="410"/>
      <c r="AO920" s="410"/>
      <c r="AP920" s="410"/>
      <c r="AQ920" s="410"/>
      <c r="AR920" s="410"/>
      <c r="AS920" s="292">
        <f>SUM(AE920:AR920)</f>
        <v>0</v>
      </c>
    </row>
    <row r="921" spans="1:45" hidden="1" outlineLevel="1">
      <c r="A921" s="519"/>
      <c r="B921" s="290" t="s">
        <v>341</v>
      </c>
      <c r="C921" s="287" t="s">
        <v>163</v>
      </c>
      <c r="D921" s="291"/>
      <c r="E921" s="291"/>
      <c r="F921" s="291"/>
      <c r="G921" s="291"/>
      <c r="H921" s="291"/>
      <c r="I921" s="291"/>
      <c r="J921" s="291"/>
      <c r="K921" s="291"/>
      <c r="L921" s="291"/>
      <c r="M921" s="291"/>
      <c r="N921" s="291"/>
      <c r="O921" s="291"/>
      <c r="P921" s="291"/>
      <c r="Q921" s="291">
        <v>12</v>
      </c>
      <c r="R921" s="291"/>
      <c r="S921" s="291"/>
      <c r="T921" s="291"/>
      <c r="U921" s="291"/>
      <c r="V921" s="291"/>
      <c r="W921" s="291"/>
      <c r="X921" s="291"/>
      <c r="Y921" s="291"/>
      <c r="Z921" s="291"/>
      <c r="AA921" s="291"/>
      <c r="AB921" s="291"/>
      <c r="AC921" s="291"/>
      <c r="AD921" s="291"/>
      <c r="AE921" s="406">
        <v>0</v>
      </c>
      <c r="AF921" s="406">
        <v>0</v>
      </c>
      <c r="AG921" s="406">
        <v>0</v>
      </c>
      <c r="AH921" s="406">
        <v>0</v>
      </c>
      <c r="AI921" s="406">
        <v>0</v>
      </c>
      <c r="AJ921" s="406">
        <v>0</v>
      </c>
      <c r="AK921" s="406">
        <v>0</v>
      </c>
      <c r="AL921" s="406">
        <f t="shared" ref="AL921" si="1265">AL920</f>
        <v>0</v>
      </c>
      <c r="AM921" s="406">
        <f t="shared" ref="AM921" si="1266">AM920</f>
        <v>0</v>
      </c>
      <c r="AN921" s="406">
        <f t="shared" ref="AN921" si="1267">AN920</f>
        <v>0</v>
      </c>
      <c r="AO921" s="406">
        <f t="shared" ref="AO921" si="1268">AO920</f>
        <v>0</v>
      </c>
      <c r="AP921" s="406">
        <f t="shared" ref="AP921" si="1269">AP920</f>
        <v>0</v>
      </c>
      <c r="AQ921" s="406">
        <f t="shared" ref="AQ921" si="1270">AQ920</f>
        <v>0</v>
      </c>
      <c r="AR921" s="406">
        <f t="shared" ref="AR921" si="1271">AR920</f>
        <v>0</v>
      </c>
      <c r="AS921" s="302"/>
    </row>
    <row r="922" spans="1:45" hidden="1" outlineLevel="1">
      <c r="A922" s="519"/>
      <c r="B922" s="423"/>
      <c r="C922" s="287"/>
      <c r="D922" s="287"/>
      <c r="E922" s="287"/>
      <c r="F922" s="287"/>
      <c r="G922" s="287"/>
      <c r="H922" s="287"/>
      <c r="I922" s="287"/>
      <c r="J922" s="287"/>
      <c r="K922" s="287"/>
      <c r="L922" s="287"/>
      <c r="M922" s="287"/>
      <c r="N922" s="287"/>
      <c r="O922" s="287"/>
      <c r="P922" s="287"/>
      <c r="Q922" s="287"/>
      <c r="R922" s="287"/>
      <c r="S922" s="287"/>
      <c r="T922" s="287"/>
      <c r="U922" s="287"/>
      <c r="V922" s="287"/>
      <c r="W922" s="287"/>
      <c r="X922" s="287"/>
      <c r="Y922" s="287"/>
      <c r="Z922" s="287"/>
      <c r="AA922" s="287"/>
      <c r="AB922" s="287"/>
      <c r="AC922" s="287"/>
      <c r="AD922" s="287"/>
      <c r="AE922" s="407"/>
      <c r="AF922" s="420"/>
      <c r="AG922" s="420"/>
      <c r="AH922" s="420"/>
      <c r="AI922" s="420"/>
      <c r="AJ922" s="420"/>
      <c r="AK922" s="420"/>
      <c r="AL922" s="420"/>
      <c r="AM922" s="420"/>
      <c r="AN922" s="420"/>
      <c r="AO922" s="420"/>
      <c r="AP922" s="420"/>
      <c r="AQ922" s="420"/>
      <c r="AR922" s="420"/>
      <c r="AS922" s="302"/>
    </row>
    <row r="923" spans="1:45" hidden="1" outlineLevel="1">
      <c r="A923" s="519">
        <v>38</v>
      </c>
      <c r="B923" s="423" t="s">
        <v>130</v>
      </c>
      <c r="C923" s="287" t="s">
        <v>25</v>
      </c>
      <c r="D923" s="291"/>
      <c r="E923" s="291"/>
      <c r="F923" s="291"/>
      <c r="G923" s="291"/>
      <c r="H923" s="291"/>
      <c r="I923" s="291"/>
      <c r="J923" s="291"/>
      <c r="K923" s="291"/>
      <c r="L923" s="291"/>
      <c r="M923" s="291"/>
      <c r="N923" s="291"/>
      <c r="O923" s="291"/>
      <c r="P923" s="291"/>
      <c r="Q923" s="291">
        <v>12</v>
      </c>
      <c r="R923" s="291"/>
      <c r="S923" s="291"/>
      <c r="T923" s="291"/>
      <c r="U923" s="291"/>
      <c r="V923" s="291"/>
      <c r="W923" s="291"/>
      <c r="X923" s="291"/>
      <c r="Y923" s="291"/>
      <c r="Z923" s="291"/>
      <c r="AA923" s="291"/>
      <c r="AB923" s="291"/>
      <c r="AC923" s="291"/>
      <c r="AD923" s="291"/>
      <c r="AE923" s="421"/>
      <c r="AF923" s="410"/>
      <c r="AG923" s="410"/>
      <c r="AH923" s="410"/>
      <c r="AI923" s="410"/>
      <c r="AJ923" s="410"/>
      <c r="AK923" s="410"/>
      <c r="AL923" s="410"/>
      <c r="AM923" s="410"/>
      <c r="AN923" s="410"/>
      <c r="AO923" s="410"/>
      <c r="AP923" s="410"/>
      <c r="AQ923" s="410"/>
      <c r="AR923" s="410"/>
      <c r="AS923" s="292">
        <f>SUM(AE923:AR923)</f>
        <v>0</v>
      </c>
    </row>
    <row r="924" spans="1:45" hidden="1" outlineLevel="1">
      <c r="A924" s="519"/>
      <c r="B924" s="290" t="s">
        <v>341</v>
      </c>
      <c r="C924" s="287" t="s">
        <v>163</v>
      </c>
      <c r="D924" s="291"/>
      <c r="E924" s="291"/>
      <c r="F924" s="291"/>
      <c r="G924" s="291"/>
      <c r="H924" s="291"/>
      <c r="I924" s="291"/>
      <c r="J924" s="291"/>
      <c r="K924" s="291"/>
      <c r="L924" s="291"/>
      <c r="M924" s="291"/>
      <c r="N924" s="291"/>
      <c r="O924" s="291"/>
      <c r="P924" s="291"/>
      <c r="Q924" s="291">
        <v>12</v>
      </c>
      <c r="R924" s="291"/>
      <c r="S924" s="291"/>
      <c r="T924" s="291"/>
      <c r="U924" s="291"/>
      <c r="V924" s="291"/>
      <c r="W924" s="291"/>
      <c r="X924" s="291"/>
      <c r="Y924" s="291"/>
      <c r="Z924" s="291"/>
      <c r="AA924" s="291"/>
      <c r="AB924" s="291"/>
      <c r="AC924" s="291"/>
      <c r="AD924" s="291"/>
      <c r="AE924" s="406">
        <v>0</v>
      </c>
      <c r="AF924" s="406">
        <v>0</v>
      </c>
      <c r="AG924" s="406">
        <v>0</v>
      </c>
      <c r="AH924" s="406">
        <v>0</v>
      </c>
      <c r="AI924" s="406">
        <v>0</v>
      </c>
      <c r="AJ924" s="406">
        <v>0</v>
      </c>
      <c r="AK924" s="406">
        <v>0</v>
      </c>
      <c r="AL924" s="406">
        <f t="shared" ref="AL924" si="1272">AL923</f>
        <v>0</v>
      </c>
      <c r="AM924" s="406">
        <f t="shared" ref="AM924" si="1273">AM923</f>
        <v>0</v>
      </c>
      <c r="AN924" s="406">
        <f t="shared" ref="AN924" si="1274">AN923</f>
        <v>0</v>
      </c>
      <c r="AO924" s="406">
        <f t="shared" ref="AO924" si="1275">AO923</f>
        <v>0</v>
      </c>
      <c r="AP924" s="406">
        <f t="shared" ref="AP924" si="1276">AP923</f>
        <v>0</v>
      </c>
      <c r="AQ924" s="406">
        <f t="shared" ref="AQ924" si="1277">AQ923</f>
        <v>0</v>
      </c>
      <c r="AR924" s="406">
        <f t="shared" ref="AR924" si="1278">AR923</f>
        <v>0</v>
      </c>
      <c r="AS924" s="302"/>
    </row>
    <row r="925" spans="1:45" hidden="1" outlineLevel="1">
      <c r="A925" s="519"/>
      <c r="B925" s="423"/>
      <c r="C925" s="287"/>
      <c r="D925" s="287"/>
      <c r="E925" s="287"/>
      <c r="F925" s="287"/>
      <c r="G925" s="287"/>
      <c r="H925" s="287"/>
      <c r="I925" s="287"/>
      <c r="J925" s="287"/>
      <c r="K925" s="287"/>
      <c r="L925" s="287"/>
      <c r="M925" s="287"/>
      <c r="N925" s="287"/>
      <c r="O925" s="287"/>
      <c r="P925" s="287"/>
      <c r="Q925" s="287"/>
      <c r="R925" s="287"/>
      <c r="S925" s="287"/>
      <c r="T925" s="287"/>
      <c r="U925" s="287"/>
      <c r="V925" s="287"/>
      <c r="W925" s="287"/>
      <c r="X925" s="287"/>
      <c r="Y925" s="287"/>
      <c r="Z925" s="287"/>
      <c r="AA925" s="287"/>
      <c r="AB925" s="287"/>
      <c r="AC925" s="287"/>
      <c r="AD925" s="287"/>
      <c r="AE925" s="407"/>
      <c r="AF925" s="420"/>
      <c r="AG925" s="420"/>
      <c r="AH925" s="420"/>
      <c r="AI925" s="420"/>
      <c r="AJ925" s="420"/>
      <c r="AK925" s="420"/>
      <c r="AL925" s="420"/>
      <c r="AM925" s="420"/>
      <c r="AN925" s="420"/>
      <c r="AO925" s="420"/>
      <c r="AP925" s="420"/>
      <c r="AQ925" s="420"/>
      <c r="AR925" s="420"/>
      <c r="AS925" s="302"/>
    </row>
    <row r="926" spans="1:45" hidden="1" outlineLevel="1">
      <c r="A926" s="519">
        <v>39</v>
      </c>
      <c r="B926" s="423" t="s">
        <v>131</v>
      </c>
      <c r="C926" s="287" t="s">
        <v>25</v>
      </c>
      <c r="D926" s="291"/>
      <c r="E926" s="291"/>
      <c r="F926" s="291"/>
      <c r="G926" s="291"/>
      <c r="H926" s="291"/>
      <c r="I926" s="291"/>
      <c r="J926" s="291"/>
      <c r="K926" s="291"/>
      <c r="L926" s="291"/>
      <c r="M926" s="291"/>
      <c r="N926" s="291"/>
      <c r="O926" s="291"/>
      <c r="P926" s="291"/>
      <c r="Q926" s="291">
        <v>12</v>
      </c>
      <c r="R926" s="291"/>
      <c r="S926" s="291"/>
      <c r="T926" s="291"/>
      <c r="U926" s="291"/>
      <c r="V926" s="291"/>
      <c r="W926" s="291"/>
      <c r="X926" s="291"/>
      <c r="Y926" s="291"/>
      <c r="Z926" s="291"/>
      <c r="AA926" s="291"/>
      <c r="AB926" s="291"/>
      <c r="AC926" s="291"/>
      <c r="AD926" s="291"/>
      <c r="AE926" s="421"/>
      <c r="AF926" s="410"/>
      <c r="AG926" s="410"/>
      <c r="AH926" s="410"/>
      <c r="AI926" s="410"/>
      <c r="AJ926" s="410"/>
      <c r="AK926" s="410"/>
      <c r="AL926" s="410"/>
      <c r="AM926" s="410"/>
      <c r="AN926" s="410"/>
      <c r="AO926" s="410"/>
      <c r="AP926" s="410"/>
      <c r="AQ926" s="410"/>
      <c r="AR926" s="410"/>
      <c r="AS926" s="292">
        <f>SUM(AE926:AR926)</f>
        <v>0</v>
      </c>
    </row>
    <row r="927" spans="1:45" hidden="1" outlineLevel="1">
      <c r="A927" s="519"/>
      <c r="B927" s="290" t="s">
        <v>341</v>
      </c>
      <c r="C927" s="287" t="s">
        <v>163</v>
      </c>
      <c r="D927" s="291"/>
      <c r="E927" s="291"/>
      <c r="F927" s="291"/>
      <c r="G927" s="291"/>
      <c r="H927" s="291"/>
      <c r="I927" s="291"/>
      <c r="J927" s="291"/>
      <c r="K927" s="291"/>
      <c r="L927" s="291"/>
      <c r="M927" s="291"/>
      <c r="N927" s="291"/>
      <c r="O927" s="291"/>
      <c r="P927" s="291"/>
      <c r="Q927" s="291">
        <v>12</v>
      </c>
      <c r="R927" s="291"/>
      <c r="S927" s="291"/>
      <c r="T927" s="291"/>
      <c r="U927" s="291"/>
      <c r="V927" s="291"/>
      <c r="W927" s="291"/>
      <c r="X927" s="291"/>
      <c r="Y927" s="291"/>
      <c r="Z927" s="291"/>
      <c r="AA927" s="291"/>
      <c r="AB927" s="291"/>
      <c r="AC927" s="291"/>
      <c r="AD927" s="291"/>
      <c r="AE927" s="406">
        <v>0</v>
      </c>
      <c r="AF927" s="406">
        <v>0</v>
      </c>
      <c r="AG927" s="406">
        <v>0</v>
      </c>
      <c r="AH927" s="406">
        <v>0</v>
      </c>
      <c r="AI927" s="406">
        <v>0</v>
      </c>
      <c r="AJ927" s="406">
        <v>0</v>
      </c>
      <c r="AK927" s="406">
        <v>0</v>
      </c>
      <c r="AL927" s="406">
        <f t="shared" ref="AL927" si="1279">AL926</f>
        <v>0</v>
      </c>
      <c r="AM927" s="406">
        <f t="shared" ref="AM927" si="1280">AM926</f>
        <v>0</v>
      </c>
      <c r="AN927" s="406">
        <f t="shared" ref="AN927" si="1281">AN926</f>
        <v>0</v>
      </c>
      <c r="AO927" s="406">
        <f t="shared" ref="AO927" si="1282">AO926</f>
        <v>0</v>
      </c>
      <c r="AP927" s="406">
        <f t="shared" ref="AP927" si="1283">AP926</f>
        <v>0</v>
      </c>
      <c r="AQ927" s="406">
        <f t="shared" ref="AQ927" si="1284">AQ926</f>
        <v>0</v>
      </c>
      <c r="AR927" s="406">
        <f t="shared" ref="AR927" si="1285">AR926</f>
        <v>0</v>
      </c>
      <c r="AS927" s="302"/>
    </row>
    <row r="928" spans="1:45" hidden="1" outlineLevel="1">
      <c r="A928" s="519"/>
      <c r="B928" s="423"/>
      <c r="C928" s="287"/>
      <c r="D928" s="287"/>
      <c r="E928" s="287"/>
      <c r="F928" s="287"/>
      <c r="G928" s="287"/>
      <c r="H928" s="287"/>
      <c r="I928" s="287"/>
      <c r="J928" s="287"/>
      <c r="K928" s="287"/>
      <c r="L928" s="287"/>
      <c r="M928" s="287"/>
      <c r="N928" s="287"/>
      <c r="O928" s="287"/>
      <c r="P928" s="287"/>
      <c r="Q928" s="287"/>
      <c r="R928" s="287"/>
      <c r="S928" s="287"/>
      <c r="T928" s="287"/>
      <c r="U928" s="287"/>
      <c r="V928" s="287"/>
      <c r="W928" s="287"/>
      <c r="X928" s="287"/>
      <c r="Y928" s="287"/>
      <c r="Z928" s="287"/>
      <c r="AA928" s="287"/>
      <c r="AB928" s="287"/>
      <c r="AC928" s="287"/>
      <c r="AD928" s="287"/>
      <c r="AE928" s="407"/>
      <c r="AF928" s="420"/>
      <c r="AG928" s="420"/>
      <c r="AH928" s="420"/>
      <c r="AI928" s="420"/>
      <c r="AJ928" s="420"/>
      <c r="AK928" s="420"/>
      <c r="AL928" s="420"/>
      <c r="AM928" s="420"/>
      <c r="AN928" s="420"/>
      <c r="AO928" s="420"/>
      <c r="AP928" s="420"/>
      <c r="AQ928" s="420"/>
      <c r="AR928" s="420"/>
      <c r="AS928" s="302"/>
    </row>
    <row r="929" spans="1:45" hidden="1" outlineLevel="1">
      <c r="A929" s="519">
        <v>40</v>
      </c>
      <c r="B929" s="423" t="s">
        <v>132</v>
      </c>
      <c r="C929" s="287" t="s">
        <v>25</v>
      </c>
      <c r="D929" s="291"/>
      <c r="E929" s="291"/>
      <c r="F929" s="291"/>
      <c r="G929" s="291"/>
      <c r="H929" s="291"/>
      <c r="I929" s="291"/>
      <c r="J929" s="291"/>
      <c r="K929" s="291"/>
      <c r="L929" s="291"/>
      <c r="M929" s="291"/>
      <c r="N929" s="291"/>
      <c r="O929" s="291"/>
      <c r="P929" s="291"/>
      <c r="Q929" s="291">
        <v>12</v>
      </c>
      <c r="R929" s="291"/>
      <c r="S929" s="291"/>
      <c r="T929" s="291"/>
      <c r="U929" s="291"/>
      <c r="V929" s="291"/>
      <c r="W929" s="291"/>
      <c r="X929" s="291"/>
      <c r="Y929" s="291"/>
      <c r="Z929" s="291"/>
      <c r="AA929" s="291"/>
      <c r="AB929" s="291"/>
      <c r="AC929" s="291"/>
      <c r="AD929" s="291"/>
      <c r="AE929" s="421"/>
      <c r="AF929" s="410"/>
      <c r="AG929" s="410"/>
      <c r="AH929" s="410"/>
      <c r="AI929" s="410"/>
      <c r="AJ929" s="410"/>
      <c r="AK929" s="410"/>
      <c r="AL929" s="410"/>
      <c r="AM929" s="410"/>
      <c r="AN929" s="410"/>
      <c r="AO929" s="410"/>
      <c r="AP929" s="410"/>
      <c r="AQ929" s="410"/>
      <c r="AR929" s="410"/>
      <c r="AS929" s="292">
        <f>SUM(AE929:AR929)</f>
        <v>0</v>
      </c>
    </row>
    <row r="930" spans="1:45" hidden="1" outlineLevel="1">
      <c r="A930" s="519"/>
      <c r="B930" s="290" t="s">
        <v>341</v>
      </c>
      <c r="C930" s="287" t="s">
        <v>163</v>
      </c>
      <c r="D930" s="291"/>
      <c r="E930" s="291"/>
      <c r="F930" s="291"/>
      <c r="G930" s="291"/>
      <c r="H930" s="291"/>
      <c r="I930" s="291"/>
      <c r="J930" s="291"/>
      <c r="K930" s="291"/>
      <c r="L930" s="291"/>
      <c r="M930" s="291"/>
      <c r="N930" s="291"/>
      <c r="O930" s="291"/>
      <c r="P930" s="291"/>
      <c r="Q930" s="291">
        <v>12</v>
      </c>
      <c r="R930" s="291"/>
      <c r="S930" s="291"/>
      <c r="T930" s="291"/>
      <c r="U930" s="291"/>
      <c r="V930" s="291"/>
      <c r="W930" s="291"/>
      <c r="X930" s="291"/>
      <c r="Y930" s="291"/>
      <c r="Z930" s="291"/>
      <c r="AA930" s="291"/>
      <c r="AB930" s="291"/>
      <c r="AC930" s="291"/>
      <c r="AD930" s="291"/>
      <c r="AE930" s="406">
        <v>0</v>
      </c>
      <c r="AF930" s="406">
        <v>0</v>
      </c>
      <c r="AG930" s="406">
        <v>0</v>
      </c>
      <c r="AH930" s="406">
        <v>0</v>
      </c>
      <c r="AI930" s="406">
        <v>0</v>
      </c>
      <c r="AJ930" s="406">
        <v>0</v>
      </c>
      <c r="AK930" s="406">
        <v>0</v>
      </c>
      <c r="AL930" s="406">
        <f t="shared" ref="AL930" si="1286">AL929</f>
        <v>0</v>
      </c>
      <c r="AM930" s="406">
        <f t="shared" ref="AM930" si="1287">AM929</f>
        <v>0</v>
      </c>
      <c r="AN930" s="406">
        <f t="shared" ref="AN930" si="1288">AN929</f>
        <v>0</v>
      </c>
      <c r="AO930" s="406">
        <f t="shared" ref="AO930" si="1289">AO929</f>
        <v>0</v>
      </c>
      <c r="AP930" s="406">
        <f t="shared" ref="AP930" si="1290">AP929</f>
        <v>0</v>
      </c>
      <c r="AQ930" s="406">
        <f t="shared" ref="AQ930" si="1291">AQ929</f>
        <v>0</v>
      </c>
      <c r="AR930" s="406">
        <f t="shared" ref="AR930" si="1292">AR929</f>
        <v>0</v>
      </c>
      <c r="AS930" s="302"/>
    </row>
    <row r="931" spans="1:45" hidden="1" outlineLevel="1">
      <c r="A931" s="519"/>
      <c r="B931" s="423"/>
      <c r="C931" s="287"/>
      <c r="D931" s="287"/>
      <c r="E931" s="287"/>
      <c r="F931" s="287"/>
      <c r="G931" s="287"/>
      <c r="H931" s="287"/>
      <c r="I931" s="287"/>
      <c r="J931" s="287"/>
      <c r="K931" s="287"/>
      <c r="L931" s="287"/>
      <c r="M931" s="287"/>
      <c r="N931" s="287"/>
      <c r="O931" s="287"/>
      <c r="P931" s="287"/>
      <c r="Q931" s="287"/>
      <c r="R931" s="287"/>
      <c r="S931" s="287"/>
      <c r="T931" s="287"/>
      <c r="U931" s="287"/>
      <c r="V931" s="287"/>
      <c r="W931" s="287"/>
      <c r="X931" s="287"/>
      <c r="Y931" s="287"/>
      <c r="Z931" s="287"/>
      <c r="AA931" s="287"/>
      <c r="AB931" s="287"/>
      <c r="AC931" s="287"/>
      <c r="AD931" s="287"/>
      <c r="AE931" s="407"/>
      <c r="AF931" s="420"/>
      <c r="AG931" s="420"/>
      <c r="AH931" s="420"/>
      <c r="AI931" s="420"/>
      <c r="AJ931" s="420"/>
      <c r="AK931" s="420"/>
      <c r="AL931" s="420"/>
      <c r="AM931" s="420"/>
      <c r="AN931" s="420"/>
      <c r="AO931" s="420"/>
      <c r="AP931" s="420"/>
      <c r="AQ931" s="420"/>
      <c r="AR931" s="420"/>
      <c r="AS931" s="302"/>
    </row>
    <row r="932" spans="1:45" ht="30" hidden="1" outlineLevel="1">
      <c r="A932" s="519">
        <v>41</v>
      </c>
      <c r="B932" s="423" t="s">
        <v>133</v>
      </c>
      <c r="C932" s="287" t="s">
        <v>25</v>
      </c>
      <c r="D932" s="291"/>
      <c r="E932" s="291"/>
      <c r="F932" s="291"/>
      <c r="G932" s="291"/>
      <c r="H932" s="291"/>
      <c r="I932" s="291"/>
      <c r="J932" s="291"/>
      <c r="K932" s="291"/>
      <c r="L932" s="291"/>
      <c r="M932" s="291"/>
      <c r="N932" s="291"/>
      <c r="O932" s="291"/>
      <c r="P932" s="291"/>
      <c r="Q932" s="291">
        <v>12</v>
      </c>
      <c r="R932" s="291"/>
      <c r="S932" s="291"/>
      <c r="T932" s="291"/>
      <c r="U932" s="291"/>
      <c r="V932" s="291"/>
      <c r="W932" s="291"/>
      <c r="X932" s="291"/>
      <c r="Y932" s="291"/>
      <c r="Z932" s="291"/>
      <c r="AA932" s="291"/>
      <c r="AB932" s="291"/>
      <c r="AC932" s="291"/>
      <c r="AD932" s="291"/>
      <c r="AE932" s="421"/>
      <c r="AF932" s="410"/>
      <c r="AG932" s="410"/>
      <c r="AH932" s="410"/>
      <c r="AI932" s="410"/>
      <c r="AJ932" s="410"/>
      <c r="AK932" s="410"/>
      <c r="AL932" s="410"/>
      <c r="AM932" s="410"/>
      <c r="AN932" s="410"/>
      <c r="AO932" s="410"/>
      <c r="AP932" s="410"/>
      <c r="AQ932" s="410"/>
      <c r="AR932" s="410"/>
      <c r="AS932" s="292">
        <f>SUM(AE932:AR932)</f>
        <v>0</v>
      </c>
    </row>
    <row r="933" spans="1:45" hidden="1" outlineLevel="1">
      <c r="A933" s="519"/>
      <c r="B933" s="290" t="s">
        <v>341</v>
      </c>
      <c r="C933" s="287" t="s">
        <v>163</v>
      </c>
      <c r="D933" s="291"/>
      <c r="E933" s="291"/>
      <c r="F933" s="291"/>
      <c r="G933" s="291"/>
      <c r="H933" s="291"/>
      <c r="I933" s="291"/>
      <c r="J933" s="291"/>
      <c r="K933" s="291"/>
      <c r="L933" s="291"/>
      <c r="M933" s="291"/>
      <c r="N933" s="291"/>
      <c r="O933" s="291"/>
      <c r="P933" s="291"/>
      <c r="Q933" s="291">
        <v>12</v>
      </c>
      <c r="R933" s="291"/>
      <c r="S933" s="291"/>
      <c r="T933" s="291"/>
      <c r="U933" s="291"/>
      <c r="V933" s="291"/>
      <c r="W933" s="291"/>
      <c r="X933" s="291"/>
      <c r="Y933" s="291"/>
      <c r="Z933" s="291"/>
      <c r="AA933" s="291"/>
      <c r="AB933" s="291"/>
      <c r="AC933" s="291"/>
      <c r="AD933" s="291"/>
      <c r="AE933" s="406">
        <v>0</v>
      </c>
      <c r="AF933" s="406">
        <v>0</v>
      </c>
      <c r="AG933" s="406">
        <v>0</v>
      </c>
      <c r="AH933" s="406">
        <v>0</v>
      </c>
      <c r="AI933" s="406">
        <v>0</v>
      </c>
      <c r="AJ933" s="406">
        <v>0</v>
      </c>
      <c r="AK933" s="406">
        <v>0</v>
      </c>
      <c r="AL933" s="406">
        <f t="shared" ref="AL933" si="1293">AL932</f>
        <v>0</v>
      </c>
      <c r="AM933" s="406">
        <f t="shared" ref="AM933" si="1294">AM932</f>
        <v>0</v>
      </c>
      <c r="AN933" s="406">
        <f t="shared" ref="AN933" si="1295">AN932</f>
        <v>0</v>
      </c>
      <c r="AO933" s="406">
        <f t="shared" ref="AO933" si="1296">AO932</f>
        <v>0</v>
      </c>
      <c r="AP933" s="406">
        <f t="shared" ref="AP933" si="1297">AP932</f>
        <v>0</v>
      </c>
      <c r="AQ933" s="406">
        <f t="shared" ref="AQ933" si="1298">AQ932</f>
        <v>0</v>
      </c>
      <c r="AR933" s="406">
        <f t="shared" ref="AR933" si="1299">AR932</f>
        <v>0</v>
      </c>
      <c r="AS933" s="302"/>
    </row>
    <row r="934" spans="1:45" hidden="1" outlineLevel="1">
      <c r="A934" s="519"/>
      <c r="B934" s="423"/>
      <c r="C934" s="287"/>
      <c r="D934" s="287"/>
      <c r="E934" s="287"/>
      <c r="F934" s="287"/>
      <c r="G934" s="287"/>
      <c r="H934" s="287"/>
      <c r="I934" s="287"/>
      <c r="J934" s="287"/>
      <c r="K934" s="287"/>
      <c r="L934" s="287"/>
      <c r="M934" s="287"/>
      <c r="N934" s="287"/>
      <c r="O934" s="287"/>
      <c r="P934" s="287"/>
      <c r="Q934" s="287"/>
      <c r="R934" s="287"/>
      <c r="S934" s="287"/>
      <c r="T934" s="287"/>
      <c r="U934" s="287"/>
      <c r="V934" s="287"/>
      <c r="W934" s="287"/>
      <c r="X934" s="287"/>
      <c r="Y934" s="287"/>
      <c r="Z934" s="287"/>
      <c r="AA934" s="287"/>
      <c r="AB934" s="287"/>
      <c r="AC934" s="287"/>
      <c r="AD934" s="287"/>
      <c r="AE934" s="407"/>
      <c r="AF934" s="420"/>
      <c r="AG934" s="420"/>
      <c r="AH934" s="420"/>
      <c r="AI934" s="420"/>
      <c r="AJ934" s="420"/>
      <c r="AK934" s="420"/>
      <c r="AL934" s="420"/>
      <c r="AM934" s="420"/>
      <c r="AN934" s="420"/>
      <c r="AO934" s="420"/>
      <c r="AP934" s="420"/>
      <c r="AQ934" s="420"/>
      <c r="AR934" s="420"/>
      <c r="AS934" s="302"/>
    </row>
    <row r="935" spans="1:45" ht="30" hidden="1" outlineLevel="1">
      <c r="A935" s="519">
        <v>42</v>
      </c>
      <c r="B935" s="423" t="s">
        <v>134</v>
      </c>
      <c r="C935" s="287" t="s">
        <v>25</v>
      </c>
      <c r="D935" s="291"/>
      <c r="E935" s="291"/>
      <c r="F935" s="291"/>
      <c r="G935" s="291"/>
      <c r="H935" s="291"/>
      <c r="I935" s="291"/>
      <c r="J935" s="291"/>
      <c r="K935" s="291"/>
      <c r="L935" s="291"/>
      <c r="M935" s="291"/>
      <c r="N935" s="291"/>
      <c r="O935" s="291"/>
      <c r="P935" s="291"/>
      <c r="Q935" s="287"/>
      <c r="R935" s="291"/>
      <c r="S935" s="291"/>
      <c r="T935" s="291"/>
      <c r="U935" s="291"/>
      <c r="V935" s="291"/>
      <c r="W935" s="291"/>
      <c r="X935" s="291"/>
      <c r="Y935" s="291"/>
      <c r="Z935" s="291"/>
      <c r="AA935" s="291"/>
      <c r="AB935" s="291"/>
      <c r="AC935" s="291"/>
      <c r="AD935" s="291"/>
      <c r="AE935" s="421"/>
      <c r="AF935" s="410"/>
      <c r="AG935" s="410"/>
      <c r="AH935" s="410"/>
      <c r="AI935" s="410"/>
      <c r="AJ935" s="410"/>
      <c r="AK935" s="410"/>
      <c r="AL935" s="410"/>
      <c r="AM935" s="410"/>
      <c r="AN935" s="410"/>
      <c r="AO935" s="410"/>
      <c r="AP935" s="410"/>
      <c r="AQ935" s="410"/>
      <c r="AR935" s="410"/>
      <c r="AS935" s="292">
        <f>SUM(AE935:AR935)</f>
        <v>0</v>
      </c>
    </row>
    <row r="936" spans="1:45" hidden="1" outlineLevel="1">
      <c r="A936" s="519"/>
      <c r="B936" s="290" t="s">
        <v>341</v>
      </c>
      <c r="C936" s="287" t="s">
        <v>163</v>
      </c>
      <c r="D936" s="291"/>
      <c r="E936" s="291"/>
      <c r="F936" s="291"/>
      <c r="G936" s="291"/>
      <c r="H936" s="291"/>
      <c r="I936" s="291"/>
      <c r="J936" s="291"/>
      <c r="K936" s="291"/>
      <c r="L936" s="291"/>
      <c r="M936" s="291"/>
      <c r="N936" s="291"/>
      <c r="O936" s="291"/>
      <c r="P936" s="291"/>
      <c r="Q936" s="463"/>
      <c r="R936" s="291"/>
      <c r="S936" s="291"/>
      <c r="T936" s="291"/>
      <c r="U936" s="291"/>
      <c r="V936" s="291"/>
      <c r="W936" s="291"/>
      <c r="X936" s="291"/>
      <c r="Y936" s="291"/>
      <c r="Z936" s="291"/>
      <c r="AA936" s="291"/>
      <c r="AB936" s="291"/>
      <c r="AC936" s="291"/>
      <c r="AD936" s="291"/>
      <c r="AE936" s="406">
        <v>0</v>
      </c>
      <c r="AF936" s="406">
        <v>0</v>
      </c>
      <c r="AG936" s="406">
        <v>0</v>
      </c>
      <c r="AH936" s="406">
        <v>0</v>
      </c>
      <c r="AI936" s="406">
        <v>0</v>
      </c>
      <c r="AJ936" s="406">
        <v>0</v>
      </c>
      <c r="AK936" s="406">
        <v>0</v>
      </c>
      <c r="AL936" s="406">
        <f t="shared" ref="AL936" si="1300">AL935</f>
        <v>0</v>
      </c>
      <c r="AM936" s="406">
        <f t="shared" ref="AM936" si="1301">AM935</f>
        <v>0</v>
      </c>
      <c r="AN936" s="406">
        <f t="shared" ref="AN936" si="1302">AN935</f>
        <v>0</v>
      </c>
      <c r="AO936" s="406">
        <f t="shared" ref="AO936" si="1303">AO935</f>
        <v>0</v>
      </c>
      <c r="AP936" s="406">
        <f t="shared" ref="AP936" si="1304">AP935</f>
        <v>0</v>
      </c>
      <c r="AQ936" s="406">
        <f t="shared" ref="AQ936" si="1305">AQ935</f>
        <v>0</v>
      </c>
      <c r="AR936" s="406">
        <f t="shared" ref="AR936" si="1306">AR935</f>
        <v>0</v>
      </c>
      <c r="AS936" s="302"/>
    </row>
    <row r="937" spans="1:45" hidden="1" outlineLevel="1">
      <c r="A937" s="519"/>
      <c r="B937" s="423"/>
      <c r="C937" s="287"/>
      <c r="D937" s="287"/>
      <c r="E937" s="287"/>
      <c r="F937" s="287"/>
      <c r="G937" s="287"/>
      <c r="H937" s="287"/>
      <c r="I937" s="287"/>
      <c r="J937" s="287"/>
      <c r="K937" s="287"/>
      <c r="L937" s="287"/>
      <c r="M937" s="287"/>
      <c r="N937" s="287"/>
      <c r="O937" s="287"/>
      <c r="P937" s="287"/>
      <c r="Q937" s="287"/>
      <c r="R937" s="287"/>
      <c r="S937" s="287"/>
      <c r="T937" s="287"/>
      <c r="U937" s="287"/>
      <c r="V937" s="287"/>
      <c r="W937" s="287"/>
      <c r="X937" s="287"/>
      <c r="Y937" s="287"/>
      <c r="Z937" s="287"/>
      <c r="AA937" s="287"/>
      <c r="AB937" s="287"/>
      <c r="AC937" s="287"/>
      <c r="AD937" s="287"/>
      <c r="AE937" s="407"/>
      <c r="AF937" s="420"/>
      <c r="AG937" s="420"/>
      <c r="AH937" s="420"/>
      <c r="AI937" s="420"/>
      <c r="AJ937" s="420"/>
      <c r="AK937" s="420"/>
      <c r="AL937" s="420"/>
      <c r="AM937" s="420"/>
      <c r="AN937" s="420"/>
      <c r="AO937" s="420"/>
      <c r="AP937" s="420"/>
      <c r="AQ937" s="420"/>
      <c r="AR937" s="420"/>
      <c r="AS937" s="302"/>
    </row>
    <row r="938" spans="1:45" hidden="1" outlineLevel="1">
      <c r="A938" s="519">
        <v>43</v>
      </c>
      <c r="B938" s="423" t="s">
        <v>135</v>
      </c>
      <c r="C938" s="287" t="s">
        <v>25</v>
      </c>
      <c r="D938" s="291"/>
      <c r="E938" s="291"/>
      <c r="F938" s="291"/>
      <c r="G938" s="291"/>
      <c r="H938" s="291"/>
      <c r="I938" s="291"/>
      <c r="J938" s="291"/>
      <c r="K938" s="291"/>
      <c r="L938" s="291"/>
      <c r="M938" s="291"/>
      <c r="N938" s="291"/>
      <c r="O938" s="291"/>
      <c r="P938" s="291"/>
      <c r="Q938" s="291">
        <v>12</v>
      </c>
      <c r="R938" s="291"/>
      <c r="S938" s="291"/>
      <c r="T938" s="291"/>
      <c r="U938" s="291"/>
      <c r="V938" s="291"/>
      <c r="W938" s="291"/>
      <c r="X938" s="291"/>
      <c r="Y938" s="291"/>
      <c r="Z938" s="291"/>
      <c r="AA938" s="291"/>
      <c r="AB938" s="291"/>
      <c r="AC938" s="291"/>
      <c r="AD938" s="291"/>
      <c r="AE938" s="421"/>
      <c r="AF938" s="410"/>
      <c r="AG938" s="410"/>
      <c r="AH938" s="410"/>
      <c r="AI938" s="410"/>
      <c r="AJ938" s="410"/>
      <c r="AK938" s="410"/>
      <c r="AL938" s="410"/>
      <c r="AM938" s="410"/>
      <c r="AN938" s="410"/>
      <c r="AO938" s="410"/>
      <c r="AP938" s="410"/>
      <c r="AQ938" s="410"/>
      <c r="AR938" s="410"/>
      <c r="AS938" s="292">
        <f>SUM(AE938:AR938)</f>
        <v>0</v>
      </c>
    </row>
    <row r="939" spans="1:45" hidden="1" outlineLevel="1">
      <c r="A939" s="519"/>
      <c r="B939" s="290" t="s">
        <v>341</v>
      </c>
      <c r="C939" s="287" t="s">
        <v>163</v>
      </c>
      <c r="D939" s="291"/>
      <c r="E939" s="291"/>
      <c r="F939" s="291"/>
      <c r="G939" s="291"/>
      <c r="H939" s="291"/>
      <c r="I939" s="291"/>
      <c r="J939" s="291"/>
      <c r="K939" s="291"/>
      <c r="L939" s="291"/>
      <c r="M939" s="291"/>
      <c r="N939" s="291"/>
      <c r="O939" s="291"/>
      <c r="P939" s="291"/>
      <c r="Q939" s="291">
        <v>12</v>
      </c>
      <c r="R939" s="291"/>
      <c r="S939" s="291"/>
      <c r="T939" s="291"/>
      <c r="U939" s="291"/>
      <c r="V939" s="291"/>
      <c r="W939" s="291"/>
      <c r="X939" s="291"/>
      <c r="Y939" s="291"/>
      <c r="Z939" s="291"/>
      <c r="AA939" s="291"/>
      <c r="AB939" s="291"/>
      <c r="AC939" s="291"/>
      <c r="AD939" s="291"/>
      <c r="AE939" s="406">
        <v>0</v>
      </c>
      <c r="AF939" s="406">
        <v>0</v>
      </c>
      <c r="AG939" s="406">
        <v>0</v>
      </c>
      <c r="AH939" s="406">
        <v>0</v>
      </c>
      <c r="AI939" s="406">
        <v>0</v>
      </c>
      <c r="AJ939" s="406">
        <v>0</v>
      </c>
      <c r="AK939" s="406">
        <v>0</v>
      </c>
      <c r="AL939" s="406">
        <f t="shared" ref="AL939" si="1307">AL938</f>
        <v>0</v>
      </c>
      <c r="AM939" s="406">
        <f t="shared" ref="AM939" si="1308">AM938</f>
        <v>0</v>
      </c>
      <c r="AN939" s="406">
        <f t="shared" ref="AN939" si="1309">AN938</f>
        <v>0</v>
      </c>
      <c r="AO939" s="406">
        <f t="shared" ref="AO939" si="1310">AO938</f>
        <v>0</v>
      </c>
      <c r="AP939" s="406">
        <f t="shared" ref="AP939" si="1311">AP938</f>
        <v>0</v>
      </c>
      <c r="AQ939" s="406">
        <f t="shared" ref="AQ939" si="1312">AQ938</f>
        <v>0</v>
      </c>
      <c r="AR939" s="406">
        <f t="shared" ref="AR939" si="1313">AR938</f>
        <v>0</v>
      </c>
      <c r="AS939" s="302"/>
    </row>
    <row r="940" spans="1:45" hidden="1" outlineLevel="1">
      <c r="A940" s="519"/>
      <c r="B940" s="423"/>
      <c r="C940" s="287"/>
      <c r="D940" s="287"/>
      <c r="E940" s="287"/>
      <c r="F940" s="287"/>
      <c r="G940" s="287"/>
      <c r="H940" s="287"/>
      <c r="I940" s="287"/>
      <c r="J940" s="287"/>
      <c r="K940" s="287"/>
      <c r="L940" s="287"/>
      <c r="M940" s="287"/>
      <c r="N940" s="287"/>
      <c r="O940" s="287"/>
      <c r="P940" s="287"/>
      <c r="Q940" s="287"/>
      <c r="R940" s="287"/>
      <c r="S940" s="287"/>
      <c r="T940" s="287"/>
      <c r="U940" s="287"/>
      <c r="V940" s="287"/>
      <c r="W940" s="287"/>
      <c r="X940" s="287"/>
      <c r="Y940" s="287"/>
      <c r="Z940" s="287"/>
      <c r="AA940" s="287"/>
      <c r="AB940" s="287"/>
      <c r="AC940" s="287"/>
      <c r="AD940" s="287"/>
      <c r="AE940" s="407"/>
      <c r="AF940" s="420"/>
      <c r="AG940" s="420"/>
      <c r="AH940" s="420"/>
      <c r="AI940" s="420"/>
      <c r="AJ940" s="420"/>
      <c r="AK940" s="420"/>
      <c r="AL940" s="420"/>
      <c r="AM940" s="420"/>
      <c r="AN940" s="420"/>
      <c r="AO940" s="420"/>
      <c r="AP940" s="420"/>
      <c r="AQ940" s="420"/>
      <c r="AR940" s="420"/>
      <c r="AS940" s="302"/>
    </row>
    <row r="941" spans="1:45" ht="30" hidden="1" outlineLevel="1">
      <c r="A941" s="519">
        <v>44</v>
      </c>
      <c r="B941" s="423" t="s">
        <v>136</v>
      </c>
      <c r="C941" s="287" t="s">
        <v>25</v>
      </c>
      <c r="D941" s="291"/>
      <c r="E941" s="291"/>
      <c r="F941" s="291"/>
      <c r="G941" s="291"/>
      <c r="H941" s="291"/>
      <c r="I941" s="291"/>
      <c r="J941" s="291"/>
      <c r="K941" s="291"/>
      <c r="L941" s="291"/>
      <c r="M941" s="291"/>
      <c r="N941" s="291"/>
      <c r="O941" s="291"/>
      <c r="P941" s="291"/>
      <c r="Q941" s="291">
        <v>12</v>
      </c>
      <c r="R941" s="291"/>
      <c r="S941" s="291"/>
      <c r="T941" s="291"/>
      <c r="U941" s="291"/>
      <c r="V941" s="291"/>
      <c r="W941" s="291"/>
      <c r="X941" s="291"/>
      <c r="Y941" s="291"/>
      <c r="Z941" s="291"/>
      <c r="AA941" s="291"/>
      <c r="AB941" s="291"/>
      <c r="AC941" s="291"/>
      <c r="AD941" s="291"/>
      <c r="AE941" s="421"/>
      <c r="AF941" s="410"/>
      <c r="AG941" s="410"/>
      <c r="AH941" s="410"/>
      <c r="AI941" s="410"/>
      <c r="AJ941" s="410"/>
      <c r="AK941" s="410"/>
      <c r="AL941" s="410"/>
      <c r="AM941" s="410"/>
      <c r="AN941" s="410"/>
      <c r="AO941" s="410"/>
      <c r="AP941" s="410"/>
      <c r="AQ941" s="410"/>
      <c r="AR941" s="410"/>
      <c r="AS941" s="292">
        <f>SUM(AE941:AR941)</f>
        <v>0</v>
      </c>
    </row>
    <row r="942" spans="1:45" hidden="1" outlineLevel="1">
      <c r="A942" s="519"/>
      <c r="B942" s="290" t="s">
        <v>341</v>
      </c>
      <c r="C942" s="287" t="s">
        <v>163</v>
      </c>
      <c r="D942" s="291"/>
      <c r="E942" s="291"/>
      <c r="F942" s="291"/>
      <c r="G942" s="291"/>
      <c r="H942" s="291"/>
      <c r="I942" s="291"/>
      <c r="J942" s="291"/>
      <c r="K942" s="291"/>
      <c r="L942" s="291"/>
      <c r="M942" s="291"/>
      <c r="N942" s="291"/>
      <c r="O942" s="291"/>
      <c r="P942" s="291"/>
      <c r="Q942" s="291">
        <v>12</v>
      </c>
      <c r="R942" s="291"/>
      <c r="S942" s="291"/>
      <c r="T942" s="291"/>
      <c r="U942" s="291"/>
      <c r="V942" s="291"/>
      <c r="W942" s="291"/>
      <c r="X942" s="291"/>
      <c r="Y942" s="291"/>
      <c r="Z942" s="291"/>
      <c r="AA942" s="291"/>
      <c r="AB942" s="291"/>
      <c r="AC942" s="291"/>
      <c r="AD942" s="291"/>
      <c r="AE942" s="406">
        <v>0</v>
      </c>
      <c r="AF942" s="406">
        <v>0</v>
      </c>
      <c r="AG942" s="406">
        <v>0</v>
      </c>
      <c r="AH942" s="406">
        <v>0</v>
      </c>
      <c r="AI942" s="406">
        <v>0</v>
      </c>
      <c r="AJ942" s="406">
        <v>0</v>
      </c>
      <c r="AK942" s="406">
        <v>0</v>
      </c>
      <c r="AL942" s="406">
        <f t="shared" ref="AL942" si="1314">AL941</f>
        <v>0</v>
      </c>
      <c r="AM942" s="406">
        <f t="shared" ref="AM942" si="1315">AM941</f>
        <v>0</v>
      </c>
      <c r="AN942" s="406">
        <f t="shared" ref="AN942" si="1316">AN941</f>
        <v>0</v>
      </c>
      <c r="AO942" s="406">
        <f t="shared" ref="AO942" si="1317">AO941</f>
        <v>0</v>
      </c>
      <c r="AP942" s="406">
        <f t="shared" ref="AP942" si="1318">AP941</f>
        <v>0</v>
      </c>
      <c r="AQ942" s="406">
        <f t="shared" ref="AQ942" si="1319">AQ941</f>
        <v>0</v>
      </c>
      <c r="AR942" s="406">
        <f t="shared" ref="AR942" si="1320">AR941</f>
        <v>0</v>
      </c>
      <c r="AS942" s="302"/>
    </row>
    <row r="943" spans="1:45" hidden="1" outlineLevel="1">
      <c r="A943" s="519"/>
      <c r="B943" s="423"/>
      <c r="C943" s="287"/>
      <c r="D943" s="287"/>
      <c r="E943" s="287"/>
      <c r="F943" s="287"/>
      <c r="G943" s="287"/>
      <c r="H943" s="287"/>
      <c r="I943" s="287"/>
      <c r="J943" s="287"/>
      <c r="K943" s="287"/>
      <c r="L943" s="287"/>
      <c r="M943" s="287"/>
      <c r="N943" s="287"/>
      <c r="O943" s="287"/>
      <c r="P943" s="287"/>
      <c r="Q943" s="287"/>
      <c r="R943" s="287"/>
      <c r="S943" s="287"/>
      <c r="T943" s="287"/>
      <c r="U943" s="287"/>
      <c r="V943" s="287"/>
      <c r="W943" s="287"/>
      <c r="X943" s="287"/>
      <c r="Y943" s="287"/>
      <c r="Z943" s="287"/>
      <c r="AA943" s="287"/>
      <c r="AB943" s="287"/>
      <c r="AC943" s="287"/>
      <c r="AD943" s="287"/>
      <c r="AE943" s="407"/>
      <c r="AF943" s="420"/>
      <c r="AG943" s="420"/>
      <c r="AH943" s="420"/>
      <c r="AI943" s="420"/>
      <c r="AJ943" s="420"/>
      <c r="AK943" s="420"/>
      <c r="AL943" s="420"/>
      <c r="AM943" s="420"/>
      <c r="AN943" s="420"/>
      <c r="AO943" s="420"/>
      <c r="AP943" s="420"/>
      <c r="AQ943" s="420"/>
      <c r="AR943" s="420"/>
      <c r="AS943" s="302"/>
    </row>
    <row r="944" spans="1:45" ht="30" hidden="1" outlineLevel="1">
      <c r="A944" s="519">
        <v>45</v>
      </c>
      <c r="B944" s="423" t="s">
        <v>137</v>
      </c>
      <c r="C944" s="287" t="s">
        <v>25</v>
      </c>
      <c r="D944" s="291"/>
      <c r="E944" s="291"/>
      <c r="F944" s="291"/>
      <c r="G944" s="291"/>
      <c r="H944" s="291"/>
      <c r="I944" s="291"/>
      <c r="J944" s="291"/>
      <c r="K944" s="291"/>
      <c r="L944" s="291"/>
      <c r="M944" s="291"/>
      <c r="N944" s="291"/>
      <c r="O944" s="291"/>
      <c r="P944" s="291"/>
      <c r="Q944" s="291">
        <v>12</v>
      </c>
      <c r="R944" s="291"/>
      <c r="S944" s="291"/>
      <c r="T944" s="291"/>
      <c r="U944" s="291"/>
      <c r="V944" s="291"/>
      <c r="W944" s="291"/>
      <c r="X944" s="291"/>
      <c r="Y944" s="291"/>
      <c r="Z944" s="291"/>
      <c r="AA944" s="291"/>
      <c r="AB944" s="291"/>
      <c r="AC944" s="291"/>
      <c r="AD944" s="291"/>
      <c r="AE944" s="421"/>
      <c r="AF944" s="410"/>
      <c r="AG944" s="410"/>
      <c r="AH944" s="410"/>
      <c r="AI944" s="410"/>
      <c r="AJ944" s="410"/>
      <c r="AK944" s="410"/>
      <c r="AL944" s="410"/>
      <c r="AM944" s="410"/>
      <c r="AN944" s="410"/>
      <c r="AO944" s="410"/>
      <c r="AP944" s="410"/>
      <c r="AQ944" s="410"/>
      <c r="AR944" s="410"/>
      <c r="AS944" s="292">
        <f>SUM(AE944:AR944)</f>
        <v>0</v>
      </c>
    </row>
    <row r="945" spans="1:45" hidden="1" outlineLevel="1">
      <c r="A945" s="519"/>
      <c r="B945" s="290" t="s">
        <v>341</v>
      </c>
      <c r="C945" s="287" t="s">
        <v>163</v>
      </c>
      <c r="D945" s="291"/>
      <c r="E945" s="291"/>
      <c r="F945" s="291"/>
      <c r="G945" s="291"/>
      <c r="H945" s="291"/>
      <c r="I945" s="291"/>
      <c r="J945" s="291"/>
      <c r="K945" s="291"/>
      <c r="L945" s="291"/>
      <c r="M945" s="291"/>
      <c r="N945" s="291"/>
      <c r="O945" s="291"/>
      <c r="P945" s="291"/>
      <c r="Q945" s="291">
        <v>12</v>
      </c>
      <c r="R945" s="291"/>
      <c r="S945" s="291"/>
      <c r="T945" s="291"/>
      <c r="U945" s="291"/>
      <c r="V945" s="291"/>
      <c r="W945" s="291"/>
      <c r="X945" s="291"/>
      <c r="Y945" s="291"/>
      <c r="Z945" s="291"/>
      <c r="AA945" s="291"/>
      <c r="AB945" s="291"/>
      <c r="AC945" s="291"/>
      <c r="AD945" s="291"/>
      <c r="AE945" s="406">
        <v>0</v>
      </c>
      <c r="AF945" s="406">
        <v>0</v>
      </c>
      <c r="AG945" s="406">
        <v>0</v>
      </c>
      <c r="AH945" s="406">
        <v>0</v>
      </c>
      <c r="AI945" s="406">
        <v>0</v>
      </c>
      <c r="AJ945" s="406">
        <v>0</v>
      </c>
      <c r="AK945" s="406">
        <v>0</v>
      </c>
      <c r="AL945" s="406">
        <f t="shared" ref="AL945" si="1321">AL944</f>
        <v>0</v>
      </c>
      <c r="AM945" s="406">
        <f t="shared" ref="AM945" si="1322">AM944</f>
        <v>0</v>
      </c>
      <c r="AN945" s="406">
        <f t="shared" ref="AN945" si="1323">AN944</f>
        <v>0</v>
      </c>
      <c r="AO945" s="406">
        <f t="shared" ref="AO945" si="1324">AO944</f>
        <v>0</v>
      </c>
      <c r="AP945" s="406">
        <f t="shared" ref="AP945" si="1325">AP944</f>
        <v>0</v>
      </c>
      <c r="AQ945" s="406">
        <f t="shared" ref="AQ945" si="1326">AQ944</f>
        <v>0</v>
      </c>
      <c r="AR945" s="406">
        <f t="shared" ref="AR945" si="1327">AR944</f>
        <v>0</v>
      </c>
      <c r="AS945" s="302"/>
    </row>
    <row r="946" spans="1:45" hidden="1" outlineLevel="1">
      <c r="A946" s="519"/>
      <c r="B946" s="423"/>
      <c r="C946" s="287"/>
      <c r="D946" s="287"/>
      <c r="E946" s="287"/>
      <c r="F946" s="287"/>
      <c r="G946" s="287"/>
      <c r="H946" s="287"/>
      <c r="I946" s="287"/>
      <c r="J946" s="287"/>
      <c r="K946" s="287"/>
      <c r="L946" s="287"/>
      <c r="M946" s="287"/>
      <c r="N946" s="287"/>
      <c r="O946" s="287"/>
      <c r="P946" s="287"/>
      <c r="Q946" s="287"/>
      <c r="R946" s="287"/>
      <c r="S946" s="287"/>
      <c r="T946" s="287"/>
      <c r="U946" s="287"/>
      <c r="V946" s="287"/>
      <c r="W946" s="287"/>
      <c r="X946" s="287"/>
      <c r="Y946" s="287"/>
      <c r="Z946" s="287"/>
      <c r="AA946" s="287"/>
      <c r="AB946" s="287"/>
      <c r="AC946" s="287"/>
      <c r="AD946" s="287"/>
      <c r="AE946" s="407"/>
      <c r="AF946" s="420"/>
      <c r="AG946" s="420"/>
      <c r="AH946" s="420"/>
      <c r="AI946" s="420"/>
      <c r="AJ946" s="420"/>
      <c r="AK946" s="420"/>
      <c r="AL946" s="420"/>
      <c r="AM946" s="420"/>
      <c r="AN946" s="420"/>
      <c r="AO946" s="420"/>
      <c r="AP946" s="420"/>
      <c r="AQ946" s="420"/>
      <c r="AR946" s="420"/>
      <c r="AS946" s="302"/>
    </row>
    <row r="947" spans="1:45" ht="30" hidden="1" outlineLevel="1">
      <c r="A947" s="519">
        <v>46</v>
      </c>
      <c r="B947" s="423" t="s">
        <v>138</v>
      </c>
      <c r="C947" s="287" t="s">
        <v>25</v>
      </c>
      <c r="D947" s="291"/>
      <c r="E947" s="291"/>
      <c r="F947" s="291"/>
      <c r="G947" s="291"/>
      <c r="H947" s="291"/>
      <c r="I947" s="291"/>
      <c r="J947" s="291"/>
      <c r="K947" s="291"/>
      <c r="L947" s="291"/>
      <c r="M947" s="291"/>
      <c r="N947" s="291"/>
      <c r="O947" s="291"/>
      <c r="P947" s="291"/>
      <c r="Q947" s="291">
        <v>12</v>
      </c>
      <c r="R947" s="291"/>
      <c r="S947" s="291"/>
      <c r="T947" s="291"/>
      <c r="U947" s="291"/>
      <c r="V947" s="291"/>
      <c r="W947" s="291"/>
      <c r="X947" s="291"/>
      <c r="Y947" s="291"/>
      <c r="Z947" s="291"/>
      <c r="AA947" s="291"/>
      <c r="AB947" s="291"/>
      <c r="AC947" s="291"/>
      <c r="AD947" s="291"/>
      <c r="AE947" s="421"/>
      <c r="AF947" s="410"/>
      <c r="AG947" s="410"/>
      <c r="AH947" s="410"/>
      <c r="AI947" s="410"/>
      <c r="AJ947" s="410"/>
      <c r="AK947" s="410"/>
      <c r="AL947" s="410"/>
      <c r="AM947" s="410"/>
      <c r="AN947" s="410"/>
      <c r="AO947" s="410"/>
      <c r="AP947" s="410"/>
      <c r="AQ947" s="410"/>
      <c r="AR947" s="410"/>
      <c r="AS947" s="292">
        <f>SUM(AE947:AR947)</f>
        <v>0</v>
      </c>
    </row>
    <row r="948" spans="1:45" hidden="1" outlineLevel="1">
      <c r="A948" s="519"/>
      <c r="B948" s="290" t="s">
        <v>341</v>
      </c>
      <c r="C948" s="287" t="s">
        <v>163</v>
      </c>
      <c r="D948" s="291"/>
      <c r="E948" s="291"/>
      <c r="F948" s="291"/>
      <c r="G948" s="291"/>
      <c r="H948" s="291"/>
      <c r="I948" s="291"/>
      <c r="J948" s="291"/>
      <c r="K948" s="291"/>
      <c r="L948" s="291"/>
      <c r="M948" s="291"/>
      <c r="N948" s="291"/>
      <c r="O948" s="291"/>
      <c r="P948" s="291"/>
      <c r="Q948" s="291">
        <v>12</v>
      </c>
      <c r="R948" s="291"/>
      <c r="S948" s="291"/>
      <c r="T948" s="291"/>
      <c r="U948" s="291"/>
      <c r="V948" s="291"/>
      <c r="W948" s="291"/>
      <c r="X948" s="291"/>
      <c r="Y948" s="291"/>
      <c r="Z948" s="291"/>
      <c r="AA948" s="291"/>
      <c r="AB948" s="291"/>
      <c r="AC948" s="291"/>
      <c r="AD948" s="291"/>
      <c r="AE948" s="406">
        <v>0</v>
      </c>
      <c r="AF948" s="406">
        <v>0</v>
      </c>
      <c r="AG948" s="406">
        <v>0</v>
      </c>
      <c r="AH948" s="406">
        <v>0</v>
      </c>
      <c r="AI948" s="406">
        <v>0</v>
      </c>
      <c r="AJ948" s="406">
        <v>0</v>
      </c>
      <c r="AK948" s="406">
        <v>0</v>
      </c>
      <c r="AL948" s="406">
        <f t="shared" ref="AL948" si="1328">AL947</f>
        <v>0</v>
      </c>
      <c r="AM948" s="406">
        <f t="shared" ref="AM948" si="1329">AM947</f>
        <v>0</v>
      </c>
      <c r="AN948" s="406">
        <f t="shared" ref="AN948" si="1330">AN947</f>
        <v>0</v>
      </c>
      <c r="AO948" s="406">
        <f t="shared" ref="AO948" si="1331">AO947</f>
        <v>0</v>
      </c>
      <c r="AP948" s="406">
        <f t="shared" ref="AP948" si="1332">AP947</f>
        <v>0</v>
      </c>
      <c r="AQ948" s="406">
        <f t="shared" ref="AQ948" si="1333">AQ947</f>
        <v>0</v>
      </c>
      <c r="AR948" s="406">
        <f t="shared" ref="AR948" si="1334">AR947</f>
        <v>0</v>
      </c>
      <c r="AS948" s="302"/>
    </row>
    <row r="949" spans="1:45" hidden="1" outlineLevel="1">
      <c r="A949" s="519"/>
      <c r="B949" s="423"/>
      <c r="C949" s="287"/>
      <c r="D949" s="287"/>
      <c r="E949" s="287"/>
      <c r="F949" s="287"/>
      <c r="G949" s="287"/>
      <c r="H949" s="287"/>
      <c r="I949" s="287"/>
      <c r="J949" s="287"/>
      <c r="K949" s="287"/>
      <c r="L949" s="287"/>
      <c r="M949" s="287"/>
      <c r="N949" s="287"/>
      <c r="O949" s="287"/>
      <c r="P949" s="287"/>
      <c r="Q949" s="287"/>
      <c r="R949" s="287"/>
      <c r="S949" s="287"/>
      <c r="T949" s="287"/>
      <c r="U949" s="287"/>
      <c r="V949" s="287"/>
      <c r="W949" s="287"/>
      <c r="X949" s="287"/>
      <c r="Y949" s="287"/>
      <c r="Z949" s="287"/>
      <c r="AA949" s="287"/>
      <c r="AB949" s="287"/>
      <c r="AC949" s="287"/>
      <c r="AD949" s="287"/>
      <c r="AE949" s="407"/>
      <c r="AF949" s="420"/>
      <c r="AG949" s="420"/>
      <c r="AH949" s="420"/>
      <c r="AI949" s="420"/>
      <c r="AJ949" s="420"/>
      <c r="AK949" s="420"/>
      <c r="AL949" s="420"/>
      <c r="AM949" s="420"/>
      <c r="AN949" s="420"/>
      <c r="AO949" s="420"/>
      <c r="AP949" s="420"/>
      <c r="AQ949" s="420"/>
      <c r="AR949" s="420"/>
      <c r="AS949" s="302"/>
    </row>
    <row r="950" spans="1:45" ht="30" hidden="1" outlineLevel="1">
      <c r="A950" s="519">
        <v>47</v>
      </c>
      <c r="B950" s="423" t="s">
        <v>139</v>
      </c>
      <c r="C950" s="287" t="s">
        <v>25</v>
      </c>
      <c r="D950" s="291"/>
      <c r="E950" s="291"/>
      <c r="F950" s="291"/>
      <c r="G950" s="291"/>
      <c r="H950" s="291"/>
      <c r="I950" s="291"/>
      <c r="J950" s="291"/>
      <c r="K950" s="291"/>
      <c r="L950" s="291"/>
      <c r="M950" s="291"/>
      <c r="N950" s="291"/>
      <c r="O950" s="291"/>
      <c r="P950" s="291"/>
      <c r="Q950" s="291">
        <v>12</v>
      </c>
      <c r="R950" s="291"/>
      <c r="S950" s="291"/>
      <c r="T950" s="291"/>
      <c r="U950" s="291"/>
      <c r="V950" s="291"/>
      <c r="W950" s="291"/>
      <c r="X950" s="291"/>
      <c r="Y950" s="291"/>
      <c r="Z950" s="291"/>
      <c r="AA950" s="291"/>
      <c r="AB950" s="291"/>
      <c r="AC950" s="291"/>
      <c r="AD950" s="291"/>
      <c r="AE950" s="421"/>
      <c r="AF950" s="410"/>
      <c r="AG950" s="410"/>
      <c r="AH950" s="410"/>
      <c r="AI950" s="410"/>
      <c r="AJ950" s="410"/>
      <c r="AK950" s="410"/>
      <c r="AL950" s="410"/>
      <c r="AM950" s="410"/>
      <c r="AN950" s="410"/>
      <c r="AO950" s="410"/>
      <c r="AP950" s="410"/>
      <c r="AQ950" s="410"/>
      <c r="AR950" s="410"/>
      <c r="AS950" s="292">
        <f>SUM(AE950:AR950)</f>
        <v>0</v>
      </c>
    </row>
    <row r="951" spans="1:45" hidden="1" outlineLevel="1">
      <c r="A951" s="519"/>
      <c r="B951" s="290" t="s">
        <v>341</v>
      </c>
      <c r="C951" s="287" t="s">
        <v>163</v>
      </c>
      <c r="D951" s="291"/>
      <c r="E951" s="291"/>
      <c r="F951" s="291"/>
      <c r="G951" s="291"/>
      <c r="H951" s="291"/>
      <c r="I951" s="291"/>
      <c r="J951" s="291"/>
      <c r="K951" s="291"/>
      <c r="L951" s="291"/>
      <c r="M951" s="291"/>
      <c r="N951" s="291"/>
      <c r="O951" s="291"/>
      <c r="P951" s="291"/>
      <c r="Q951" s="291">
        <v>12</v>
      </c>
      <c r="R951" s="291"/>
      <c r="S951" s="291"/>
      <c r="T951" s="291"/>
      <c r="U951" s="291"/>
      <c r="V951" s="291"/>
      <c r="W951" s="291"/>
      <c r="X951" s="291"/>
      <c r="Y951" s="291"/>
      <c r="Z951" s="291"/>
      <c r="AA951" s="291"/>
      <c r="AB951" s="291"/>
      <c r="AC951" s="291"/>
      <c r="AD951" s="291"/>
      <c r="AE951" s="406">
        <v>0</v>
      </c>
      <c r="AF951" s="406">
        <v>0</v>
      </c>
      <c r="AG951" s="406">
        <v>0</v>
      </c>
      <c r="AH951" s="406">
        <v>0</v>
      </c>
      <c r="AI951" s="406">
        <v>0</v>
      </c>
      <c r="AJ951" s="406">
        <v>0</v>
      </c>
      <c r="AK951" s="406">
        <v>0</v>
      </c>
      <c r="AL951" s="406">
        <f t="shared" ref="AL951" si="1335">AL950</f>
        <v>0</v>
      </c>
      <c r="AM951" s="406">
        <f t="shared" ref="AM951" si="1336">AM950</f>
        <v>0</v>
      </c>
      <c r="AN951" s="406">
        <f t="shared" ref="AN951" si="1337">AN950</f>
        <v>0</v>
      </c>
      <c r="AO951" s="406">
        <f t="shared" ref="AO951" si="1338">AO950</f>
        <v>0</v>
      </c>
      <c r="AP951" s="406">
        <f t="shared" ref="AP951" si="1339">AP950</f>
        <v>0</v>
      </c>
      <c r="AQ951" s="406">
        <f t="shared" ref="AQ951" si="1340">AQ950</f>
        <v>0</v>
      </c>
      <c r="AR951" s="406">
        <f t="shared" ref="AR951" si="1341">AR950</f>
        <v>0</v>
      </c>
      <c r="AS951" s="302"/>
    </row>
    <row r="952" spans="1:45" hidden="1" outlineLevel="1">
      <c r="A952" s="519"/>
      <c r="B952" s="423"/>
      <c r="C952" s="287"/>
      <c r="D952" s="287"/>
      <c r="E952" s="287"/>
      <c r="F952" s="287"/>
      <c r="G952" s="287"/>
      <c r="H952" s="287"/>
      <c r="I952" s="287"/>
      <c r="J952" s="287"/>
      <c r="K952" s="287"/>
      <c r="L952" s="287"/>
      <c r="M952" s="287"/>
      <c r="N952" s="287"/>
      <c r="O952" s="287"/>
      <c r="P952" s="287"/>
      <c r="Q952" s="287"/>
      <c r="R952" s="287"/>
      <c r="S952" s="287"/>
      <c r="T952" s="287"/>
      <c r="U952" s="287"/>
      <c r="V952" s="287"/>
      <c r="W952" s="287"/>
      <c r="X952" s="287"/>
      <c r="Y952" s="287"/>
      <c r="Z952" s="287"/>
      <c r="AA952" s="287"/>
      <c r="AB952" s="287"/>
      <c r="AC952" s="287"/>
      <c r="AD952" s="287"/>
      <c r="AE952" s="407"/>
      <c r="AF952" s="420"/>
      <c r="AG952" s="420"/>
      <c r="AH952" s="420"/>
      <c r="AI952" s="420"/>
      <c r="AJ952" s="420"/>
      <c r="AK952" s="420"/>
      <c r="AL952" s="420"/>
      <c r="AM952" s="420"/>
      <c r="AN952" s="420"/>
      <c r="AO952" s="420"/>
      <c r="AP952" s="420"/>
      <c r="AQ952" s="420"/>
      <c r="AR952" s="420"/>
      <c r="AS952" s="302"/>
    </row>
    <row r="953" spans="1:45" ht="30" hidden="1" outlineLevel="1">
      <c r="A953" s="519">
        <v>48</v>
      </c>
      <c r="B953" s="423" t="s">
        <v>140</v>
      </c>
      <c r="C953" s="287" t="s">
        <v>25</v>
      </c>
      <c r="D953" s="291"/>
      <c r="E953" s="291"/>
      <c r="F953" s="291"/>
      <c r="G953" s="291"/>
      <c r="H953" s="291"/>
      <c r="I953" s="291"/>
      <c r="J953" s="291"/>
      <c r="K953" s="291"/>
      <c r="L953" s="291"/>
      <c r="M953" s="291"/>
      <c r="N953" s="291"/>
      <c r="O953" s="291"/>
      <c r="P953" s="291"/>
      <c r="Q953" s="291">
        <v>12</v>
      </c>
      <c r="R953" s="291"/>
      <c r="S953" s="291"/>
      <c r="T953" s="291"/>
      <c r="U953" s="291"/>
      <c r="V953" s="291"/>
      <c r="W953" s="291"/>
      <c r="X953" s="291"/>
      <c r="Y953" s="291"/>
      <c r="Z953" s="291"/>
      <c r="AA953" s="291"/>
      <c r="AB953" s="291"/>
      <c r="AC953" s="291"/>
      <c r="AD953" s="291"/>
      <c r="AE953" s="421"/>
      <c r="AF953" s="410"/>
      <c r="AG953" s="410"/>
      <c r="AH953" s="410"/>
      <c r="AI953" s="410"/>
      <c r="AJ953" s="410"/>
      <c r="AK953" s="410"/>
      <c r="AL953" s="410"/>
      <c r="AM953" s="410"/>
      <c r="AN953" s="410"/>
      <c r="AO953" s="410"/>
      <c r="AP953" s="410"/>
      <c r="AQ953" s="410"/>
      <c r="AR953" s="410"/>
      <c r="AS953" s="292">
        <f>SUM(AE953:AR953)</f>
        <v>0</v>
      </c>
    </row>
    <row r="954" spans="1:45" hidden="1" outlineLevel="1">
      <c r="A954" s="519"/>
      <c r="B954" s="290" t="s">
        <v>341</v>
      </c>
      <c r="C954" s="287" t="s">
        <v>163</v>
      </c>
      <c r="D954" s="291"/>
      <c r="E954" s="291"/>
      <c r="F954" s="291"/>
      <c r="G954" s="291"/>
      <c r="H954" s="291"/>
      <c r="I954" s="291"/>
      <c r="J954" s="291"/>
      <c r="K954" s="291"/>
      <c r="L954" s="291"/>
      <c r="M954" s="291"/>
      <c r="N954" s="291"/>
      <c r="O954" s="291"/>
      <c r="P954" s="291"/>
      <c r="Q954" s="291">
        <v>12</v>
      </c>
      <c r="R954" s="291"/>
      <c r="S954" s="291"/>
      <c r="T954" s="291"/>
      <c r="U954" s="291"/>
      <c r="V954" s="291"/>
      <c r="W954" s="291"/>
      <c r="X954" s="291"/>
      <c r="Y954" s="291"/>
      <c r="Z954" s="291"/>
      <c r="AA954" s="291"/>
      <c r="AB954" s="291"/>
      <c r="AC954" s="291"/>
      <c r="AD954" s="291"/>
      <c r="AE954" s="406">
        <v>0</v>
      </c>
      <c r="AF954" s="406">
        <v>0</v>
      </c>
      <c r="AG954" s="406">
        <v>0</v>
      </c>
      <c r="AH954" s="406">
        <v>0</v>
      </c>
      <c r="AI954" s="406">
        <v>0</v>
      </c>
      <c r="AJ954" s="406">
        <v>0</v>
      </c>
      <c r="AK954" s="406">
        <v>0</v>
      </c>
      <c r="AL954" s="406">
        <f t="shared" ref="AL954" si="1342">AL953</f>
        <v>0</v>
      </c>
      <c r="AM954" s="406">
        <f t="shared" ref="AM954" si="1343">AM953</f>
        <v>0</v>
      </c>
      <c r="AN954" s="406">
        <f t="shared" ref="AN954" si="1344">AN953</f>
        <v>0</v>
      </c>
      <c r="AO954" s="406">
        <f t="shared" ref="AO954" si="1345">AO953</f>
        <v>0</v>
      </c>
      <c r="AP954" s="406">
        <f t="shared" ref="AP954" si="1346">AP953</f>
        <v>0</v>
      </c>
      <c r="AQ954" s="406">
        <f t="shared" ref="AQ954" si="1347">AQ953</f>
        <v>0</v>
      </c>
      <c r="AR954" s="406">
        <f t="shared" ref="AR954" si="1348">AR953</f>
        <v>0</v>
      </c>
      <c r="AS954" s="302"/>
    </row>
    <row r="955" spans="1:45" hidden="1" outlineLevel="1">
      <c r="A955" s="519"/>
      <c r="B955" s="423"/>
      <c r="C955" s="287"/>
      <c r="D955" s="287"/>
      <c r="E955" s="287"/>
      <c r="F955" s="287"/>
      <c r="G955" s="287"/>
      <c r="H955" s="287"/>
      <c r="I955" s="287"/>
      <c r="J955" s="287"/>
      <c r="K955" s="287"/>
      <c r="L955" s="287"/>
      <c r="M955" s="287"/>
      <c r="N955" s="287"/>
      <c r="O955" s="287"/>
      <c r="P955" s="287"/>
      <c r="Q955" s="287"/>
      <c r="R955" s="287"/>
      <c r="S955" s="287"/>
      <c r="T955" s="287"/>
      <c r="U955" s="287"/>
      <c r="V955" s="287"/>
      <c r="W955" s="287"/>
      <c r="X955" s="287"/>
      <c r="Y955" s="287"/>
      <c r="Z955" s="287"/>
      <c r="AA955" s="287"/>
      <c r="AB955" s="287"/>
      <c r="AC955" s="287"/>
      <c r="AD955" s="287"/>
      <c r="AE955" s="407"/>
      <c r="AF955" s="420"/>
      <c r="AG955" s="420"/>
      <c r="AH955" s="420"/>
      <c r="AI955" s="420"/>
      <c r="AJ955" s="420"/>
      <c r="AK955" s="420"/>
      <c r="AL955" s="420"/>
      <c r="AM955" s="420"/>
      <c r="AN955" s="420"/>
      <c r="AO955" s="420"/>
      <c r="AP955" s="420"/>
      <c r="AQ955" s="420"/>
      <c r="AR955" s="420"/>
      <c r="AS955" s="302"/>
    </row>
    <row r="956" spans="1:45" ht="30" hidden="1" outlineLevel="1">
      <c r="A956" s="519">
        <v>49</v>
      </c>
      <c r="B956" s="423" t="s">
        <v>141</v>
      </c>
      <c r="C956" s="287" t="s">
        <v>25</v>
      </c>
      <c r="D956" s="291"/>
      <c r="E956" s="291"/>
      <c r="F956" s="291"/>
      <c r="G956" s="291"/>
      <c r="H956" s="291"/>
      <c r="I956" s="291"/>
      <c r="J956" s="291"/>
      <c r="K956" s="291"/>
      <c r="L956" s="291"/>
      <c r="M956" s="291"/>
      <c r="N956" s="291"/>
      <c r="O956" s="291"/>
      <c r="P956" s="291"/>
      <c r="Q956" s="291">
        <v>12</v>
      </c>
      <c r="R956" s="291"/>
      <c r="S956" s="291"/>
      <c r="T956" s="291"/>
      <c r="U956" s="291"/>
      <c r="V956" s="291"/>
      <c r="W956" s="291"/>
      <c r="X956" s="291"/>
      <c r="Y956" s="291"/>
      <c r="Z956" s="291"/>
      <c r="AA956" s="291"/>
      <c r="AB956" s="291"/>
      <c r="AC956" s="291"/>
      <c r="AD956" s="291"/>
      <c r="AE956" s="421"/>
      <c r="AF956" s="410"/>
      <c r="AG956" s="410"/>
      <c r="AH956" s="410"/>
      <c r="AI956" s="410"/>
      <c r="AJ956" s="410"/>
      <c r="AK956" s="410"/>
      <c r="AL956" s="410"/>
      <c r="AM956" s="410"/>
      <c r="AN956" s="410"/>
      <c r="AO956" s="410"/>
      <c r="AP956" s="410"/>
      <c r="AQ956" s="410"/>
      <c r="AR956" s="410"/>
      <c r="AS956" s="292">
        <f>SUM(AE956:AR956)</f>
        <v>0</v>
      </c>
    </row>
    <row r="957" spans="1:45" hidden="1" outlineLevel="1">
      <c r="A957" s="519"/>
      <c r="B957" s="290" t="s">
        <v>341</v>
      </c>
      <c r="C957" s="287" t="s">
        <v>163</v>
      </c>
      <c r="D957" s="291"/>
      <c r="E957" s="291"/>
      <c r="F957" s="291"/>
      <c r="G957" s="291"/>
      <c r="H957" s="291"/>
      <c r="I957" s="291"/>
      <c r="J957" s="291"/>
      <c r="K957" s="291"/>
      <c r="L957" s="291"/>
      <c r="M957" s="291"/>
      <c r="N957" s="291"/>
      <c r="O957" s="291"/>
      <c r="P957" s="291"/>
      <c r="Q957" s="291">
        <v>12</v>
      </c>
      <c r="R957" s="291"/>
      <c r="S957" s="291"/>
      <c r="T957" s="291"/>
      <c r="U957" s="291"/>
      <c r="V957" s="291"/>
      <c r="W957" s="291"/>
      <c r="X957" s="291"/>
      <c r="Y957" s="291"/>
      <c r="Z957" s="291"/>
      <c r="AA957" s="291"/>
      <c r="AB957" s="291"/>
      <c r="AC957" s="291"/>
      <c r="AD957" s="291"/>
      <c r="AE957" s="406">
        <v>0</v>
      </c>
      <c r="AF957" s="406">
        <v>0</v>
      </c>
      <c r="AG957" s="406">
        <v>0</v>
      </c>
      <c r="AH957" s="406">
        <v>0</v>
      </c>
      <c r="AI957" s="406">
        <v>0</v>
      </c>
      <c r="AJ957" s="406">
        <v>0</v>
      </c>
      <c r="AK957" s="406">
        <v>0</v>
      </c>
      <c r="AL957" s="406">
        <f t="shared" ref="AL957" si="1349">AL956</f>
        <v>0</v>
      </c>
      <c r="AM957" s="406">
        <f t="shared" ref="AM957" si="1350">AM956</f>
        <v>0</v>
      </c>
      <c r="AN957" s="406">
        <f t="shared" ref="AN957" si="1351">AN956</f>
        <v>0</v>
      </c>
      <c r="AO957" s="406">
        <f t="shared" ref="AO957" si="1352">AO956</f>
        <v>0</v>
      </c>
      <c r="AP957" s="406">
        <f t="shared" ref="AP957" si="1353">AP956</f>
        <v>0</v>
      </c>
      <c r="AQ957" s="406">
        <f t="shared" ref="AQ957" si="1354">AQ956</f>
        <v>0</v>
      </c>
      <c r="AR957" s="406">
        <f t="shared" ref="AR957" si="1355">AR956</f>
        <v>0</v>
      </c>
      <c r="AS957" s="302"/>
    </row>
    <row r="958" spans="1:45" ht="15.75" hidden="1" outlineLevel="1">
      <c r="A958" s="519"/>
      <c r="B958" s="319"/>
      <c r="C958" s="296"/>
      <c r="D958" s="287"/>
      <c r="E958" s="287"/>
      <c r="F958" s="287"/>
      <c r="G958" s="287"/>
      <c r="H958" s="287"/>
      <c r="I958" s="287"/>
      <c r="J958" s="287"/>
      <c r="K958" s="287"/>
      <c r="L958" s="287"/>
      <c r="M958" s="287"/>
      <c r="N958" s="287"/>
      <c r="O958" s="287"/>
      <c r="P958" s="287"/>
      <c r="Q958" s="296"/>
      <c r="R958" s="287"/>
      <c r="S958" s="287"/>
      <c r="T958" s="287"/>
      <c r="U958" s="287"/>
      <c r="V958" s="287"/>
      <c r="W958" s="287"/>
      <c r="X958" s="287"/>
      <c r="Y958" s="287"/>
      <c r="Z958" s="287"/>
      <c r="AA958" s="287"/>
      <c r="AB958" s="287"/>
      <c r="AC958" s="287"/>
      <c r="AD958" s="287"/>
      <c r="AE958" s="407"/>
      <c r="AF958" s="407"/>
      <c r="AG958" s="407"/>
      <c r="AH958" s="407"/>
      <c r="AI958" s="407"/>
      <c r="AJ958" s="407"/>
      <c r="AK958" s="407"/>
      <c r="AL958" s="407"/>
      <c r="AM958" s="407"/>
      <c r="AN958" s="407"/>
      <c r="AO958" s="407"/>
      <c r="AP958" s="407"/>
      <c r="AQ958" s="407"/>
      <c r="AR958" s="407"/>
      <c r="AS958" s="302"/>
    </row>
    <row r="959" spans="1:45" ht="15.75" hidden="1" outlineLevel="1">
      <c r="A959" s="519"/>
      <c r="B959" s="741" t="s">
        <v>929</v>
      </c>
      <c r="AS959" s="737"/>
    </row>
    <row r="960" spans="1:45" hidden="1" outlineLevel="1">
      <c r="A960" s="519">
        <v>50</v>
      </c>
      <c r="B960" s="290"/>
      <c r="AS960" s="737"/>
    </row>
    <row r="961" spans="1:45" ht="15.75" hidden="1" outlineLevel="1">
      <c r="A961" s="519"/>
      <c r="B961" s="423" t="s">
        <v>928</v>
      </c>
      <c r="C961" s="287" t="s">
        <v>25</v>
      </c>
      <c r="D961" s="291"/>
      <c r="E961" s="291"/>
      <c r="F961" s="291"/>
      <c r="G961" s="291"/>
      <c r="H961" s="291"/>
      <c r="I961" s="291"/>
      <c r="J961" s="291"/>
      <c r="K961" s="291"/>
      <c r="L961" s="291"/>
      <c r="M961" s="291"/>
      <c r="N961" s="291"/>
      <c r="O961" s="291"/>
      <c r="P961" s="291"/>
      <c r="Q961" s="291">
        <v>12</v>
      </c>
      <c r="R961" s="291"/>
      <c r="S961" s="291"/>
      <c r="T961" s="291"/>
      <c r="U961" s="291"/>
      <c r="V961" s="291"/>
      <c r="W961" s="291"/>
      <c r="X961" s="291"/>
      <c r="Y961" s="291"/>
      <c r="Z961" s="291"/>
      <c r="AA961" s="291"/>
      <c r="AB961" s="291"/>
      <c r="AC961" s="291"/>
      <c r="AD961" s="291"/>
      <c r="AE961" s="421"/>
      <c r="AF961" s="410"/>
      <c r="AG961" s="410"/>
      <c r="AH961" s="410"/>
      <c r="AI961" s="410"/>
      <c r="AJ961" s="410"/>
      <c r="AK961" s="410"/>
      <c r="AL961" s="410"/>
      <c r="AM961" s="410"/>
      <c r="AN961" s="410"/>
      <c r="AO961" s="410"/>
      <c r="AP961" s="410"/>
      <c r="AQ961" s="410"/>
      <c r="AR961" s="410"/>
      <c r="AS961" s="292">
        <f>SUM(AE961:AR961)</f>
        <v>0</v>
      </c>
    </row>
    <row r="962" spans="1:45" hidden="1" outlineLevel="1">
      <c r="A962" s="519"/>
      <c r="B962" s="290" t="s">
        <v>341</v>
      </c>
      <c r="C962" s="287" t="s">
        <v>163</v>
      </c>
      <c r="D962" s="291"/>
      <c r="E962" s="291"/>
      <c r="F962" s="291"/>
      <c r="G962" s="291"/>
      <c r="H962" s="291"/>
      <c r="I962" s="291"/>
      <c r="J962" s="291"/>
      <c r="K962" s="291"/>
      <c r="L962" s="291"/>
      <c r="M962" s="291"/>
      <c r="N962" s="291"/>
      <c r="O962" s="291"/>
      <c r="P962" s="291"/>
      <c r="Q962" s="291">
        <v>12</v>
      </c>
      <c r="R962" s="291"/>
      <c r="S962" s="291"/>
      <c r="T962" s="291"/>
      <c r="U962" s="291"/>
      <c r="V962" s="291"/>
      <c r="W962" s="291"/>
      <c r="X962" s="291"/>
      <c r="Y962" s="291"/>
      <c r="Z962" s="291"/>
      <c r="AA962" s="291"/>
      <c r="AB962" s="291"/>
      <c r="AC962" s="291"/>
      <c r="AD962" s="291"/>
      <c r="AE962" s="406">
        <v>0</v>
      </c>
      <c r="AF962" s="406">
        <v>0</v>
      </c>
      <c r="AG962" s="406">
        <v>0</v>
      </c>
      <c r="AH962" s="406">
        <v>0</v>
      </c>
      <c r="AI962" s="406">
        <v>0</v>
      </c>
      <c r="AJ962" s="406">
        <v>0</v>
      </c>
      <c r="AK962" s="406">
        <v>0</v>
      </c>
      <c r="AL962" s="406">
        <f t="shared" ref="AL962:AR962" si="1356">AL961</f>
        <v>0</v>
      </c>
      <c r="AM962" s="406">
        <f t="shared" si="1356"/>
        <v>0</v>
      </c>
      <c r="AN962" s="406">
        <f t="shared" si="1356"/>
        <v>0</v>
      </c>
      <c r="AO962" s="406">
        <f t="shared" si="1356"/>
        <v>0</v>
      </c>
      <c r="AP962" s="406">
        <f t="shared" si="1356"/>
        <v>0</v>
      </c>
      <c r="AQ962" s="406">
        <f t="shared" si="1356"/>
        <v>0</v>
      </c>
      <c r="AR962" s="406">
        <f t="shared" si="1356"/>
        <v>0</v>
      </c>
      <c r="AS962" s="302"/>
    </row>
    <row r="963" spans="1:45" hidden="1" outlineLevel="1">
      <c r="A963" s="519"/>
      <c r="B963" s="290"/>
      <c r="C963" s="301"/>
      <c r="D963" s="287"/>
      <c r="E963" s="287"/>
      <c r="F963" s="287"/>
      <c r="G963" s="287"/>
      <c r="H963" s="287"/>
      <c r="I963" s="287"/>
      <c r="J963" s="287"/>
      <c r="K963" s="287"/>
      <c r="L963" s="287"/>
      <c r="M963" s="287"/>
      <c r="N963" s="287"/>
      <c r="O963" s="287"/>
      <c r="P963" s="287"/>
      <c r="Q963" s="287"/>
      <c r="R963" s="287"/>
      <c r="S963" s="287"/>
      <c r="T963" s="287"/>
      <c r="U963" s="287"/>
      <c r="V963" s="287"/>
      <c r="W963" s="287"/>
      <c r="X963" s="287"/>
      <c r="Y963" s="287"/>
      <c r="Z963" s="287"/>
      <c r="AA963" s="287"/>
      <c r="AB963" s="287"/>
      <c r="AC963" s="287"/>
      <c r="AD963" s="287"/>
      <c r="AE963" s="297"/>
      <c r="AF963" s="297"/>
      <c r="AG963" s="297"/>
      <c r="AH963" s="297"/>
      <c r="AI963" s="297"/>
      <c r="AJ963" s="297"/>
      <c r="AK963" s="297"/>
      <c r="AL963" s="297"/>
      <c r="AM963" s="297"/>
      <c r="AN963" s="297"/>
      <c r="AO963" s="297"/>
      <c r="AP963" s="297"/>
      <c r="AQ963" s="297"/>
      <c r="AR963" s="297"/>
      <c r="AS963" s="302"/>
    </row>
    <row r="964" spans="1:45" ht="15.75" collapsed="1">
      <c r="B964" s="323" t="s">
        <v>327</v>
      </c>
      <c r="C964" s="325"/>
      <c r="D964" s="325">
        <f>SUM(D802:D957)</f>
        <v>29319905.0498414</v>
      </c>
      <c r="E964" s="325">
        <f t="shared" ref="E964:P964" si="1357">SUM(E802:E957)</f>
        <v>29210901.789107315</v>
      </c>
      <c r="F964" s="325">
        <f t="shared" si="1357"/>
        <v>29038936.05094244</v>
      </c>
      <c r="G964" s="325">
        <f t="shared" si="1357"/>
        <v>29024910.137169603</v>
      </c>
      <c r="H964" s="325">
        <f t="shared" si="1357"/>
        <v>29004383.366375841</v>
      </c>
      <c r="I964" s="325">
        <f t="shared" si="1357"/>
        <v>28886505.078834172</v>
      </c>
      <c r="J964" s="325">
        <f t="shared" si="1357"/>
        <v>28860669.089939747</v>
      </c>
      <c r="K964" s="325">
        <f t="shared" si="1357"/>
        <v>28832989.243094176</v>
      </c>
      <c r="L964" s="325">
        <f t="shared" si="1357"/>
        <v>27883143.776593264</v>
      </c>
      <c r="M964" s="325">
        <f t="shared" si="1357"/>
        <v>27751644.802508026</v>
      </c>
      <c r="N964" s="325">
        <f t="shared" si="1357"/>
        <v>26917953.70163586</v>
      </c>
      <c r="O964" s="325">
        <f t="shared" si="1357"/>
        <v>26840843.011811312</v>
      </c>
      <c r="P964" s="325">
        <f t="shared" si="1357"/>
        <v>7912598.2621151851</v>
      </c>
      <c r="Q964" s="325"/>
      <c r="R964" s="325">
        <f>SUM(R802:R957)</f>
        <v>4292.4309042791419</v>
      </c>
      <c r="S964" s="325">
        <f t="shared" ref="S964:AD964" si="1358">SUM(S802:S957)</f>
        <v>4276.1884826447904</v>
      </c>
      <c r="T964" s="325">
        <f t="shared" si="1358"/>
        <v>4250.0678725806774</v>
      </c>
      <c r="U964" s="325">
        <f t="shared" si="1358"/>
        <v>4216.8610035198644</v>
      </c>
      <c r="V964" s="325">
        <f t="shared" si="1358"/>
        <v>4213.4952892616066</v>
      </c>
      <c r="W964" s="325">
        <f t="shared" si="1358"/>
        <v>4184.4785889508148</v>
      </c>
      <c r="X964" s="325">
        <f t="shared" si="1358"/>
        <v>4179.010516498277</v>
      </c>
      <c r="Y964" s="325">
        <f t="shared" si="1358"/>
        <v>4172.4920798458161</v>
      </c>
      <c r="Z964" s="325">
        <f t="shared" si="1358"/>
        <v>4048.3281553868783</v>
      </c>
      <c r="AA964" s="325">
        <f t="shared" si="1358"/>
        <v>4032.2864215097238</v>
      </c>
      <c r="AB964" s="325">
        <f t="shared" si="1358"/>
        <v>3969.9322763516584</v>
      </c>
      <c r="AC964" s="325">
        <f t="shared" si="1358"/>
        <v>3949.1247136670363</v>
      </c>
      <c r="AD964" s="325">
        <f t="shared" si="1358"/>
        <v>1218.2396723793256</v>
      </c>
      <c r="AE964" s="325">
        <f>IF(AE800="kWh",SUMPRODUCT(D802:D962,AE802:AE962))</f>
        <v>0</v>
      </c>
      <c r="AF964" s="325">
        <f>IF(AF800="kWh",SUMPRODUCT(D802:D962,AF802:AF962))</f>
        <v>3722637.1215483523</v>
      </c>
      <c r="AG964" s="325">
        <f>IF(AG800="kw",SUMPRODUCT($Q$802:$Q$962,$R$802:$R$962,AG802:AG962),SUMPRODUCT($D$802:$D$962,AG802:AG962))</f>
        <v>22363.088561500866</v>
      </c>
      <c r="AH964" s="325">
        <f t="shared" ref="AH964:AR964" si="1359">IF(AH800="kw",SUMPRODUCT($Q$802:$Q$962,$R$802:$R$962,AH802:AH962),SUMPRODUCT($D$802:$D$962,AH802:AH962))</f>
        <v>7136.2089525081474</v>
      </c>
      <c r="AI964" s="325">
        <f>IF(AI800="kw",SUMPRODUCT($Q$802:$Q$962,$R$802:$R$962,AI802:AI962),SUMPRODUCT($D$802:$D$962,AI802:AI962))</f>
        <v>5415.5921028247258</v>
      </c>
      <c r="AJ964" s="325">
        <f t="shared" si="1359"/>
        <v>8591.4314190000005</v>
      </c>
      <c r="AK964" s="325">
        <f t="shared" si="1359"/>
        <v>750605.98828442476</v>
      </c>
      <c r="AL964" s="325">
        <f t="shared" si="1359"/>
        <v>0</v>
      </c>
      <c r="AM964" s="325">
        <f t="shared" si="1359"/>
        <v>0</v>
      </c>
      <c r="AN964" s="325">
        <f t="shared" si="1359"/>
        <v>0</v>
      </c>
      <c r="AO964" s="325">
        <f t="shared" si="1359"/>
        <v>0</v>
      </c>
      <c r="AP964" s="325">
        <f t="shared" si="1359"/>
        <v>0</v>
      </c>
      <c r="AQ964" s="325">
        <f t="shared" si="1359"/>
        <v>0</v>
      </c>
      <c r="AR964" s="325">
        <f t="shared" si="1359"/>
        <v>0</v>
      </c>
      <c r="AS964" s="326"/>
    </row>
    <row r="965" spans="1:45" ht="15.75">
      <c r="B965" s="386" t="s">
        <v>328</v>
      </c>
      <c r="C965" s="387"/>
      <c r="D965" s="387"/>
      <c r="E965" s="387"/>
      <c r="F965" s="387"/>
      <c r="G965" s="387"/>
      <c r="H965" s="387"/>
      <c r="I965" s="387"/>
      <c r="J965" s="387"/>
      <c r="K965" s="387"/>
      <c r="L965" s="387"/>
      <c r="M965" s="387"/>
      <c r="N965" s="387"/>
      <c r="O965" s="387"/>
      <c r="P965" s="387"/>
      <c r="Q965" s="387"/>
      <c r="R965" s="387"/>
      <c r="S965" s="387"/>
      <c r="T965" s="387"/>
      <c r="U965" s="387"/>
      <c r="V965" s="387"/>
      <c r="W965" s="387"/>
      <c r="X965" s="387"/>
      <c r="Y965" s="387"/>
      <c r="Z965" s="387"/>
      <c r="AA965" s="387"/>
      <c r="AB965" s="387"/>
      <c r="AC965" s="387"/>
      <c r="AD965" s="387"/>
      <c r="AE965" s="387">
        <f>HLOOKUP(AE799,'2. LRAMVA Threshold'!$B$42:$Q$60,11,FALSE)</f>
        <v>0</v>
      </c>
      <c r="AF965" s="387">
        <f>HLOOKUP(AF799,'2. LRAMVA Threshold'!$B$42:$Q$53,11,FALSE)</f>
        <v>0</v>
      </c>
      <c r="AG965" s="387">
        <f>HLOOKUP(AG605,'2. LRAMVA Threshold'!$B$42:$Q$53,11,FALSE)</f>
        <v>0</v>
      </c>
      <c r="AH965" s="387">
        <f>HLOOKUP(AH605,'2. LRAMVA Threshold'!$B$42:$Q$53,11,FALSE)</f>
        <v>0</v>
      </c>
      <c r="AI965" s="387">
        <f>HLOOKUP(AI605,'2. LRAMVA Threshold'!$B$42:$Q$53,11,FALSE)</f>
        <v>0</v>
      </c>
      <c r="AJ965" s="387">
        <f>HLOOKUP(AJ605,'2. LRAMVA Threshold'!$B$42:$Q$53,11,FALSE)</f>
        <v>0</v>
      </c>
      <c r="AK965" s="387">
        <f>HLOOKUP(AK605,'2. LRAMVA Threshold'!$B$42:$Q$53,11,FALSE)</f>
        <v>0</v>
      </c>
      <c r="AL965" s="387">
        <f>HLOOKUP(AL605,'2. LRAMVA Threshold'!$B$42:$Q$53,11,FALSE)</f>
        <v>0</v>
      </c>
      <c r="AM965" s="387">
        <f>HLOOKUP(AM605,'2. LRAMVA Threshold'!$B$42:$Q$53,11,FALSE)</f>
        <v>0</v>
      </c>
      <c r="AN965" s="387">
        <f>HLOOKUP(AN605,'2. LRAMVA Threshold'!$B$42:$Q$53,11,FALSE)</f>
        <v>0</v>
      </c>
      <c r="AO965" s="387">
        <f>HLOOKUP(AO605,'2. LRAMVA Threshold'!$B$42:$Q$53,11,FALSE)</f>
        <v>0</v>
      </c>
      <c r="AP965" s="387">
        <f>HLOOKUP(AP605,'2. LRAMVA Threshold'!$B$42:$Q$53,11,FALSE)</f>
        <v>0</v>
      </c>
      <c r="AQ965" s="387">
        <f>HLOOKUP(AQ605,'2. LRAMVA Threshold'!$B$42:$Q$53,11,FALSE)</f>
        <v>0</v>
      </c>
      <c r="AR965" s="387">
        <f>HLOOKUP(AR605,'2. LRAMVA Threshold'!$B$42:$Q$53,11,FALSE)</f>
        <v>0</v>
      </c>
      <c r="AS965" s="437"/>
    </row>
    <row r="966" spans="1:45">
      <c r="B966" s="389"/>
      <c r="C966" s="427"/>
      <c r="D966" s="428"/>
      <c r="E966" s="428"/>
      <c r="F966" s="428"/>
      <c r="G966" s="428"/>
      <c r="H966" s="428"/>
      <c r="I966" s="428"/>
      <c r="J966" s="428"/>
      <c r="K966" s="428"/>
      <c r="L966" s="428"/>
      <c r="M966" s="428"/>
      <c r="N966" s="391"/>
      <c r="O966" s="391"/>
      <c r="P966" s="391"/>
      <c r="Q966" s="428"/>
      <c r="R966" s="429"/>
      <c r="S966" s="428"/>
      <c r="T966" s="428"/>
      <c r="U966" s="428"/>
      <c r="V966" s="430"/>
      <c r="W966" s="430"/>
      <c r="X966" s="430"/>
      <c r="Y966" s="430"/>
      <c r="Z966" s="428"/>
      <c r="AA966" s="428"/>
      <c r="AB966" s="391"/>
      <c r="AC966" s="391"/>
      <c r="AD966" s="391"/>
      <c r="AE966" s="431"/>
      <c r="AF966" s="431"/>
      <c r="AG966" s="431"/>
      <c r="AH966" s="431"/>
      <c r="AI966" s="431"/>
      <c r="AJ966" s="431"/>
      <c r="AK966" s="431"/>
      <c r="AL966" s="394"/>
      <c r="AM966" s="394"/>
      <c r="AN966" s="394"/>
      <c r="AO966" s="394"/>
      <c r="AP966" s="394"/>
      <c r="AQ966" s="394"/>
      <c r="AR966" s="394"/>
      <c r="AS966" s="395"/>
    </row>
    <row r="967" spans="1:45">
      <c r="B967" s="320" t="s">
        <v>329</v>
      </c>
      <c r="C967" s="334"/>
      <c r="D967" s="334"/>
      <c r="E967" s="371"/>
      <c r="F967" s="371"/>
      <c r="G967" s="371"/>
      <c r="H967" s="371"/>
      <c r="I967" s="371"/>
      <c r="J967" s="371"/>
      <c r="K967" s="371"/>
      <c r="L967" s="371"/>
      <c r="M967" s="371"/>
      <c r="N967" s="371"/>
      <c r="O967" s="371"/>
      <c r="P967" s="371"/>
      <c r="Q967" s="371"/>
      <c r="R967" s="287"/>
      <c r="S967" s="336"/>
      <c r="T967" s="336"/>
      <c r="U967" s="336"/>
      <c r="V967" s="335"/>
      <c r="W967" s="335"/>
      <c r="X967" s="335"/>
      <c r="Y967" s="335"/>
      <c r="Z967" s="336"/>
      <c r="AA967" s="336"/>
      <c r="AB967" s="336"/>
      <c r="AC967" s="336"/>
      <c r="AD967" s="336"/>
      <c r="AE967" s="802">
        <f>HLOOKUP(AE$35,'3.  Distribution Rates'!$C$122:$P$135,11,FALSE)</f>
        <v>0</v>
      </c>
      <c r="AF967" s="802">
        <f>HLOOKUP(AF$35,'3.  Distribution Rates'!$C$122:$P$135,11,FALSE)</f>
        <v>0</v>
      </c>
      <c r="AG967" s="337">
        <f>HLOOKUP(AG$35,'3.  Distribution Rates'!$C$122:$P$135,11,FALSE)</f>
        <v>0</v>
      </c>
      <c r="AH967" s="337">
        <f>HLOOKUP(AH$35,'3.  Distribution Rates'!$C$122:$P$135,11,FALSE)</f>
        <v>0</v>
      </c>
      <c r="AI967" s="337">
        <f>HLOOKUP(AI$35,'3.  Distribution Rates'!$C$122:$P$135,11,FALSE)</f>
        <v>0</v>
      </c>
      <c r="AJ967" s="337">
        <f>HLOOKUP(AJ$35,'3.  Distribution Rates'!$C$122:$P$135,11,FALSE)</f>
        <v>0</v>
      </c>
      <c r="AK967" s="337">
        <f>HLOOKUP(AK$35,'3.  Distribution Rates'!$C$122:$P$135,11,FALSE)</f>
        <v>0</v>
      </c>
      <c r="AL967" s="337">
        <f>HLOOKUP(AL$35,'3.  Distribution Rates'!$C$122:$P$135,11,FALSE)</f>
        <v>0</v>
      </c>
      <c r="AM967" s="337">
        <f>HLOOKUP(AM$35,'3.  Distribution Rates'!$C$122:$P$135,11,FALSE)</f>
        <v>0</v>
      </c>
      <c r="AN967" s="337">
        <f>HLOOKUP(AN$35,'3.  Distribution Rates'!$C$122:$P$135,11,FALSE)</f>
        <v>0</v>
      </c>
      <c r="AO967" s="337">
        <f>HLOOKUP(AO$35,'3.  Distribution Rates'!$C$122:$P$135,11,FALSE)</f>
        <v>0</v>
      </c>
      <c r="AP967" s="337">
        <f>HLOOKUP(AP$35,'3.  Distribution Rates'!$C$122:$P$135,11,FALSE)</f>
        <v>0</v>
      </c>
      <c r="AQ967" s="337">
        <f>HLOOKUP(AQ$35,'3.  Distribution Rates'!$C$122:$P$135,11,FALSE)</f>
        <v>0</v>
      </c>
      <c r="AR967" s="337">
        <f>HLOOKUP(AR$35,'3.  Distribution Rates'!$C$122:$P$135,11,FALSE)</f>
        <v>0</v>
      </c>
      <c r="AS967" s="372"/>
    </row>
    <row r="968" spans="1:45">
      <c r="B968" s="320" t="s">
        <v>330</v>
      </c>
      <c r="C968" s="341"/>
      <c r="D968" s="305"/>
      <c r="E968" s="275"/>
      <c r="F968" s="275"/>
      <c r="G968" s="275"/>
      <c r="H968" s="275"/>
      <c r="I968" s="275"/>
      <c r="J968" s="275"/>
      <c r="K968" s="275"/>
      <c r="L968" s="275"/>
      <c r="M968" s="275"/>
      <c r="N968" s="275"/>
      <c r="O968" s="275"/>
      <c r="P968" s="275"/>
      <c r="Q968" s="275"/>
      <c r="R968" s="287"/>
      <c r="S968" s="275"/>
      <c r="T968" s="275"/>
      <c r="U968" s="275"/>
      <c r="V968" s="305"/>
      <c r="W968" s="305"/>
      <c r="X968" s="305"/>
      <c r="Y968" s="305"/>
      <c r="Z968" s="275"/>
      <c r="AA968" s="275"/>
      <c r="AB968" s="275"/>
      <c r="AC968" s="275"/>
      <c r="AD968" s="275"/>
      <c r="AE968" s="373">
        <f>'4.  2011-2014 LRAM'!AM142*AE967</f>
        <v>0</v>
      </c>
      <c r="AF968" s="373">
        <f>'4.  2011-2014 LRAM'!AN142*AF967</f>
        <v>0</v>
      </c>
      <c r="AG968" s="373">
        <f>'4.  2011-2014 LRAM'!AO142*AG967</f>
        <v>0</v>
      </c>
      <c r="AH968" s="373">
        <f>'4.  2011-2014 LRAM'!AP142*AH967</f>
        <v>0</v>
      </c>
      <c r="AI968" s="373">
        <f>'4.  2011-2014 LRAM'!AQ142*AI967</f>
        <v>0</v>
      </c>
      <c r="AJ968" s="373">
        <f>'4.  2011-2014 LRAM'!AR142*AJ967</f>
        <v>0</v>
      </c>
      <c r="AK968" s="373">
        <f>'4.  2011-2014 LRAM'!AS142*AK967</f>
        <v>0</v>
      </c>
      <c r="AL968" s="373">
        <f>'4.  2011-2014 LRAM'!AT142*AL967</f>
        <v>0</v>
      </c>
      <c r="AM968" s="373">
        <f>'4.  2011-2014 LRAM'!AU142*AM967</f>
        <v>0</v>
      </c>
      <c r="AN968" s="373">
        <f>'4.  2011-2014 LRAM'!AV142*AN967</f>
        <v>0</v>
      </c>
      <c r="AO968" s="373">
        <f>'4.  2011-2014 LRAM'!AW142*AO967</f>
        <v>0</v>
      </c>
      <c r="AP968" s="373">
        <f>'4.  2011-2014 LRAM'!AX142*AP967</f>
        <v>0</v>
      </c>
      <c r="AQ968" s="373">
        <f>'4.  2011-2014 LRAM'!AY142*AQ967</f>
        <v>0</v>
      </c>
      <c r="AR968" s="373">
        <f>'4.  2011-2014 LRAM'!AZ142*AR967</f>
        <v>0</v>
      </c>
      <c r="AS968" s="613">
        <f t="shared" ref="AS968:AS975" si="1360">SUM(AE968:AR968)</f>
        <v>0</v>
      </c>
    </row>
    <row r="969" spans="1:45">
      <c r="B969" s="320" t="s">
        <v>331</v>
      </c>
      <c r="C969" s="341"/>
      <c r="D969" s="305"/>
      <c r="E969" s="275"/>
      <c r="F969" s="275"/>
      <c r="G969" s="275"/>
      <c r="H969" s="275"/>
      <c r="I969" s="275"/>
      <c r="J969" s="275"/>
      <c r="K969" s="275"/>
      <c r="L969" s="275"/>
      <c r="M969" s="275"/>
      <c r="N969" s="275"/>
      <c r="O969" s="275"/>
      <c r="P969" s="275"/>
      <c r="Q969" s="275"/>
      <c r="R969" s="287"/>
      <c r="S969" s="275"/>
      <c r="T969" s="275"/>
      <c r="U969" s="275"/>
      <c r="V969" s="305"/>
      <c r="W969" s="305"/>
      <c r="X969" s="305"/>
      <c r="Y969" s="305"/>
      <c r="Z969" s="275"/>
      <c r="AA969" s="275"/>
      <c r="AB969" s="275"/>
      <c r="AC969" s="275"/>
      <c r="AD969" s="275"/>
      <c r="AE969" s="373">
        <f>'4.  2011-2014 LRAM'!AM281*AE967</f>
        <v>0</v>
      </c>
      <c r="AF969" s="373">
        <f>'4.  2011-2014 LRAM'!AN281*AF967</f>
        <v>0</v>
      </c>
      <c r="AG969" s="373">
        <f>'4.  2011-2014 LRAM'!AO281*AG967</f>
        <v>0</v>
      </c>
      <c r="AH969" s="373">
        <f>'4.  2011-2014 LRAM'!AP281*AH967</f>
        <v>0</v>
      </c>
      <c r="AI969" s="373">
        <f>'4.  2011-2014 LRAM'!AQ281*AI967</f>
        <v>0</v>
      </c>
      <c r="AJ969" s="373">
        <f>'4.  2011-2014 LRAM'!AR281*AJ967</f>
        <v>0</v>
      </c>
      <c r="AK969" s="373">
        <f>'4.  2011-2014 LRAM'!AS281*AK967</f>
        <v>0</v>
      </c>
      <c r="AL969" s="373">
        <f>'4.  2011-2014 LRAM'!AT281*AL967</f>
        <v>0</v>
      </c>
      <c r="AM969" s="373">
        <f>'4.  2011-2014 LRAM'!AU281*AM967</f>
        <v>0</v>
      </c>
      <c r="AN969" s="373">
        <f>'4.  2011-2014 LRAM'!AV281*AN967</f>
        <v>0</v>
      </c>
      <c r="AO969" s="373">
        <f>'4.  2011-2014 LRAM'!AW281*AO967</f>
        <v>0</v>
      </c>
      <c r="AP969" s="373">
        <f>'4.  2011-2014 LRAM'!AX281*AP967</f>
        <v>0</v>
      </c>
      <c r="AQ969" s="373">
        <f>'4.  2011-2014 LRAM'!AY281*AQ967</f>
        <v>0</v>
      </c>
      <c r="AR969" s="373">
        <f>'4.  2011-2014 LRAM'!AZ281*AR967</f>
        <v>0</v>
      </c>
      <c r="AS969" s="613">
        <f t="shared" si="1360"/>
        <v>0</v>
      </c>
    </row>
    <row r="970" spans="1:45">
      <c r="B970" s="320" t="s">
        <v>332</v>
      </c>
      <c r="C970" s="341"/>
      <c r="D970" s="305"/>
      <c r="E970" s="275"/>
      <c r="F970" s="275"/>
      <c r="G970" s="275"/>
      <c r="H970" s="275"/>
      <c r="I970" s="275"/>
      <c r="J970" s="275"/>
      <c r="K970" s="275"/>
      <c r="L970" s="275"/>
      <c r="M970" s="275"/>
      <c r="N970" s="275"/>
      <c r="O970" s="275"/>
      <c r="P970" s="275"/>
      <c r="Q970" s="275"/>
      <c r="R970" s="287"/>
      <c r="S970" s="275"/>
      <c r="T970" s="275"/>
      <c r="U970" s="275"/>
      <c r="V970" s="305"/>
      <c r="W970" s="305"/>
      <c r="X970" s="305"/>
      <c r="Y970" s="305"/>
      <c r="Z970" s="275"/>
      <c r="AA970" s="275"/>
      <c r="AB970" s="275"/>
      <c r="AC970" s="275"/>
      <c r="AD970" s="275"/>
      <c r="AE970" s="373">
        <f>'4.  2011-2014 LRAM'!AM417*AE967</f>
        <v>0</v>
      </c>
      <c r="AF970" s="373">
        <f>'4.  2011-2014 LRAM'!AN417*AF967</f>
        <v>0</v>
      </c>
      <c r="AG970" s="373">
        <f>'4.  2011-2014 LRAM'!AO417*AG967</f>
        <v>0</v>
      </c>
      <c r="AH970" s="373">
        <f>'4.  2011-2014 LRAM'!AP417*AH967</f>
        <v>0</v>
      </c>
      <c r="AI970" s="373">
        <f>'4.  2011-2014 LRAM'!AQ417*AI967</f>
        <v>0</v>
      </c>
      <c r="AJ970" s="373">
        <f>'4.  2011-2014 LRAM'!AR417*AJ967</f>
        <v>0</v>
      </c>
      <c r="AK970" s="373">
        <f>'4.  2011-2014 LRAM'!AS417*AK967</f>
        <v>0</v>
      </c>
      <c r="AL970" s="373">
        <f>'4.  2011-2014 LRAM'!AT417*AL967</f>
        <v>0</v>
      </c>
      <c r="AM970" s="373">
        <f>'4.  2011-2014 LRAM'!AU417*AM967</f>
        <v>0</v>
      </c>
      <c r="AN970" s="373">
        <f>'4.  2011-2014 LRAM'!AV417*AN967</f>
        <v>0</v>
      </c>
      <c r="AO970" s="373">
        <f>'4.  2011-2014 LRAM'!AW417*AO967</f>
        <v>0</v>
      </c>
      <c r="AP970" s="373">
        <f>'4.  2011-2014 LRAM'!AX417*AP967</f>
        <v>0</v>
      </c>
      <c r="AQ970" s="373">
        <f>'4.  2011-2014 LRAM'!AY417*AQ967</f>
        <v>0</v>
      </c>
      <c r="AR970" s="373">
        <f>'4.  2011-2014 LRAM'!AZ417*AR967</f>
        <v>0</v>
      </c>
      <c r="AS970" s="613">
        <f t="shared" si="1360"/>
        <v>0</v>
      </c>
    </row>
    <row r="971" spans="1:45">
      <c r="B971" s="320" t="s">
        <v>333</v>
      </c>
      <c r="C971" s="341"/>
      <c r="D971" s="305"/>
      <c r="E971" s="275"/>
      <c r="F971" s="275"/>
      <c r="G971" s="275"/>
      <c r="H971" s="275"/>
      <c r="I971" s="275"/>
      <c r="J971" s="275"/>
      <c r="K971" s="275"/>
      <c r="L971" s="275"/>
      <c r="M971" s="275"/>
      <c r="N971" s="275"/>
      <c r="O971" s="275"/>
      <c r="P971" s="275"/>
      <c r="Q971" s="275"/>
      <c r="R971" s="287"/>
      <c r="S971" s="275"/>
      <c r="T971" s="275"/>
      <c r="U971" s="275"/>
      <c r="V971" s="305"/>
      <c r="W971" s="305"/>
      <c r="X971" s="305"/>
      <c r="Y971" s="305"/>
      <c r="Z971" s="275"/>
      <c r="AA971" s="275"/>
      <c r="AB971" s="275"/>
      <c r="AC971" s="275"/>
      <c r="AD971" s="275"/>
      <c r="AE971" s="373">
        <f>'4.  2011-2014 LRAM'!AM554*AE967</f>
        <v>0</v>
      </c>
      <c r="AF971" s="373">
        <f>'4.  2011-2014 LRAM'!AN554*AF967</f>
        <v>0</v>
      </c>
      <c r="AG971" s="373">
        <f>'4.  2011-2014 LRAM'!AO554*AG967</f>
        <v>0</v>
      </c>
      <c r="AH971" s="373">
        <f>'4.  2011-2014 LRAM'!AP554*AH967</f>
        <v>0</v>
      </c>
      <c r="AI971" s="373">
        <f>'4.  2011-2014 LRAM'!AQ554*AI967</f>
        <v>0</v>
      </c>
      <c r="AJ971" s="373">
        <f>'4.  2011-2014 LRAM'!AR554*AJ967</f>
        <v>0</v>
      </c>
      <c r="AK971" s="373">
        <f>'4.  2011-2014 LRAM'!AS554*AK967</f>
        <v>0</v>
      </c>
      <c r="AL971" s="373">
        <f>'4.  2011-2014 LRAM'!AT554*AL967</f>
        <v>0</v>
      </c>
      <c r="AM971" s="373">
        <f>'4.  2011-2014 LRAM'!AU554*AM967</f>
        <v>0</v>
      </c>
      <c r="AN971" s="373">
        <f>'4.  2011-2014 LRAM'!AV554*AN967</f>
        <v>0</v>
      </c>
      <c r="AO971" s="373">
        <f>'4.  2011-2014 LRAM'!AW554*AO967</f>
        <v>0</v>
      </c>
      <c r="AP971" s="373">
        <f>'4.  2011-2014 LRAM'!AX554*AP967</f>
        <v>0</v>
      </c>
      <c r="AQ971" s="373">
        <f>'4.  2011-2014 LRAM'!AY554*AQ967</f>
        <v>0</v>
      </c>
      <c r="AR971" s="373">
        <f>'4.  2011-2014 LRAM'!AZ554*AR967</f>
        <v>0</v>
      </c>
      <c r="AS971" s="613">
        <f t="shared" si="1360"/>
        <v>0</v>
      </c>
    </row>
    <row r="972" spans="1:45">
      <c r="B972" s="320" t="s">
        <v>334</v>
      </c>
      <c r="C972" s="341"/>
      <c r="D972" s="305"/>
      <c r="E972" s="275"/>
      <c r="F972" s="275"/>
      <c r="G972" s="275"/>
      <c r="H972" s="275"/>
      <c r="I972" s="275"/>
      <c r="J972" s="275"/>
      <c r="K972" s="275"/>
      <c r="L972" s="275"/>
      <c r="M972" s="275"/>
      <c r="N972" s="275"/>
      <c r="O972" s="275"/>
      <c r="P972" s="275"/>
      <c r="Q972" s="275"/>
      <c r="R972" s="287"/>
      <c r="S972" s="275"/>
      <c r="T972" s="275"/>
      <c r="U972" s="275"/>
      <c r="V972" s="305"/>
      <c r="W972" s="305"/>
      <c r="X972" s="305"/>
      <c r="Y972" s="305"/>
      <c r="Z972" s="275"/>
      <c r="AA972" s="275"/>
      <c r="AB972" s="275"/>
      <c r="AC972" s="275"/>
      <c r="AD972" s="275"/>
      <c r="AE972" s="373">
        <f>AE211*AE967</f>
        <v>0</v>
      </c>
      <c r="AF972" s="373">
        <f t="shared" ref="AF972:AR972" si="1361">AF211*AF967</f>
        <v>0</v>
      </c>
      <c r="AG972" s="373">
        <f t="shared" si="1361"/>
        <v>0</v>
      </c>
      <c r="AH972" s="373">
        <f t="shared" si="1361"/>
        <v>0</v>
      </c>
      <c r="AI972" s="373">
        <f t="shared" si="1361"/>
        <v>0</v>
      </c>
      <c r="AJ972" s="373">
        <f t="shared" si="1361"/>
        <v>0</v>
      </c>
      <c r="AK972" s="373">
        <f t="shared" si="1361"/>
        <v>0</v>
      </c>
      <c r="AL972" s="373">
        <f t="shared" si="1361"/>
        <v>0</v>
      </c>
      <c r="AM972" s="373">
        <f t="shared" si="1361"/>
        <v>0</v>
      </c>
      <c r="AN972" s="373">
        <f t="shared" si="1361"/>
        <v>0</v>
      </c>
      <c r="AO972" s="373">
        <f t="shared" si="1361"/>
        <v>0</v>
      </c>
      <c r="AP972" s="373">
        <f t="shared" si="1361"/>
        <v>0</v>
      </c>
      <c r="AQ972" s="373">
        <f t="shared" si="1361"/>
        <v>0</v>
      </c>
      <c r="AR972" s="373">
        <f t="shared" si="1361"/>
        <v>0</v>
      </c>
      <c r="AS972" s="613">
        <f t="shared" si="1360"/>
        <v>0</v>
      </c>
    </row>
    <row r="973" spans="1:45">
      <c r="B973" s="320" t="s">
        <v>335</v>
      </c>
      <c r="C973" s="341"/>
      <c r="D973" s="305"/>
      <c r="E973" s="275"/>
      <c r="F973" s="275"/>
      <c r="G973" s="275"/>
      <c r="H973" s="275"/>
      <c r="I973" s="275"/>
      <c r="J973" s="275"/>
      <c r="K973" s="275"/>
      <c r="L973" s="275"/>
      <c r="M973" s="275"/>
      <c r="N973" s="275"/>
      <c r="O973" s="275"/>
      <c r="P973" s="275"/>
      <c r="Q973" s="275"/>
      <c r="R973" s="287"/>
      <c r="S973" s="275"/>
      <c r="T973" s="275"/>
      <c r="U973" s="275"/>
      <c r="V973" s="305"/>
      <c r="W973" s="305"/>
      <c r="X973" s="305"/>
      <c r="Y973" s="305"/>
      <c r="Z973" s="275"/>
      <c r="AA973" s="275"/>
      <c r="AB973" s="275"/>
      <c r="AC973" s="275"/>
      <c r="AD973" s="275"/>
      <c r="AE973" s="373">
        <f>AE401*AE967</f>
        <v>0</v>
      </c>
      <c r="AF973" s="373">
        <f t="shared" ref="AF973:AR973" si="1362">AF401*AF967</f>
        <v>0</v>
      </c>
      <c r="AG973" s="373">
        <f t="shared" si="1362"/>
        <v>0</v>
      </c>
      <c r="AH973" s="373">
        <f t="shared" si="1362"/>
        <v>0</v>
      </c>
      <c r="AI973" s="373">
        <f t="shared" si="1362"/>
        <v>0</v>
      </c>
      <c r="AJ973" s="373">
        <f t="shared" si="1362"/>
        <v>0</v>
      </c>
      <c r="AK973" s="373">
        <f t="shared" si="1362"/>
        <v>0</v>
      </c>
      <c r="AL973" s="373">
        <f t="shared" si="1362"/>
        <v>0</v>
      </c>
      <c r="AM973" s="373">
        <f t="shared" si="1362"/>
        <v>0</v>
      </c>
      <c r="AN973" s="373">
        <f t="shared" si="1362"/>
        <v>0</v>
      </c>
      <c r="AO973" s="373">
        <f t="shared" si="1362"/>
        <v>0</v>
      </c>
      <c r="AP973" s="373">
        <f t="shared" si="1362"/>
        <v>0</v>
      </c>
      <c r="AQ973" s="373">
        <f t="shared" si="1362"/>
        <v>0</v>
      </c>
      <c r="AR973" s="373">
        <f t="shared" si="1362"/>
        <v>0</v>
      </c>
      <c r="AS973" s="613">
        <f t="shared" si="1360"/>
        <v>0</v>
      </c>
    </row>
    <row r="974" spans="1:45">
      <c r="B974" s="320" t="s">
        <v>336</v>
      </c>
      <c r="C974" s="341"/>
      <c r="D974" s="305"/>
      <c r="E974" s="275"/>
      <c r="F974" s="275"/>
      <c r="G974" s="275"/>
      <c r="H974" s="275"/>
      <c r="I974" s="275"/>
      <c r="J974" s="275"/>
      <c r="K974" s="275"/>
      <c r="L974" s="275"/>
      <c r="M974" s="275"/>
      <c r="N974" s="275"/>
      <c r="O974" s="275"/>
      <c r="P974" s="275"/>
      <c r="Q974" s="275"/>
      <c r="R974" s="287"/>
      <c r="S974" s="275"/>
      <c r="T974" s="275"/>
      <c r="U974" s="275"/>
      <c r="V974" s="305"/>
      <c r="W974" s="305"/>
      <c r="X974" s="305"/>
      <c r="Y974" s="305"/>
      <c r="Z974" s="275"/>
      <c r="AA974" s="275"/>
      <c r="AB974" s="275"/>
      <c r="AC974" s="275"/>
      <c r="AD974" s="275"/>
      <c r="AE974" s="373">
        <f>AE591*AE967</f>
        <v>0</v>
      </c>
      <c r="AF974" s="373">
        <f t="shared" ref="AF974:AR974" si="1363">AF591*AF967</f>
        <v>0</v>
      </c>
      <c r="AG974" s="373">
        <f t="shared" si="1363"/>
        <v>0</v>
      </c>
      <c r="AH974" s="373">
        <f t="shared" si="1363"/>
        <v>0</v>
      </c>
      <c r="AI974" s="373">
        <f t="shared" si="1363"/>
        <v>0</v>
      </c>
      <c r="AJ974" s="373">
        <f t="shared" si="1363"/>
        <v>0</v>
      </c>
      <c r="AK974" s="373">
        <f t="shared" si="1363"/>
        <v>0</v>
      </c>
      <c r="AL974" s="373">
        <f t="shared" si="1363"/>
        <v>0</v>
      </c>
      <c r="AM974" s="373">
        <f t="shared" si="1363"/>
        <v>0</v>
      </c>
      <c r="AN974" s="373">
        <f t="shared" si="1363"/>
        <v>0</v>
      </c>
      <c r="AO974" s="373">
        <f t="shared" si="1363"/>
        <v>0</v>
      </c>
      <c r="AP974" s="373">
        <f t="shared" si="1363"/>
        <v>0</v>
      </c>
      <c r="AQ974" s="373">
        <f t="shared" si="1363"/>
        <v>0</v>
      </c>
      <c r="AR974" s="373">
        <f t="shared" si="1363"/>
        <v>0</v>
      </c>
      <c r="AS974" s="613">
        <f t="shared" si="1360"/>
        <v>0</v>
      </c>
    </row>
    <row r="975" spans="1:45">
      <c r="B975" s="320" t="s">
        <v>337</v>
      </c>
      <c r="C975" s="341"/>
      <c r="D975" s="305"/>
      <c r="E975" s="275"/>
      <c r="F975" s="275"/>
      <c r="G975" s="275"/>
      <c r="H975" s="275"/>
      <c r="I975" s="275"/>
      <c r="J975" s="275"/>
      <c r="K975" s="275"/>
      <c r="L975" s="275"/>
      <c r="M975" s="275"/>
      <c r="N975" s="275"/>
      <c r="O975" s="275"/>
      <c r="P975" s="275"/>
      <c r="Q975" s="275"/>
      <c r="R975" s="287"/>
      <c r="S975" s="275"/>
      <c r="T975" s="275"/>
      <c r="U975" s="275"/>
      <c r="V975" s="305"/>
      <c r="W975" s="305"/>
      <c r="X975" s="305"/>
      <c r="Y975" s="305"/>
      <c r="Z975" s="275"/>
      <c r="AA975" s="275"/>
      <c r="AB975" s="275"/>
      <c r="AC975" s="275"/>
      <c r="AD975" s="275"/>
      <c r="AE975" s="373">
        <f>AE785*AE967</f>
        <v>0</v>
      </c>
      <c r="AF975" s="373">
        <f t="shared" ref="AF975:AR975" si="1364">AF785*AF967</f>
        <v>0</v>
      </c>
      <c r="AG975" s="373">
        <f t="shared" si="1364"/>
        <v>0</v>
      </c>
      <c r="AH975" s="373">
        <f t="shared" si="1364"/>
        <v>0</v>
      </c>
      <c r="AI975" s="373">
        <f t="shared" si="1364"/>
        <v>0</v>
      </c>
      <c r="AJ975" s="373">
        <f t="shared" si="1364"/>
        <v>0</v>
      </c>
      <c r="AK975" s="373">
        <f t="shared" si="1364"/>
        <v>0</v>
      </c>
      <c r="AL975" s="373">
        <f t="shared" si="1364"/>
        <v>0</v>
      </c>
      <c r="AM975" s="373">
        <f t="shared" si="1364"/>
        <v>0</v>
      </c>
      <c r="AN975" s="373">
        <f t="shared" si="1364"/>
        <v>0</v>
      </c>
      <c r="AO975" s="373">
        <f t="shared" si="1364"/>
        <v>0</v>
      </c>
      <c r="AP975" s="373">
        <f t="shared" si="1364"/>
        <v>0</v>
      </c>
      <c r="AQ975" s="373">
        <f t="shared" si="1364"/>
        <v>0</v>
      </c>
      <c r="AR975" s="373">
        <f t="shared" si="1364"/>
        <v>0</v>
      </c>
      <c r="AS975" s="613">
        <f t="shared" si="1360"/>
        <v>0</v>
      </c>
    </row>
    <row r="976" spans="1:45">
      <c r="B976" s="320" t="s">
        <v>338</v>
      </c>
      <c r="C976" s="341"/>
      <c r="D976" s="305"/>
      <c r="E976" s="275"/>
      <c r="F976" s="275"/>
      <c r="G976" s="275"/>
      <c r="H976" s="275"/>
      <c r="I976" s="275"/>
      <c r="J976" s="275"/>
      <c r="K976" s="275"/>
      <c r="L976" s="275"/>
      <c r="M976" s="275"/>
      <c r="N976" s="275"/>
      <c r="O976" s="275"/>
      <c r="P976" s="275"/>
      <c r="Q976" s="275"/>
      <c r="R976" s="287"/>
      <c r="S976" s="275"/>
      <c r="T976" s="275"/>
      <c r="U976" s="275"/>
      <c r="V976" s="305"/>
      <c r="W976" s="305"/>
      <c r="X976" s="305"/>
      <c r="Y976" s="305"/>
      <c r="Z976" s="275"/>
      <c r="AA976" s="275"/>
      <c r="AB976" s="275"/>
      <c r="AC976" s="275"/>
      <c r="AD976" s="275"/>
      <c r="AE976" s="373">
        <f>AE964*AE967</f>
        <v>0</v>
      </c>
      <c r="AF976" s="373">
        <f t="shared" ref="AF976:AR976" si="1365">AF964*AF967</f>
        <v>0</v>
      </c>
      <c r="AG976" s="373">
        <f t="shared" si="1365"/>
        <v>0</v>
      </c>
      <c r="AH976" s="373">
        <f t="shared" si="1365"/>
        <v>0</v>
      </c>
      <c r="AI976" s="373">
        <f t="shared" si="1365"/>
        <v>0</v>
      </c>
      <c r="AJ976" s="373">
        <f t="shared" si="1365"/>
        <v>0</v>
      </c>
      <c r="AK976" s="373">
        <f t="shared" si="1365"/>
        <v>0</v>
      </c>
      <c r="AL976" s="373">
        <f t="shared" si="1365"/>
        <v>0</v>
      </c>
      <c r="AM976" s="373">
        <f t="shared" si="1365"/>
        <v>0</v>
      </c>
      <c r="AN976" s="373">
        <f t="shared" si="1365"/>
        <v>0</v>
      </c>
      <c r="AO976" s="373">
        <f t="shared" si="1365"/>
        <v>0</v>
      </c>
      <c r="AP976" s="373">
        <f t="shared" si="1365"/>
        <v>0</v>
      </c>
      <c r="AQ976" s="373">
        <f t="shared" si="1365"/>
        <v>0</v>
      </c>
      <c r="AR976" s="373">
        <f t="shared" si="1365"/>
        <v>0</v>
      </c>
      <c r="AS976" s="613">
        <f>SUM(AE976:AR976)</f>
        <v>0</v>
      </c>
    </row>
    <row r="977" spans="2:45" ht="15.75">
      <c r="B977" s="345" t="s">
        <v>342</v>
      </c>
      <c r="C977" s="341"/>
      <c r="D977" s="332"/>
      <c r="E977" s="330"/>
      <c r="F977" s="330"/>
      <c r="G977" s="330"/>
      <c r="H977" s="330"/>
      <c r="I977" s="330"/>
      <c r="J977" s="330"/>
      <c r="K977" s="330"/>
      <c r="L977" s="330"/>
      <c r="M977" s="330"/>
      <c r="N977" s="330"/>
      <c r="O977" s="330"/>
      <c r="P977" s="330"/>
      <c r="Q977" s="330"/>
      <c r="R977" s="296"/>
      <c r="S977" s="330"/>
      <c r="T977" s="330"/>
      <c r="U977" s="330"/>
      <c r="V977" s="332"/>
      <c r="W977" s="332"/>
      <c r="X977" s="332"/>
      <c r="Y977" s="332"/>
      <c r="Z977" s="330"/>
      <c r="AA977" s="330"/>
      <c r="AB977" s="330"/>
      <c r="AC977" s="330"/>
      <c r="AD977" s="330"/>
      <c r="AE977" s="342">
        <f>SUM(AE968:AE976)</f>
        <v>0</v>
      </c>
      <c r="AF977" s="342">
        <f t="shared" ref="AF977:AK977" si="1366">SUM(AF968:AF976)</f>
        <v>0</v>
      </c>
      <c r="AG977" s="342">
        <f t="shared" si="1366"/>
        <v>0</v>
      </c>
      <c r="AH977" s="342">
        <f t="shared" si="1366"/>
        <v>0</v>
      </c>
      <c r="AI977" s="342">
        <f t="shared" si="1366"/>
        <v>0</v>
      </c>
      <c r="AJ977" s="342">
        <f t="shared" si="1366"/>
        <v>0</v>
      </c>
      <c r="AK977" s="342">
        <f t="shared" si="1366"/>
        <v>0</v>
      </c>
      <c r="AL977" s="342">
        <f>SUM(AL968:AL976)</f>
        <v>0</v>
      </c>
      <c r="AM977" s="342">
        <f t="shared" ref="AM977:AR977" si="1367">SUM(AM968:AM976)</f>
        <v>0</v>
      </c>
      <c r="AN977" s="342">
        <f t="shared" si="1367"/>
        <v>0</v>
      </c>
      <c r="AO977" s="342">
        <f t="shared" si="1367"/>
        <v>0</v>
      </c>
      <c r="AP977" s="342">
        <f t="shared" si="1367"/>
        <v>0</v>
      </c>
      <c r="AQ977" s="342">
        <f t="shared" si="1367"/>
        <v>0</v>
      </c>
      <c r="AR977" s="342">
        <f t="shared" si="1367"/>
        <v>0</v>
      </c>
      <c r="AS977" s="402">
        <f>SUM(AS968:AS976)</f>
        <v>0</v>
      </c>
    </row>
    <row r="978" spans="2:45" ht="15.75">
      <c r="B978" s="345" t="s">
        <v>343</v>
      </c>
      <c r="C978" s="341"/>
      <c r="D978" s="346"/>
      <c r="E978" s="330"/>
      <c r="F978" s="330"/>
      <c r="G978" s="330"/>
      <c r="H978" s="330"/>
      <c r="I978" s="330"/>
      <c r="J978" s="330"/>
      <c r="K978" s="330"/>
      <c r="L978" s="330"/>
      <c r="M978" s="330"/>
      <c r="N978" s="330"/>
      <c r="O978" s="330"/>
      <c r="P978" s="330"/>
      <c r="Q978" s="330"/>
      <c r="R978" s="296"/>
      <c r="S978" s="330"/>
      <c r="T978" s="330"/>
      <c r="U978" s="330"/>
      <c r="V978" s="332"/>
      <c r="W978" s="332"/>
      <c r="X978" s="332"/>
      <c r="Y978" s="332"/>
      <c r="Z978" s="330"/>
      <c r="AA978" s="330"/>
      <c r="AB978" s="330"/>
      <c r="AC978" s="330"/>
      <c r="AD978" s="330"/>
      <c r="AE978" s="343">
        <f>AE965*AE967</f>
        <v>0</v>
      </c>
      <c r="AF978" s="343">
        <f t="shared" ref="AF978:AK978" si="1368">AF965*AF967</f>
        <v>0</v>
      </c>
      <c r="AG978" s="343">
        <f t="shared" si="1368"/>
        <v>0</v>
      </c>
      <c r="AH978" s="343">
        <f t="shared" si="1368"/>
        <v>0</v>
      </c>
      <c r="AI978" s="343">
        <f t="shared" si="1368"/>
        <v>0</v>
      </c>
      <c r="AJ978" s="343">
        <f t="shared" si="1368"/>
        <v>0</v>
      </c>
      <c r="AK978" s="343">
        <f t="shared" si="1368"/>
        <v>0</v>
      </c>
      <c r="AL978" s="343">
        <f>AL965*AL967</f>
        <v>0</v>
      </c>
      <c r="AM978" s="343">
        <f t="shared" ref="AM978:AR978" si="1369">AM965*AM967</f>
        <v>0</v>
      </c>
      <c r="AN978" s="343">
        <f t="shared" si="1369"/>
        <v>0</v>
      </c>
      <c r="AO978" s="343">
        <f t="shared" si="1369"/>
        <v>0</v>
      </c>
      <c r="AP978" s="343">
        <f t="shared" si="1369"/>
        <v>0</v>
      </c>
      <c r="AQ978" s="343">
        <f t="shared" si="1369"/>
        <v>0</v>
      </c>
      <c r="AR978" s="343">
        <f t="shared" si="1369"/>
        <v>0</v>
      </c>
      <c r="AS978" s="402">
        <f>SUM(AE978:AR978)</f>
        <v>0</v>
      </c>
    </row>
    <row r="979" spans="2:45" ht="15.75">
      <c r="B979" s="345" t="s">
        <v>344</v>
      </c>
      <c r="C979" s="341"/>
      <c r="D979" s="346"/>
      <c r="E979" s="330"/>
      <c r="F979" s="330"/>
      <c r="G979" s="330"/>
      <c r="H979" s="330"/>
      <c r="I979" s="330"/>
      <c r="J979" s="330"/>
      <c r="K979" s="330"/>
      <c r="L979" s="330"/>
      <c r="M979" s="330"/>
      <c r="N979" s="330"/>
      <c r="O979" s="330"/>
      <c r="P979" s="330"/>
      <c r="Q979" s="330"/>
      <c r="R979" s="296"/>
      <c r="S979" s="330"/>
      <c r="T979" s="330"/>
      <c r="U979" s="330"/>
      <c r="V979" s="346"/>
      <c r="W979" s="346"/>
      <c r="X979" s="346"/>
      <c r="Y979" s="346"/>
      <c r="Z979" s="330"/>
      <c r="AA979" s="330"/>
      <c r="AB979" s="330"/>
      <c r="AC979" s="330"/>
      <c r="AD979" s="330"/>
      <c r="AE979" s="347"/>
      <c r="AF979" s="347"/>
      <c r="AG979" s="347"/>
      <c r="AH979" s="347"/>
      <c r="AI979" s="347"/>
      <c r="AJ979" s="347"/>
      <c r="AK979" s="347"/>
      <c r="AL979" s="347"/>
      <c r="AM979" s="347"/>
      <c r="AN979" s="347"/>
      <c r="AO979" s="347"/>
      <c r="AP979" s="347"/>
      <c r="AQ979" s="347"/>
      <c r="AR979" s="347"/>
      <c r="AS979" s="402">
        <f>AS977-AS978</f>
        <v>0</v>
      </c>
    </row>
    <row r="980" spans="2:45">
      <c r="B980" s="320"/>
      <c r="C980" s="346"/>
      <c r="D980" s="346"/>
      <c r="E980" s="330"/>
      <c r="F980" s="330"/>
      <c r="G980" s="330"/>
      <c r="H980" s="330"/>
      <c r="I980" s="330"/>
      <c r="J980" s="330"/>
      <c r="K980" s="330"/>
      <c r="L980" s="330"/>
      <c r="M980" s="330"/>
      <c r="N980" s="330"/>
      <c r="O980" s="330"/>
      <c r="P980" s="330"/>
      <c r="Q980" s="330"/>
      <c r="R980" s="296"/>
      <c r="S980" s="330"/>
      <c r="T980" s="330"/>
      <c r="U980" s="330"/>
      <c r="V980" s="346"/>
      <c r="W980" s="341"/>
      <c r="X980" s="346"/>
      <c r="Y980" s="346"/>
      <c r="Z980" s="330"/>
      <c r="AA980" s="330"/>
      <c r="AB980" s="330"/>
      <c r="AC980" s="330"/>
      <c r="AD980" s="330"/>
      <c r="AE980" s="348"/>
      <c r="AF980" s="348"/>
      <c r="AG980" s="348"/>
      <c r="AH980" s="348"/>
      <c r="AI980" s="348"/>
      <c r="AJ980" s="348"/>
      <c r="AK980" s="348"/>
      <c r="AL980" s="348"/>
      <c r="AM980" s="348"/>
      <c r="AN980" s="348"/>
      <c r="AO980" s="348"/>
      <c r="AP980" s="348"/>
      <c r="AQ980" s="348"/>
      <c r="AR980" s="348"/>
      <c r="AS980" s="333"/>
    </row>
    <row r="981" spans="2:45">
      <c r="B981" s="320" t="s">
        <v>339</v>
      </c>
      <c r="C981" s="346"/>
      <c r="D981" s="346"/>
      <c r="E981" s="330"/>
      <c r="F981" s="330"/>
      <c r="G981" s="330"/>
      <c r="H981" s="330"/>
      <c r="I981" s="330"/>
      <c r="J981" s="330"/>
      <c r="K981" s="330"/>
      <c r="L981" s="330"/>
      <c r="M981" s="330"/>
      <c r="N981" s="330"/>
      <c r="O981" s="330"/>
      <c r="P981" s="330"/>
      <c r="Q981" s="330"/>
      <c r="R981" s="296"/>
      <c r="S981" s="330"/>
      <c r="T981" s="330"/>
      <c r="U981" s="330"/>
      <c r="V981" s="346"/>
      <c r="W981" s="341"/>
      <c r="X981" s="346"/>
      <c r="Y981" s="346"/>
      <c r="Z981" s="330"/>
      <c r="AA981" s="330"/>
      <c r="AB981" s="330"/>
      <c r="AC981" s="330"/>
      <c r="AD981" s="330"/>
      <c r="AE981" s="748">
        <f>SUMPRODUCT($E$802:$E$962,AE802:AE962)</f>
        <v>0</v>
      </c>
      <c r="AF981" s="860">
        <f>SUMPRODUCT($E$802:$E$962,AF802:AF962)</f>
        <v>3722637.1215483523</v>
      </c>
      <c r="AG981" s="287">
        <f>IF($AG$800="kw",SUMPRODUCT($Q$802:$Q$962,$S$802:$S$962,AG802:AG962),SUMPRODUCT($E$802:$E$962,AG802:AG962))</f>
        <v>22276.965953765233</v>
      </c>
      <c r="AH981" s="287">
        <f>IF($AG$800="kw",SUMPRODUCT($Q$802:$Q$962,$S$802:$S$962,AH802:AH962),SUMPRODUCT($E$802:$E$962,AH802:AH962))</f>
        <v>7081.8157265698519</v>
      </c>
      <c r="AI981" s="287">
        <f t="shared" ref="AI981:AR981" si="1370">IF(AI800="kw",SUMPRODUCT($Q$802:$Q$962,$S$802:$S$962,AI802:AI962),SUMPRODUCT($E$802:$E$962,AI802:AI962))</f>
        <v>5361.1988768864303</v>
      </c>
      <c r="AJ981" s="287">
        <f t="shared" si="1370"/>
        <v>8591.4314190000005</v>
      </c>
      <c r="AK981" s="287">
        <f t="shared" si="1370"/>
        <v>750605.98828442476</v>
      </c>
      <c r="AL981" s="287">
        <f t="shared" si="1370"/>
        <v>0</v>
      </c>
      <c r="AM981" s="287">
        <f t="shared" si="1370"/>
        <v>0</v>
      </c>
      <c r="AN981" s="287">
        <f t="shared" si="1370"/>
        <v>0</v>
      </c>
      <c r="AO981" s="287">
        <f t="shared" si="1370"/>
        <v>0</v>
      </c>
      <c r="AP981" s="287">
        <f t="shared" si="1370"/>
        <v>0</v>
      </c>
      <c r="AQ981" s="287">
        <f t="shared" si="1370"/>
        <v>0</v>
      </c>
      <c r="AR981" s="287">
        <f t="shared" si="1370"/>
        <v>0</v>
      </c>
      <c r="AS981" s="333"/>
    </row>
    <row r="982" spans="2:45">
      <c r="B982" s="320" t="s">
        <v>840</v>
      </c>
      <c r="C982" s="346"/>
      <c r="D982" s="346"/>
      <c r="E982" s="330"/>
      <c r="F982" s="330"/>
      <c r="G982" s="330"/>
      <c r="H982" s="330"/>
      <c r="I982" s="330"/>
      <c r="J982" s="330"/>
      <c r="K982" s="330"/>
      <c r="L982" s="330"/>
      <c r="M982" s="330"/>
      <c r="N982" s="330"/>
      <c r="O982" s="330"/>
      <c r="P982" s="330"/>
      <c r="Q982" s="330"/>
      <c r="R982" s="296"/>
      <c r="S982" s="330"/>
      <c r="T982" s="330"/>
      <c r="U982" s="330"/>
      <c r="V982" s="346"/>
      <c r="W982" s="341"/>
      <c r="X982" s="346"/>
      <c r="Y982" s="346"/>
      <c r="Z982" s="330"/>
      <c r="AA982" s="330"/>
      <c r="AB982" s="330"/>
      <c r="AC982" s="330"/>
      <c r="AD982" s="330"/>
      <c r="AE982" s="748">
        <f>SUMPRODUCT($F$802:$F$962,AE802:AE962)</f>
        <v>0</v>
      </c>
      <c r="AF982" s="860">
        <f>SUMPRODUCT($F$802:$F$962,AF802:AF962)</f>
        <v>3714251.702280798</v>
      </c>
      <c r="AG982" s="287">
        <f>IF(AG800="kw",SUMPRODUCT($Q$802:$Q$962,$T$802:$T$962,AG802:AG962),SUMPRODUCT($F$802:$F$962,AG802:AG962))</f>
        <v>22142.547012060568</v>
      </c>
      <c r="AH982" s="287">
        <f t="shared" ref="AH982:AR982" si="1371">IF(AH800="kw",SUMPRODUCT($Q$802:$Q$962,$T$802:$T$962,AH802:AH962),SUMPRODUCT($F$802:$F$962,AH802:AH962))</f>
        <v>6997.1353634613688</v>
      </c>
      <c r="AI982" s="287">
        <f t="shared" si="1371"/>
        <v>5276.5185137779472</v>
      </c>
      <c r="AJ982" s="287">
        <f t="shared" si="1371"/>
        <v>8591.4314190000005</v>
      </c>
      <c r="AK982" s="287">
        <f t="shared" si="1371"/>
        <v>750605.98828442476</v>
      </c>
      <c r="AL982" s="287">
        <f t="shared" si="1371"/>
        <v>0</v>
      </c>
      <c r="AM982" s="287">
        <f t="shared" si="1371"/>
        <v>0</v>
      </c>
      <c r="AN982" s="287">
        <f t="shared" si="1371"/>
        <v>0</v>
      </c>
      <c r="AO982" s="287">
        <f t="shared" si="1371"/>
        <v>0</v>
      </c>
      <c r="AP982" s="287">
        <f t="shared" si="1371"/>
        <v>0</v>
      </c>
      <c r="AQ982" s="287">
        <f t="shared" si="1371"/>
        <v>0</v>
      </c>
      <c r="AR982" s="287">
        <f t="shared" si="1371"/>
        <v>0</v>
      </c>
      <c r="AS982" s="333"/>
    </row>
    <row r="983" spans="2:45">
      <c r="B983" s="320" t="s">
        <v>865</v>
      </c>
      <c r="C983" s="346"/>
      <c r="D983" s="346"/>
      <c r="E983" s="330"/>
      <c r="F983" s="330"/>
      <c r="G983" s="330"/>
      <c r="H983" s="330"/>
      <c r="I983" s="330"/>
      <c r="J983" s="330"/>
      <c r="K983" s="330"/>
      <c r="L983" s="330"/>
      <c r="M983" s="330"/>
      <c r="N983" s="330"/>
      <c r="O983" s="330"/>
      <c r="P983" s="330"/>
      <c r="Q983" s="330"/>
      <c r="R983" s="296"/>
      <c r="S983" s="330"/>
      <c r="T983" s="330"/>
      <c r="U983" s="330"/>
      <c r="V983" s="346"/>
      <c r="W983" s="341"/>
      <c r="X983" s="346"/>
      <c r="Y983" s="346"/>
      <c r="Z983" s="330"/>
      <c r="AA983" s="330"/>
      <c r="AB983" s="330"/>
      <c r="AC983" s="330"/>
      <c r="AD983" s="330"/>
      <c r="AE983" s="748">
        <f>SUMPRODUCT($G$802:$G$962,AE802:AE962)</f>
        <v>0</v>
      </c>
      <c r="AF983" s="860">
        <f>SUMPRODUCT($G$802:$G$962,AF802:AF962)</f>
        <v>3705001.3984389845</v>
      </c>
      <c r="AG983" s="287">
        <f>IF(AG800="kw",SUMPRODUCT($Q$802:$Q$962,$U$802:$U$962,AG802:AG962),SUMPRODUCT($G$802:$G$962,AG802:AG962))</f>
        <v>21977.840046688474</v>
      </c>
      <c r="AH983" s="287">
        <f t="shared" ref="AH983:AR983" si="1372">IF(AH800="kw",SUMPRODUCT($Q$802:$Q$962,$U$802:$U$962,AH802:AH962),SUMPRODUCT($G$802:$G$962,AH802:AH962))</f>
        <v>6893.2937503064413</v>
      </c>
      <c r="AI983" s="287">
        <f t="shared" si="1372"/>
        <v>5172.6769006230197</v>
      </c>
      <c r="AJ983" s="287">
        <f t="shared" si="1372"/>
        <v>8591.4314190000005</v>
      </c>
      <c r="AK983" s="287">
        <f t="shared" si="1372"/>
        <v>750605.98828442476</v>
      </c>
      <c r="AL983" s="287">
        <f t="shared" si="1372"/>
        <v>0</v>
      </c>
      <c r="AM983" s="287">
        <f t="shared" si="1372"/>
        <v>0</v>
      </c>
      <c r="AN983" s="287">
        <f t="shared" si="1372"/>
        <v>0</v>
      </c>
      <c r="AO983" s="287">
        <f t="shared" si="1372"/>
        <v>0</v>
      </c>
      <c r="AP983" s="287">
        <f t="shared" si="1372"/>
        <v>0</v>
      </c>
      <c r="AQ983" s="287">
        <f t="shared" si="1372"/>
        <v>0</v>
      </c>
      <c r="AR983" s="287">
        <f t="shared" si="1372"/>
        <v>0</v>
      </c>
      <c r="AS983" s="333"/>
    </row>
    <row r="984" spans="2:45">
      <c r="B984" s="320" t="s">
        <v>866</v>
      </c>
      <c r="C984" s="346"/>
      <c r="D984" s="346"/>
      <c r="E984" s="330"/>
      <c r="F984" s="330"/>
      <c r="G984" s="330"/>
      <c r="H984" s="330"/>
      <c r="I984" s="330"/>
      <c r="J984" s="330"/>
      <c r="K984" s="330"/>
      <c r="L984" s="330"/>
      <c r="M984" s="330"/>
      <c r="N984" s="330"/>
      <c r="O984" s="330"/>
      <c r="P984" s="330"/>
      <c r="Q984" s="330"/>
      <c r="R984" s="296"/>
      <c r="S984" s="330"/>
      <c r="T984" s="330"/>
      <c r="U984" s="330"/>
      <c r="V984" s="346"/>
      <c r="W984" s="341"/>
      <c r="X984" s="346"/>
      <c r="Y984" s="346"/>
      <c r="Z984" s="330"/>
      <c r="AA984" s="330"/>
      <c r="AB984" s="330"/>
      <c r="AC984" s="330"/>
      <c r="AD984" s="330"/>
      <c r="AE984" s="748">
        <f>SUMPRODUCT($H$802:$H$962,AE802:AE962)</f>
        <v>0</v>
      </c>
      <c r="AF984" s="860">
        <f>SUMPRODUCT($H$802:$H$962,AF802:AF962)</f>
        <v>3687585.6284859111</v>
      </c>
      <c r="AG984" s="287">
        <f>IF(AG800="kw",SUMPRODUCT($Q$802:$Q$962,$V$802:$V$962,AG802:AG962),SUMPRODUCT($H$802:$H$962,AG802:AG962))</f>
        <v>21976.890879698934</v>
      </c>
      <c r="AH984" s="287">
        <f t="shared" ref="AH984:AR984" si="1373">IF(AH800="kw",SUMPRODUCT($Q$802:$Q$962,$V$802:$V$962,AH802:AH962),SUMPRODUCT($H$802:$H$962,AH802:AH962))</f>
        <v>6893.2937503064413</v>
      </c>
      <c r="AI984" s="287">
        <f t="shared" si="1373"/>
        <v>5172.6769006230197</v>
      </c>
      <c r="AJ984" s="287">
        <f t="shared" si="1373"/>
        <v>8591.4314190000005</v>
      </c>
      <c r="AK984" s="287">
        <f t="shared" si="1373"/>
        <v>750605.98828442476</v>
      </c>
      <c r="AL984" s="287">
        <f t="shared" si="1373"/>
        <v>0</v>
      </c>
      <c r="AM984" s="287">
        <f t="shared" si="1373"/>
        <v>0</v>
      </c>
      <c r="AN984" s="287">
        <f t="shared" si="1373"/>
        <v>0</v>
      </c>
      <c r="AO984" s="287">
        <f t="shared" si="1373"/>
        <v>0</v>
      </c>
      <c r="AP984" s="287">
        <f t="shared" si="1373"/>
        <v>0</v>
      </c>
      <c r="AQ984" s="287">
        <f t="shared" si="1373"/>
        <v>0</v>
      </c>
      <c r="AR984" s="287">
        <f t="shared" si="1373"/>
        <v>0</v>
      </c>
      <c r="AS984" s="333"/>
    </row>
    <row r="985" spans="2:45">
      <c r="B985" s="320" t="s">
        <v>867</v>
      </c>
      <c r="C985" s="346"/>
      <c r="D985" s="346"/>
      <c r="E985" s="330"/>
      <c r="F985" s="330"/>
      <c r="G985" s="330"/>
      <c r="H985" s="330"/>
      <c r="I985" s="330"/>
      <c r="J985" s="330"/>
      <c r="K985" s="330"/>
      <c r="L985" s="330"/>
      <c r="M985" s="330"/>
      <c r="N985" s="330"/>
      <c r="O985" s="330"/>
      <c r="P985" s="330"/>
      <c r="Q985" s="330"/>
      <c r="R985" s="296"/>
      <c r="S985" s="330"/>
      <c r="T985" s="330"/>
      <c r="U985" s="330"/>
      <c r="V985" s="346"/>
      <c r="W985" s="341"/>
      <c r="X985" s="346"/>
      <c r="Y985" s="346"/>
      <c r="Z985" s="330"/>
      <c r="AA985" s="330"/>
      <c r="AB985" s="330"/>
      <c r="AC985" s="330"/>
      <c r="AD985" s="330"/>
      <c r="AE985" s="748">
        <f>SUMPRODUCT($I$802:$I$962,AE802:AE962)</f>
        <v>0</v>
      </c>
      <c r="AF985" s="860">
        <f>SUMPRODUCT($I$802:$I$962,AF802:AF962)</f>
        <v>3647518.0175841008</v>
      </c>
      <c r="AG985" s="287">
        <f>IF(AG800="kw",SUMPRODUCT($Q$802:$Q$962,$W$802:$W$962,AG802:AG962),SUMPRODUCT($I$802:$I$962,AG802:AG962))</f>
        <v>21833.560351537879</v>
      </c>
      <c r="AH985" s="287">
        <f t="shared" ref="AH985:AR985" si="1374">IF(AH800="kw",SUMPRODUCT($Q$802:$Q$962,$W$802:$W$962,AH802:AH962),SUMPRODUCT($I$802:$I$962,AH802:AH962))</f>
        <v>6825.3022178835718</v>
      </c>
      <c r="AI985" s="287">
        <f t="shared" si="1374"/>
        <v>5104.6853682001502</v>
      </c>
      <c r="AJ985" s="287">
        <f t="shared" si="1374"/>
        <v>8591.4314190000005</v>
      </c>
      <c r="AK985" s="287">
        <f t="shared" si="1374"/>
        <v>750605.98828442476</v>
      </c>
      <c r="AL985" s="287">
        <f t="shared" si="1374"/>
        <v>0</v>
      </c>
      <c r="AM985" s="287">
        <f t="shared" si="1374"/>
        <v>0</v>
      </c>
      <c r="AN985" s="287">
        <f t="shared" si="1374"/>
        <v>0</v>
      </c>
      <c r="AO985" s="287">
        <f t="shared" si="1374"/>
        <v>0</v>
      </c>
      <c r="AP985" s="287">
        <f t="shared" si="1374"/>
        <v>0</v>
      </c>
      <c r="AQ985" s="287">
        <f t="shared" si="1374"/>
        <v>0</v>
      </c>
      <c r="AR985" s="287">
        <f t="shared" si="1374"/>
        <v>0</v>
      </c>
      <c r="AS985" s="333"/>
    </row>
    <row r="986" spans="2:45">
      <c r="B986" s="320" t="s">
        <v>868</v>
      </c>
      <c r="C986" s="346"/>
      <c r="D986" s="346"/>
      <c r="E986" s="330"/>
      <c r="F986" s="330"/>
      <c r="G986" s="330"/>
      <c r="H986" s="330"/>
      <c r="I986" s="330"/>
      <c r="J986" s="330"/>
      <c r="K986" s="330"/>
      <c r="L986" s="330"/>
      <c r="M986" s="330"/>
      <c r="N986" s="330"/>
      <c r="O986" s="330"/>
      <c r="P986" s="330"/>
      <c r="Q986" s="330"/>
      <c r="R986" s="296"/>
      <c r="S986" s="330"/>
      <c r="T986" s="330"/>
      <c r="U986" s="330"/>
      <c r="V986" s="346"/>
      <c r="W986" s="341"/>
      <c r="X986" s="346"/>
      <c r="Y986" s="346"/>
      <c r="Z986" s="330"/>
      <c r="AA986" s="330"/>
      <c r="AB986" s="330"/>
      <c r="AC986" s="330"/>
      <c r="AD986" s="330"/>
      <c r="AE986" s="748">
        <f>SUMPRODUCT($J$802:$J$962,AE802:AE962)</f>
        <v>0</v>
      </c>
      <c r="AF986" s="860">
        <f>SUMPRODUCT($J$802:$J$962,AF802:AF962)</f>
        <v>3623244.6336595998</v>
      </c>
      <c r="AG986" s="287">
        <f>IF(AG800="kw",SUMPRODUCT($Q$802:$Q$962,$X$802:$X$962,AG802:AG962),SUMPRODUCT($J$802:$J$962,AG802:AG962))</f>
        <v>21831.320317442565</v>
      </c>
      <c r="AH986" s="287">
        <f t="shared" ref="AH986:AR986" si="1375">IF(AH800="kw",SUMPRODUCT($Q$802:$Q$962,$X$802:$X$962,AH802:AH962),SUMPRODUCT($J$802:$J$962,AH802:AH962))</f>
        <v>6825.3022178835718</v>
      </c>
      <c r="AI986" s="287">
        <f t="shared" si="1375"/>
        <v>5104.6853682001502</v>
      </c>
      <c r="AJ986" s="287">
        <f t="shared" si="1375"/>
        <v>8591.4314190000005</v>
      </c>
      <c r="AK986" s="287">
        <f t="shared" si="1375"/>
        <v>750605.98828442476</v>
      </c>
      <c r="AL986" s="287">
        <f t="shared" si="1375"/>
        <v>0</v>
      </c>
      <c r="AM986" s="287">
        <f t="shared" si="1375"/>
        <v>0</v>
      </c>
      <c r="AN986" s="287">
        <f t="shared" si="1375"/>
        <v>0</v>
      </c>
      <c r="AO986" s="287">
        <f t="shared" si="1375"/>
        <v>0</v>
      </c>
      <c r="AP986" s="287">
        <f t="shared" si="1375"/>
        <v>0</v>
      </c>
      <c r="AQ986" s="287">
        <f t="shared" si="1375"/>
        <v>0</v>
      </c>
      <c r="AR986" s="287">
        <f t="shared" si="1375"/>
        <v>0</v>
      </c>
      <c r="AS986" s="333"/>
    </row>
    <row r="987" spans="2:45">
      <c r="B987" s="320" t="s">
        <v>869</v>
      </c>
      <c r="C987" s="346"/>
      <c r="D987" s="346"/>
      <c r="E987" s="330"/>
      <c r="F987" s="330"/>
      <c r="G987" s="330"/>
      <c r="H987" s="330"/>
      <c r="I987" s="330"/>
      <c r="J987" s="330"/>
      <c r="K987" s="330"/>
      <c r="L987" s="330"/>
      <c r="M987" s="330"/>
      <c r="N987" s="330"/>
      <c r="O987" s="330"/>
      <c r="P987" s="330"/>
      <c r="Q987" s="330"/>
      <c r="R987" s="296"/>
      <c r="S987" s="330"/>
      <c r="T987" s="330"/>
      <c r="U987" s="330"/>
      <c r="V987" s="346"/>
      <c r="W987" s="341"/>
      <c r="X987" s="346"/>
      <c r="Y987" s="346"/>
      <c r="Z987" s="330"/>
      <c r="AA987" s="330"/>
      <c r="AB987" s="330"/>
      <c r="AC987" s="330"/>
      <c r="AD987" s="330"/>
      <c r="AE987" s="748">
        <f>SUMPRODUCT($K$802:$K$962,AE802:AE962)</f>
        <v>0</v>
      </c>
      <c r="AF987" s="748">
        <f>SUMPRODUCT($K$802:$K$962,AF802:AF962)</f>
        <v>3597246.1298833308</v>
      </c>
      <c r="AG987" s="287">
        <f>IF(AG800="kw",SUMPRODUCT($Q$802:$Q$962,$Y$802:$Y$962,AG802:AG962),SUMPRODUCT($K$802:$K$962,AG802:AG962))</f>
        <v>21828.649994311996</v>
      </c>
      <c r="AH987" s="287">
        <f t="shared" ref="AH987:AR987" si="1376">IF(AH800="kw",SUMPRODUCT($Q$802:$Q$962,$Y$802:$Y$962,AH802:AH962),SUMPRODUCT($K$802:$K$962,AH802:AH962))</f>
        <v>6825.3022178835718</v>
      </c>
      <c r="AI987" s="287">
        <f t="shared" si="1376"/>
        <v>5104.6853682001502</v>
      </c>
      <c r="AJ987" s="287">
        <f t="shared" si="1376"/>
        <v>8591.4314190000005</v>
      </c>
      <c r="AK987" s="287">
        <f t="shared" si="1376"/>
        <v>750605.98828442476</v>
      </c>
      <c r="AL987" s="287">
        <f t="shared" si="1376"/>
        <v>0</v>
      </c>
      <c r="AM987" s="287">
        <f t="shared" si="1376"/>
        <v>0</v>
      </c>
      <c r="AN987" s="287">
        <f t="shared" si="1376"/>
        <v>0</v>
      </c>
      <c r="AO987" s="287">
        <f t="shared" si="1376"/>
        <v>0</v>
      </c>
      <c r="AP987" s="287">
        <f t="shared" si="1376"/>
        <v>0</v>
      </c>
      <c r="AQ987" s="287">
        <f t="shared" si="1376"/>
        <v>0</v>
      </c>
      <c r="AR987" s="287">
        <f t="shared" si="1376"/>
        <v>0</v>
      </c>
      <c r="AS987" s="333"/>
    </row>
    <row r="988" spans="2:45">
      <c r="B988" s="435" t="s">
        <v>870</v>
      </c>
      <c r="C988" s="360"/>
      <c r="D988" s="379"/>
      <c r="E988" s="379"/>
      <c r="F988" s="379"/>
      <c r="G988" s="379"/>
      <c r="H988" s="379"/>
      <c r="I988" s="379"/>
      <c r="J988" s="379"/>
      <c r="K988" s="379"/>
      <c r="L988" s="379"/>
      <c r="M988" s="379"/>
      <c r="N988" s="379"/>
      <c r="O988" s="379"/>
      <c r="P988" s="379"/>
      <c r="Q988" s="379"/>
      <c r="R988" s="378"/>
      <c r="S988" s="379"/>
      <c r="T988" s="379"/>
      <c r="U988" s="379"/>
      <c r="V988" s="360"/>
      <c r="W988" s="380"/>
      <c r="X988" s="380"/>
      <c r="Y988" s="379"/>
      <c r="Z988" s="379"/>
      <c r="AA988" s="380"/>
      <c r="AB988" s="380"/>
      <c r="AC988" s="380"/>
      <c r="AD988" s="380"/>
      <c r="AE988" s="749">
        <f>SUMPRODUCT($L$802:$L$962,AE802:AE962)</f>
        <v>0</v>
      </c>
      <c r="AF988" s="749">
        <f>SUMPRODUCT($L$802:$L$962,AF802:AF962)</f>
        <v>3454324.2892116276</v>
      </c>
      <c r="AG988" s="322">
        <f>IF(AG800="kw",SUMPRODUCT($Q$802:$Q$962,$Z$802:$Z$962,AG802:AG962),SUMPRODUCT($L$802:$L$962,AG802:AG962))</f>
        <v>21083.07150053135</v>
      </c>
      <c r="AH988" s="322">
        <f t="shared" ref="AH988:AR988" si="1377">IF(AH800="kw",SUMPRODUCT($Q$802:$Q$962,$Z$802:$Z$962,AH802:AH962),SUMPRODUCT($L$802:$L$962,AH802:AH962))</f>
        <v>6591.7440080600018</v>
      </c>
      <c r="AI988" s="322">
        <f t="shared" si="1377"/>
        <v>4912.5880523810265</v>
      </c>
      <c r="AJ988" s="322">
        <f t="shared" si="1377"/>
        <v>8591.4314190000005</v>
      </c>
      <c r="AK988" s="322">
        <f t="shared" si="1377"/>
        <v>721739.31801627227</v>
      </c>
      <c r="AL988" s="322">
        <f t="shared" si="1377"/>
        <v>0</v>
      </c>
      <c r="AM988" s="322">
        <f t="shared" si="1377"/>
        <v>0</v>
      </c>
      <c r="AN988" s="322">
        <f t="shared" si="1377"/>
        <v>0</v>
      </c>
      <c r="AO988" s="322">
        <f t="shared" si="1377"/>
        <v>0</v>
      </c>
      <c r="AP988" s="322">
        <f t="shared" si="1377"/>
        <v>0</v>
      </c>
      <c r="AQ988" s="322">
        <f t="shared" si="1377"/>
        <v>0</v>
      </c>
      <c r="AR988" s="322">
        <f t="shared" si="1377"/>
        <v>0</v>
      </c>
      <c r="AS988" s="381"/>
    </row>
    <row r="989" spans="2:45" ht="18.75" customHeight="1">
      <c r="B989" s="363" t="s">
        <v>589</v>
      </c>
      <c r="C989" s="382"/>
      <c r="D989" s="383"/>
      <c r="E989" s="383"/>
      <c r="F989" s="383"/>
      <c r="G989" s="383"/>
      <c r="H989" s="383"/>
      <c r="I989" s="383"/>
      <c r="J989" s="383"/>
      <c r="K989" s="383"/>
      <c r="L989" s="383"/>
      <c r="M989" s="383"/>
      <c r="N989" s="383"/>
      <c r="O989" s="383"/>
      <c r="P989" s="383"/>
      <c r="Q989" s="383"/>
      <c r="R989" s="383"/>
      <c r="S989" s="383"/>
      <c r="T989" s="383"/>
      <c r="U989" s="383"/>
      <c r="V989" s="366"/>
      <c r="W989" s="367"/>
      <c r="X989" s="383"/>
      <c r="Y989" s="383"/>
      <c r="Z989" s="383"/>
      <c r="AA989" s="383"/>
      <c r="AB989" s="383"/>
      <c r="AC989" s="383"/>
      <c r="AD989" s="383"/>
      <c r="AE989" s="404"/>
      <c r="AF989" s="404"/>
      <c r="AG989" s="404"/>
      <c r="AH989" s="404"/>
      <c r="AI989" s="404"/>
      <c r="AJ989" s="404"/>
      <c r="AK989" s="404"/>
      <c r="AL989" s="404"/>
      <c r="AM989" s="404"/>
      <c r="AN989" s="404"/>
      <c r="AO989" s="404"/>
      <c r="AP989" s="404"/>
      <c r="AQ989" s="404"/>
      <c r="AR989" s="404"/>
      <c r="AS989" s="384"/>
    </row>
    <row r="990" spans="2:45" collapsed="1"/>
    <row r="992" spans="2:45" ht="15.75">
      <c r="B992" s="276" t="s">
        <v>340</v>
      </c>
      <c r="C992" s="277"/>
      <c r="D992" s="577" t="s">
        <v>523</v>
      </c>
      <c r="E992" s="249"/>
      <c r="F992" s="577"/>
      <c r="G992" s="249"/>
      <c r="H992" s="249"/>
      <c r="I992" s="249"/>
      <c r="J992" s="249"/>
      <c r="K992" s="249"/>
      <c r="L992" s="249"/>
      <c r="M992" s="249"/>
      <c r="N992" s="249"/>
      <c r="O992" s="249"/>
      <c r="P992" s="249"/>
      <c r="Q992" s="249"/>
      <c r="R992" s="277"/>
      <c r="S992" s="249"/>
      <c r="T992" s="249"/>
      <c r="U992" s="249"/>
      <c r="V992" s="249"/>
      <c r="W992" s="249"/>
      <c r="X992" s="249"/>
      <c r="Y992" s="249"/>
      <c r="Z992" s="249"/>
      <c r="AA992" s="249"/>
      <c r="AB992" s="249"/>
      <c r="AC992" s="249"/>
      <c r="AD992" s="249"/>
      <c r="AE992" s="266"/>
      <c r="AF992" s="263"/>
      <c r="AG992" s="263"/>
      <c r="AH992" s="263"/>
      <c r="AI992" s="263"/>
      <c r="AJ992" s="263"/>
      <c r="AK992" s="263"/>
      <c r="AL992" s="263"/>
      <c r="AM992" s="263"/>
      <c r="AN992" s="263"/>
      <c r="AO992" s="263"/>
      <c r="AP992" s="263"/>
      <c r="AQ992" s="263"/>
      <c r="AR992" s="263"/>
    </row>
    <row r="993" spans="1:45" ht="39.75" customHeight="1">
      <c r="B993" s="1031" t="s">
        <v>211</v>
      </c>
      <c r="C993" s="1033" t="s">
        <v>33</v>
      </c>
      <c r="D993" s="280" t="s">
        <v>421</v>
      </c>
      <c r="E993" s="1037" t="s">
        <v>209</v>
      </c>
      <c r="F993" s="1038"/>
      <c r="G993" s="1038"/>
      <c r="H993" s="1038"/>
      <c r="I993" s="1038"/>
      <c r="J993" s="1038"/>
      <c r="K993" s="1038"/>
      <c r="L993" s="1038"/>
      <c r="M993" s="1038"/>
      <c r="N993" s="1038"/>
      <c r="O993" s="1038"/>
      <c r="P993" s="1039"/>
      <c r="Q993" s="1035" t="s">
        <v>213</v>
      </c>
      <c r="R993" s="280" t="s">
        <v>422</v>
      </c>
      <c r="S993" s="1028" t="s">
        <v>212</v>
      </c>
      <c r="T993" s="1029"/>
      <c r="U993" s="1029"/>
      <c r="V993" s="1029"/>
      <c r="W993" s="1029"/>
      <c r="X993" s="1029"/>
      <c r="Y993" s="1029"/>
      <c r="Z993" s="1029"/>
      <c r="AA993" s="1029"/>
      <c r="AB993" s="1029"/>
      <c r="AC993" s="1029"/>
      <c r="AD993" s="1040"/>
      <c r="AE993" s="1028" t="s">
        <v>242</v>
      </c>
      <c r="AF993" s="1029"/>
      <c r="AG993" s="1029"/>
      <c r="AH993" s="1029"/>
      <c r="AI993" s="1029"/>
      <c r="AJ993" s="1029"/>
      <c r="AK993" s="1029"/>
      <c r="AL993" s="1029"/>
      <c r="AM993" s="1029"/>
      <c r="AN993" s="1029"/>
      <c r="AO993" s="1029"/>
      <c r="AP993" s="1029"/>
      <c r="AQ993" s="1029"/>
      <c r="AR993" s="1029"/>
      <c r="AS993" s="1030"/>
    </row>
    <row r="994" spans="1:45" ht="65.25" customHeight="1">
      <c r="B994" s="1032"/>
      <c r="C994" s="1034"/>
      <c r="D994" s="281">
        <v>2020</v>
      </c>
      <c r="E994" s="281">
        <v>2021</v>
      </c>
      <c r="F994" s="281">
        <v>2022</v>
      </c>
      <c r="G994" s="281">
        <v>2023</v>
      </c>
      <c r="H994" s="281">
        <v>2024</v>
      </c>
      <c r="I994" s="281">
        <v>2025</v>
      </c>
      <c r="J994" s="281">
        <v>2026</v>
      </c>
      <c r="K994" s="281">
        <v>2027</v>
      </c>
      <c r="L994" s="281">
        <v>2028</v>
      </c>
      <c r="M994" s="281">
        <v>2029</v>
      </c>
      <c r="N994" s="281">
        <v>2030</v>
      </c>
      <c r="O994" s="281">
        <v>2031</v>
      </c>
      <c r="P994" s="281">
        <v>2032</v>
      </c>
      <c r="Q994" s="1036"/>
      <c r="R994" s="281">
        <v>2020</v>
      </c>
      <c r="S994" s="281">
        <v>2021</v>
      </c>
      <c r="T994" s="281">
        <v>2022</v>
      </c>
      <c r="U994" s="281">
        <v>2023</v>
      </c>
      <c r="V994" s="281">
        <v>2024</v>
      </c>
      <c r="W994" s="281">
        <v>2025</v>
      </c>
      <c r="X994" s="281">
        <v>2026</v>
      </c>
      <c r="Y994" s="281">
        <v>2027</v>
      </c>
      <c r="Z994" s="281">
        <v>2028</v>
      </c>
      <c r="AA994" s="281">
        <v>2029</v>
      </c>
      <c r="AB994" s="281">
        <v>2030</v>
      </c>
      <c r="AC994" s="281">
        <v>2031</v>
      </c>
      <c r="AD994" s="281">
        <v>2032</v>
      </c>
      <c r="AE994" s="281" t="str">
        <f>'1.  LRAMVA Summary'!$D$53</f>
        <v>Residential</v>
      </c>
      <c r="AF994" s="281" t="str">
        <f>'1.  LRAMVA Summary'!$E$53</f>
        <v>GS&lt;50 kW</v>
      </c>
      <c r="AG994" s="281" t="str">
        <f>'1.  LRAMVA Summary'!$F$53</f>
        <v>GS 50 to 699 kW</v>
      </c>
      <c r="AH994" s="281" t="str">
        <f>'1.  LRAMVA Summary'!$G$53</f>
        <v>GS 700 to 4,999 kW</v>
      </c>
      <c r="AI994" s="281" t="str">
        <f>'1.  LRAMVA Summary'!$H$53</f>
        <v>Large Use</v>
      </c>
      <c r="AJ994" s="281" t="str">
        <f>'1.  LRAMVA Summary'!$I$53</f>
        <v>Street Lighting</v>
      </c>
      <c r="AK994" s="281" t="str">
        <f>'1.  LRAMVA Summary'!$J$53</f>
        <v>Unmetered Scattered Load</v>
      </c>
      <c r="AL994" s="281" t="str">
        <f>'1.  LRAMVA Summary'!$K$53</f>
        <v/>
      </c>
      <c r="AM994" s="281" t="str">
        <f>'1.  LRAMVA Summary'!$L$53</f>
        <v/>
      </c>
      <c r="AN994" s="281" t="str">
        <f>'1.  LRAMVA Summary'!$M$53</f>
        <v/>
      </c>
      <c r="AO994" s="281" t="str">
        <f>'1.  LRAMVA Summary'!$N$53</f>
        <v/>
      </c>
      <c r="AP994" s="281" t="str">
        <f>'1.  LRAMVA Summary'!$O$53</f>
        <v/>
      </c>
      <c r="AQ994" s="281" t="str">
        <f>'1.  LRAMVA Summary'!$P$53</f>
        <v/>
      </c>
      <c r="AR994" s="281" t="str">
        <f>'1.  LRAMVA Summary'!$Q$53</f>
        <v/>
      </c>
      <c r="AS994" s="283" t="str">
        <f>'1.  LRAMVA Summary'!$R$53</f>
        <v>Total</v>
      </c>
    </row>
    <row r="995" spans="1:45" ht="15" customHeight="1">
      <c r="A995" s="519"/>
      <c r="B995" s="505" t="s">
        <v>501</v>
      </c>
      <c r="C995" s="285"/>
      <c r="D995" s="285"/>
      <c r="E995" s="285"/>
      <c r="F995" s="285"/>
      <c r="G995" s="285"/>
      <c r="H995" s="285"/>
      <c r="I995" s="285"/>
      <c r="J995" s="285"/>
      <c r="K995" s="285"/>
      <c r="L995" s="285"/>
      <c r="M995" s="285"/>
      <c r="N995" s="285"/>
      <c r="O995" s="285"/>
      <c r="P995" s="285"/>
      <c r="Q995" s="286"/>
      <c r="R995" s="285"/>
      <c r="S995" s="285"/>
      <c r="T995" s="285"/>
      <c r="U995" s="285"/>
      <c r="V995" s="285"/>
      <c r="W995" s="285"/>
      <c r="X995" s="285"/>
      <c r="Y995" s="285"/>
      <c r="Z995" s="285"/>
      <c r="AA995" s="285"/>
      <c r="AB995" s="285"/>
      <c r="AC995" s="285"/>
      <c r="AD995" s="285"/>
      <c r="AE995" s="287" t="str">
        <f>'1.  LRAMVA Summary'!$D$54</f>
        <v>kWh</v>
      </c>
      <c r="AF995" s="287" t="str">
        <f>'1.  LRAMVA Summary'!$E$54</f>
        <v>kWh</v>
      </c>
      <c r="AG995" s="287" t="str">
        <f>'1.  LRAMVA Summary'!$F$54</f>
        <v>kW</v>
      </c>
      <c r="AH995" s="287" t="str">
        <f>'1.  LRAMVA Summary'!$G$54</f>
        <v>kW</v>
      </c>
      <c r="AI995" s="287" t="str">
        <f>'1.  LRAMVA Summary'!$H$54</f>
        <v>kW</v>
      </c>
      <c r="AJ995" s="287" t="str">
        <f>'1.  LRAMVA Summary'!$I$54</f>
        <v>kW</v>
      </c>
      <c r="AK995" s="287" t="str">
        <f>'1.  LRAMVA Summary'!$J$54</f>
        <v>kWh</v>
      </c>
      <c r="AL995" s="287">
        <f>'1.  LRAMVA Summary'!$K$54</f>
        <v>0</v>
      </c>
      <c r="AM995" s="287">
        <f>'1.  LRAMVA Summary'!$L$54</f>
        <v>0</v>
      </c>
      <c r="AN995" s="287">
        <f>'1.  LRAMVA Summary'!$M$54</f>
        <v>0</v>
      </c>
      <c r="AO995" s="287">
        <f>'1.  LRAMVA Summary'!$N$54</f>
        <v>0</v>
      </c>
      <c r="AP995" s="287">
        <f>'1.  LRAMVA Summary'!$O$54</f>
        <v>0</v>
      </c>
      <c r="AQ995" s="287">
        <f>'1.  LRAMVA Summary'!$P$54</f>
        <v>0</v>
      </c>
      <c r="AR995" s="287">
        <f>'1.  LRAMVA Summary'!$Q$54</f>
        <v>0</v>
      </c>
      <c r="AS995" s="288"/>
    </row>
    <row r="996" spans="1:45" ht="15" hidden="1" customHeight="1" outlineLevel="1">
      <c r="A996" s="519"/>
      <c r="B996" s="491" t="s">
        <v>494</v>
      </c>
      <c r="C996" s="285"/>
      <c r="D996" s="285"/>
      <c r="E996" s="285"/>
      <c r="F996" s="285"/>
      <c r="G996" s="285"/>
      <c r="H996" s="285"/>
      <c r="I996" s="285"/>
      <c r="J996" s="285"/>
      <c r="K996" s="285"/>
      <c r="L996" s="285"/>
      <c r="M996" s="285"/>
      <c r="N996" s="285"/>
      <c r="O996" s="285"/>
      <c r="P996" s="285"/>
      <c r="Q996" s="286"/>
      <c r="R996" s="285"/>
      <c r="S996" s="285"/>
      <c r="T996" s="285"/>
      <c r="U996" s="285"/>
      <c r="V996" s="285"/>
      <c r="W996" s="285"/>
      <c r="X996" s="285"/>
      <c r="Y996" s="285"/>
      <c r="Z996" s="285"/>
      <c r="AA996" s="285"/>
      <c r="AB996" s="285"/>
      <c r="AC996" s="285"/>
      <c r="AD996" s="285"/>
      <c r="AE996" s="287"/>
      <c r="AF996" s="287"/>
      <c r="AG996" s="287"/>
      <c r="AH996" s="287"/>
      <c r="AI996" s="287"/>
      <c r="AJ996" s="287"/>
      <c r="AK996" s="287"/>
      <c r="AL996" s="287"/>
      <c r="AM996" s="287"/>
      <c r="AN996" s="287"/>
      <c r="AO996" s="287"/>
      <c r="AP996" s="287"/>
      <c r="AQ996" s="287"/>
      <c r="AR996" s="287"/>
      <c r="AS996" s="288"/>
    </row>
    <row r="997" spans="1:45" ht="15" hidden="1" customHeight="1" outlineLevel="1">
      <c r="A997" s="519">
        <v>1</v>
      </c>
      <c r="B997" s="423" t="s">
        <v>95</v>
      </c>
      <c r="C997" s="287" t="s">
        <v>25</v>
      </c>
      <c r="D997" s="291"/>
      <c r="E997" s="291"/>
      <c r="F997" s="291"/>
      <c r="G997" s="291"/>
      <c r="H997" s="291"/>
      <c r="I997" s="291"/>
      <c r="J997" s="291"/>
      <c r="K997" s="291"/>
      <c r="L997" s="291"/>
      <c r="M997" s="291"/>
      <c r="N997" s="291"/>
      <c r="O997" s="291"/>
      <c r="P997" s="291"/>
      <c r="Q997" s="287"/>
      <c r="R997" s="291"/>
      <c r="S997" s="291"/>
      <c r="T997" s="291"/>
      <c r="U997" s="291"/>
      <c r="V997" s="291"/>
      <c r="W997" s="291"/>
      <c r="X997" s="291"/>
      <c r="Y997" s="291"/>
      <c r="Z997" s="291"/>
      <c r="AA997" s="291"/>
      <c r="AB997" s="291"/>
      <c r="AC997" s="291"/>
      <c r="AD997" s="291"/>
      <c r="AE997" s="410"/>
      <c r="AF997" s="410"/>
      <c r="AG997" s="410"/>
      <c r="AH997" s="410"/>
      <c r="AI997" s="410"/>
      <c r="AJ997" s="410"/>
      <c r="AK997" s="410"/>
      <c r="AL997" s="405"/>
      <c r="AM997" s="405"/>
      <c r="AN997" s="405"/>
      <c r="AO997" s="405"/>
      <c r="AP997" s="405"/>
      <c r="AQ997" s="405"/>
      <c r="AR997" s="405"/>
      <c r="AS997" s="292">
        <f>SUM(AE997:AR997)</f>
        <v>0</v>
      </c>
    </row>
    <row r="998" spans="1:45" ht="15" hidden="1" customHeight="1" outlineLevel="1">
      <c r="A998" s="519"/>
      <c r="B998" s="290" t="s">
        <v>345</v>
      </c>
      <c r="C998" s="287" t="s">
        <v>163</v>
      </c>
      <c r="D998" s="291"/>
      <c r="E998" s="291"/>
      <c r="F998" s="291"/>
      <c r="G998" s="291"/>
      <c r="H998" s="291"/>
      <c r="I998" s="291"/>
      <c r="J998" s="291"/>
      <c r="K998" s="291"/>
      <c r="L998" s="291"/>
      <c r="M998" s="291"/>
      <c r="N998" s="291"/>
      <c r="O998" s="291"/>
      <c r="P998" s="291"/>
      <c r="Q998" s="463"/>
      <c r="R998" s="291"/>
      <c r="S998" s="291"/>
      <c r="T998" s="291"/>
      <c r="U998" s="291"/>
      <c r="V998" s="291"/>
      <c r="W998" s="291"/>
      <c r="X998" s="291"/>
      <c r="Y998" s="291"/>
      <c r="Z998" s="291"/>
      <c r="AA998" s="291"/>
      <c r="AB998" s="291"/>
      <c r="AC998" s="291"/>
      <c r="AD998" s="291"/>
      <c r="AE998" s="406">
        <f>AE997</f>
        <v>0</v>
      </c>
      <c r="AF998" s="406">
        <f t="shared" ref="AF998" si="1378">AF997</f>
        <v>0</v>
      </c>
      <c r="AG998" s="406">
        <f t="shared" ref="AG998" si="1379">AG997</f>
        <v>0</v>
      </c>
      <c r="AH998" s="406">
        <f t="shared" ref="AH998" si="1380">AH997</f>
        <v>0</v>
      </c>
      <c r="AI998" s="406">
        <f t="shared" ref="AI998" si="1381">AI997</f>
        <v>0</v>
      </c>
      <c r="AJ998" s="406">
        <f t="shared" ref="AJ998" si="1382">AJ997</f>
        <v>0</v>
      </c>
      <c r="AK998" s="406">
        <f t="shared" ref="AK998" si="1383">AK997</f>
        <v>0</v>
      </c>
      <c r="AL998" s="406">
        <f t="shared" ref="AL998" si="1384">AL997</f>
        <v>0</v>
      </c>
      <c r="AM998" s="406">
        <f t="shared" ref="AM998" si="1385">AM997</f>
        <v>0</v>
      </c>
      <c r="AN998" s="406">
        <f t="shared" ref="AN998" si="1386">AN997</f>
        <v>0</v>
      </c>
      <c r="AO998" s="406">
        <f t="shared" ref="AO998" si="1387">AO997</f>
        <v>0</v>
      </c>
      <c r="AP998" s="406">
        <f t="shared" ref="AP998" si="1388">AP997</f>
        <v>0</v>
      </c>
      <c r="AQ998" s="406">
        <f t="shared" ref="AQ998" si="1389">AQ997</f>
        <v>0</v>
      </c>
      <c r="AR998" s="406">
        <f t="shared" ref="AR998" si="1390">AR997</f>
        <v>0</v>
      </c>
      <c r="AS998" s="293"/>
    </row>
    <row r="999" spans="1:45" ht="15" hidden="1" customHeight="1" outlineLevel="1">
      <c r="A999" s="519"/>
      <c r="B999" s="294"/>
      <c r="C999" s="295"/>
      <c r="D999" s="295"/>
      <c r="E999" s="295"/>
      <c r="F999" s="295"/>
      <c r="G999" s="295"/>
      <c r="H999" s="295"/>
      <c r="I999" s="295"/>
      <c r="J999" s="725"/>
      <c r="K999" s="295"/>
      <c r="L999" s="295"/>
      <c r="M999" s="295"/>
      <c r="N999" s="295"/>
      <c r="O999" s="295"/>
      <c r="P999" s="295"/>
      <c r="Q999" s="296"/>
      <c r="R999" s="295"/>
      <c r="S999" s="295"/>
      <c r="T999" s="295"/>
      <c r="U999" s="295"/>
      <c r="V999" s="295"/>
      <c r="W999" s="295"/>
      <c r="X999" s="295"/>
      <c r="Y999" s="295"/>
      <c r="Z999" s="295"/>
      <c r="AA999" s="295"/>
      <c r="AB999" s="295"/>
      <c r="AC999" s="295"/>
      <c r="AD999" s="295"/>
      <c r="AE999" s="407"/>
      <c r="AF999" s="408"/>
      <c r="AG999" s="408"/>
      <c r="AH999" s="408"/>
      <c r="AI999" s="408"/>
      <c r="AJ999" s="408"/>
      <c r="AK999" s="408"/>
      <c r="AL999" s="408"/>
      <c r="AM999" s="408"/>
      <c r="AN999" s="408"/>
      <c r="AO999" s="408"/>
      <c r="AP999" s="408"/>
      <c r="AQ999" s="408"/>
      <c r="AR999" s="408"/>
      <c r="AS999" s="298"/>
    </row>
    <row r="1000" spans="1:45" ht="15" hidden="1" customHeight="1" outlineLevel="1">
      <c r="A1000" s="519">
        <v>2</v>
      </c>
      <c r="B1000" s="423" t="s">
        <v>96</v>
      </c>
      <c r="C1000" s="287" t="s">
        <v>25</v>
      </c>
      <c r="D1000" s="291"/>
      <c r="E1000" s="291"/>
      <c r="F1000" s="291"/>
      <c r="G1000" s="291"/>
      <c r="H1000" s="291"/>
      <c r="I1000" s="291"/>
      <c r="J1000" s="291"/>
      <c r="K1000" s="291"/>
      <c r="L1000" s="291"/>
      <c r="M1000" s="291"/>
      <c r="N1000" s="291"/>
      <c r="O1000" s="291"/>
      <c r="P1000" s="291"/>
      <c r="Q1000" s="287"/>
      <c r="R1000" s="291"/>
      <c r="S1000" s="291"/>
      <c r="T1000" s="291"/>
      <c r="U1000" s="291"/>
      <c r="V1000" s="291"/>
      <c r="W1000" s="291"/>
      <c r="X1000" s="291"/>
      <c r="Y1000" s="291"/>
      <c r="Z1000" s="291"/>
      <c r="AA1000" s="291"/>
      <c r="AB1000" s="291"/>
      <c r="AC1000" s="291"/>
      <c r="AD1000" s="291"/>
      <c r="AE1000" s="410"/>
      <c r="AF1000" s="410"/>
      <c r="AG1000" s="410"/>
      <c r="AH1000" s="410"/>
      <c r="AI1000" s="410"/>
      <c r="AJ1000" s="410"/>
      <c r="AK1000" s="410"/>
      <c r="AL1000" s="405"/>
      <c r="AM1000" s="405"/>
      <c r="AN1000" s="405"/>
      <c r="AO1000" s="405"/>
      <c r="AP1000" s="405"/>
      <c r="AQ1000" s="405"/>
      <c r="AR1000" s="405"/>
      <c r="AS1000" s="292">
        <f>SUM(AE1000:AR1000)</f>
        <v>0</v>
      </c>
    </row>
    <row r="1001" spans="1:45" ht="15" hidden="1" customHeight="1" outlineLevel="1">
      <c r="A1001" s="519"/>
      <c r="B1001" s="290" t="s">
        <v>345</v>
      </c>
      <c r="C1001" s="287" t="s">
        <v>163</v>
      </c>
      <c r="D1001" s="291"/>
      <c r="E1001" s="291"/>
      <c r="F1001" s="291"/>
      <c r="G1001" s="291"/>
      <c r="H1001" s="291"/>
      <c r="I1001" s="291"/>
      <c r="J1001" s="291"/>
      <c r="K1001" s="291"/>
      <c r="L1001" s="291"/>
      <c r="M1001" s="291"/>
      <c r="N1001" s="291"/>
      <c r="O1001" s="291"/>
      <c r="P1001" s="291"/>
      <c r="Q1001" s="463"/>
      <c r="R1001" s="291"/>
      <c r="S1001" s="291"/>
      <c r="T1001" s="291"/>
      <c r="U1001" s="291"/>
      <c r="V1001" s="291"/>
      <c r="W1001" s="291"/>
      <c r="X1001" s="291"/>
      <c r="Y1001" s="291"/>
      <c r="Z1001" s="291"/>
      <c r="AA1001" s="291"/>
      <c r="AB1001" s="291"/>
      <c r="AC1001" s="291"/>
      <c r="AD1001" s="291"/>
      <c r="AE1001" s="406">
        <f>AE1000</f>
        <v>0</v>
      </c>
      <c r="AF1001" s="406">
        <f t="shared" ref="AF1001" si="1391">AF1000</f>
        <v>0</v>
      </c>
      <c r="AG1001" s="406">
        <f t="shared" ref="AG1001" si="1392">AG1000</f>
        <v>0</v>
      </c>
      <c r="AH1001" s="406">
        <f t="shared" ref="AH1001" si="1393">AH1000</f>
        <v>0</v>
      </c>
      <c r="AI1001" s="406">
        <f t="shared" ref="AI1001" si="1394">AI1000</f>
        <v>0</v>
      </c>
      <c r="AJ1001" s="406">
        <f t="shared" ref="AJ1001" si="1395">AJ1000</f>
        <v>0</v>
      </c>
      <c r="AK1001" s="406">
        <f t="shared" ref="AK1001" si="1396">AK1000</f>
        <v>0</v>
      </c>
      <c r="AL1001" s="406">
        <f t="shared" ref="AL1001" si="1397">AL1000</f>
        <v>0</v>
      </c>
      <c r="AM1001" s="406">
        <f t="shared" ref="AM1001" si="1398">AM1000</f>
        <v>0</v>
      </c>
      <c r="AN1001" s="406">
        <f t="shared" ref="AN1001" si="1399">AN1000</f>
        <v>0</v>
      </c>
      <c r="AO1001" s="406">
        <f t="shared" ref="AO1001" si="1400">AO1000</f>
        <v>0</v>
      </c>
      <c r="AP1001" s="406">
        <f t="shared" ref="AP1001" si="1401">AP1000</f>
        <v>0</v>
      </c>
      <c r="AQ1001" s="406">
        <f t="shared" ref="AQ1001" si="1402">AQ1000</f>
        <v>0</v>
      </c>
      <c r="AR1001" s="406">
        <f t="shared" ref="AR1001" si="1403">AR1000</f>
        <v>0</v>
      </c>
      <c r="AS1001" s="293"/>
    </row>
    <row r="1002" spans="1:45" ht="15" hidden="1" customHeight="1" outlineLevel="1">
      <c r="A1002" s="519"/>
      <c r="B1002" s="294"/>
      <c r="C1002" s="295"/>
      <c r="D1002" s="300"/>
      <c r="E1002" s="300"/>
      <c r="F1002" s="300"/>
      <c r="G1002" s="300"/>
      <c r="H1002" s="300"/>
      <c r="I1002" s="300"/>
      <c r="J1002" s="300"/>
      <c r="K1002" s="300"/>
      <c r="L1002" s="300"/>
      <c r="M1002" s="300"/>
      <c r="N1002" s="300"/>
      <c r="O1002" s="300"/>
      <c r="P1002" s="300"/>
      <c r="Q1002" s="296"/>
      <c r="R1002" s="300"/>
      <c r="S1002" s="300"/>
      <c r="T1002" s="300"/>
      <c r="U1002" s="300"/>
      <c r="V1002" s="300"/>
      <c r="W1002" s="300"/>
      <c r="X1002" s="300"/>
      <c r="Y1002" s="300"/>
      <c r="Z1002" s="300"/>
      <c r="AA1002" s="300"/>
      <c r="AB1002" s="300"/>
      <c r="AC1002" s="300"/>
      <c r="AD1002" s="300"/>
      <c r="AE1002" s="407"/>
      <c r="AF1002" s="408"/>
      <c r="AG1002" s="408"/>
      <c r="AH1002" s="408"/>
      <c r="AI1002" s="408"/>
      <c r="AJ1002" s="408"/>
      <c r="AK1002" s="408"/>
      <c r="AL1002" s="408"/>
      <c r="AM1002" s="408"/>
      <c r="AN1002" s="408"/>
      <c r="AO1002" s="408"/>
      <c r="AP1002" s="408"/>
      <c r="AQ1002" s="408"/>
      <c r="AR1002" s="408"/>
      <c r="AS1002" s="298"/>
    </row>
    <row r="1003" spans="1:45" ht="15" hidden="1" customHeight="1" outlineLevel="1">
      <c r="A1003" s="519">
        <v>3</v>
      </c>
      <c r="B1003" s="423" t="s">
        <v>97</v>
      </c>
      <c r="C1003" s="287" t="s">
        <v>25</v>
      </c>
      <c r="D1003" s="291"/>
      <c r="E1003" s="291"/>
      <c r="F1003" s="291"/>
      <c r="G1003" s="291"/>
      <c r="H1003" s="291"/>
      <c r="I1003" s="291"/>
      <c r="J1003" s="291"/>
      <c r="K1003" s="291"/>
      <c r="L1003" s="291"/>
      <c r="M1003" s="291"/>
      <c r="N1003" s="291"/>
      <c r="O1003" s="291"/>
      <c r="P1003" s="291"/>
      <c r="Q1003" s="287"/>
      <c r="R1003" s="291"/>
      <c r="S1003" s="291"/>
      <c r="T1003" s="291"/>
      <c r="U1003" s="291"/>
      <c r="V1003" s="291"/>
      <c r="W1003" s="291"/>
      <c r="X1003" s="291"/>
      <c r="Y1003" s="291"/>
      <c r="Z1003" s="291"/>
      <c r="AA1003" s="291"/>
      <c r="AB1003" s="291"/>
      <c r="AC1003" s="291"/>
      <c r="AD1003" s="291"/>
      <c r="AE1003" s="410"/>
      <c r="AF1003" s="410"/>
      <c r="AG1003" s="410"/>
      <c r="AH1003" s="410"/>
      <c r="AI1003" s="410"/>
      <c r="AJ1003" s="410"/>
      <c r="AK1003" s="410"/>
      <c r="AL1003" s="405"/>
      <c r="AM1003" s="405"/>
      <c r="AN1003" s="405"/>
      <c r="AO1003" s="405"/>
      <c r="AP1003" s="405"/>
      <c r="AQ1003" s="405"/>
      <c r="AR1003" s="405"/>
      <c r="AS1003" s="292">
        <f>SUM(AE1003:AR1003)</f>
        <v>0</v>
      </c>
    </row>
    <row r="1004" spans="1:45" ht="15" hidden="1" customHeight="1" outlineLevel="1">
      <c r="A1004" s="519"/>
      <c r="B1004" s="290" t="s">
        <v>345</v>
      </c>
      <c r="C1004" s="287" t="s">
        <v>163</v>
      </c>
      <c r="D1004" s="291"/>
      <c r="E1004" s="291"/>
      <c r="F1004" s="291"/>
      <c r="G1004" s="291"/>
      <c r="H1004" s="291"/>
      <c r="I1004" s="291"/>
      <c r="J1004" s="291"/>
      <c r="K1004" s="291"/>
      <c r="L1004" s="291"/>
      <c r="M1004" s="291"/>
      <c r="N1004" s="291"/>
      <c r="O1004" s="291"/>
      <c r="P1004" s="291"/>
      <c r="Q1004" s="463"/>
      <c r="R1004" s="291"/>
      <c r="S1004" s="291"/>
      <c r="T1004" s="291"/>
      <c r="U1004" s="291"/>
      <c r="V1004" s="291"/>
      <c r="W1004" s="291"/>
      <c r="X1004" s="291"/>
      <c r="Y1004" s="291"/>
      <c r="Z1004" s="291"/>
      <c r="AA1004" s="291"/>
      <c r="AB1004" s="291"/>
      <c r="AC1004" s="291"/>
      <c r="AD1004" s="291"/>
      <c r="AE1004" s="406">
        <f>AE1003</f>
        <v>0</v>
      </c>
      <c r="AF1004" s="406">
        <f t="shared" ref="AF1004" si="1404">AF1003</f>
        <v>0</v>
      </c>
      <c r="AG1004" s="406">
        <f t="shared" ref="AG1004" si="1405">AG1003</f>
        <v>0</v>
      </c>
      <c r="AH1004" s="406">
        <f t="shared" ref="AH1004" si="1406">AH1003</f>
        <v>0</v>
      </c>
      <c r="AI1004" s="406">
        <f t="shared" ref="AI1004" si="1407">AI1003</f>
        <v>0</v>
      </c>
      <c r="AJ1004" s="406">
        <f t="shared" ref="AJ1004" si="1408">AJ1003</f>
        <v>0</v>
      </c>
      <c r="AK1004" s="406">
        <f t="shared" ref="AK1004" si="1409">AK1003</f>
        <v>0</v>
      </c>
      <c r="AL1004" s="406">
        <f t="shared" ref="AL1004" si="1410">AL1003</f>
        <v>0</v>
      </c>
      <c r="AM1004" s="406">
        <f t="shared" ref="AM1004" si="1411">AM1003</f>
        <v>0</v>
      </c>
      <c r="AN1004" s="406">
        <f t="shared" ref="AN1004" si="1412">AN1003</f>
        <v>0</v>
      </c>
      <c r="AO1004" s="406">
        <f t="shared" ref="AO1004" si="1413">AO1003</f>
        <v>0</v>
      </c>
      <c r="AP1004" s="406">
        <f t="shared" ref="AP1004" si="1414">AP1003</f>
        <v>0</v>
      </c>
      <c r="AQ1004" s="406">
        <f t="shared" ref="AQ1004" si="1415">AQ1003</f>
        <v>0</v>
      </c>
      <c r="AR1004" s="406">
        <f t="shared" ref="AR1004" si="1416">AR1003</f>
        <v>0</v>
      </c>
      <c r="AS1004" s="293"/>
    </row>
    <row r="1005" spans="1:45" ht="15" hidden="1" customHeight="1" outlineLevel="1">
      <c r="A1005" s="519"/>
      <c r="B1005" s="290"/>
      <c r="C1005" s="301"/>
      <c r="D1005" s="287"/>
      <c r="E1005" s="287"/>
      <c r="F1005" s="287"/>
      <c r="G1005" s="287"/>
      <c r="H1005" s="287"/>
      <c r="I1005" s="287"/>
      <c r="J1005" s="287"/>
      <c r="K1005" s="287"/>
      <c r="L1005" s="287"/>
      <c r="M1005" s="287"/>
      <c r="N1005" s="287"/>
      <c r="O1005" s="287"/>
      <c r="P1005" s="287"/>
      <c r="Q1005" s="287"/>
      <c r="R1005" s="287"/>
      <c r="S1005" s="287"/>
      <c r="T1005" s="287"/>
      <c r="U1005" s="287"/>
      <c r="V1005" s="287"/>
      <c r="W1005" s="287"/>
      <c r="X1005" s="287"/>
      <c r="Y1005" s="287"/>
      <c r="Z1005" s="287"/>
      <c r="AA1005" s="287"/>
      <c r="AB1005" s="287"/>
      <c r="AC1005" s="287"/>
      <c r="AD1005" s="287"/>
      <c r="AE1005" s="407"/>
      <c r="AF1005" s="407"/>
      <c r="AG1005" s="407"/>
      <c r="AH1005" s="407"/>
      <c r="AI1005" s="407"/>
      <c r="AJ1005" s="407"/>
      <c r="AK1005" s="407"/>
      <c r="AL1005" s="407"/>
      <c r="AM1005" s="407"/>
      <c r="AN1005" s="407"/>
      <c r="AO1005" s="407"/>
      <c r="AP1005" s="407"/>
      <c r="AQ1005" s="407"/>
      <c r="AR1005" s="407"/>
      <c r="AS1005" s="302"/>
    </row>
    <row r="1006" spans="1:45" ht="15" hidden="1" customHeight="1" outlineLevel="1">
      <c r="A1006" s="519">
        <v>4</v>
      </c>
      <c r="B1006" s="507" t="s">
        <v>664</v>
      </c>
      <c r="C1006" s="287" t="s">
        <v>25</v>
      </c>
      <c r="D1006" s="291"/>
      <c r="E1006" s="291"/>
      <c r="F1006" s="291"/>
      <c r="G1006" s="291"/>
      <c r="H1006" s="291"/>
      <c r="I1006" s="291"/>
      <c r="J1006" s="291"/>
      <c r="K1006" s="291"/>
      <c r="L1006" s="291"/>
      <c r="M1006" s="291"/>
      <c r="N1006" s="291"/>
      <c r="O1006" s="291"/>
      <c r="P1006" s="291"/>
      <c r="Q1006" s="287"/>
      <c r="R1006" s="291"/>
      <c r="S1006" s="291"/>
      <c r="T1006" s="291"/>
      <c r="U1006" s="291"/>
      <c r="V1006" s="291"/>
      <c r="W1006" s="291"/>
      <c r="X1006" s="291"/>
      <c r="Y1006" s="291"/>
      <c r="Z1006" s="291"/>
      <c r="AA1006" s="291"/>
      <c r="AB1006" s="291"/>
      <c r="AC1006" s="291"/>
      <c r="AD1006" s="291"/>
      <c r="AE1006" s="410"/>
      <c r="AF1006" s="410"/>
      <c r="AG1006" s="410"/>
      <c r="AH1006" s="410"/>
      <c r="AI1006" s="410"/>
      <c r="AJ1006" s="410"/>
      <c r="AK1006" s="410"/>
      <c r="AL1006" s="405"/>
      <c r="AM1006" s="405"/>
      <c r="AN1006" s="405"/>
      <c r="AO1006" s="405"/>
      <c r="AP1006" s="405"/>
      <c r="AQ1006" s="405"/>
      <c r="AR1006" s="405"/>
      <c r="AS1006" s="292">
        <f>SUM(AE1006:AR1006)</f>
        <v>0</v>
      </c>
    </row>
    <row r="1007" spans="1:45" ht="15" hidden="1" customHeight="1" outlineLevel="1">
      <c r="A1007" s="519"/>
      <c r="B1007" s="290" t="s">
        <v>345</v>
      </c>
      <c r="C1007" s="287" t="s">
        <v>163</v>
      </c>
      <c r="D1007" s="291"/>
      <c r="E1007" s="291"/>
      <c r="F1007" s="291"/>
      <c r="G1007" s="291"/>
      <c r="H1007" s="291"/>
      <c r="I1007" s="291"/>
      <c r="J1007" s="291"/>
      <c r="K1007" s="291"/>
      <c r="L1007" s="291"/>
      <c r="M1007" s="291"/>
      <c r="N1007" s="291"/>
      <c r="O1007" s="291"/>
      <c r="P1007" s="291"/>
      <c r="Q1007" s="463"/>
      <c r="R1007" s="291"/>
      <c r="S1007" s="291"/>
      <c r="T1007" s="291"/>
      <c r="U1007" s="291"/>
      <c r="V1007" s="291"/>
      <c r="W1007" s="291"/>
      <c r="X1007" s="291"/>
      <c r="Y1007" s="291"/>
      <c r="Z1007" s="291"/>
      <c r="AA1007" s="291"/>
      <c r="AB1007" s="291"/>
      <c r="AC1007" s="291"/>
      <c r="AD1007" s="291"/>
      <c r="AE1007" s="406">
        <f>AE1006</f>
        <v>0</v>
      </c>
      <c r="AF1007" s="406">
        <f t="shared" ref="AF1007" si="1417">AF1006</f>
        <v>0</v>
      </c>
      <c r="AG1007" s="406">
        <f t="shared" ref="AG1007" si="1418">AG1006</f>
        <v>0</v>
      </c>
      <c r="AH1007" s="406">
        <f t="shared" ref="AH1007" si="1419">AH1006</f>
        <v>0</v>
      </c>
      <c r="AI1007" s="406">
        <f t="shared" ref="AI1007" si="1420">AI1006</f>
        <v>0</v>
      </c>
      <c r="AJ1007" s="406">
        <f t="shared" ref="AJ1007" si="1421">AJ1006</f>
        <v>0</v>
      </c>
      <c r="AK1007" s="406">
        <f t="shared" ref="AK1007" si="1422">AK1006</f>
        <v>0</v>
      </c>
      <c r="AL1007" s="406">
        <f t="shared" ref="AL1007" si="1423">AL1006</f>
        <v>0</v>
      </c>
      <c r="AM1007" s="406">
        <f t="shared" ref="AM1007" si="1424">AM1006</f>
        <v>0</v>
      </c>
      <c r="AN1007" s="406">
        <f t="shared" ref="AN1007" si="1425">AN1006</f>
        <v>0</v>
      </c>
      <c r="AO1007" s="406">
        <f t="shared" ref="AO1007" si="1426">AO1006</f>
        <v>0</v>
      </c>
      <c r="AP1007" s="406">
        <f t="shared" ref="AP1007" si="1427">AP1006</f>
        <v>0</v>
      </c>
      <c r="AQ1007" s="406">
        <f t="shared" ref="AQ1007" si="1428">AQ1006</f>
        <v>0</v>
      </c>
      <c r="AR1007" s="406">
        <f t="shared" ref="AR1007" si="1429">AR1006</f>
        <v>0</v>
      </c>
      <c r="AS1007" s="293"/>
    </row>
    <row r="1008" spans="1:45" ht="15" hidden="1" customHeight="1" outlineLevel="1">
      <c r="A1008" s="519"/>
      <c r="B1008" s="290"/>
      <c r="C1008" s="301"/>
      <c r="D1008" s="300"/>
      <c r="E1008" s="300"/>
      <c r="F1008" s="300"/>
      <c r="G1008" s="300"/>
      <c r="H1008" s="300"/>
      <c r="I1008" s="300"/>
      <c r="J1008" s="300"/>
      <c r="K1008" s="300"/>
      <c r="L1008" s="300"/>
      <c r="M1008" s="300"/>
      <c r="N1008" s="300"/>
      <c r="O1008" s="300"/>
      <c r="P1008" s="300"/>
      <c r="Q1008" s="287"/>
      <c r="R1008" s="300"/>
      <c r="S1008" s="300"/>
      <c r="T1008" s="300"/>
      <c r="U1008" s="300"/>
      <c r="V1008" s="300"/>
      <c r="W1008" s="300"/>
      <c r="X1008" s="300"/>
      <c r="Y1008" s="300"/>
      <c r="Z1008" s="300"/>
      <c r="AA1008" s="300"/>
      <c r="AB1008" s="300"/>
      <c r="AC1008" s="300"/>
      <c r="AD1008" s="300"/>
      <c r="AE1008" s="407"/>
      <c r="AF1008" s="407"/>
      <c r="AG1008" s="407"/>
      <c r="AH1008" s="407"/>
      <c r="AI1008" s="407"/>
      <c r="AJ1008" s="407"/>
      <c r="AK1008" s="407"/>
      <c r="AL1008" s="407"/>
      <c r="AM1008" s="407"/>
      <c r="AN1008" s="407"/>
      <c r="AO1008" s="407"/>
      <c r="AP1008" s="407"/>
      <c r="AQ1008" s="407"/>
      <c r="AR1008" s="407"/>
      <c r="AS1008" s="302"/>
    </row>
    <row r="1009" spans="1:45" ht="15" hidden="1" customHeight="1" outlineLevel="1">
      <c r="A1009" s="519">
        <v>5</v>
      </c>
      <c r="B1009" s="423" t="s">
        <v>98</v>
      </c>
      <c r="C1009" s="287" t="s">
        <v>25</v>
      </c>
      <c r="D1009" s="291"/>
      <c r="E1009" s="291"/>
      <c r="F1009" s="291"/>
      <c r="G1009" s="291"/>
      <c r="H1009" s="291"/>
      <c r="I1009" s="291"/>
      <c r="J1009" s="291"/>
      <c r="K1009" s="291"/>
      <c r="L1009" s="291"/>
      <c r="M1009" s="291"/>
      <c r="N1009" s="291"/>
      <c r="O1009" s="291"/>
      <c r="P1009" s="291"/>
      <c r="Q1009" s="287"/>
      <c r="R1009" s="291"/>
      <c r="S1009" s="291"/>
      <c r="T1009" s="291"/>
      <c r="U1009" s="291"/>
      <c r="V1009" s="291"/>
      <c r="W1009" s="291"/>
      <c r="X1009" s="291"/>
      <c r="Y1009" s="291"/>
      <c r="Z1009" s="291"/>
      <c r="AA1009" s="291"/>
      <c r="AB1009" s="291"/>
      <c r="AC1009" s="291"/>
      <c r="AD1009" s="291"/>
      <c r="AE1009" s="410"/>
      <c r="AF1009" s="410"/>
      <c r="AG1009" s="410"/>
      <c r="AH1009" s="410"/>
      <c r="AI1009" s="410"/>
      <c r="AJ1009" s="410"/>
      <c r="AK1009" s="410"/>
      <c r="AL1009" s="405"/>
      <c r="AM1009" s="405"/>
      <c r="AN1009" s="405"/>
      <c r="AO1009" s="405"/>
      <c r="AP1009" s="405"/>
      <c r="AQ1009" s="405"/>
      <c r="AR1009" s="405"/>
      <c r="AS1009" s="292">
        <f>SUM(AE1009:AR1009)</f>
        <v>0</v>
      </c>
    </row>
    <row r="1010" spans="1:45" ht="15" hidden="1" customHeight="1" outlineLevel="1">
      <c r="A1010" s="519"/>
      <c r="B1010" s="290" t="s">
        <v>345</v>
      </c>
      <c r="C1010" s="287" t="s">
        <v>163</v>
      </c>
      <c r="D1010" s="291"/>
      <c r="E1010" s="291"/>
      <c r="F1010" s="291"/>
      <c r="G1010" s="291"/>
      <c r="H1010" s="291"/>
      <c r="I1010" s="291"/>
      <c r="J1010" s="291"/>
      <c r="K1010" s="291"/>
      <c r="L1010" s="291"/>
      <c r="M1010" s="291"/>
      <c r="N1010" s="291"/>
      <c r="O1010" s="291"/>
      <c r="P1010" s="291"/>
      <c r="Q1010" s="463"/>
      <c r="R1010" s="291"/>
      <c r="S1010" s="291"/>
      <c r="T1010" s="291"/>
      <c r="U1010" s="291"/>
      <c r="V1010" s="291"/>
      <c r="W1010" s="291"/>
      <c r="X1010" s="291"/>
      <c r="Y1010" s="291"/>
      <c r="Z1010" s="291"/>
      <c r="AA1010" s="291"/>
      <c r="AB1010" s="291"/>
      <c r="AC1010" s="291"/>
      <c r="AD1010" s="291"/>
      <c r="AE1010" s="406">
        <f>AE1009</f>
        <v>0</v>
      </c>
      <c r="AF1010" s="406">
        <f t="shared" ref="AF1010" si="1430">AF1009</f>
        <v>0</v>
      </c>
      <c r="AG1010" s="406">
        <f t="shared" ref="AG1010" si="1431">AG1009</f>
        <v>0</v>
      </c>
      <c r="AH1010" s="406">
        <f t="shared" ref="AH1010" si="1432">AH1009</f>
        <v>0</v>
      </c>
      <c r="AI1010" s="406">
        <f t="shared" ref="AI1010" si="1433">AI1009</f>
        <v>0</v>
      </c>
      <c r="AJ1010" s="406">
        <f t="shared" ref="AJ1010" si="1434">AJ1009</f>
        <v>0</v>
      </c>
      <c r="AK1010" s="406">
        <f t="shared" ref="AK1010" si="1435">AK1009</f>
        <v>0</v>
      </c>
      <c r="AL1010" s="406">
        <f t="shared" ref="AL1010" si="1436">AL1009</f>
        <v>0</v>
      </c>
      <c r="AM1010" s="406">
        <f t="shared" ref="AM1010" si="1437">AM1009</f>
        <v>0</v>
      </c>
      <c r="AN1010" s="406">
        <f t="shared" ref="AN1010" si="1438">AN1009</f>
        <v>0</v>
      </c>
      <c r="AO1010" s="406">
        <f t="shared" ref="AO1010" si="1439">AO1009</f>
        <v>0</v>
      </c>
      <c r="AP1010" s="406">
        <f t="shared" ref="AP1010" si="1440">AP1009</f>
        <v>0</v>
      </c>
      <c r="AQ1010" s="406">
        <f t="shared" ref="AQ1010" si="1441">AQ1009</f>
        <v>0</v>
      </c>
      <c r="AR1010" s="406">
        <f t="shared" ref="AR1010" si="1442">AR1009</f>
        <v>0</v>
      </c>
      <c r="AS1010" s="293"/>
    </row>
    <row r="1011" spans="1:45" ht="15" hidden="1" customHeight="1" outlineLevel="1">
      <c r="A1011" s="519"/>
      <c r="B1011" s="290"/>
      <c r="C1011" s="287"/>
      <c r="D1011" s="287"/>
      <c r="E1011" s="287"/>
      <c r="F1011" s="287"/>
      <c r="G1011" s="287"/>
      <c r="H1011" s="287"/>
      <c r="I1011" s="287"/>
      <c r="J1011" s="287"/>
      <c r="K1011" s="287"/>
      <c r="L1011" s="287"/>
      <c r="M1011" s="287"/>
      <c r="N1011" s="287"/>
      <c r="O1011" s="287"/>
      <c r="P1011" s="287"/>
      <c r="Q1011" s="287"/>
      <c r="R1011" s="287"/>
      <c r="S1011" s="287"/>
      <c r="T1011" s="287"/>
      <c r="U1011" s="287"/>
      <c r="V1011" s="287"/>
      <c r="W1011" s="287"/>
      <c r="X1011" s="287"/>
      <c r="Y1011" s="287"/>
      <c r="Z1011" s="287"/>
      <c r="AA1011" s="287"/>
      <c r="AB1011" s="287"/>
      <c r="AC1011" s="287"/>
      <c r="AD1011" s="287"/>
      <c r="AE1011" s="417"/>
      <c r="AF1011" s="418"/>
      <c r="AG1011" s="418"/>
      <c r="AH1011" s="418"/>
      <c r="AI1011" s="418"/>
      <c r="AJ1011" s="418"/>
      <c r="AK1011" s="418"/>
      <c r="AL1011" s="418"/>
      <c r="AM1011" s="418"/>
      <c r="AN1011" s="418"/>
      <c r="AO1011" s="418"/>
      <c r="AP1011" s="418"/>
      <c r="AQ1011" s="418"/>
      <c r="AR1011" s="418"/>
      <c r="AS1011" s="293"/>
    </row>
    <row r="1012" spans="1:45" ht="15.75" hidden="1" outlineLevel="1">
      <c r="A1012" s="519"/>
      <c r="B1012" s="315" t="s">
        <v>495</v>
      </c>
      <c r="C1012" s="285"/>
      <c r="D1012" s="285"/>
      <c r="E1012" s="285"/>
      <c r="F1012" s="285"/>
      <c r="G1012" s="285"/>
      <c r="H1012" s="285"/>
      <c r="I1012" s="285"/>
      <c r="J1012" s="285"/>
      <c r="K1012" s="285"/>
      <c r="L1012" s="285"/>
      <c r="M1012" s="285"/>
      <c r="N1012" s="285"/>
      <c r="O1012" s="285"/>
      <c r="P1012" s="285"/>
      <c r="Q1012" s="286"/>
      <c r="R1012" s="285"/>
      <c r="S1012" s="285"/>
      <c r="T1012" s="285"/>
      <c r="U1012" s="285"/>
      <c r="V1012" s="285"/>
      <c r="W1012" s="285"/>
      <c r="X1012" s="285"/>
      <c r="Y1012" s="285"/>
      <c r="Z1012" s="285"/>
      <c r="AA1012" s="285"/>
      <c r="AB1012" s="285"/>
      <c r="AC1012" s="285"/>
      <c r="AD1012" s="285"/>
      <c r="AE1012" s="409"/>
      <c r="AF1012" s="409"/>
      <c r="AG1012" s="409"/>
      <c r="AH1012" s="409"/>
      <c r="AI1012" s="409"/>
      <c r="AJ1012" s="409"/>
      <c r="AK1012" s="409"/>
      <c r="AL1012" s="409"/>
      <c r="AM1012" s="409"/>
      <c r="AN1012" s="409"/>
      <c r="AO1012" s="409"/>
      <c r="AP1012" s="409"/>
      <c r="AQ1012" s="409"/>
      <c r="AR1012" s="409"/>
      <c r="AS1012" s="288"/>
    </row>
    <row r="1013" spans="1:45" ht="15" hidden="1" customHeight="1" outlineLevel="1">
      <c r="A1013" s="519">
        <v>6</v>
      </c>
      <c r="B1013" s="423" t="s">
        <v>99</v>
      </c>
      <c r="C1013" s="287" t="s">
        <v>25</v>
      </c>
      <c r="D1013" s="291"/>
      <c r="E1013" s="291"/>
      <c r="F1013" s="291"/>
      <c r="G1013" s="291"/>
      <c r="H1013" s="291"/>
      <c r="I1013" s="291"/>
      <c r="J1013" s="291"/>
      <c r="K1013" s="291"/>
      <c r="L1013" s="291"/>
      <c r="M1013" s="291"/>
      <c r="N1013" s="291"/>
      <c r="O1013" s="291"/>
      <c r="P1013" s="291"/>
      <c r="Q1013" s="291">
        <v>12</v>
      </c>
      <c r="R1013" s="291"/>
      <c r="S1013" s="291"/>
      <c r="T1013" s="291"/>
      <c r="U1013" s="291"/>
      <c r="V1013" s="291"/>
      <c r="W1013" s="291"/>
      <c r="X1013" s="291"/>
      <c r="Y1013" s="291"/>
      <c r="Z1013" s="291"/>
      <c r="AA1013" s="291"/>
      <c r="AB1013" s="291"/>
      <c r="AC1013" s="291"/>
      <c r="AD1013" s="291"/>
      <c r="AE1013" s="410"/>
      <c r="AF1013" s="410"/>
      <c r="AG1013" s="410"/>
      <c r="AH1013" s="410"/>
      <c r="AI1013" s="410"/>
      <c r="AJ1013" s="410"/>
      <c r="AK1013" s="410"/>
      <c r="AL1013" s="410"/>
      <c r="AM1013" s="410"/>
      <c r="AN1013" s="410"/>
      <c r="AO1013" s="410"/>
      <c r="AP1013" s="410"/>
      <c r="AQ1013" s="410"/>
      <c r="AR1013" s="410"/>
      <c r="AS1013" s="292">
        <f>SUM(AE1013:AR1013)</f>
        <v>0</v>
      </c>
    </row>
    <row r="1014" spans="1:45" ht="15" hidden="1" customHeight="1" outlineLevel="1">
      <c r="A1014" s="519"/>
      <c r="B1014" s="290" t="s">
        <v>345</v>
      </c>
      <c r="C1014" s="287" t="s">
        <v>163</v>
      </c>
      <c r="D1014" s="291"/>
      <c r="E1014" s="291"/>
      <c r="F1014" s="291"/>
      <c r="G1014" s="291"/>
      <c r="H1014" s="291"/>
      <c r="I1014" s="291"/>
      <c r="J1014" s="291"/>
      <c r="K1014" s="291"/>
      <c r="L1014" s="291"/>
      <c r="M1014" s="291"/>
      <c r="N1014" s="291"/>
      <c r="O1014" s="291"/>
      <c r="P1014" s="291"/>
      <c r="Q1014" s="291">
        <f>Q1013</f>
        <v>12</v>
      </c>
      <c r="R1014" s="291"/>
      <c r="S1014" s="291"/>
      <c r="T1014" s="291"/>
      <c r="U1014" s="291"/>
      <c r="V1014" s="291"/>
      <c r="W1014" s="291"/>
      <c r="X1014" s="291"/>
      <c r="Y1014" s="291"/>
      <c r="Z1014" s="291"/>
      <c r="AA1014" s="291"/>
      <c r="AB1014" s="291"/>
      <c r="AC1014" s="291"/>
      <c r="AD1014" s="291"/>
      <c r="AE1014" s="406">
        <f>AE1013</f>
        <v>0</v>
      </c>
      <c r="AF1014" s="406">
        <f t="shared" ref="AF1014" si="1443">AF1013</f>
        <v>0</v>
      </c>
      <c r="AG1014" s="406">
        <f t="shared" ref="AG1014" si="1444">AG1013</f>
        <v>0</v>
      </c>
      <c r="AH1014" s="406">
        <f t="shared" ref="AH1014" si="1445">AH1013</f>
        <v>0</v>
      </c>
      <c r="AI1014" s="406">
        <f t="shared" ref="AI1014" si="1446">AI1013</f>
        <v>0</v>
      </c>
      <c r="AJ1014" s="406">
        <f t="shared" ref="AJ1014" si="1447">AJ1013</f>
        <v>0</v>
      </c>
      <c r="AK1014" s="406">
        <f t="shared" ref="AK1014" si="1448">AK1013</f>
        <v>0</v>
      </c>
      <c r="AL1014" s="406">
        <f t="shared" ref="AL1014" si="1449">AL1013</f>
        <v>0</v>
      </c>
      <c r="AM1014" s="406">
        <f t="shared" ref="AM1014" si="1450">AM1013</f>
        <v>0</v>
      </c>
      <c r="AN1014" s="406">
        <f t="shared" ref="AN1014" si="1451">AN1013</f>
        <v>0</v>
      </c>
      <c r="AO1014" s="406">
        <f t="shared" ref="AO1014" si="1452">AO1013</f>
        <v>0</v>
      </c>
      <c r="AP1014" s="406">
        <f t="shared" ref="AP1014" si="1453">AP1013</f>
        <v>0</v>
      </c>
      <c r="AQ1014" s="406">
        <f t="shared" ref="AQ1014" si="1454">AQ1013</f>
        <v>0</v>
      </c>
      <c r="AR1014" s="406">
        <f t="shared" ref="AR1014" si="1455">AR1013</f>
        <v>0</v>
      </c>
      <c r="AS1014" s="307"/>
    </row>
    <row r="1015" spans="1:45" ht="15" hidden="1" customHeight="1" outlineLevel="1">
      <c r="A1015" s="519"/>
      <c r="B1015" s="306"/>
      <c r="C1015" s="308"/>
      <c r="D1015" s="287"/>
      <c r="E1015" s="287"/>
      <c r="F1015" s="287"/>
      <c r="G1015" s="287"/>
      <c r="H1015" s="287"/>
      <c r="I1015" s="287"/>
      <c r="J1015" s="287"/>
      <c r="K1015" s="287"/>
      <c r="L1015" s="287"/>
      <c r="M1015" s="287"/>
      <c r="N1015" s="287"/>
      <c r="O1015" s="287"/>
      <c r="P1015" s="287"/>
      <c r="Q1015" s="287"/>
      <c r="R1015" s="287"/>
      <c r="S1015" s="287"/>
      <c r="T1015" s="287"/>
      <c r="U1015" s="287"/>
      <c r="V1015" s="287"/>
      <c r="W1015" s="287"/>
      <c r="X1015" s="287"/>
      <c r="Y1015" s="287"/>
      <c r="Z1015" s="287"/>
      <c r="AA1015" s="287"/>
      <c r="AB1015" s="287"/>
      <c r="AC1015" s="287"/>
      <c r="AD1015" s="287"/>
      <c r="AE1015" s="411"/>
      <c r="AF1015" s="411"/>
      <c r="AG1015" s="411"/>
      <c r="AH1015" s="411"/>
      <c r="AI1015" s="411"/>
      <c r="AJ1015" s="411"/>
      <c r="AK1015" s="411"/>
      <c r="AL1015" s="411"/>
      <c r="AM1015" s="411"/>
      <c r="AN1015" s="411"/>
      <c r="AO1015" s="411"/>
      <c r="AP1015" s="411"/>
      <c r="AQ1015" s="411"/>
      <c r="AR1015" s="411"/>
      <c r="AS1015" s="309"/>
    </row>
    <row r="1016" spans="1:45" ht="15" hidden="1" customHeight="1" outlineLevel="1">
      <c r="A1016" s="519">
        <v>7</v>
      </c>
      <c r="B1016" s="423" t="s">
        <v>100</v>
      </c>
      <c r="C1016" s="287" t="s">
        <v>25</v>
      </c>
      <c r="D1016" s="291"/>
      <c r="E1016" s="291"/>
      <c r="F1016" s="291"/>
      <c r="G1016" s="291"/>
      <c r="H1016" s="291"/>
      <c r="I1016" s="291"/>
      <c r="J1016" s="291"/>
      <c r="K1016" s="291"/>
      <c r="L1016" s="291"/>
      <c r="M1016" s="291"/>
      <c r="N1016" s="291"/>
      <c r="O1016" s="291"/>
      <c r="P1016" s="291"/>
      <c r="Q1016" s="291">
        <v>12</v>
      </c>
      <c r="R1016" s="291"/>
      <c r="S1016" s="291"/>
      <c r="T1016" s="291"/>
      <c r="U1016" s="291"/>
      <c r="V1016" s="291"/>
      <c r="W1016" s="291"/>
      <c r="X1016" s="291"/>
      <c r="Y1016" s="291"/>
      <c r="Z1016" s="291"/>
      <c r="AA1016" s="291"/>
      <c r="AB1016" s="291"/>
      <c r="AC1016" s="291"/>
      <c r="AD1016" s="291"/>
      <c r="AE1016" s="410"/>
      <c r="AF1016" s="410"/>
      <c r="AG1016" s="410"/>
      <c r="AH1016" s="410"/>
      <c r="AI1016" s="410"/>
      <c r="AJ1016" s="410"/>
      <c r="AK1016" s="410"/>
      <c r="AL1016" s="410"/>
      <c r="AM1016" s="410"/>
      <c r="AN1016" s="410"/>
      <c r="AO1016" s="410"/>
      <c r="AP1016" s="410"/>
      <c r="AQ1016" s="410"/>
      <c r="AR1016" s="410"/>
      <c r="AS1016" s="292">
        <f>SUM(AE1016:AR1016)</f>
        <v>0</v>
      </c>
    </row>
    <row r="1017" spans="1:45" ht="15" hidden="1" customHeight="1" outlineLevel="1">
      <c r="A1017" s="519"/>
      <c r="B1017" s="290" t="s">
        <v>345</v>
      </c>
      <c r="C1017" s="287" t="s">
        <v>163</v>
      </c>
      <c r="D1017" s="291"/>
      <c r="E1017" s="291"/>
      <c r="F1017" s="291"/>
      <c r="G1017" s="291"/>
      <c r="H1017" s="291"/>
      <c r="I1017" s="291"/>
      <c r="J1017" s="291"/>
      <c r="K1017" s="291"/>
      <c r="L1017" s="291"/>
      <c r="M1017" s="291"/>
      <c r="N1017" s="291"/>
      <c r="O1017" s="291"/>
      <c r="P1017" s="291"/>
      <c r="Q1017" s="291">
        <f>Q1016</f>
        <v>12</v>
      </c>
      <c r="R1017" s="291"/>
      <c r="S1017" s="291"/>
      <c r="T1017" s="291"/>
      <c r="U1017" s="291"/>
      <c r="V1017" s="291"/>
      <c r="W1017" s="291"/>
      <c r="X1017" s="291"/>
      <c r="Y1017" s="291"/>
      <c r="Z1017" s="291"/>
      <c r="AA1017" s="291"/>
      <c r="AB1017" s="291"/>
      <c r="AC1017" s="291"/>
      <c r="AD1017" s="291"/>
      <c r="AE1017" s="406">
        <f>AE1016</f>
        <v>0</v>
      </c>
      <c r="AF1017" s="406">
        <f t="shared" ref="AF1017" si="1456">AF1016</f>
        <v>0</v>
      </c>
      <c r="AG1017" s="406">
        <f t="shared" ref="AG1017" si="1457">AG1016</f>
        <v>0</v>
      </c>
      <c r="AH1017" s="406">
        <f t="shared" ref="AH1017" si="1458">AH1016</f>
        <v>0</v>
      </c>
      <c r="AI1017" s="406">
        <f t="shared" ref="AI1017" si="1459">AI1016</f>
        <v>0</v>
      </c>
      <c r="AJ1017" s="406">
        <f t="shared" ref="AJ1017" si="1460">AJ1016</f>
        <v>0</v>
      </c>
      <c r="AK1017" s="406">
        <f t="shared" ref="AK1017" si="1461">AK1016</f>
        <v>0</v>
      </c>
      <c r="AL1017" s="406">
        <f t="shared" ref="AL1017" si="1462">AL1016</f>
        <v>0</v>
      </c>
      <c r="AM1017" s="406">
        <f t="shared" ref="AM1017" si="1463">AM1016</f>
        <v>0</v>
      </c>
      <c r="AN1017" s="406">
        <f t="shared" ref="AN1017" si="1464">AN1016</f>
        <v>0</v>
      </c>
      <c r="AO1017" s="406">
        <f t="shared" ref="AO1017" si="1465">AO1016</f>
        <v>0</v>
      </c>
      <c r="AP1017" s="406">
        <f t="shared" ref="AP1017" si="1466">AP1016</f>
        <v>0</v>
      </c>
      <c r="AQ1017" s="406">
        <f t="shared" ref="AQ1017" si="1467">AQ1016</f>
        <v>0</v>
      </c>
      <c r="AR1017" s="406">
        <f t="shared" ref="AR1017" si="1468">AR1016</f>
        <v>0</v>
      </c>
      <c r="AS1017" s="307"/>
    </row>
    <row r="1018" spans="1:45" ht="15" hidden="1" customHeight="1" outlineLevel="1">
      <c r="A1018" s="519"/>
      <c r="B1018" s="310"/>
      <c r="C1018" s="308"/>
      <c r="D1018" s="287"/>
      <c r="E1018" s="287"/>
      <c r="F1018" s="287"/>
      <c r="G1018" s="287"/>
      <c r="H1018" s="287"/>
      <c r="I1018" s="287"/>
      <c r="J1018" s="287"/>
      <c r="K1018" s="287"/>
      <c r="L1018" s="287"/>
      <c r="M1018" s="287"/>
      <c r="N1018" s="287"/>
      <c r="O1018" s="287"/>
      <c r="P1018" s="287"/>
      <c r="Q1018" s="287"/>
      <c r="R1018" s="287"/>
      <c r="S1018" s="287"/>
      <c r="T1018" s="287"/>
      <c r="U1018" s="287"/>
      <c r="V1018" s="287"/>
      <c r="W1018" s="287"/>
      <c r="X1018" s="287"/>
      <c r="Y1018" s="287"/>
      <c r="Z1018" s="287"/>
      <c r="AA1018" s="287"/>
      <c r="AB1018" s="287"/>
      <c r="AC1018" s="287"/>
      <c r="AD1018" s="287"/>
      <c r="AE1018" s="411"/>
      <c r="AF1018" s="412"/>
      <c r="AG1018" s="411"/>
      <c r="AH1018" s="411"/>
      <c r="AI1018" s="411"/>
      <c r="AJ1018" s="411"/>
      <c r="AK1018" s="411"/>
      <c r="AL1018" s="411"/>
      <c r="AM1018" s="411"/>
      <c r="AN1018" s="411"/>
      <c r="AO1018" s="411"/>
      <c r="AP1018" s="411"/>
      <c r="AQ1018" s="411"/>
      <c r="AR1018" s="411"/>
      <c r="AS1018" s="309"/>
    </row>
    <row r="1019" spans="1:45" ht="15" hidden="1" customHeight="1" outlineLevel="1">
      <c r="A1019" s="519">
        <v>8</v>
      </c>
      <c r="B1019" s="423" t="s">
        <v>101</v>
      </c>
      <c r="C1019" s="287" t="s">
        <v>25</v>
      </c>
      <c r="D1019" s="291"/>
      <c r="E1019" s="291"/>
      <c r="F1019" s="291"/>
      <c r="G1019" s="291"/>
      <c r="H1019" s="291"/>
      <c r="I1019" s="291"/>
      <c r="J1019" s="291"/>
      <c r="K1019" s="291"/>
      <c r="L1019" s="291"/>
      <c r="M1019" s="291"/>
      <c r="N1019" s="291"/>
      <c r="O1019" s="291"/>
      <c r="P1019" s="291"/>
      <c r="Q1019" s="291">
        <v>12</v>
      </c>
      <c r="R1019" s="291"/>
      <c r="S1019" s="291"/>
      <c r="T1019" s="291"/>
      <c r="U1019" s="291"/>
      <c r="V1019" s="291"/>
      <c r="W1019" s="291"/>
      <c r="X1019" s="291"/>
      <c r="Y1019" s="291"/>
      <c r="Z1019" s="291"/>
      <c r="AA1019" s="291"/>
      <c r="AB1019" s="291"/>
      <c r="AC1019" s="291"/>
      <c r="AD1019" s="291"/>
      <c r="AE1019" s="410"/>
      <c r="AF1019" s="410"/>
      <c r="AG1019" s="410"/>
      <c r="AH1019" s="410"/>
      <c r="AI1019" s="410"/>
      <c r="AJ1019" s="410"/>
      <c r="AK1019" s="410"/>
      <c r="AL1019" s="410"/>
      <c r="AM1019" s="410"/>
      <c r="AN1019" s="410"/>
      <c r="AO1019" s="410"/>
      <c r="AP1019" s="410"/>
      <c r="AQ1019" s="410"/>
      <c r="AR1019" s="410"/>
      <c r="AS1019" s="292">
        <f>SUM(AE1019:AR1019)</f>
        <v>0</v>
      </c>
    </row>
    <row r="1020" spans="1:45" ht="15" hidden="1" customHeight="1" outlineLevel="1">
      <c r="A1020" s="519"/>
      <c r="B1020" s="290" t="s">
        <v>345</v>
      </c>
      <c r="C1020" s="287" t="s">
        <v>163</v>
      </c>
      <c r="D1020" s="291"/>
      <c r="E1020" s="291"/>
      <c r="F1020" s="291"/>
      <c r="G1020" s="291"/>
      <c r="H1020" s="291"/>
      <c r="I1020" s="291"/>
      <c r="J1020" s="291"/>
      <c r="K1020" s="291"/>
      <c r="L1020" s="291"/>
      <c r="M1020" s="291"/>
      <c r="N1020" s="291"/>
      <c r="O1020" s="291"/>
      <c r="P1020" s="291"/>
      <c r="Q1020" s="291">
        <f>Q1019</f>
        <v>12</v>
      </c>
      <c r="R1020" s="291"/>
      <c r="S1020" s="291"/>
      <c r="T1020" s="291"/>
      <c r="U1020" s="291"/>
      <c r="V1020" s="291"/>
      <c r="W1020" s="291"/>
      <c r="X1020" s="291"/>
      <c r="Y1020" s="291"/>
      <c r="Z1020" s="291"/>
      <c r="AA1020" s="291"/>
      <c r="AB1020" s="291"/>
      <c r="AC1020" s="291"/>
      <c r="AD1020" s="291"/>
      <c r="AE1020" s="406">
        <f>AE1019</f>
        <v>0</v>
      </c>
      <c r="AF1020" s="406">
        <f t="shared" ref="AF1020" si="1469">AF1019</f>
        <v>0</v>
      </c>
      <c r="AG1020" s="406">
        <f t="shared" ref="AG1020" si="1470">AG1019</f>
        <v>0</v>
      </c>
      <c r="AH1020" s="406">
        <f t="shared" ref="AH1020" si="1471">AH1019</f>
        <v>0</v>
      </c>
      <c r="AI1020" s="406">
        <f t="shared" ref="AI1020" si="1472">AI1019</f>
        <v>0</v>
      </c>
      <c r="AJ1020" s="406">
        <f t="shared" ref="AJ1020" si="1473">AJ1019</f>
        <v>0</v>
      </c>
      <c r="AK1020" s="406">
        <f t="shared" ref="AK1020" si="1474">AK1019</f>
        <v>0</v>
      </c>
      <c r="AL1020" s="406">
        <f t="shared" ref="AL1020" si="1475">AL1019</f>
        <v>0</v>
      </c>
      <c r="AM1020" s="406">
        <f t="shared" ref="AM1020" si="1476">AM1019</f>
        <v>0</v>
      </c>
      <c r="AN1020" s="406">
        <f t="shared" ref="AN1020" si="1477">AN1019</f>
        <v>0</v>
      </c>
      <c r="AO1020" s="406">
        <f t="shared" ref="AO1020" si="1478">AO1019</f>
        <v>0</v>
      </c>
      <c r="AP1020" s="406">
        <f t="shared" ref="AP1020" si="1479">AP1019</f>
        <v>0</v>
      </c>
      <c r="AQ1020" s="406">
        <f t="shared" ref="AQ1020" si="1480">AQ1019</f>
        <v>0</v>
      </c>
      <c r="AR1020" s="406">
        <f t="shared" ref="AR1020" si="1481">AR1019</f>
        <v>0</v>
      </c>
      <c r="AS1020" s="307"/>
    </row>
    <row r="1021" spans="1:45" ht="15" hidden="1" customHeight="1" outlineLevel="1">
      <c r="A1021" s="519"/>
      <c r="B1021" s="310"/>
      <c r="C1021" s="308"/>
      <c r="D1021" s="312"/>
      <c r="E1021" s="312"/>
      <c r="F1021" s="312"/>
      <c r="G1021" s="312"/>
      <c r="H1021" s="312"/>
      <c r="I1021" s="312"/>
      <c r="J1021" s="312"/>
      <c r="K1021" s="312"/>
      <c r="L1021" s="312"/>
      <c r="M1021" s="312"/>
      <c r="N1021" s="312"/>
      <c r="O1021" s="312"/>
      <c r="P1021" s="312"/>
      <c r="Q1021" s="287"/>
      <c r="R1021" s="312"/>
      <c r="S1021" s="312"/>
      <c r="T1021" s="312"/>
      <c r="U1021" s="312"/>
      <c r="V1021" s="312"/>
      <c r="W1021" s="312"/>
      <c r="X1021" s="312"/>
      <c r="Y1021" s="312"/>
      <c r="Z1021" s="312"/>
      <c r="AA1021" s="312"/>
      <c r="AB1021" s="312"/>
      <c r="AC1021" s="312"/>
      <c r="AD1021" s="312"/>
      <c r="AE1021" s="411"/>
      <c r="AF1021" s="412"/>
      <c r="AG1021" s="411"/>
      <c r="AH1021" s="411"/>
      <c r="AI1021" s="411"/>
      <c r="AJ1021" s="411"/>
      <c r="AK1021" s="411"/>
      <c r="AL1021" s="411"/>
      <c r="AM1021" s="411"/>
      <c r="AN1021" s="411"/>
      <c r="AO1021" s="411"/>
      <c r="AP1021" s="411"/>
      <c r="AQ1021" s="411"/>
      <c r="AR1021" s="411"/>
      <c r="AS1021" s="309"/>
    </row>
    <row r="1022" spans="1:45" ht="15" hidden="1" customHeight="1" outlineLevel="1">
      <c r="A1022" s="519">
        <v>9</v>
      </c>
      <c r="B1022" s="423" t="s">
        <v>102</v>
      </c>
      <c r="C1022" s="287" t="s">
        <v>25</v>
      </c>
      <c r="D1022" s="291"/>
      <c r="E1022" s="291"/>
      <c r="F1022" s="291"/>
      <c r="G1022" s="291"/>
      <c r="H1022" s="291"/>
      <c r="I1022" s="291"/>
      <c r="J1022" s="291"/>
      <c r="K1022" s="291"/>
      <c r="L1022" s="291"/>
      <c r="M1022" s="291"/>
      <c r="N1022" s="291"/>
      <c r="O1022" s="291"/>
      <c r="P1022" s="291"/>
      <c r="Q1022" s="291">
        <v>12</v>
      </c>
      <c r="R1022" s="291"/>
      <c r="S1022" s="291"/>
      <c r="T1022" s="291"/>
      <c r="U1022" s="291"/>
      <c r="V1022" s="291"/>
      <c r="W1022" s="291"/>
      <c r="X1022" s="291"/>
      <c r="Y1022" s="291"/>
      <c r="Z1022" s="291"/>
      <c r="AA1022" s="291"/>
      <c r="AB1022" s="291"/>
      <c r="AC1022" s="291"/>
      <c r="AD1022" s="291"/>
      <c r="AE1022" s="410"/>
      <c r="AF1022" s="410"/>
      <c r="AG1022" s="410"/>
      <c r="AH1022" s="410"/>
      <c r="AI1022" s="410"/>
      <c r="AJ1022" s="410"/>
      <c r="AK1022" s="410"/>
      <c r="AL1022" s="410"/>
      <c r="AM1022" s="410"/>
      <c r="AN1022" s="410"/>
      <c r="AO1022" s="410"/>
      <c r="AP1022" s="410"/>
      <c r="AQ1022" s="410"/>
      <c r="AR1022" s="410"/>
      <c r="AS1022" s="292">
        <f>SUM(AE1022:AR1022)</f>
        <v>0</v>
      </c>
    </row>
    <row r="1023" spans="1:45" ht="15" hidden="1" customHeight="1" outlineLevel="1">
      <c r="A1023" s="519"/>
      <c r="B1023" s="290" t="s">
        <v>345</v>
      </c>
      <c r="C1023" s="287" t="s">
        <v>163</v>
      </c>
      <c r="D1023" s="291"/>
      <c r="E1023" s="291"/>
      <c r="F1023" s="291"/>
      <c r="G1023" s="291"/>
      <c r="H1023" s="291"/>
      <c r="I1023" s="291"/>
      <c r="J1023" s="291"/>
      <c r="K1023" s="291"/>
      <c r="L1023" s="291"/>
      <c r="M1023" s="291"/>
      <c r="N1023" s="291"/>
      <c r="O1023" s="291"/>
      <c r="P1023" s="291"/>
      <c r="Q1023" s="291">
        <f>Q1022</f>
        <v>12</v>
      </c>
      <c r="R1023" s="291"/>
      <c r="S1023" s="291"/>
      <c r="T1023" s="291"/>
      <c r="U1023" s="291"/>
      <c r="V1023" s="291"/>
      <c r="W1023" s="291"/>
      <c r="X1023" s="291"/>
      <c r="Y1023" s="291"/>
      <c r="Z1023" s="291"/>
      <c r="AA1023" s="291"/>
      <c r="AB1023" s="291"/>
      <c r="AC1023" s="291"/>
      <c r="AD1023" s="291"/>
      <c r="AE1023" s="406">
        <f>AE1022</f>
        <v>0</v>
      </c>
      <c r="AF1023" s="406">
        <f t="shared" ref="AF1023" si="1482">AF1022</f>
        <v>0</v>
      </c>
      <c r="AG1023" s="406">
        <f t="shared" ref="AG1023" si="1483">AG1022</f>
        <v>0</v>
      </c>
      <c r="AH1023" s="406">
        <f t="shared" ref="AH1023" si="1484">AH1022</f>
        <v>0</v>
      </c>
      <c r="AI1023" s="406">
        <f t="shared" ref="AI1023" si="1485">AI1022</f>
        <v>0</v>
      </c>
      <c r="AJ1023" s="406">
        <f t="shared" ref="AJ1023" si="1486">AJ1022</f>
        <v>0</v>
      </c>
      <c r="AK1023" s="406">
        <f t="shared" ref="AK1023" si="1487">AK1022</f>
        <v>0</v>
      </c>
      <c r="AL1023" s="406">
        <f t="shared" ref="AL1023" si="1488">AL1022</f>
        <v>0</v>
      </c>
      <c r="AM1023" s="406">
        <f t="shared" ref="AM1023" si="1489">AM1022</f>
        <v>0</v>
      </c>
      <c r="AN1023" s="406">
        <f t="shared" ref="AN1023" si="1490">AN1022</f>
        <v>0</v>
      </c>
      <c r="AO1023" s="406">
        <f t="shared" ref="AO1023" si="1491">AO1022</f>
        <v>0</v>
      </c>
      <c r="AP1023" s="406">
        <f t="shared" ref="AP1023" si="1492">AP1022</f>
        <v>0</v>
      </c>
      <c r="AQ1023" s="406">
        <f t="shared" ref="AQ1023" si="1493">AQ1022</f>
        <v>0</v>
      </c>
      <c r="AR1023" s="406">
        <f t="shared" ref="AR1023" si="1494">AR1022</f>
        <v>0</v>
      </c>
      <c r="AS1023" s="307"/>
    </row>
    <row r="1024" spans="1:45" ht="15" hidden="1" customHeight="1" outlineLevel="1">
      <c r="A1024" s="519"/>
      <c r="B1024" s="310"/>
      <c r="C1024" s="308"/>
      <c r="D1024" s="312"/>
      <c r="E1024" s="312"/>
      <c r="F1024" s="312"/>
      <c r="G1024" s="312"/>
      <c r="H1024" s="312"/>
      <c r="I1024" s="312"/>
      <c r="J1024" s="312"/>
      <c r="K1024" s="312"/>
      <c r="L1024" s="312"/>
      <c r="M1024" s="312"/>
      <c r="N1024" s="312"/>
      <c r="O1024" s="312"/>
      <c r="P1024" s="312"/>
      <c r="Q1024" s="287"/>
      <c r="R1024" s="312"/>
      <c r="S1024" s="312"/>
      <c r="T1024" s="312"/>
      <c r="U1024" s="312"/>
      <c r="V1024" s="312"/>
      <c r="W1024" s="312"/>
      <c r="X1024" s="312"/>
      <c r="Y1024" s="312"/>
      <c r="Z1024" s="312"/>
      <c r="AA1024" s="312"/>
      <c r="AB1024" s="312"/>
      <c r="AC1024" s="312"/>
      <c r="AD1024" s="312"/>
      <c r="AE1024" s="411"/>
      <c r="AF1024" s="411"/>
      <c r="AG1024" s="411"/>
      <c r="AH1024" s="411"/>
      <c r="AI1024" s="411"/>
      <c r="AJ1024" s="411"/>
      <c r="AK1024" s="411"/>
      <c r="AL1024" s="411"/>
      <c r="AM1024" s="411"/>
      <c r="AN1024" s="411"/>
      <c r="AO1024" s="411"/>
      <c r="AP1024" s="411"/>
      <c r="AQ1024" s="411"/>
      <c r="AR1024" s="411"/>
      <c r="AS1024" s="309"/>
    </row>
    <row r="1025" spans="1:45" ht="15" hidden="1" customHeight="1" outlineLevel="1">
      <c r="A1025" s="519">
        <v>10</v>
      </c>
      <c r="B1025" s="423" t="s">
        <v>103</v>
      </c>
      <c r="C1025" s="287" t="s">
        <v>25</v>
      </c>
      <c r="D1025" s="291"/>
      <c r="E1025" s="291"/>
      <c r="F1025" s="291"/>
      <c r="G1025" s="291"/>
      <c r="H1025" s="291"/>
      <c r="I1025" s="291"/>
      <c r="J1025" s="291"/>
      <c r="K1025" s="291"/>
      <c r="L1025" s="291"/>
      <c r="M1025" s="291"/>
      <c r="N1025" s="291"/>
      <c r="O1025" s="291"/>
      <c r="P1025" s="291"/>
      <c r="Q1025" s="291">
        <v>3</v>
      </c>
      <c r="R1025" s="291"/>
      <c r="S1025" s="291"/>
      <c r="T1025" s="291"/>
      <c r="U1025" s="291"/>
      <c r="V1025" s="291"/>
      <c r="W1025" s="291"/>
      <c r="X1025" s="291"/>
      <c r="Y1025" s="291"/>
      <c r="Z1025" s="291"/>
      <c r="AA1025" s="291"/>
      <c r="AB1025" s="291"/>
      <c r="AC1025" s="291"/>
      <c r="AD1025" s="291"/>
      <c r="AE1025" s="410"/>
      <c r="AF1025" s="410"/>
      <c r="AG1025" s="410"/>
      <c r="AH1025" s="410"/>
      <c r="AI1025" s="410"/>
      <c r="AJ1025" s="410"/>
      <c r="AK1025" s="410"/>
      <c r="AL1025" s="410"/>
      <c r="AM1025" s="410"/>
      <c r="AN1025" s="410"/>
      <c r="AO1025" s="410"/>
      <c r="AP1025" s="410"/>
      <c r="AQ1025" s="410"/>
      <c r="AR1025" s="410"/>
      <c r="AS1025" s="292">
        <f>SUM(AE1025:AR1025)</f>
        <v>0</v>
      </c>
    </row>
    <row r="1026" spans="1:45" ht="15" hidden="1" customHeight="1" outlineLevel="1">
      <c r="A1026" s="519"/>
      <c r="B1026" s="290" t="s">
        <v>345</v>
      </c>
      <c r="C1026" s="287" t="s">
        <v>163</v>
      </c>
      <c r="D1026" s="291"/>
      <c r="E1026" s="291"/>
      <c r="F1026" s="291"/>
      <c r="G1026" s="291"/>
      <c r="H1026" s="291"/>
      <c r="I1026" s="291"/>
      <c r="J1026" s="291"/>
      <c r="K1026" s="291"/>
      <c r="L1026" s="291"/>
      <c r="M1026" s="291"/>
      <c r="N1026" s="291"/>
      <c r="O1026" s="291"/>
      <c r="P1026" s="291"/>
      <c r="Q1026" s="291">
        <f>Q1025</f>
        <v>3</v>
      </c>
      <c r="R1026" s="291"/>
      <c r="S1026" s="291"/>
      <c r="T1026" s="291"/>
      <c r="U1026" s="291"/>
      <c r="V1026" s="291"/>
      <c r="W1026" s="291"/>
      <c r="X1026" s="291"/>
      <c r="Y1026" s="291"/>
      <c r="Z1026" s="291"/>
      <c r="AA1026" s="291"/>
      <c r="AB1026" s="291"/>
      <c r="AC1026" s="291"/>
      <c r="AD1026" s="291"/>
      <c r="AE1026" s="406">
        <f>AE1025</f>
        <v>0</v>
      </c>
      <c r="AF1026" s="406">
        <f t="shared" ref="AF1026" si="1495">AF1025</f>
        <v>0</v>
      </c>
      <c r="AG1026" s="406">
        <f t="shared" ref="AG1026" si="1496">AG1025</f>
        <v>0</v>
      </c>
      <c r="AH1026" s="406">
        <f t="shared" ref="AH1026" si="1497">AH1025</f>
        <v>0</v>
      </c>
      <c r="AI1026" s="406">
        <f t="shared" ref="AI1026" si="1498">AI1025</f>
        <v>0</v>
      </c>
      <c r="AJ1026" s="406">
        <f t="shared" ref="AJ1026" si="1499">AJ1025</f>
        <v>0</v>
      </c>
      <c r="AK1026" s="406">
        <f t="shared" ref="AK1026" si="1500">AK1025</f>
        <v>0</v>
      </c>
      <c r="AL1026" s="406">
        <f t="shared" ref="AL1026" si="1501">AL1025</f>
        <v>0</v>
      </c>
      <c r="AM1026" s="406">
        <f t="shared" ref="AM1026" si="1502">AM1025</f>
        <v>0</v>
      </c>
      <c r="AN1026" s="406">
        <f t="shared" ref="AN1026" si="1503">AN1025</f>
        <v>0</v>
      </c>
      <c r="AO1026" s="406">
        <f t="shared" ref="AO1026" si="1504">AO1025</f>
        <v>0</v>
      </c>
      <c r="AP1026" s="406">
        <f t="shared" ref="AP1026" si="1505">AP1025</f>
        <v>0</v>
      </c>
      <c r="AQ1026" s="406">
        <f t="shared" ref="AQ1026" si="1506">AQ1025</f>
        <v>0</v>
      </c>
      <c r="AR1026" s="406">
        <f t="shared" ref="AR1026" si="1507">AR1025</f>
        <v>0</v>
      </c>
      <c r="AS1026" s="307"/>
    </row>
    <row r="1027" spans="1:45" ht="15" hidden="1" customHeight="1" outlineLevel="1">
      <c r="A1027" s="519"/>
      <c r="B1027" s="310"/>
      <c r="C1027" s="308"/>
      <c r="D1027" s="312"/>
      <c r="E1027" s="312"/>
      <c r="F1027" s="312"/>
      <c r="G1027" s="312"/>
      <c r="H1027" s="312"/>
      <c r="I1027" s="312"/>
      <c r="J1027" s="312"/>
      <c r="K1027" s="312"/>
      <c r="L1027" s="312"/>
      <c r="M1027" s="312"/>
      <c r="N1027" s="312"/>
      <c r="O1027" s="312"/>
      <c r="P1027" s="312"/>
      <c r="Q1027" s="287"/>
      <c r="R1027" s="312"/>
      <c r="S1027" s="312"/>
      <c r="T1027" s="312"/>
      <c r="U1027" s="312"/>
      <c r="V1027" s="312"/>
      <c r="W1027" s="312"/>
      <c r="X1027" s="312"/>
      <c r="Y1027" s="312"/>
      <c r="Z1027" s="312"/>
      <c r="AA1027" s="312"/>
      <c r="AB1027" s="312"/>
      <c r="AC1027" s="312"/>
      <c r="AD1027" s="312"/>
      <c r="AE1027" s="411"/>
      <c r="AF1027" s="412"/>
      <c r="AG1027" s="411"/>
      <c r="AH1027" s="411"/>
      <c r="AI1027" s="411"/>
      <c r="AJ1027" s="411"/>
      <c r="AK1027" s="411"/>
      <c r="AL1027" s="411"/>
      <c r="AM1027" s="411"/>
      <c r="AN1027" s="411"/>
      <c r="AO1027" s="411"/>
      <c r="AP1027" s="411"/>
      <c r="AQ1027" s="411"/>
      <c r="AR1027" s="411"/>
      <c r="AS1027" s="309"/>
    </row>
    <row r="1028" spans="1:45" ht="15" hidden="1" customHeight="1" outlineLevel="1">
      <c r="A1028" s="519"/>
      <c r="B1028" s="284" t="s">
        <v>10</v>
      </c>
      <c r="C1028" s="285"/>
      <c r="D1028" s="285"/>
      <c r="E1028" s="285"/>
      <c r="F1028" s="285"/>
      <c r="G1028" s="285"/>
      <c r="H1028" s="285"/>
      <c r="I1028" s="285"/>
      <c r="J1028" s="285"/>
      <c r="K1028" s="285"/>
      <c r="L1028" s="285"/>
      <c r="M1028" s="285"/>
      <c r="N1028" s="285"/>
      <c r="O1028" s="285"/>
      <c r="P1028" s="285"/>
      <c r="Q1028" s="286"/>
      <c r="R1028" s="285"/>
      <c r="S1028" s="285"/>
      <c r="T1028" s="285"/>
      <c r="U1028" s="285"/>
      <c r="V1028" s="285"/>
      <c r="W1028" s="285"/>
      <c r="X1028" s="285"/>
      <c r="Y1028" s="285"/>
      <c r="Z1028" s="285"/>
      <c r="AA1028" s="285"/>
      <c r="AB1028" s="285"/>
      <c r="AC1028" s="285"/>
      <c r="AD1028" s="285"/>
      <c r="AE1028" s="409"/>
      <c r="AF1028" s="409"/>
      <c r="AG1028" s="409"/>
      <c r="AH1028" s="409"/>
      <c r="AI1028" s="409"/>
      <c r="AJ1028" s="409"/>
      <c r="AK1028" s="409"/>
      <c r="AL1028" s="409"/>
      <c r="AM1028" s="409"/>
      <c r="AN1028" s="409"/>
      <c r="AO1028" s="409"/>
      <c r="AP1028" s="409"/>
      <c r="AQ1028" s="409"/>
      <c r="AR1028" s="409"/>
      <c r="AS1028" s="288"/>
    </row>
    <row r="1029" spans="1:45" ht="15" hidden="1" customHeight="1" outlineLevel="1">
      <c r="A1029" s="519">
        <v>11</v>
      </c>
      <c r="B1029" s="423" t="s">
        <v>104</v>
      </c>
      <c r="C1029" s="287" t="s">
        <v>25</v>
      </c>
      <c r="D1029" s="291"/>
      <c r="E1029" s="291"/>
      <c r="F1029" s="291"/>
      <c r="G1029" s="291"/>
      <c r="H1029" s="291"/>
      <c r="I1029" s="291"/>
      <c r="J1029" s="291"/>
      <c r="K1029" s="291"/>
      <c r="L1029" s="291"/>
      <c r="M1029" s="291"/>
      <c r="N1029" s="291"/>
      <c r="O1029" s="291"/>
      <c r="P1029" s="291"/>
      <c r="Q1029" s="291">
        <v>12</v>
      </c>
      <c r="R1029" s="291"/>
      <c r="S1029" s="291"/>
      <c r="T1029" s="291"/>
      <c r="U1029" s="291"/>
      <c r="V1029" s="291"/>
      <c r="W1029" s="291"/>
      <c r="X1029" s="291"/>
      <c r="Y1029" s="291"/>
      <c r="Z1029" s="291"/>
      <c r="AA1029" s="291"/>
      <c r="AB1029" s="291"/>
      <c r="AC1029" s="291"/>
      <c r="AD1029" s="291"/>
      <c r="AE1029" s="421"/>
      <c r="AF1029" s="410"/>
      <c r="AG1029" s="410"/>
      <c r="AH1029" s="410"/>
      <c r="AI1029" s="410"/>
      <c r="AJ1029" s="410"/>
      <c r="AK1029" s="410"/>
      <c r="AL1029" s="410"/>
      <c r="AM1029" s="410"/>
      <c r="AN1029" s="410"/>
      <c r="AO1029" s="410"/>
      <c r="AP1029" s="410"/>
      <c r="AQ1029" s="410"/>
      <c r="AR1029" s="410"/>
      <c r="AS1029" s="292">
        <f>SUM(AE1029:AR1029)</f>
        <v>0</v>
      </c>
    </row>
    <row r="1030" spans="1:45" ht="15" hidden="1" customHeight="1" outlineLevel="1">
      <c r="A1030" s="519"/>
      <c r="B1030" s="290" t="s">
        <v>345</v>
      </c>
      <c r="C1030" s="287" t="s">
        <v>163</v>
      </c>
      <c r="D1030" s="291"/>
      <c r="E1030" s="291"/>
      <c r="F1030" s="291"/>
      <c r="G1030" s="291"/>
      <c r="H1030" s="291"/>
      <c r="I1030" s="291"/>
      <c r="J1030" s="291"/>
      <c r="K1030" s="291"/>
      <c r="L1030" s="291"/>
      <c r="M1030" s="291"/>
      <c r="N1030" s="291"/>
      <c r="O1030" s="291"/>
      <c r="P1030" s="291"/>
      <c r="Q1030" s="291">
        <f>Q1029</f>
        <v>12</v>
      </c>
      <c r="R1030" s="291"/>
      <c r="S1030" s="291"/>
      <c r="T1030" s="291"/>
      <c r="U1030" s="291"/>
      <c r="V1030" s="291"/>
      <c r="W1030" s="291"/>
      <c r="X1030" s="291"/>
      <c r="Y1030" s="291"/>
      <c r="Z1030" s="291"/>
      <c r="AA1030" s="291"/>
      <c r="AB1030" s="291"/>
      <c r="AC1030" s="291"/>
      <c r="AD1030" s="291"/>
      <c r="AE1030" s="406">
        <f>AE1029</f>
        <v>0</v>
      </c>
      <c r="AF1030" s="406">
        <f t="shared" ref="AF1030" si="1508">AF1029</f>
        <v>0</v>
      </c>
      <c r="AG1030" s="406">
        <f t="shared" ref="AG1030" si="1509">AG1029</f>
        <v>0</v>
      </c>
      <c r="AH1030" s="406">
        <f t="shared" ref="AH1030" si="1510">AH1029</f>
        <v>0</v>
      </c>
      <c r="AI1030" s="406">
        <f t="shared" ref="AI1030" si="1511">AI1029</f>
        <v>0</v>
      </c>
      <c r="AJ1030" s="406">
        <f t="shared" ref="AJ1030" si="1512">AJ1029</f>
        <v>0</v>
      </c>
      <c r="AK1030" s="406">
        <f t="shared" ref="AK1030" si="1513">AK1029</f>
        <v>0</v>
      </c>
      <c r="AL1030" s="406">
        <f t="shared" ref="AL1030" si="1514">AL1029</f>
        <v>0</v>
      </c>
      <c r="AM1030" s="406">
        <f t="shared" ref="AM1030" si="1515">AM1029</f>
        <v>0</v>
      </c>
      <c r="AN1030" s="406">
        <f t="shared" ref="AN1030" si="1516">AN1029</f>
        <v>0</v>
      </c>
      <c r="AO1030" s="406">
        <f t="shared" ref="AO1030" si="1517">AO1029</f>
        <v>0</v>
      </c>
      <c r="AP1030" s="406">
        <f t="shared" ref="AP1030" si="1518">AP1029</f>
        <v>0</v>
      </c>
      <c r="AQ1030" s="406">
        <f t="shared" ref="AQ1030" si="1519">AQ1029</f>
        <v>0</v>
      </c>
      <c r="AR1030" s="406">
        <f t="shared" ref="AR1030" si="1520">AR1029</f>
        <v>0</v>
      </c>
      <c r="AS1030" s="293"/>
    </row>
    <row r="1031" spans="1:45" ht="15" hidden="1" customHeight="1" outlineLevel="1">
      <c r="A1031" s="519"/>
      <c r="B1031" s="311"/>
      <c r="C1031" s="301"/>
      <c r="D1031" s="287"/>
      <c r="E1031" s="287"/>
      <c r="F1031" s="287"/>
      <c r="G1031" s="287"/>
      <c r="H1031" s="287"/>
      <c r="I1031" s="287"/>
      <c r="J1031" s="287"/>
      <c r="K1031" s="287"/>
      <c r="L1031" s="287"/>
      <c r="M1031" s="287"/>
      <c r="N1031" s="287"/>
      <c r="O1031" s="287"/>
      <c r="P1031" s="287"/>
      <c r="Q1031" s="287"/>
      <c r="R1031" s="287"/>
      <c r="S1031" s="287"/>
      <c r="T1031" s="287"/>
      <c r="U1031" s="287"/>
      <c r="V1031" s="287"/>
      <c r="W1031" s="287"/>
      <c r="X1031" s="287"/>
      <c r="Y1031" s="287"/>
      <c r="Z1031" s="287"/>
      <c r="AA1031" s="287"/>
      <c r="AB1031" s="287"/>
      <c r="AC1031" s="287"/>
      <c r="AD1031" s="287"/>
      <c r="AE1031" s="407"/>
      <c r="AF1031" s="416"/>
      <c r="AG1031" s="416"/>
      <c r="AH1031" s="416"/>
      <c r="AI1031" s="416"/>
      <c r="AJ1031" s="416"/>
      <c r="AK1031" s="416"/>
      <c r="AL1031" s="416"/>
      <c r="AM1031" s="416"/>
      <c r="AN1031" s="416"/>
      <c r="AO1031" s="416"/>
      <c r="AP1031" s="416"/>
      <c r="AQ1031" s="416"/>
      <c r="AR1031" s="416"/>
      <c r="AS1031" s="302"/>
    </row>
    <row r="1032" spans="1:45" ht="28.5" hidden="1" customHeight="1" outlineLevel="1">
      <c r="A1032" s="519">
        <v>12</v>
      </c>
      <c r="B1032" s="423" t="s">
        <v>105</v>
      </c>
      <c r="C1032" s="287" t="s">
        <v>25</v>
      </c>
      <c r="D1032" s="291"/>
      <c r="E1032" s="291"/>
      <c r="F1032" s="291"/>
      <c r="G1032" s="291"/>
      <c r="H1032" s="291"/>
      <c r="I1032" s="291"/>
      <c r="J1032" s="291"/>
      <c r="K1032" s="291"/>
      <c r="L1032" s="291"/>
      <c r="M1032" s="291"/>
      <c r="N1032" s="291"/>
      <c r="O1032" s="291"/>
      <c r="P1032" s="291"/>
      <c r="Q1032" s="291">
        <v>12</v>
      </c>
      <c r="R1032" s="291"/>
      <c r="S1032" s="291"/>
      <c r="T1032" s="291"/>
      <c r="U1032" s="291"/>
      <c r="V1032" s="291"/>
      <c r="W1032" s="291"/>
      <c r="X1032" s="291"/>
      <c r="Y1032" s="291"/>
      <c r="Z1032" s="291"/>
      <c r="AA1032" s="291"/>
      <c r="AB1032" s="291"/>
      <c r="AC1032" s="291"/>
      <c r="AD1032" s="291"/>
      <c r="AE1032" s="405"/>
      <c r="AF1032" s="410"/>
      <c r="AG1032" s="410"/>
      <c r="AH1032" s="410"/>
      <c r="AI1032" s="410"/>
      <c r="AJ1032" s="410"/>
      <c r="AK1032" s="410"/>
      <c r="AL1032" s="410"/>
      <c r="AM1032" s="410"/>
      <c r="AN1032" s="410"/>
      <c r="AO1032" s="410"/>
      <c r="AP1032" s="410"/>
      <c r="AQ1032" s="410"/>
      <c r="AR1032" s="410"/>
      <c r="AS1032" s="292">
        <f>SUM(AE1032:AR1032)</f>
        <v>0</v>
      </c>
    </row>
    <row r="1033" spans="1:45" ht="15" hidden="1" customHeight="1" outlineLevel="1">
      <c r="A1033" s="519"/>
      <c r="B1033" s="290" t="s">
        <v>345</v>
      </c>
      <c r="C1033" s="287" t="s">
        <v>163</v>
      </c>
      <c r="D1033" s="291"/>
      <c r="E1033" s="291"/>
      <c r="F1033" s="291"/>
      <c r="G1033" s="291"/>
      <c r="H1033" s="291"/>
      <c r="I1033" s="291"/>
      <c r="J1033" s="291"/>
      <c r="K1033" s="291"/>
      <c r="L1033" s="291"/>
      <c r="M1033" s="291"/>
      <c r="N1033" s="291"/>
      <c r="O1033" s="291"/>
      <c r="P1033" s="291"/>
      <c r="Q1033" s="291">
        <f>Q1032</f>
        <v>12</v>
      </c>
      <c r="R1033" s="291"/>
      <c r="S1033" s="291"/>
      <c r="T1033" s="291"/>
      <c r="U1033" s="291"/>
      <c r="V1033" s="291"/>
      <c r="W1033" s="291"/>
      <c r="X1033" s="291"/>
      <c r="Y1033" s="291"/>
      <c r="Z1033" s="291"/>
      <c r="AA1033" s="291"/>
      <c r="AB1033" s="291"/>
      <c r="AC1033" s="291"/>
      <c r="AD1033" s="291"/>
      <c r="AE1033" s="406">
        <f>AE1032</f>
        <v>0</v>
      </c>
      <c r="AF1033" s="406">
        <f t="shared" ref="AF1033" si="1521">AF1032</f>
        <v>0</v>
      </c>
      <c r="AG1033" s="406">
        <f t="shared" ref="AG1033" si="1522">AG1032</f>
        <v>0</v>
      </c>
      <c r="AH1033" s="406">
        <f t="shared" ref="AH1033" si="1523">AH1032</f>
        <v>0</v>
      </c>
      <c r="AI1033" s="406">
        <f t="shared" ref="AI1033" si="1524">AI1032</f>
        <v>0</v>
      </c>
      <c r="AJ1033" s="406">
        <f t="shared" ref="AJ1033" si="1525">AJ1032</f>
        <v>0</v>
      </c>
      <c r="AK1033" s="406">
        <f t="shared" ref="AK1033" si="1526">AK1032</f>
        <v>0</v>
      </c>
      <c r="AL1033" s="406">
        <f t="shared" ref="AL1033" si="1527">AL1032</f>
        <v>0</v>
      </c>
      <c r="AM1033" s="406">
        <f t="shared" ref="AM1033" si="1528">AM1032</f>
        <v>0</v>
      </c>
      <c r="AN1033" s="406">
        <f t="shared" ref="AN1033" si="1529">AN1032</f>
        <v>0</v>
      </c>
      <c r="AO1033" s="406">
        <f t="shared" ref="AO1033" si="1530">AO1032</f>
        <v>0</v>
      </c>
      <c r="AP1033" s="406">
        <f t="shared" ref="AP1033" si="1531">AP1032</f>
        <v>0</v>
      </c>
      <c r="AQ1033" s="406">
        <f t="shared" ref="AQ1033" si="1532">AQ1032</f>
        <v>0</v>
      </c>
      <c r="AR1033" s="406">
        <f t="shared" ref="AR1033" si="1533">AR1032</f>
        <v>0</v>
      </c>
      <c r="AS1033" s="293"/>
    </row>
    <row r="1034" spans="1:45" ht="15" hidden="1" customHeight="1" outlineLevel="1">
      <c r="A1034" s="519"/>
      <c r="B1034" s="311"/>
      <c r="C1034" s="301"/>
      <c r="D1034" s="287"/>
      <c r="E1034" s="287"/>
      <c r="F1034" s="287"/>
      <c r="G1034" s="287"/>
      <c r="H1034" s="287"/>
      <c r="I1034" s="287"/>
      <c r="J1034" s="287"/>
      <c r="K1034" s="287"/>
      <c r="L1034" s="287"/>
      <c r="M1034" s="287"/>
      <c r="N1034" s="287"/>
      <c r="O1034" s="287"/>
      <c r="P1034" s="287"/>
      <c r="Q1034" s="287"/>
      <c r="R1034" s="287"/>
      <c r="S1034" s="287"/>
      <c r="T1034" s="287"/>
      <c r="U1034" s="287"/>
      <c r="V1034" s="287"/>
      <c r="W1034" s="287"/>
      <c r="X1034" s="287"/>
      <c r="Y1034" s="287"/>
      <c r="Z1034" s="287"/>
      <c r="AA1034" s="287"/>
      <c r="AB1034" s="287"/>
      <c r="AC1034" s="287"/>
      <c r="AD1034" s="287"/>
      <c r="AE1034" s="417"/>
      <c r="AF1034" s="417"/>
      <c r="AG1034" s="407"/>
      <c r="AH1034" s="407"/>
      <c r="AI1034" s="407"/>
      <c r="AJ1034" s="407"/>
      <c r="AK1034" s="407"/>
      <c r="AL1034" s="407"/>
      <c r="AM1034" s="407"/>
      <c r="AN1034" s="407"/>
      <c r="AO1034" s="407"/>
      <c r="AP1034" s="407"/>
      <c r="AQ1034" s="407"/>
      <c r="AR1034" s="407"/>
      <c r="AS1034" s="302"/>
    </row>
    <row r="1035" spans="1:45" ht="15" hidden="1" customHeight="1" outlineLevel="1">
      <c r="A1035" s="519">
        <v>13</v>
      </c>
      <c r="B1035" s="423" t="s">
        <v>106</v>
      </c>
      <c r="C1035" s="287" t="s">
        <v>25</v>
      </c>
      <c r="D1035" s="291"/>
      <c r="E1035" s="291"/>
      <c r="F1035" s="291"/>
      <c r="G1035" s="291"/>
      <c r="H1035" s="291"/>
      <c r="I1035" s="291"/>
      <c r="J1035" s="291"/>
      <c r="K1035" s="291"/>
      <c r="L1035" s="291"/>
      <c r="M1035" s="291"/>
      <c r="N1035" s="291"/>
      <c r="O1035" s="291"/>
      <c r="P1035" s="291"/>
      <c r="Q1035" s="291">
        <v>12</v>
      </c>
      <c r="R1035" s="291"/>
      <c r="S1035" s="291"/>
      <c r="T1035" s="291"/>
      <c r="U1035" s="291"/>
      <c r="V1035" s="291"/>
      <c r="W1035" s="291"/>
      <c r="X1035" s="291"/>
      <c r="Y1035" s="291"/>
      <c r="Z1035" s="291"/>
      <c r="AA1035" s="291"/>
      <c r="AB1035" s="291"/>
      <c r="AC1035" s="291"/>
      <c r="AD1035" s="291"/>
      <c r="AE1035" s="405"/>
      <c r="AF1035" s="410"/>
      <c r="AG1035" s="410"/>
      <c r="AH1035" s="410"/>
      <c r="AI1035" s="410"/>
      <c r="AJ1035" s="410"/>
      <c r="AK1035" s="410"/>
      <c r="AL1035" s="410"/>
      <c r="AM1035" s="410"/>
      <c r="AN1035" s="410"/>
      <c r="AO1035" s="410"/>
      <c r="AP1035" s="410"/>
      <c r="AQ1035" s="410"/>
      <c r="AR1035" s="410"/>
      <c r="AS1035" s="292">
        <f>SUM(AE1035:AR1035)</f>
        <v>0</v>
      </c>
    </row>
    <row r="1036" spans="1:45" ht="15" hidden="1" customHeight="1" outlineLevel="1">
      <c r="A1036" s="519"/>
      <c r="B1036" s="290" t="s">
        <v>345</v>
      </c>
      <c r="C1036" s="287" t="s">
        <v>163</v>
      </c>
      <c r="D1036" s="291"/>
      <c r="E1036" s="291"/>
      <c r="F1036" s="291"/>
      <c r="G1036" s="291"/>
      <c r="H1036" s="291"/>
      <c r="I1036" s="291"/>
      <c r="J1036" s="291"/>
      <c r="K1036" s="291"/>
      <c r="L1036" s="291"/>
      <c r="M1036" s="291"/>
      <c r="N1036" s="291"/>
      <c r="O1036" s="291"/>
      <c r="P1036" s="291"/>
      <c r="Q1036" s="291">
        <f>Q1035</f>
        <v>12</v>
      </c>
      <c r="R1036" s="291"/>
      <c r="S1036" s="291"/>
      <c r="T1036" s="291"/>
      <c r="U1036" s="291"/>
      <c r="V1036" s="291"/>
      <c r="W1036" s="291"/>
      <c r="X1036" s="291"/>
      <c r="Y1036" s="291"/>
      <c r="Z1036" s="291"/>
      <c r="AA1036" s="291"/>
      <c r="AB1036" s="291"/>
      <c r="AC1036" s="291"/>
      <c r="AD1036" s="291"/>
      <c r="AE1036" s="406">
        <f>AE1035</f>
        <v>0</v>
      </c>
      <c r="AF1036" s="406">
        <f t="shared" ref="AF1036" si="1534">AF1035</f>
        <v>0</v>
      </c>
      <c r="AG1036" s="406">
        <f t="shared" ref="AG1036" si="1535">AG1035</f>
        <v>0</v>
      </c>
      <c r="AH1036" s="406">
        <f t="shared" ref="AH1036" si="1536">AH1035</f>
        <v>0</v>
      </c>
      <c r="AI1036" s="406">
        <f t="shared" ref="AI1036" si="1537">AI1035</f>
        <v>0</v>
      </c>
      <c r="AJ1036" s="406">
        <f t="shared" ref="AJ1036" si="1538">AJ1035</f>
        <v>0</v>
      </c>
      <c r="AK1036" s="406">
        <f t="shared" ref="AK1036" si="1539">AK1035</f>
        <v>0</v>
      </c>
      <c r="AL1036" s="406">
        <f t="shared" ref="AL1036" si="1540">AL1035</f>
        <v>0</v>
      </c>
      <c r="AM1036" s="406">
        <f t="shared" ref="AM1036" si="1541">AM1035</f>
        <v>0</v>
      </c>
      <c r="AN1036" s="406">
        <f t="shared" ref="AN1036" si="1542">AN1035</f>
        <v>0</v>
      </c>
      <c r="AO1036" s="406">
        <f t="shared" ref="AO1036" si="1543">AO1035</f>
        <v>0</v>
      </c>
      <c r="AP1036" s="406">
        <f t="shared" ref="AP1036" si="1544">AP1035</f>
        <v>0</v>
      </c>
      <c r="AQ1036" s="406">
        <f t="shared" ref="AQ1036" si="1545">AQ1035</f>
        <v>0</v>
      </c>
      <c r="AR1036" s="406">
        <f t="shared" ref="AR1036" si="1546">AR1035</f>
        <v>0</v>
      </c>
      <c r="AS1036" s="302"/>
    </row>
    <row r="1037" spans="1:45" ht="15" hidden="1" customHeight="1" outlineLevel="1">
      <c r="A1037" s="519"/>
      <c r="B1037" s="311"/>
      <c r="C1037" s="301"/>
      <c r="D1037" s="287"/>
      <c r="E1037" s="287"/>
      <c r="F1037" s="287"/>
      <c r="G1037" s="287"/>
      <c r="H1037" s="287"/>
      <c r="I1037" s="287"/>
      <c r="J1037" s="287"/>
      <c r="K1037" s="287"/>
      <c r="L1037" s="287"/>
      <c r="M1037" s="287"/>
      <c r="N1037" s="287"/>
      <c r="O1037" s="287"/>
      <c r="P1037" s="287"/>
      <c r="Q1037" s="287"/>
      <c r="R1037" s="287"/>
      <c r="S1037" s="287"/>
      <c r="T1037" s="287"/>
      <c r="U1037" s="287"/>
      <c r="V1037" s="287"/>
      <c r="W1037" s="287"/>
      <c r="X1037" s="287"/>
      <c r="Y1037" s="287"/>
      <c r="Z1037" s="287"/>
      <c r="AA1037" s="287"/>
      <c r="AB1037" s="287"/>
      <c r="AC1037" s="287"/>
      <c r="AD1037" s="287"/>
      <c r="AE1037" s="407"/>
      <c r="AF1037" s="407"/>
      <c r="AG1037" s="407"/>
      <c r="AH1037" s="407"/>
      <c r="AI1037" s="407"/>
      <c r="AJ1037" s="407"/>
      <c r="AK1037" s="407"/>
      <c r="AL1037" s="407"/>
      <c r="AM1037" s="407"/>
      <c r="AN1037" s="407"/>
      <c r="AO1037" s="407"/>
      <c r="AP1037" s="407"/>
      <c r="AQ1037" s="407"/>
      <c r="AR1037" s="407"/>
      <c r="AS1037" s="302"/>
    </row>
    <row r="1038" spans="1:45" ht="15" hidden="1" customHeight="1" outlineLevel="1">
      <c r="A1038" s="519"/>
      <c r="B1038" s="284" t="s">
        <v>107</v>
      </c>
      <c r="C1038" s="285"/>
      <c r="D1038" s="286"/>
      <c r="E1038" s="286"/>
      <c r="F1038" s="286"/>
      <c r="G1038" s="286"/>
      <c r="H1038" s="286"/>
      <c r="I1038" s="286"/>
      <c r="J1038" s="286"/>
      <c r="K1038" s="286"/>
      <c r="L1038" s="286"/>
      <c r="M1038" s="286"/>
      <c r="N1038" s="286"/>
      <c r="O1038" s="286"/>
      <c r="P1038" s="286"/>
      <c r="Q1038" s="286"/>
      <c r="R1038" s="286"/>
      <c r="S1038" s="285"/>
      <c r="T1038" s="285"/>
      <c r="U1038" s="285"/>
      <c r="V1038" s="285"/>
      <c r="W1038" s="285"/>
      <c r="X1038" s="285"/>
      <c r="Y1038" s="285"/>
      <c r="Z1038" s="285"/>
      <c r="AA1038" s="285"/>
      <c r="AB1038" s="285"/>
      <c r="AC1038" s="285"/>
      <c r="AD1038" s="285"/>
      <c r="AE1038" s="409"/>
      <c r="AF1038" s="409"/>
      <c r="AG1038" s="409"/>
      <c r="AH1038" s="409"/>
      <c r="AI1038" s="409"/>
      <c r="AJ1038" s="409"/>
      <c r="AK1038" s="409"/>
      <c r="AL1038" s="409"/>
      <c r="AM1038" s="409"/>
      <c r="AN1038" s="409"/>
      <c r="AO1038" s="409"/>
      <c r="AP1038" s="409"/>
      <c r="AQ1038" s="409"/>
      <c r="AR1038" s="409"/>
      <c r="AS1038" s="288"/>
    </row>
    <row r="1039" spans="1:45" ht="15" hidden="1" customHeight="1" outlineLevel="1">
      <c r="A1039" s="519">
        <v>14</v>
      </c>
      <c r="B1039" s="311" t="s">
        <v>108</v>
      </c>
      <c r="C1039" s="287" t="s">
        <v>25</v>
      </c>
      <c r="D1039" s="291"/>
      <c r="E1039" s="291"/>
      <c r="F1039" s="291"/>
      <c r="G1039" s="291"/>
      <c r="H1039" s="291"/>
      <c r="I1039" s="291"/>
      <c r="J1039" s="291"/>
      <c r="K1039" s="291"/>
      <c r="L1039" s="291"/>
      <c r="M1039" s="291"/>
      <c r="N1039" s="291"/>
      <c r="O1039" s="291"/>
      <c r="P1039" s="291"/>
      <c r="Q1039" s="291">
        <v>12</v>
      </c>
      <c r="R1039" s="291"/>
      <c r="S1039" s="291"/>
      <c r="T1039" s="291"/>
      <c r="U1039" s="291"/>
      <c r="V1039" s="291"/>
      <c r="W1039" s="291"/>
      <c r="X1039" s="291"/>
      <c r="Y1039" s="291"/>
      <c r="Z1039" s="291"/>
      <c r="AA1039" s="291"/>
      <c r="AB1039" s="291"/>
      <c r="AC1039" s="291"/>
      <c r="AD1039" s="291"/>
      <c r="AE1039" s="405"/>
      <c r="AF1039" s="405"/>
      <c r="AG1039" s="405"/>
      <c r="AH1039" s="405"/>
      <c r="AI1039" s="405"/>
      <c r="AJ1039" s="405"/>
      <c r="AK1039" s="405"/>
      <c r="AL1039" s="405"/>
      <c r="AM1039" s="405"/>
      <c r="AN1039" s="405"/>
      <c r="AO1039" s="405"/>
      <c r="AP1039" s="405"/>
      <c r="AQ1039" s="405"/>
      <c r="AR1039" s="405"/>
      <c r="AS1039" s="292">
        <f>SUM(AE1039:AR1039)</f>
        <v>0</v>
      </c>
    </row>
    <row r="1040" spans="1:45" ht="15" hidden="1" customHeight="1" outlineLevel="1">
      <c r="A1040" s="519"/>
      <c r="B1040" s="290" t="s">
        <v>345</v>
      </c>
      <c r="C1040" s="287" t="s">
        <v>163</v>
      </c>
      <c r="D1040" s="291"/>
      <c r="E1040" s="291"/>
      <c r="F1040" s="291"/>
      <c r="G1040" s="291"/>
      <c r="H1040" s="291"/>
      <c r="I1040" s="291"/>
      <c r="J1040" s="291"/>
      <c r="K1040" s="291"/>
      <c r="L1040" s="291"/>
      <c r="M1040" s="291"/>
      <c r="N1040" s="291"/>
      <c r="O1040" s="291"/>
      <c r="P1040" s="291"/>
      <c r="Q1040" s="291">
        <f>Q1039</f>
        <v>12</v>
      </c>
      <c r="R1040" s="291"/>
      <c r="S1040" s="291"/>
      <c r="T1040" s="291"/>
      <c r="U1040" s="291"/>
      <c r="V1040" s="291"/>
      <c r="W1040" s="291"/>
      <c r="X1040" s="291"/>
      <c r="Y1040" s="291"/>
      <c r="Z1040" s="291"/>
      <c r="AA1040" s="291"/>
      <c r="AB1040" s="291"/>
      <c r="AC1040" s="291"/>
      <c r="AD1040" s="291"/>
      <c r="AE1040" s="406">
        <f>AE1039</f>
        <v>0</v>
      </c>
      <c r="AF1040" s="406">
        <f t="shared" ref="AF1040" si="1547">AF1039</f>
        <v>0</v>
      </c>
      <c r="AG1040" s="406">
        <f t="shared" ref="AG1040" si="1548">AG1039</f>
        <v>0</v>
      </c>
      <c r="AH1040" s="406">
        <f t="shared" ref="AH1040" si="1549">AH1039</f>
        <v>0</v>
      </c>
      <c r="AI1040" s="406">
        <f t="shared" ref="AI1040" si="1550">AI1039</f>
        <v>0</v>
      </c>
      <c r="AJ1040" s="406">
        <f t="shared" ref="AJ1040" si="1551">AJ1039</f>
        <v>0</v>
      </c>
      <c r="AK1040" s="406">
        <f t="shared" ref="AK1040" si="1552">AK1039</f>
        <v>0</v>
      </c>
      <c r="AL1040" s="406">
        <f t="shared" ref="AL1040" si="1553">AL1039</f>
        <v>0</v>
      </c>
      <c r="AM1040" s="406">
        <f t="shared" ref="AM1040" si="1554">AM1039</f>
        <v>0</v>
      </c>
      <c r="AN1040" s="406">
        <f t="shared" ref="AN1040" si="1555">AN1039</f>
        <v>0</v>
      </c>
      <c r="AO1040" s="406">
        <f t="shared" ref="AO1040" si="1556">AO1039</f>
        <v>0</v>
      </c>
      <c r="AP1040" s="406">
        <f t="shared" ref="AP1040" si="1557">AP1039</f>
        <v>0</v>
      </c>
      <c r="AQ1040" s="406">
        <f t="shared" ref="AQ1040" si="1558">AQ1039</f>
        <v>0</v>
      </c>
      <c r="AR1040" s="406">
        <f t="shared" ref="AR1040" si="1559">AR1039</f>
        <v>0</v>
      </c>
      <c r="AS1040" s="293"/>
    </row>
    <row r="1041" spans="1:46" ht="15" hidden="1" customHeight="1" outlineLevel="1">
      <c r="A1041" s="519"/>
      <c r="B1041" s="311"/>
      <c r="C1041" s="301"/>
      <c r="D1041" s="287"/>
      <c r="E1041" s="287"/>
      <c r="F1041" s="287"/>
      <c r="G1041" s="287"/>
      <c r="H1041" s="287"/>
      <c r="I1041" s="287"/>
      <c r="J1041" s="287"/>
      <c r="K1041" s="287"/>
      <c r="L1041" s="287"/>
      <c r="M1041" s="287"/>
      <c r="N1041" s="287"/>
      <c r="O1041" s="287"/>
      <c r="P1041" s="287"/>
      <c r="Q1041" s="463"/>
      <c r="R1041" s="287"/>
      <c r="S1041" s="287"/>
      <c r="T1041" s="287"/>
      <c r="U1041" s="287"/>
      <c r="V1041" s="287"/>
      <c r="W1041" s="287"/>
      <c r="X1041" s="287"/>
      <c r="Y1041" s="287"/>
      <c r="Z1041" s="287"/>
      <c r="AA1041" s="287"/>
      <c r="AB1041" s="287"/>
      <c r="AC1041" s="287"/>
      <c r="AD1041" s="287"/>
      <c r="AE1041" s="407"/>
      <c r="AF1041" s="407"/>
      <c r="AG1041" s="407"/>
      <c r="AH1041" s="407"/>
      <c r="AI1041" s="407"/>
      <c r="AJ1041" s="407"/>
      <c r="AK1041" s="407"/>
      <c r="AL1041" s="407"/>
      <c r="AM1041" s="407"/>
      <c r="AN1041" s="407"/>
      <c r="AO1041" s="407"/>
      <c r="AP1041" s="407"/>
      <c r="AQ1041" s="407"/>
      <c r="AR1041" s="407"/>
      <c r="AS1041" s="297"/>
      <c r="AT1041" s="614"/>
    </row>
    <row r="1042" spans="1:46" s="305" customFormat="1" ht="15.75" hidden="1" outlineLevel="1">
      <c r="A1042" s="519"/>
      <c r="B1042" s="284" t="s">
        <v>487</v>
      </c>
      <c r="C1042" s="287"/>
      <c r="D1042" s="287"/>
      <c r="E1042" s="287"/>
      <c r="F1042" s="287"/>
      <c r="G1042" s="287"/>
      <c r="H1042" s="287"/>
      <c r="I1042" s="287"/>
      <c r="J1042" s="287"/>
      <c r="K1042" s="287"/>
      <c r="L1042" s="287"/>
      <c r="M1042" s="287"/>
      <c r="N1042" s="287"/>
      <c r="O1042" s="287"/>
      <c r="P1042" s="287"/>
      <c r="Q1042" s="287"/>
      <c r="R1042" s="287"/>
      <c r="S1042" s="287"/>
      <c r="T1042" s="287"/>
      <c r="U1042" s="287"/>
      <c r="V1042" s="287"/>
      <c r="W1042" s="287"/>
      <c r="X1042" s="287"/>
      <c r="Y1042" s="287"/>
      <c r="Z1042" s="287"/>
      <c r="AA1042" s="287"/>
      <c r="AB1042" s="287"/>
      <c r="AC1042" s="287"/>
      <c r="AD1042" s="287"/>
      <c r="AE1042" s="407"/>
      <c r="AF1042" s="407"/>
      <c r="AG1042" s="407"/>
      <c r="AH1042" s="407"/>
      <c r="AI1042" s="407"/>
      <c r="AJ1042" s="407"/>
      <c r="AK1042" s="411"/>
      <c r="AL1042" s="411"/>
      <c r="AM1042" s="411"/>
      <c r="AN1042" s="411"/>
      <c r="AO1042" s="411"/>
      <c r="AP1042" s="411"/>
      <c r="AQ1042" s="411"/>
      <c r="AR1042" s="411"/>
      <c r="AS1042" s="504"/>
      <c r="AT1042" s="615"/>
    </row>
    <row r="1043" spans="1:46" hidden="1" outlineLevel="1">
      <c r="A1043" s="519">
        <v>15</v>
      </c>
      <c r="B1043" s="290" t="s">
        <v>492</v>
      </c>
      <c r="C1043" s="287" t="s">
        <v>25</v>
      </c>
      <c r="D1043" s="291"/>
      <c r="E1043" s="291"/>
      <c r="F1043" s="291"/>
      <c r="G1043" s="291"/>
      <c r="H1043" s="291"/>
      <c r="I1043" s="291"/>
      <c r="J1043" s="291"/>
      <c r="K1043" s="291"/>
      <c r="L1043" s="291"/>
      <c r="M1043" s="291"/>
      <c r="N1043" s="291"/>
      <c r="O1043" s="291"/>
      <c r="P1043" s="291"/>
      <c r="Q1043" s="291">
        <v>0</v>
      </c>
      <c r="R1043" s="291"/>
      <c r="S1043" s="291"/>
      <c r="T1043" s="291"/>
      <c r="U1043" s="291"/>
      <c r="V1043" s="291"/>
      <c r="W1043" s="291"/>
      <c r="X1043" s="291"/>
      <c r="Y1043" s="291"/>
      <c r="Z1043" s="291"/>
      <c r="AA1043" s="291"/>
      <c r="AB1043" s="291"/>
      <c r="AC1043" s="291"/>
      <c r="AD1043" s="291"/>
      <c r="AE1043" s="405"/>
      <c r="AF1043" s="405"/>
      <c r="AG1043" s="405"/>
      <c r="AH1043" s="405"/>
      <c r="AI1043" s="405"/>
      <c r="AJ1043" s="405"/>
      <c r="AK1043" s="405"/>
      <c r="AL1043" s="405"/>
      <c r="AM1043" s="405"/>
      <c r="AN1043" s="405"/>
      <c r="AO1043" s="405"/>
      <c r="AP1043" s="405"/>
      <c r="AQ1043" s="405"/>
      <c r="AR1043" s="405"/>
      <c r="AS1043" s="616">
        <f>SUM(AE1043:AR1043)</f>
        <v>0</v>
      </c>
      <c r="AT1043" s="614"/>
    </row>
    <row r="1044" spans="1:46" hidden="1" outlineLevel="1">
      <c r="A1044" s="519"/>
      <c r="B1044" s="290" t="s">
        <v>345</v>
      </c>
      <c r="C1044" s="287" t="s">
        <v>163</v>
      </c>
      <c r="D1044" s="291"/>
      <c r="E1044" s="291"/>
      <c r="F1044" s="291"/>
      <c r="G1044" s="291"/>
      <c r="H1044" s="291"/>
      <c r="I1044" s="291"/>
      <c r="J1044" s="291"/>
      <c r="K1044" s="291"/>
      <c r="L1044" s="291"/>
      <c r="M1044" s="291"/>
      <c r="N1044" s="291"/>
      <c r="O1044" s="291"/>
      <c r="P1044" s="291"/>
      <c r="Q1044" s="291">
        <f>Q1043</f>
        <v>0</v>
      </c>
      <c r="R1044" s="291"/>
      <c r="S1044" s="291"/>
      <c r="T1044" s="291"/>
      <c r="U1044" s="291"/>
      <c r="V1044" s="291"/>
      <c r="W1044" s="291"/>
      <c r="X1044" s="291"/>
      <c r="Y1044" s="291"/>
      <c r="Z1044" s="291"/>
      <c r="AA1044" s="291"/>
      <c r="AB1044" s="291"/>
      <c r="AC1044" s="291"/>
      <c r="AD1044" s="291"/>
      <c r="AE1044" s="406">
        <f>AE1043</f>
        <v>0</v>
      </c>
      <c r="AF1044" s="406">
        <f>AF1043</f>
        <v>0</v>
      </c>
      <c r="AG1044" s="406">
        <f t="shared" ref="AG1044:AR1044" si="1560">AG1043</f>
        <v>0</v>
      </c>
      <c r="AH1044" s="406">
        <f t="shared" si="1560"/>
        <v>0</v>
      </c>
      <c r="AI1044" s="406">
        <f t="shared" si="1560"/>
        <v>0</v>
      </c>
      <c r="AJ1044" s="406">
        <f>AJ1043</f>
        <v>0</v>
      </c>
      <c r="AK1044" s="406">
        <f t="shared" si="1560"/>
        <v>0</v>
      </c>
      <c r="AL1044" s="406">
        <f t="shared" si="1560"/>
        <v>0</v>
      </c>
      <c r="AM1044" s="406">
        <f t="shared" si="1560"/>
        <v>0</v>
      </c>
      <c r="AN1044" s="406">
        <f t="shared" si="1560"/>
        <v>0</v>
      </c>
      <c r="AO1044" s="406">
        <f t="shared" si="1560"/>
        <v>0</v>
      </c>
      <c r="AP1044" s="406">
        <f t="shared" si="1560"/>
        <v>0</v>
      </c>
      <c r="AQ1044" s="406">
        <f t="shared" si="1560"/>
        <v>0</v>
      </c>
      <c r="AR1044" s="406">
        <f t="shared" si="1560"/>
        <v>0</v>
      </c>
      <c r="AS1044" s="293"/>
    </row>
    <row r="1045" spans="1:46" hidden="1" outlineLevel="1">
      <c r="A1045" s="519"/>
      <c r="B1045" s="311"/>
      <c r="C1045" s="301"/>
      <c r="D1045" s="287"/>
      <c r="E1045" s="287"/>
      <c r="F1045" s="287"/>
      <c r="G1045" s="287"/>
      <c r="H1045" s="287"/>
      <c r="I1045" s="287"/>
      <c r="J1045" s="287"/>
      <c r="K1045" s="287"/>
      <c r="L1045" s="287"/>
      <c r="M1045" s="287"/>
      <c r="N1045" s="287"/>
      <c r="O1045" s="287"/>
      <c r="P1045" s="287"/>
      <c r="Q1045" s="287"/>
      <c r="R1045" s="287"/>
      <c r="S1045" s="287"/>
      <c r="T1045" s="287"/>
      <c r="U1045" s="287"/>
      <c r="V1045" s="287"/>
      <c r="W1045" s="287"/>
      <c r="X1045" s="287"/>
      <c r="Y1045" s="287"/>
      <c r="Z1045" s="287"/>
      <c r="AA1045" s="287"/>
      <c r="AB1045" s="287"/>
      <c r="AC1045" s="287"/>
      <c r="AD1045" s="287"/>
      <c r="AE1045" s="407"/>
      <c r="AF1045" s="407"/>
      <c r="AG1045" s="407"/>
      <c r="AH1045" s="407"/>
      <c r="AI1045" s="407"/>
      <c r="AJ1045" s="407"/>
      <c r="AK1045" s="407"/>
      <c r="AL1045" s="407"/>
      <c r="AM1045" s="407"/>
      <c r="AN1045" s="407"/>
      <c r="AO1045" s="407"/>
      <c r="AP1045" s="407"/>
      <c r="AQ1045" s="407"/>
      <c r="AR1045" s="407"/>
      <c r="AS1045" s="302"/>
    </row>
    <row r="1046" spans="1:46" s="279" customFormat="1" hidden="1" outlineLevel="1">
      <c r="A1046" s="519">
        <v>16</v>
      </c>
      <c r="B1046" s="320" t="s">
        <v>488</v>
      </c>
      <c r="C1046" s="287" t="s">
        <v>25</v>
      </c>
      <c r="D1046" s="291"/>
      <c r="E1046" s="291"/>
      <c r="F1046" s="291"/>
      <c r="G1046" s="291"/>
      <c r="H1046" s="291"/>
      <c r="I1046" s="291"/>
      <c r="J1046" s="291"/>
      <c r="K1046" s="291"/>
      <c r="L1046" s="291"/>
      <c r="M1046" s="291"/>
      <c r="N1046" s="291"/>
      <c r="O1046" s="291"/>
      <c r="P1046" s="291"/>
      <c r="Q1046" s="291">
        <v>0</v>
      </c>
      <c r="R1046" s="291"/>
      <c r="S1046" s="291"/>
      <c r="T1046" s="291"/>
      <c r="U1046" s="291"/>
      <c r="V1046" s="291"/>
      <c r="W1046" s="291"/>
      <c r="X1046" s="291"/>
      <c r="Y1046" s="291"/>
      <c r="Z1046" s="291"/>
      <c r="AA1046" s="291"/>
      <c r="AB1046" s="291"/>
      <c r="AC1046" s="291"/>
      <c r="AD1046" s="291"/>
      <c r="AE1046" s="405"/>
      <c r="AF1046" s="405"/>
      <c r="AG1046" s="405"/>
      <c r="AH1046" s="405"/>
      <c r="AI1046" s="405"/>
      <c r="AJ1046" s="405"/>
      <c r="AK1046" s="405"/>
      <c r="AL1046" s="405"/>
      <c r="AM1046" s="405"/>
      <c r="AN1046" s="405"/>
      <c r="AO1046" s="405"/>
      <c r="AP1046" s="405"/>
      <c r="AQ1046" s="405"/>
      <c r="AR1046" s="405"/>
      <c r="AS1046" s="292">
        <f>SUM(AE1046:AR1046)</f>
        <v>0</v>
      </c>
    </row>
    <row r="1047" spans="1:46" s="279" customFormat="1" hidden="1" outlineLevel="1">
      <c r="A1047" s="519"/>
      <c r="B1047" s="290" t="s">
        <v>345</v>
      </c>
      <c r="C1047" s="287" t="s">
        <v>163</v>
      </c>
      <c r="D1047" s="291"/>
      <c r="E1047" s="291"/>
      <c r="F1047" s="291"/>
      <c r="G1047" s="291"/>
      <c r="H1047" s="291"/>
      <c r="I1047" s="291"/>
      <c r="J1047" s="291"/>
      <c r="K1047" s="291"/>
      <c r="L1047" s="291"/>
      <c r="M1047" s="291"/>
      <c r="N1047" s="291"/>
      <c r="O1047" s="291"/>
      <c r="P1047" s="291"/>
      <c r="Q1047" s="291">
        <f>Q1046</f>
        <v>0</v>
      </c>
      <c r="R1047" s="291"/>
      <c r="S1047" s="291"/>
      <c r="T1047" s="291"/>
      <c r="U1047" s="291"/>
      <c r="V1047" s="291"/>
      <c r="W1047" s="291"/>
      <c r="X1047" s="291"/>
      <c r="Y1047" s="291"/>
      <c r="Z1047" s="291"/>
      <c r="AA1047" s="291"/>
      <c r="AB1047" s="291"/>
      <c r="AC1047" s="291"/>
      <c r="AD1047" s="291"/>
      <c r="AE1047" s="406">
        <f>AE1046</f>
        <v>0</v>
      </c>
      <c r="AF1047" s="406">
        <f t="shared" ref="AF1047:AQ1047" si="1561">AF1046</f>
        <v>0</v>
      </c>
      <c r="AG1047" s="406">
        <f t="shared" si="1561"/>
        <v>0</v>
      </c>
      <c r="AH1047" s="406">
        <f t="shared" si="1561"/>
        <v>0</v>
      </c>
      <c r="AI1047" s="406">
        <f t="shared" si="1561"/>
        <v>0</v>
      </c>
      <c r="AJ1047" s="406">
        <f t="shared" si="1561"/>
        <v>0</v>
      </c>
      <c r="AK1047" s="406">
        <f t="shared" si="1561"/>
        <v>0</v>
      </c>
      <c r="AL1047" s="406">
        <f t="shared" si="1561"/>
        <v>0</v>
      </c>
      <c r="AM1047" s="406">
        <f t="shared" si="1561"/>
        <v>0</v>
      </c>
      <c r="AN1047" s="406">
        <f t="shared" si="1561"/>
        <v>0</v>
      </c>
      <c r="AO1047" s="406">
        <f t="shared" si="1561"/>
        <v>0</v>
      </c>
      <c r="AP1047" s="406">
        <f t="shared" si="1561"/>
        <v>0</v>
      </c>
      <c r="AQ1047" s="406">
        <f t="shared" si="1561"/>
        <v>0</v>
      </c>
      <c r="AR1047" s="406">
        <f>AR1046</f>
        <v>0</v>
      </c>
      <c r="AS1047" s="293"/>
    </row>
    <row r="1048" spans="1:46" s="279" customFormat="1" hidden="1" outlineLevel="1">
      <c r="A1048" s="519"/>
      <c r="B1048" s="320"/>
      <c r="C1048" s="287"/>
      <c r="D1048" s="287"/>
      <c r="E1048" s="287"/>
      <c r="F1048" s="287"/>
      <c r="G1048" s="287"/>
      <c r="H1048" s="287"/>
      <c r="I1048" s="287"/>
      <c r="J1048" s="287"/>
      <c r="K1048" s="287"/>
      <c r="L1048" s="287"/>
      <c r="M1048" s="287"/>
      <c r="N1048" s="287"/>
      <c r="O1048" s="287"/>
      <c r="P1048" s="287"/>
      <c r="Q1048" s="287"/>
      <c r="R1048" s="287"/>
      <c r="S1048" s="287"/>
      <c r="T1048" s="287"/>
      <c r="U1048" s="287"/>
      <c r="V1048" s="287"/>
      <c r="W1048" s="287"/>
      <c r="X1048" s="287"/>
      <c r="Y1048" s="287"/>
      <c r="Z1048" s="287"/>
      <c r="AA1048" s="287"/>
      <c r="AB1048" s="287"/>
      <c r="AC1048" s="287"/>
      <c r="AD1048" s="287"/>
      <c r="AE1048" s="407"/>
      <c r="AF1048" s="407"/>
      <c r="AG1048" s="407"/>
      <c r="AH1048" s="407"/>
      <c r="AI1048" s="407"/>
      <c r="AJ1048" s="407"/>
      <c r="AK1048" s="411"/>
      <c r="AL1048" s="411"/>
      <c r="AM1048" s="411"/>
      <c r="AN1048" s="411"/>
      <c r="AO1048" s="411"/>
      <c r="AP1048" s="411"/>
      <c r="AQ1048" s="411"/>
      <c r="AR1048" s="411"/>
      <c r="AS1048" s="309"/>
    </row>
    <row r="1049" spans="1:46" ht="15.75" hidden="1" outlineLevel="1">
      <c r="A1049" s="519"/>
      <c r="B1049" s="506" t="s">
        <v>493</v>
      </c>
      <c r="C1049" s="316"/>
      <c r="D1049" s="286"/>
      <c r="E1049" s="285"/>
      <c r="F1049" s="285"/>
      <c r="G1049" s="285"/>
      <c r="H1049" s="285"/>
      <c r="I1049" s="285"/>
      <c r="J1049" s="285"/>
      <c r="K1049" s="285"/>
      <c r="L1049" s="285"/>
      <c r="M1049" s="285"/>
      <c r="N1049" s="285"/>
      <c r="O1049" s="285"/>
      <c r="P1049" s="285"/>
      <c r="Q1049" s="286"/>
      <c r="R1049" s="285"/>
      <c r="S1049" s="285"/>
      <c r="T1049" s="285"/>
      <c r="U1049" s="285"/>
      <c r="V1049" s="285"/>
      <c r="W1049" s="285"/>
      <c r="X1049" s="285"/>
      <c r="Y1049" s="285"/>
      <c r="Z1049" s="285"/>
      <c r="AA1049" s="285"/>
      <c r="AB1049" s="285"/>
      <c r="AC1049" s="285"/>
      <c r="AD1049" s="285"/>
      <c r="AE1049" s="409"/>
      <c r="AF1049" s="409"/>
      <c r="AG1049" s="409"/>
      <c r="AH1049" s="409"/>
      <c r="AI1049" s="409"/>
      <c r="AJ1049" s="409"/>
      <c r="AK1049" s="409"/>
      <c r="AL1049" s="409"/>
      <c r="AM1049" s="409"/>
      <c r="AN1049" s="409"/>
      <c r="AO1049" s="409"/>
      <c r="AP1049" s="409"/>
      <c r="AQ1049" s="409"/>
      <c r="AR1049" s="409"/>
      <c r="AS1049" s="288"/>
    </row>
    <row r="1050" spans="1:46" hidden="1" outlineLevel="1">
      <c r="A1050" s="519">
        <v>17</v>
      </c>
      <c r="B1050" s="423" t="s">
        <v>112</v>
      </c>
      <c r="C1050" s="287" t="s">
        <v>25</v>
      </c>
      <c r="D1050" s="291"/>
      <c r="E1050" s="291"/>
      <c r="F1050" s="291"/>
      <c r="G1050" s="291"/>
      <c r="H1050" s="291"/>
      <c r="I1050" s="291"/>
      <c r="J1050" s="291"/>
      <c r="K1050" s="291"/>
      <c r="L1050" s="291"/>
      <c r="M1050" s="291"/>
      <c r="N1050" s="291"/>
      <c r="O1050" s="291"/>
      <c r="P1050" s="291"/>
      <c r="Q1050" s="291">
        <v>12</v>
      </c>
      <c r="R1050" s="291"/>
      <c r="S1050" s="291"/>
      <c r="T1050" s="291"/>
      <c r="U1050" s="291"/>
      <c r="V1050" s="291"/>
      <c r="W1050" s="291"/>
      <c r="X1050" s="291"/>
      <c r="Y1050" s="291"/>
      <c r="Z1050" s="291"/>
      <c r="AA1050" s="291"/>
      <c r="AB1050" s="291"/>
      <c r="AC1050" s="291"/>
      <c r="AD1050" s="291"/>
      <c r="AE1050" s="421"/>
      <c r="AF1050" s="405"/>
      <c r="AG1050" s="405"/>
      <c r="AH1050" s="405"/>
      <c r="AI1050" s="405"/>
      <c r="AJ1050" s="405"/>
      <c r="AK1050" s="405"/>
      <c r="AL1050" s="410"/>
      <c r="AM1050" s="410"/>
      <c r="AN1050" s="410"/>
      <c r="AO1050" s="410"/>
      <c r="AP1050" s="410"/>
      <c r="AQ1050" s="410"/>
      <c r="AR1050" s="410"/>
      <c r="AS1050" s="292">
        <f>SUM(AE1050:AR1050)</f>
        <v>0</v>
      </c>
    </row>
    <row r="1051" spans="1:46" hidden="1" outlineLevel="1">
      <c r="A1051" s="519"/>
      <c r="B1051" s="290" t="s">
        <v>345</v>
      </c>
      <c r="C1051" s="287" t="s">
        <v>163</v>
      </c>
      <c r="D1051" s="291"/>
      <c r="E1051" s="291"/>
      <c r="F1051" s="291"/>
      <c r="G1051" s="291"/>
      <c r="H1051" s="291"/>
      <c r="I1051" s="291"/>
      <c r="J1051" s="291"/>
      <c r="K1051" s="291"/>
      <c r="L1051" s="291"/>
      <c r="M1051" s="291"/>
      <c r="N1051" s="291"/>
      <c r="O1051" s="291"/>
      <c r="P1051" s="291"/>
      <c r="Q1051" s="291">
        <f>Q1050</f>
        <v>12</v>
      </c>
      <c r="R1051" s="291"/>
      <c r="S1051" s="291"/>
      <c r="T1051" s="291"/>
      <c r="U1051" s="291"/>
      <c r="V1051" s="291"/>
      <c r="W1051" s="291"/>
      <c r="X1051" s="291"/>
      <c r="Y1051" s="291"/>
      <c r="Z1051" s="291"/>
      <c r="AA1051" s="291"/>
      <c r="AB1051" s="291"/>
      <c r="AC1051" s="291"/>
      <c r="AD1051" s="291"/>
      <c r="AE1051" s="406">
        <f>AE1050</f>
        <v>0</v>
      </c>
      <c r="AF1051" s="406">
        <f t="shared" ref="AF1051:AR1051" si="1562">AF1050</f>
        <v>0</v>
      </c>
      <c r="AG1051" s="406">
        <f t="shared" si="1562"/>
        <v>0</v>
      </c>
      <c r="AH1051" s="406">
        <f t="shared" si="1562"/>
        <v>0</v>
      </c>
      <c r="AI1051" s="406">
        <f t="shared" si="1562"/>
        <v>0</v>
      </c>
      <c r="AJ1051" s="406">
        <f t="shared" si="1562"/>
        <v>0</v>
      </c>
      <c r="AK1051" s="406">
        <f t="shared" si="1562"/>
        <v>0</v>
      </c>
      <c r="AL1051" s="406">
        <f t="shared" si="1562"/>
        <v>0</v>
      </c>
      <c r="AM1051" s="406">
        <f t="shared" si="1562"/>
        <v>0</v>
      </c>
      <c r="AN1051" s="406">
        <f t="shared" si="1562"/>
        <v>0</v>
      </c>
      <c r="AO1051" s="406">
        <f t="shared" si="1562"/>
        <v>0</v>
      </c>
      <c r="AP1051" s="406">
        <f t="shared" si="1562"/>
        <v>0</v>
      </c>
      <c r="AQ1051" s="406">
        <f t="shared" si="1562"/>
        <v>0</v>
      </c>
      <c r="AR1051" s="406">
        <f t="shared" si="1562"/>
        <v>0</v>
      </c>
      <c r="AS1051" s="302"/>
    </row>
    <row r="1052" spans="1:46" hidden="1" outlineLevel="1">
      <c r="A1052" s="519"/>
      <c r="B1052" s="290"/>
      <c r="C1052" s="287"/>
      <c r="D1052" s="287"/>
      <c r="E1052" s="287"/>
      <c r="F1052" s="287"/>
      <c r="G1052" s="287"/>
      <c r="H1052" s="287"/>
      <c r="I1052" s="287"/>
      <c r="J1052" s="287"/>
      <c r="K1052" s="287"/>
      <c r="L1052" s="287"/>
      <c r="M1052" s="287"/>
      <c r="N1052" s="287"/>
      <c r="O1052" s="287"/>
      <c r="P1052" s="287"/>
      <c r="Q1052" s="287"/>
      <c r="R1052" s="287"/>
      <c r="S1052" s="287"/>
      <c r="T1052" s="287"/>
      <c r="U1052" s="287"/>
      <c r="V1052" s="287"/>
      <c r="W1052" s="287"/>
      <c r="X1052" s="287"/>
      <c r="Y1052" s="287"/>
      <c r="Z1052" s="287"/>
      <c r="AA1052" s="287"/>
      <c r="AB1052" s="287"/>
      <c r="AC1052" s="287"/>
      <c r="AD1052" s="287"/>
      <c r="AE1052" s="417"/>
      <c r="AF1052" s="420"/>
      <c r="AG1052" s="420"/>
      <c r="AH1052" s="420"/>
      <c r="AI1052" s="420"/>
      <c r="AJ1052" s="420"/>
      <c r="AK1052" s="420"/>
      <c r="AL1052" s="420"/>
      <c r="AM1052" s="420"/>
      <c r="AN1052" s="420"/>
      <c r="AO1052" s="420"/>
      <c r="AP1052" s="420"/>
      <c r="AQ1052" s="420"/>
      <c r="AR1052" s="420"/>
      <c r="AS1052" s="302"/>
    </row>
    <row r="1053" spans="1:46" hidden="1" outlineLevel="1">
      <c r="A1053" s="519">
        <v>18</v>
      </c>
      <c r="B1053" s="423" t="s">
        <v>109</v>
      </c>
      <c r="C1053" s="287" t="s">
        <v>25</v>
      </c>
      <c r="D1053" s="291"/>
      <c r="E1053" s="291"/>
      <c r="F1053" s="291"/>
      <c r="G1053" s="291"/>
      <c r="H1053" s="291"/>
      <c r="I1053" s="291"/>
      <c r="J1053" s="291"/>
      <c r="K1053" s="291"/>
      <c r="L1053" s="291"/>
      <c r="M1053" s="291"/>
      <c r="N1053" s="291"/>
      <c r="O1053" s="291"/>
      <c r="P1053" s="291"/>
      <c r="Q1053" s="291">
        <v>12</v>
      </c>
      <c r="R1053" s="291"/>
      <c r="S1053" s="291"/>
      <c r="T1053" s="291"/>
      <c r="U1053" s="291"/>
      <c r="V1053" s="291"/>
      <c r="W1053" s="291"/>
      <c r="X1053" s="291"/>
      <c r="Y1053" s="291"/>
      <c r="Z1053" s="291"/>
      <c r="AA1053" s="291"/>
      <c r="AB1053" s="291"/>
      <c r="AC1053" s="291"/>
      <c r="AD1053" s="291"/>
      <c r="AE1053" s="421"/>
      <c r="AF1053" s="405"/>
      <c r="AG1053" s="405"/>
      <c r="AH1053" s="405"/>
      <c r="AI1053" s="405"/>
      <c r="AJ1053" s="405"/>
      <c r="AK1053" s="405"/>
      <c r="AL1053" s="410"/>
      <c r="AM1053" s="410"/>
      <c r="AN1053" s="410"/>
      <c r="AO1053" s="410"/>
      <c r="AP1053" s="410"/>
      <c r="AQ1053" s="410"/>
      <c r="AR1053" s="410"/>
      <c r="AS1053" s="292">
        <f>SUM(AE1053:AR1053)</f>
        <v>0</v>
      </c>
    </row>
    <row r="1054" spans="1:46" hidden="1" outlineLevel="1">
      <c r="A1054" s="519"/>
      <c r="B1054" s="290" t="s">
        <v>345</v>
      </c>
      <c r="C1054" s="287" t="s">
        <v>163</v>
      </c>
      <c r="D1054" s="291"/>
      <c r="E1054" s="291"/>
      <c r="F1054" s="291"/>
      <c r="G1054" s="291"/>
      <c r="H1054" s="291"/>
      <c r="I1054" s="291"/>
      <c r="J1054" s="291"/>
      <c r="K1054" s="291"/>
      <c r="L1054" s="291"/>
      <c r="M1054" s="291"/>
      <c r="N1054" s="291"/>
      <c r="O1054" s="291"/>
      <c r="P1054" s="291"/>
      <c r="Q1054" s="291">
        <f>Q1053</f>
        <v>12</v>
      </c>
      <c r="R1054" s="291"/>
      <c r="S1054" s="291"/>
      <c r="T1054" s="291"/>
      <c r="U1054" s="291"/>
      <c r="V1054" s="291"/>
      <c r="W1054" s="291"/>
      <c r="X1054" s="291"/>
      <c r="Y1054" s="291"/>
      <c r="Z1054" s="291"/>
      <c r="AA1054" s="291"/>
      <c r="AB1054" s="291"/>
      <c r="AC1054" s="291"/>
      <c r="AD1054" s="291"/>
      <c r="AE1054" s="406">
        <f>AE1053</f>
        <v>0</v>
      </c>
      <c r="AF1054" s="406">
        <f t="shared" ref="AF1054:AR1054" si="1563">AF1053</f>
        <v>0</v>
      </c>
      <c r="AG1054" s="406">
        <f t="shared" si="1563"/>
        <v>0</v>
      </c>
      <c r="AH1054" s="406">
        <f t="shared" si="1563"/>
        <v>0</v>
      </c>
      <c r="AI1054" s="406">
        <f t="shared" si="1563"/>
        <v>0</v>
      </c>
      <c r="AJ1054" s="406">
        <f t="shared" si="1563"/>
        <v>0</v>
      </c>
      <c r="AK1054" s="406">
        <f t="shared" si="1563"/>
        <v>0</v>
      </c>
      <c r="AL1054" s="406">
        <f t="shared" si="1563"/>
        <v>0</v>
      </c>
      <c r="AM1054" s="406">
        <f t="shared" si="1563"/>
        <v>0</v>
      </c>
      <c r="AN1054" s="406">
        <f t="shared" si="1563"/>
        <v>0</v>
      </c>
      <c r="AO1054" s="406">
        <f t="shared" si="1563"/>
        <v>0</v>
      </c>
      <c r="AP1054" s="406">
        <f t="shared" si="1563"/>
        <v>0</v>
      </c>
      <c r="AQ1054" s="406">
        <f t="shared" si="1563"/>
        <v>0</v>
      </c>
      <c r="AR1054" s="406">
        <f t="shared" si="1563"/>
        <v>0</v>
      </c>
      <c r="AS1054" s="302"/>
    </row>
    <row r="1055" spans="1:46" hidden="1" outlineLevel="1">
      <c r="A1055" s="519"/>
      <c r="B1055" s="318"/>
      <c r="C1055" s="287"/>
      <c r="D1055" s="287"/>
      <c r="E1055" s="287"/>
      <c r="F1055" s="287"/>
      <c r="G1055" s="287"/>
      <c r="H1055" s="287"/>
      <c r="I1055" s="287"/>
      <c r="J1055" s="287"/>
      <c r="K1055" s="287"/>
      <c r="L1055" s="287"/>
      <c r="M1055" s="287"/>
      <c r="N1055" s="287"/>
      <c r="O1055" s="287"/>
      <c r="P1055" s="287"/>
      <c r="Q1055" s="287"/>
      <c r="R1055" s="287"/>
      <c r="S1055" s="287"/>
      <c r="T1055" s="287"/>
      <c r="U1055" s="287"/>
      <c r="V1055" s="287"/>
      <c r="W1055" s="287"/>
      <c r="X1055" s="287"/>
      <c r="Y1055" s="287"/>
      <c r="Z1055" s="287"/>
      <c r="AA1055" s="287"/>
      <c r="AB1055" s="287"/>
      <c r="AC1055" s="287"/>
      <c r="AD1055" s="287"/>
      <c r="AE1055" s="418"/>
      <c r="AF1055" s="419"/>
      <c r="AG1055" s="419"/>
      <c r="AH1055" s="419"/>
      <c r="AI1055" s="419"/>
      <c r="AJ1055" s="419"/>
      <c r="AK1055" s="419"/>
      <c r="AL1055" s="419"/>
      <c r="AM1055" s="419"/>
      <c r="AN1055" s="419"/>
      <c r="AO1055" s="419"/>
      <c r="AP1055" s="419"/>
      <c r="AQ1055" s="419"/>
      <c r="AR1055" s="419"/>
      <c r="AS1055" s="293"/>
    </row>
    <row r="1056" spans="1:46" hidden="1" outlineLevel="1">
      <c r="A1056" s="519">
        <v>19</v>
      </c>
      <c r="B1056" s="423" t="s">
        <v>111</v>
      </c>
      <c r="C1056" s="287" t="s">
        <v>25</v>
      </c>
      <c r="D1056" s="291"/>
      <c r="E1056" s="291"/>
      <c r="F1056" s="291"/>
      <c r="G1056" s="291"/>
      <c r="H1056" s="291"/>
      <c r="I1056" s="291"/>
      <c r="J1056" s="291"/>
      <c r="K1056" s="291"/>
      <c r="L1056" s="291"/>
      <c r="M1056" s="291"/>
      <c r="N1056" s="291"/>
      <c r="O1056" s="291"/>
      <c r="P1056" s="291"/>
      <c r="Q1056" s="291">
        <v>12</v>
      </c>
      <c r="R1056" s="291"/>
      <c r="S1056" s="291"/>
      <c r="T1056" s="291"/>
      <c r="U1056" s="291"/>
      <c r="V1056" s="291"/>
      <c r="W1056" s="291"/>
      <c r="X1056" s="291"/>
      <c r="Y1056" s="291"/>
      <c r="Z1056" s="291"/>
      <c r="AA1056" s="291"/>
      <c r="AB1056" s="291"/>
      <c r="AC1056" s="291"/>
      <c r="AD1056" s="291"/>
      <c r="AE1056" s="421"/>
      <c r="AF1056" s="405"/>
      <c r="AG1056" s="405"/>
      <c r="AH1056" s="405"/>
      <c r="AI1056" s="405"/>
      <c r="AJ1056" s="405"/>
      <c r="AK1056" s="405"/>
      <c r="AL1056" s="410"/>
      <c r="AM1056" s="410"/>
      <c r="AN1056" s="410"/>
      <c r="AO1056" s="410"/>
      <c r="AP1056" s="410"/>
      <c r="AQ1056" s="410"/>
      <c r="AR1056" s="410"/>
      <c r="AS1056" s="292">
        <f>SUM(AE1056:AR1056)</f>
        <v>0</v>
      </c>
    </row>
    <row r="1057" spans="1:45" hidden="1" outlineLevel="1">
      <c r="A1057" s="519"/>
      <c r="B1057" s="290" t="s">
        <v>345</v>
      </c>
      <c r="C1057" s="287" t="s">
        <v>163</v>
      </c>
      <c r="D1057" s="291"/>
      <c r="E1057" s="291"/>
      <c r="F1057" s="291"/>
      <c r="G1057" s="291"/>
      <c r="H1057" s="291"/>
      <c r="I1057" s="291"/>
      <c r="J1057" s="291"/>
      <c r="K1057" s="291"/>
      <c r="L1057" s="291"/>
      <c r="M1057" s="291"/>
      <c r="N1057" s="291"/>
      <c r="O1057" s="291"/>
      <c r="P1057" s="291"/>
      <c r="Q1057" s="291">
        <f>Q1056</f>
        <v>12</v>
      </c>
      <c r="R1057" s="291"/>
      <c r="S1057" s="291"/>
      <c r="T1057" s="291"/>
      <c r="U1057" s="291"/>
      <c r="V1057" s="291"/>
      <c r="W1057" s="291"/>
      <c r="X1057" s="291"/>
      <c r="Y1057" s="291"/>
      <c r="Z1057" s="291"/>
      <c r="AA1057" s="291"/>
      <c r="AB1057" s="291"/>
      <c r="AC1057" s="291"/>
      <c r="AD1057" s="291"/>
      <c r="AE1057" s="406">
        <f>AE1056</f>
        <v>0</v>
      </c>
      <c r="AF1057" s="406">
        <f t="shared" ref="AF1057:AR1057" si="1564">AF1056</f>
        <v>0</v>
      </c>
      <c r="AG1057" s="406">
        <f t="shared" si="1564"/>
        <v>0</v>
      </c>
      <c r="AH1057" s="406">
        <f t="shared" si="1564"/>
        <v>0</v>
      </c>
      <c r="AI1057" s="406">
        <f t="shared" si="1564"/>
        <v>0</v>
      </c>
      <c r="AJ1057" s="406">
        <f t="shared" si="1564"/>
        <v>0</v>
      </c>
      <c r="AK1057" s="406">
        <f t="shared" si="1564"/>
        <v>0</v>
      </c>
      <c r="AL1057" s="406">
        <f t="shared" si="1564"/>
        <v>0</v>
      </c>
      <c r="AM1057" s="406">
        <f t="shared" si="1564"/>
        <v>0</v>
      </c>
      <c r="AN1057" s="406">
        <f t="shared" si="1564"/>
        <v>0</v>
      </c>
      <c r="AO1057" s="406">
        <f t="shared" si="1564"/>
        <v>0</v>
      </c>
      <c r="AP1057" s="406">
        <f t="shared" si="1564"/>
        <v>0</v>
      </c>
      <c r="AQ1057" s="406">
        <f t="shared" si="1564"/>
        <v>0</v>
      </c>
      <c r="AR1057" s="406">
        <f t="shared" si="1564"/>
        <v>0</v>
      </c>
      <c r="AS1057" s="293"/>
    </row>
    <row r="1058" spans="1:45" hidden="1" outlineLevel="1">
      <c r="A1058" s="519"/>
      <c r="B1058" s="318"/>
      <c r="C1058" s="287"/>
      <c r="D1058" s="287"/>
      <c r="E1058" s="287"/>
      <c r="F1058" s="287"/>
      <c r="G1058" s="287"/>
      <c r="H1058" s="287"/>
      <c r="I1058" s="287"/>
      <c r="J1058" s="287"/>
      <c r="K1058" s="287"/>
      <c r="L1058" s="287"/>
      <c r="M1058" s="287"/>
      <c r="N1058" s="287"/>
      <c r="O1058" s="287"/>
      <c r="P1058" s="287"/>
      <c r="Q1058" s="287"/>
      <c r="R1058" s="287"/>
      <c r="S1058" s="287"/>
      <c r="T1058" s="287"/>
      <c r="U1058" s="287"/>
      <c r="V1058" s="287"/>
      <c r="W1058" s="287"/>
      <c r="X1058" s="287"/>
      <c r="Y1058" s="287"/>
      <c r="Z1058" s="287"/>
      <c r="AA1058" s="287"/>
      <c r="AB1058" s="287"/>
      <c r="AC1058" s="287"/>
      <c r="AD1058" s="287"/>
      <c r="AE1058" s="407"/>
      <c r="AF1058" s="407"/>
      <c r="AG1058" s="407"/>
      <c r="AH1058" s="407"/>
      <c r="AI1058" s="407"/>
      <c r="AJ1058" s="407"/>
      <c r="AK1058" s="407"/>
      <c r="AL1058" s="407"/>
      <c r="AM1058" s="407"/>
      <c r="AN1058" s="407"/>
      <c r="AO1058" s="407"/>
      <c r="AP1058" s="407"/>
      <c r="AQ1058" s="407"/>
      <c r="AR1058" s="407"/>
      <c r="AS1058" s="302"/>
    </row>
    <row r="1059" spans="1:45" hidden="1" outlineLevel="1">
      <c r="A1059" s="519">
        <v>20</v>
      </c>
      <c r="B1059" s="423" t="s">
        <v>110</v>
      </c>
      <c r="C1059" s="287" t="s">
        <v>25</v>
      </c>
      <c r="D1059" s="291"/>
      <c r="E1059" s="291"/>
      <c r="F1059" s="291"/>
      <c r="G1059" s="291"/>
      <c r="H1059" s="291"/>
      <c r="I1059" s="291"/>
      <c r="J1059" s="291"/>
      <c r="K1059" s="291"/>
      <c r="L1059" s="291"/>
      <c r="M1059" s="291"/>
      <c r="N1059" s="291"/>
      <c r="O1059" s="291"/>
      <c r="P1059" s="291"/>
      <c r="Q1059" s="291">
        <v>12</v>
      </c>
      <c r="R1059" s="291"/>
      <c r="S1059" s="291"/>
      <c r="T1059" s="291"/>
      <c r="U1059" s="291"/>
      <c r="V1059" s="291"/>
      <c r="W1059" s="291"/>
      <c r="X1059" s="291"/>
      <c r="Y1059" s="291"/>
      <c r="Z1059" s="291"/>
      <c r="AA1059" s="291"/>
      <c r="AB1059" s="291"/>
      <c r="AC1059" s="291"/>
      <c r="AD1059" s="291"/>
      <c r="AE1059" s="421"/>
      <c r="AF1059" s="405"/>
      <c r="AG1059" s="405"/>
      <c r="AH1059" s="405"/>
      <c r="AI1059" s="405"/>
      <c r="AJ1059" s="405"/>
      <c r="AK1059" s="405"/>
      <c r="AL1059" s="410"/>
      <c r="AM1059" s="410"/>
      <c r="AN1059" s="410"/>
      <c r="AO1059" s="410"/>
      <c r="AP1059" s="410"/>
      <c r="AQ1059" s="410"/>
      <c r="AR1059" s="410"/>
      <c r="AS1059" s="292">
        <f>SUM(AE1059:AR1059)</f>
        <v>0</v>
      </c>
    </row>
    <row r="1060" spans="1:45" hidden="1" outlineLevel="1">
      <c r="A1060" s="519"/>
      <c r="B1060" s="290" t="s">
        <v>345</v>
      </c>
      <c r="C1060" s="287" t="s">
        <v>163</v>
      </c>
      <c r="D1060" s="291"/>
      <c r="E1060" s="291"/>
      <c r="F1060" s="291"/>
      <c r="G1060" s="291"/>
      <c r="H1060" s="291"/>
      <c r="I1060" s="291"/>
      <c r="J1060" s="291"/>
      <c r="K1060" s="291"/>
      <c r="L1060" s="291"/>
      <c r="M1060" s="291"/>
      <c r="N1060" s="291"/>
      <c r="O1060" s="291"/>
      <c r="P1060" s="291"/>
      <c r="Q1060" s="291">
        <f>Q1059</f>
        <v>12</v>
      </c>
      <c r="R1060" s="291"/>
      <c r="S1060" s="291"/>
      <c r="T1060" s="291"/>
      <c r="U1060" s="291"/>
      <c r="V1060" s="291"/>
      <c r="W1060" s="291"/>
      <c r="X1060" s="291"/>
      <c r="Y1060" s="291"/>
      <c r="Z1060" s="291"/>
      <c r="AA1060" s="291"/>
      <c r="AB1060" s="291"/>
      <c r="AC1060" s="291"/>
      <c r="AD1060" s="291"/>
      <c r="AE1060" s="406">
        <f t="shared" ref="AE1060:AR1060" si="1565">AE1059</f>
        <v>0</v>
      </c>
      <c r="AF1060" s="406">
        <f t="shared" si="1565"/>
        <v>0</v>
      </c>
      <c r="AG1060" s="406">
        <f t="shared" si="1565"/>
        <v>0</v>
      </c>
      <c r="AH1060" s="406">
        <f t="shared" si="1565"/>
        <v>0</v>
      </c>
      <c r="AI1060" s="406">
        <f t="shared" si="1565"/>
        <v>0</v>
      </c>
      <c r="AJ1060" s="406">
        <f t="shared" si="1565"/>
        <v>0</v>
      </c>
      <c r="AK1060" s="406">
        <f t="shared" si="1565"/>
        <v>0</v>
      </c>
      <c r="AL1060" s="406">
        <f t="shared" si="1565"/>
        <v>0</v>
      </c>
      <c r="AM1060" s="406">
        <f t="shared" si="1565"/>
        <v>0</v>
      </c>
      <c r="AN1060" s="406">
        <f t="shared" si="1565"/>
        <v>0</v>
      </c>
      <c r="AO1060" s="406">
        <f t="shared" si="1565"/>
        <v>0</v>
      </c>
      <c r="AP1060" s="406">
        <f t="shared" si="1565"/>
        <v>0</v>
      </c>
      <c r="AQ1060" s="406">
        <f t="shared" si="1565"/>
        <v>0</v>
      </c>
      <c r="AR1060" s="406">
        <f t="shared" si="1565"/>
        <v>0</v>
      </c>
      <c r="AS1060" s="302"/>
    </row>
    <row r="1061" spans="1:45" ht="15.75" hidden="1" outlineLevel="1">
      <c r="A1061" s="519"/>
      <c r="B1061" s="319"/>
      <c r="C1061" s="296"/>
      <c r="D1061" s="287"/>
      <c r="E1061" s="287"/>
      <c r="F1061" s="287"/>
      <c r="G1061" s="287"/>
      <c r="H1061" s="287"/>
      <c r="I1061" s="287"/>
      <c r="J1061" s="287"/>
      <c r="K1061" s="287"/>
      <c r="L1061" s="287"/>
      <c r="M1061" s="287"/>
      <c r="N1061" s="287"/>
      <c r="O1061" s="287"/>
      <c r="P1061" s="287"/>
      <c r="Q1061" s="296"/>
      <c r="R1061" s="287"/>
      <c r="S1061" s="287"/>
      <c r="T1061" s="287"/>
      <c r="U1061" s="287"/>
      <c r="V1061" s="287"/>
      <c r="W1061" s="287"/>
      <c r="X1061" s="287"/>
      <c r="Y1061" s="287"/>
      <c r="Z1061" s="287"/>
      <c r="AA1061" s="287"/>
      <c r="AB1061" s="287"/>
      <c r="AC1061" s="287"/>
      <c r="AD1061" s="287"/>
      <c r="AE1061" s="407"/>
      <c r="AF1061" s="407"/>
      <c r="AG1061" s="407"/>
      <c r="AH1061" s="407"/>
      <c r="AI1061" s="407"/>
      <c r="AJ1061" s="407"/>
      <c r="AK1061" s="407"/>
      <c r="AL1061" s="407"/>
      <c r="AM1061" s="407"/>
      <c r="AN1061" s="407"/>
      <c r="AO1061" s="407"/>
      <c r="AP1061" s="407"/>
      <c r="AQ1061" s="407"/>
      <c r="AR1061" s="407"/>
      <c r="AS1061" s="302"/>
    </row>
    <row r="1062" spans="1:45" ht="15.75" hidden="1" outlineLevel="1">
      <c r="A1062" s="519"/>
      <c r="B1062" s="505" t="s">
        <v>500</v>
      </c>
      <c r="C1062" s="287"/>
      <c r="D1062" s="287"/>
      <c r="E1062" s="287"/>
      <c r="F1062" s="287"/>
      <c r="G1062" s="287"/>
      <c r="H1062" s="287"/>
      <c r="I1062" s="287"/>
      <c r="J1062" s="287"/>
      <c r="K1062" s="287"/>
      <c r="L1062" s="287"/>
      <c r="M1062" s="287"/>
      <c r="N1062" s="287"/>
      <c r="O1062" s="287"/>
      <c r="P1062" s="287"/>
      <c r="Q1062" s="287"/>
      <c r="R1062" s="287"/>
      <c r="S1062" s="287"/>
      <c r="T1062" s="287"/>
      <c r="U1062" s="287"/>
      <c r="V1062" s="287"/>
      <c r="W1062" s="287"/>
      <c r="X1062" s="287"/>
      <c r="Y1062" s="287"/>
      <c r="Z1062" s="287"/>
      <c r="AA1062" s="287"/>
      <c r="AB1062" s="287"/>
      <c r="AC1062" s="287"/>
      <c r="AD1062" s="287"/>
      <c r="AE1062" s="417"/>
      <c r="AF1062" s="420"/>
      <c r="AG1062" s="420"/>
      <c r="AH1062" s="420"/>
      <c r="AI1062" s="420"/>
      <c r="AJ1062" s="420"/>
      <c r="AK1062" s="420"/>
      <c r="AL1062" s="420"/>
      <c r="AM1062" s="420"/>
      <c r="AN1062" s="420"/>
      <c r="AO1062" s="420"/>
      <c r="AP1062" s="420"/>
      <c r="AQ1062" s="420"/>
      <c r="AR1062" s="420"/>
      <c r="AS1062" s="302"/>
    </row>
    <row r="1063" spans="1:45" ht="15.75" hidden="1" outlineLevel="1">
      <c r="A1063" s="519"/>
      <c r="B1063" s="491" t="s">
        <v>496</v>
      </c>
      <c r="C1063" s="287"/>
      <c r="D1063" s="287"/>
      <c r="E1063" s="287"/>
      <c r="F1063" s="287"/>
      <c r="G1063" s="287"/>
      <c r="H1063" s="287"/>
      <c r="I1063" s="287"/>
      <c r="J1063" s="287"/>
      <c r="K1063" s="287"/>
      <c r="L1063" s="287"/>
      <c r="M1063" s="287"/>
      <c r="N1063" s="287"/>
      <c r="O1063" s="287"/>
      <c r="P1063" s="287"/>
      <c r="Q1063" s="287"/>
      <c r="R1063" s="287"/>
      <c r="S1063" s="287"/>
      <c r="T1063" s="287"/>
      <c r="U1063" s="287"/>
      <c r="V1063" s="287"/>
      <c r="W1063" s="287"/>
      <c r="X1063" s="287"/>
      <c r="Y1063" s="287"/>
      <c r="Z1063" s="287"/>
      <c r="AA1063" s="287"/>
      <c r="AB1063" s="287"/>
      <c r="AC1063" s="287"/>
      <c r="AD1063" s="287"/>
      <c r="AE1063" s="417"/>
      <c r="AF1063" s="420"/>
      <c r="AG1063" s="420"/>
      <c r="AH1063" s="420"/>
      <c r="AI1063" s="420"/>
      <c r="AJ1063" s="420"/>
      <c r="AK1063" s="420"/>
      <c r="AL1063" s="420"/>
      <c r="AM1063" s="420"/>
      <c r="AN1063" s="420"/>
      <c r="AO1063" s="420"/>
      <c r="AP1063" s="420"/>
      <c r="AQ1063" s="420"/>
      <c r="AR1063" s="420"/>
      <c r="AS1063" s="302"/>
    </row>
    <row r="1064" spans="1:45" ht="15" hidden="1" customHeight="1" outlineLevel="1">
      <c r="A1064" s="519">
        <v>21</v>
      </c>
      <c r="B1064" s="423" t="s">
        <v>113</v>
      </c>
      <c r="C1064" s="287" t="s">
        <v>25</v>
      </c>
      <c r="D1064" s="291"/>
      <c r="E1064" s="291"/>
      <c r="F1064" s="291"/>
      <c r="G1064" s="291"/>
      <c r="H1064" s="291"/>
      <c r="I1064" s="291"/>
      <c r="J1064" s="291"/>
      <c r="K1064" s="291"/>
      <c r="L1064" s="291"/>
      <c r="M1064" s="291"/>
      <c r="N1064" s="291"/>
      <c r="O1064" s="291"/>
      <c r="P1064" s="291"/>
      <c r="Q1064" s="287"/>
      <c r="R1064" s="291"/>
      <c r="S1064" s="291"/>
      <c r="T1064" s="291"/>
      <c r="U1064" s="291"/>
      <c r="V1064" s="291"/>
      <c r="W1064" s="291"/>
      <c r="X1064" s="291"/>
      <c r="Y1064" s="291"/>
      <c r="Z1064" s="291"/>
      <c r="AA1064" s="291"/>
      <c r="AB1064" s="291"/>
      <c r="AC1064" s="291"/>
      <c r="AD1064" s="291"/>
      <c r="AE1064" s="405"/>
      <c r="AF1064" s="405"/>
      <c r="AG1064" s="405"/>
      <c r="AH1064" s="405"/>
      <c r="AI1064" s="405"/>
      <c r="AJ1064" s="405"/>
      <c r="AK1064" s="405"/>
      <c r="AL1064" s="405"/>
      <c r="AM1064" s="405"/>
      <c r="AN1064" s="405"/>
      <c r="AO1064" s="405"/>
      <c r="AP1064" s="405"/>
      <c r="AQ1064" s="405"/>
      <c r="AR1064" s="405"/>
      <c r="AS1064" s="292">
        <f>SUM(AE1064:AR1064)</f>
        <v>0</v>
      </c>
    </row>
    <row r="1065" spans="1:45" ht="15" hidden="1" customHeight="1" outlineLevel="1">
      <c r="A1065" s="519"/>
      <c r="B1065" s="290" t="s">
        <v>345</v>
      </c>
      <c r="C1065" s="287" t="s">
        <v>163</v>
      </c>
      <c r="D1065" s="291"/>
      <c r="E1065" s="291"/>
      <c r="F1065" s="291"/>
      <c r="G1065" s="291"/>
      <c r="H1065" s="291"/>
      <c r="I1065" s="291"/>
      <c r="J1065" s="291"/>
      <c r="K1065" s="291"/>
      <c r="L1065" s="291"/>
      <c r="M1065" s="291"/>
      <c r="N1065" s="291"/>
      <c r="O1065" s="291"/>
      <c r="P1065" s="291"/>
      <c r="Q1065" s="287"/>
      <c r="R1065" s="291"/>
      <c r="S1065" s="291"/>
      <c r="T1065" s="291"/>
      <c r="U1065" s="291"/>
      <c r="V1065" s="291"/>
      <c r="W1065" s="291"/>
      <c r="X1065" s="291"/>
      <c r="Y1065" s="291"/>
      <c r="Z1065" s="291"/>
      <c r="AA1065" s="291"/>
      <c r="AB1065" s="291"/>
      <c r="AC1065" s="291"/>
      <c r="AD1065" s="291"/>
      <c r="AE1065" s="406">
        <f>AE1064</f>
        <v>0</v>
      </c>
      <c r="AF1065" s="406">
        <f t="shared" ref="AF1065" si="1566">AF1064</f>
        <v>0</v>
      </c>
      <c r="AG1065" s="406">
        <f t="shared" ref="AG1065" si="1567">AG1064</f>
        <v>0</v>
      </c>
      <c r="AH1065" s="406">
        <f t="shared" ref="AH1065" si="1568">AH1064</f>
        <v>0</v>
      </c>
      <c r="AI1065" s="406">
        <f t="shared" ref="AI1065" si="1569">AI1064</f>
        <v>0</v>
      </c>
      <c r="AJ1065" s="406">
        <f t="shared" ref="AJ1065" si="1570">AJ1064</f>
        <v>0</v>
      </c>
      <c r="AK1065" s="406">
        <f t="shared" ref="AK1065" si="1571">AK1064</f>
        <v>0</v>
      </c>
      <c r="AL1065" s="406">
        <f t="shared" ref="AL1065" si="1572">AL1064</f>
        <v>0</v>
      </c>
      <c r="AM1065" s="406">
        <f t="shared" ref="AM1065" si="1573">AM1064</f>
        <v>0</v>
      </c>
      <c r="AN1065" s="406">
        <f t="shared" ref="AN1065" si="1574">AN1064</f>
        <v>0</v>
      </c>
      <c r="AO1065" s="406">
        <f t="shared" ref="AO1065" si="1575">AO1064</f>
        <v>0</v>
      </c>
      <c r="AP1065" s="406">
        <f t="shared" ref="AP1065" si="1576">AP1064</f>
        <v>0</v>
      </c>
      <c r="AQ1065" s="406">
        <f t="shared" ref="AQ1065" si="1577">AQ1064</f>
        <v>0</v>
      </c>
      <c r="AR1065" s="406">
        <f t="shared" ref="AR1065" si="1578">AR1064</f>
        <v>0</v>
      </c>
      <c r="AS1065" s="302"/>
    </row>
    <row r="1066" spans="1:45" ht="15" hidden="1" customHeight="1" outlineLevel="1">
      <c r="A1066" s="519"/>
      <c r="B1066" s="290"/>
      <c r="C1066" s="287"/>
      <c r="D1066" s="287"/>
      <c r="E1066" s="287"/>
      <c r="F1066" s="287"/>
      <c r="G1066" s="287"/>
      <c r="H1066" s="287"/>
      <c r="I1066" s="287"/>
      <c r="J1066" s="287"/>
      <c r="K1066" s="287"/>
      <c r="L1066" s="287"/>
      <c r="M1066" s="287"/>
      <c r="N1066" s="287"/>
      <c r="O1066" s="287"/>
      <c r="P1066" s="287"/>
      <c r="Q1066" s="287"/>
      <c r="R1066" s="287"/>
      <c r="S1066" s="287"/>
      <c r="T1066" s="287"/>
      <c r="U1066" s="287"/>
      <c r="V1066" s="287"/>
      <c r="W1066" s="287"/>
      <c r="X1066" s="287"/>
      <c r="Y1066" s="287"/>
      <c r="Z1066" s="287"/>
      <c r="AA1066" s="287"/>
      <c r="AB1066" s="287"/>
      <c r="AC1066" s="287"/>
      <c r="AD1066" s="287"/>
      <c r="AE1066" s="417"/>
      <c r="AF1066" s="420"/>
      <c r="AG1066" s="420"/>
      <c r="AH1066" s="420"/>
      <c r="AI1066" s="420"/>
      <c r="AJ1066" s="420"/>
      <c r="AK1066" s="420"/>
      <c r="AL1066" s="420"/>
      <c r="AM1066" s="420"/>
      <c r="AN1066" s="420"/>
      <c r="AO1066" s="420"/>
      <c r="AP1066" s="420"/>
      <c r="AQ1066" s="420"/>
      <c r="AR1066" s="420"/>
      <c r="AS1066" s="302"/>
    </row>
    <row r="1067" spans="1:45" ht="15" hidden="1" customHeight="1" outlineLevel="1">
      <c r="A1067" s="519">
        <v>22</v>
      </c>
      <c r="B1067" s="423" t="s">
        <v>114</v>
      </c>
      <c r="C1067" s="287" t="s">
        <v>25</v>
      </c>
      <c r="D1067" s="291"/>
      <c r="E1067" s="291"/>
      <c r="F1067" s="291"/>
      <c r="G1067" s="291"/>
      <c r="H1067" s="291"/>
      <c r="I1067" s="291"/>
      <c r="J1067" s="291"/>
      <c r="K1067" s="291"/>
      <c r="L1067" s="291"/>
      <c r="M1067" s="291"/>
      <c r="N1067" s="291"/>
      <c r="O1067" s="291"/>
      <c r="P1067" s="291"/>
      <c r="Q1067" s="287"/>
      <c r="R1067" s="291"/>
      <c r="S1067" s="291"/>
      <c r="T1067" s="291"/>
      <c r="U1067" s="291"/>
      <c r="V1067" s="291"/>
      <c r="W1067" s="291"/>
      <c r="X1067" s="291"/>
      <c r="Y1067" s="291"/>
      <c r="Z1067" s="291"/>
      <c r="AA1067" s="291"/>
      <c r="AB1067" s="291"/>
      <c r="AC1067" s="291"/>
      <c r="AD1067" s="291"/>
      <c r="AE1067" s="405"/>
      <c r="AF1067" s="405"/>
      <c r="AG1067" s="405"/>
      <c r="AH1067" s="405"/>
      <c r="AI1067" s="405"/>
      <c r="AJ1067" s="405"/>
      <c r="AK1067" s="405"/>
      <c r="AL1067" s="405"/>
      <c r="AM1067" s="405"/>
      <c r="AN1067" s="405"/>
      <c r="AO1067" s="405"/>
      <c r="AP1067" s="405"/>
      <c r="AQ1067" s="405"/>
      <c r="AR1067" s="405"/>
      <c r="AS1067" s="292">
        <f>SUM(AE1067:AR1067)</f>
        <v>0</v>
      </c>
    </row>
    <row r="1068" spans="1:45" ht="15" hidden="1" customHeight="1" outlineLevel="1">
      <c r="A1068" s="519"/>
      <c r="B1068" s="290" t="s">
        <v>345</v>
      </c>
      <c r="C1068" s="287" t="s">
        <v>163</v>
      </c>
      <c r="D1068" s="291"/>
      <c r="E1068" s="291"/>
      <c r="F1068" s="291"/>
      <c r="G1068" s="291"/>
      <c r="H1068" s="291"/>
      <c r="I1068" s="291"/>
      <c r="J1068" s="291"/>
      <c r="K1068" s="291"/>
      <c r="L1068" s="291"/>
      <c r="M1068" s="291"/>
      <c r="N1068" s="291"/>
      <c r="O1068" s="291"/>
      <c r="P1068" s="291"/>
      <c r="Q1068" s="287"/>
      <c r="R1068" s="291"/>
      <c r="S1068" s="291"/>
      <c r="T1068" s="291"/>
      <c r="U1068" s="291"/>
      <c r="V1068" s="291"/>
      <c r="W1068" s="291"/>
      <c r="X1068" s="291"/>
      <c r="Y1068" s="291"/>
      <c r="Z1068" s="291"/>
      <c r="AA1068" s="291"/>
      <c r="AB1068" s="291"/>
      <c r="AC1068" s="291"/>
      <c r="AD1068" s="291"/>
      <c r="AE1068" s="406">
        <f>AE1067</f>
        <v>0</v>
      </c>
      <c r="AF1068" s="406">
        <f t="shared" ref="AF1068" si="1579">AF1067</f>
        <v>0</v>
      </c>
      <c r="AG1068" s="406">
        <f t="shared" ref="AG1068" si="1580">AG1067</f>
        <v>0</v>
      </c>
      <c r="AH1068" s="406">
        <f t="shared" ref="AH1068" si="1581">AH1067</f>
        <v>0</v>
      </c>
      <c r="AI1068" s="406">
        <f t="shared" ref="AI1068" si="1582">AI1067</f>
        <v>0</v>
      </c>
      <c r="AJ1068" s="406">
        <f t="shared" ref="AJ1068" si="1583">AJ1067</f>
        <v>0</v>
      </c>
      <c r="AK1068" s="406">
        <f t="shared" ref="AK1068" si="1584">AK1067</f>
        <v>0</v>
      </c>
      <c r="AL1068" s="406">
        <f t="shared" ref="AL1068" si="1585">AL1067</f>
        <v>0</v>
      </c>
      <c r="AM1068" s="406">
        <f t="shared" ref="AM1068" si="1586">AM1067</f>
        <v>0</v>
      </c>
      <c r="AN1068" s="406">
        <f t="shared" ref="AN1068" si="1587">AN1067</f>
        <v>0</v>
      </c>
      <c r="AO1068" s="406">
        <f t="shared" ref="AO1068" si="1588">AO1067</f>
        <v>0</v>
      </c>
      <c r="AP1068" s="406">
        <f t="shared" ref="AP1068" si="1589">AP1067</f>
        <v>0</v>
      </c>
      <c r="AQ1068" s="406">
        <f t="shared" ref="AQ1068" si="1590">AQ1067</f>
        <v>0</v>
      </c>
      <c r="AR1068" s="406">
        <f t="shared" ref="AR1068" si="1591">AR1067</f>
        <v>0</v>
      </c>
      <c r="AS1068" s="302"/>
    </row>
    <row r="1069" spans="1:45" ht="15" hidden="1" customHeight="1" outlineLevel="1">
      <c r="A1069" s="519"/>
      <c r="B1069" s="290"/>
      <c r="C1069" s="287"/>
      <c r="D1069" s="287"/>
      <c r="E1069" s="287"/>
      <c r="F1069" s="287"/>
      <c r="G1069" s="287"/>
      <c r="H1069" s="287"/>
      <c r="I1069" s="287"/>
      <c r="J1069" s="287"/>
      <c r="K1069" s="287"/>
      <c r="L1069" s="287"/>
      <c r="M1069" s="287"/>
      <c r="N1069" s="287"/>
      <c r="O1069" s="287"/>
      <c r="P1069" s="287"/>
      <c r="Q1069" s="287"/>
      <c r="R1069" s="287"/>
      <c r="S1069" s="287"/>
      <c r="T1069" s="287"/>
      <c r="U1069" s="287"/>
      <c r="V1069" s="287"/>
      <c r="W1069" s="287"/>
      <c r="X1069" s="287"/>
      <c r="Y1069" s="287"/>
      <c r="Z1069" s="287"/>
      <c r="AA1069" s="287"/>
      <c r="AB1069" s="287"/>
      <c r="AC1069" s="287"/>
      <c r="AD1069" s="287"/>
      <c r="AE1069" s="417"/>
      <c r="AF1069" s="420"/>
      <c r="AG1069" s="420"/>
      <c r="AH1069" s="420"/>
      <c r="AI1069" s="420"/>
      <c r="AJ1069" s="420"/>
      <c r="AK1069" s="420"/>
      <c r="AL1069" s="420"/>
      <c r="AM1069" s="420"/>
      <c r="AN1069" s="420"/>
      <c r="AO1069" s="420"/>
      <c r="AP1069" s="420"/>
      <c r="AQ1069" s="420"/>
      <c r="AR1069" s="420"/>
      <c r="AS1069" s="302"/>
    </row>
    <row r="1070" spans="1:45" ht="15" hidden="1" customHeight="1" outlineLevel="1">
      <c r="A1070" s="519">
        <v>23</v>
      </c>
      <c r="B1070" s="423" t="s">
        <v>115</v>
      </c>
      <c r="C1070" s="287" t="s">
        <v>25</v>
      </c>
      <c r="D1070" s="291"/>
      <c r="E1070" s="291"/>
      <c r="F1070" s="291"/>
      <c r="G1070" s="291"/>
      <c r="H1070" s="291"/>
      <c r="I1070" s="291"/>
      <c r="J1070" s="291"/>
      <c r="K1070" s="291"/>
      <c r="L1070" s="291"/>
      <c r="M1070" s="291"/>
      <c r="N1070" s="291"/>
      <c r="O1070" s="291"/>
      <c r="P1070" s="291"/>
      <c r="Q1070" s="287"/>
      <c r="R1070" s="291"/>
      <c r="S1070" s="291"/>
      <c r="T1070" s="291"/>
      <c r="U1070" s="291"/>
      <c r="V1070" s="291"/>
      <c r="W1070" s="291"/>
      <c r="X1070" s="291"/>
      <c r="Y1070" s="291"/>
      <c r="Z1070" s="291"/>
      <c r="AA1070" s="291"/>
      <c r="AB1070" s="291"/>
      <c r="AC1070" s="291"/>
      <c r="AD1070" s="291"/>
      <c r="AE1070" s="405"/>
      <c r="AF1070" s="405"/>
      <c r="AG1070" s="405"/>
      <c r="AH1070" s="405"/>
      <c r="AI1070" s="405"/>
      <c r="AJ1070" s="405"/>
      <c r="AK1070" s="405"/>
      <c r="AL1070" s="405"/>
      <c r="AM1070" s="405"/>
      <c r="AN1070" s="405"/>
      <c r="AO1070" s="405"/>
      <c r="AP1070" s="405"/>
      <c r="AQ1070" s="405"/>
      <c r="AR1070" s="405"/>
      <c r="AS1070" s="292">
        <f>SUM(AE1070:AR1070)</f>
        <v>0</v>
      </c>
    </row>
    <row r="1071" spans="1:45" ht="15" hidden="1" customHeight="1" outlineLevel="1">
      <c r="A1071" s="519"/>
      <c r="B1071" s="290" t="s">
        <v>345</v>
      </c>
      <c r="C1071" s="287" t="s">
        <v>163</v>
      </c>
      <c r="D1071" s="291"/>
      <c r="E1071" s="291"/>
      <c r="F1071" s="291"/>
      <c r="G1071" s="291"/>
      <c r="H1071" s="291"/>
      <c r="I1071" s="291"/>
      <c r="J1071" s="291"/>
      <c r="K1071" s="291"/>
      <c r="L1071" s="291"/>
      <c r="M1071" s="291"/>
      <c r="N1071" s="291"/>
      <c r="O1071" s="291"/>
      <c r="P1071" s="291"/>
      <c r="Q1071" s="287"/>
      <c r="R1071" s="291"/>
      <c r="S1071" s="291"/>
      <c r="T1071" s="291"/>
      <c r="U1071" s="291"/>
      <c r="V1071" s="291"/>
      <c r="W1071" s="291"/>
      <c r="X1071" s="291"/>
      <c r="Y1071" s="291"/>
      <c r="Z1071" s="291"/>
      <c r="AA1071" s="291"/>
      <c r="AB1071" s="291"/>
      <c r="AC1071" s="291"/>
      <c r="AD1071" s="291"/>
      <c r="AE1071" s="406">
        <f>AE1070</f>
        <v>0</v>
      </c>
      <c r="AF1071" s="406">
        <f t="shared" ref="AF1071" si="1592">AF1070</f>
        <v>0</v>
      </c>
      <c r="AG1071" s="406">
        <f t="shared" ref="AG1071" si="1593">AG1070</f>
        <v>0</v>
      </c>
      <c r="AH1071" s="406">
        <f t="shared" ref="AH1071" si="1594">AH1070</f>
        <v>0</v>
      </c>
      <c r="AI1071" s="406">
        <f t="shared" ref="AI1071" si="1595">AI1070</f>
        <v>0</v>
      </c>
      <c r="AJ1071" s="406">
        <f t="shared" ref="AJ1071" si="1596">AJ1070</f>
        <v>0</v>
      </c>
      <c r="AK1071" s="406">
        <f t="shared" ref="AK1071" si="1597">AK1070</f>
        <v>0</v>
      </c>
      <c r="AL1071" s="406">
        <f t="shared" ref="AL1071" si="1598">AL1070</f>
        <v>0</v>
      </c>
      <c r="AM1071" s="406">
        <f t="shared" ref="AM1071" si="1599">AM1070</f>
        <v>0</v>
      </c>
      <c r="AN1071" s="406">
        <f t="shared" ref="AN1071" si="1600">AN1070</f>
        <v>0</v>
      </c>
      <c r="AO1071" s="406">
        <f t="shared" ref="AO1071" si="1601">AO1070</f>
        <v>0</v>
      </c>
      <c r="AP1071" s="406">
        <f t="shared" ref="AP1071" si="1602">AP1070</f>
        <v>0</v>
      </c>
      <c r="AQ1071" s="406">
        <f t="shared" ref="AQ1071" si="1603">AQ1070</f>
        <v>0</v>
      </c>
      <c r="AR1071" s="406">
        <f t="shared" ref="AR1071" si="1604">AR1070</f>
        <v>0</v>
      </c>
      <c r="AS1071" s="302"/>
    </row>
    <row r="1072" spans="1:45" ht="15" hidden="1" customHeight="1" outlineLevel="1">
      <c r="A1072" s="519"/>
      <c r="B1072" s="425"/>
      <c r="C1072" s="287"/>
      <c r="D1072" s="287"/>
      <c r="E1072" s="287"/>
      <c r="F1072" s="287"/>
      <c r="G1072" s="287"/>
      <c r="H1072" s="287"/>
      <c r="I1072" s="287"/>
      <c r="J1072" s="287"/>
      <c r="K1072" s="287"/>
      <c r="L1072" s="287"/>
      <c r="M1072" s="287"/>
      <c r="N1072" s="287"/>
      <c r="O1072" s="287"/>
      <c r="P1072" s="287"/>
      <c r="Q1072" s="287"/>
      <c r="R1072" s="287"/>
      <c r="S1072" s="287"/>
      <c r="T1072" s="287"/>
      <c r="U1072" s="287"/>
      <c r="V1072" s="287"/>
      <c r="W1072" s="287"/>
      <c r="X1072" s="287"/>
      <c r="Y1072" s="287"/>
      <c r="Z1072" s="287"/>
      <c r="AA1072" s="287"/>
      <c r="AB1072" s="287"/>
      <c r="AC1072" s="287"/>
      <c r="AD1072" s="287"/>
      <c r="AE1072" s="417"/>
      <c r="AF1072" s="420"/>
      <c r="AG1072" s="420"/>
      <c r="AH1072" s="420"/>
      <c r="AI1072" s="420"/>
      <c r="AJ1072" s="420"/>
      <c r="AK1072" s="420"/>
      <c r="AL1072" s="420"/>
      <c r="AM1072" s="420"/>
      <c r="AN1072" s="420"/>
      <c r="AO1072" s="420"/>
      <c r="AP1072" s="420"/>
      <c r="AQ1072" s="420"/>
      <c r="AR1072" s="420"/>
      <c r="AS1072" s="302"/>
    </row>
    <row r="1073" spans="1:45" ht="15" hidden="1" customHeight="1" outlineLevel="1">
      <c r="A1073" s="519">
        <v>24</v>
      </c>
      <c r="B1073" s="423" t="s">
        <v>116</v>
      </c>
      <c r="C1073" s="287" t="s">
        <v>25</v>
      </c>
      <c r="D1073" s="291"/>
      <c r="E1073" s="291"/>
      <c r="F1073" s="291"/>
      <c r="G1073" s="291"/>
      <c r="H1073" s="291"/>
      <c r="I1073" s="291"/>
      <c r="J1073" s="291"/>
      <c r="K1073" s="291"/>
      <c r="L1073" s="291"/>
      <c r="M1073" s="291"/>
      <c r="N1073" s="291"/>
      <c r="O1073" s="291"/>
      <c r="P1073" s="291"/>
      <c r="Q1073" s="287"/>
      <c r="R1073" s="291"/>
      <c r="S1073" s="291"/>
      <c r="T1073" s="291"/>
      <c r="U1073" s="291"/>
      <c r="V1073" s="291"/>
      <c r="W1073" s="291"/>
      <c r="X1073" s="291"/>
      <c r="Y1073" s="291"/>
      <c r="Z1073" s="291"/>
      <c r="AA1073" s="291"/>
      <c r="AB1073" s="291"/>
      <c r="AC1073" s="291"/>
      <c r="AD1073" s="291"/>
      <c r="AE1073" s="405"/>
      <c r="AF1073" s="405"/>
      <c r="AG1073" s="405"/>
      <c r="AH1073" s="405"/>
      <c r="AI1073" s="405"/>
      <c r="AJ1073" s="405"/>
      <c r="AK1073" s="405"/>
      <c r="AL1073" s="405"/>
      <c r="AM1073" s="405"/>
      <c r="AN1073" s="405"/>
      <c r="AO1073" s="405"/>
      <c r="AP1073" s="405"/>
      <c r="AQ1073" s="405"/>
      <c r="AR1073" s="405"/>
      <c r="AS1073" s="292">
        <f>SUM(AE1073:AR1073)</f>
        <v>0</v>
      </c>
    </row>
    <row r="1074" spans="1:45" ht="15" hidden="1" customHeight="1" outlineLevel="1">
      <c r="A1074" s="519"/>
      <c r="B1074" s="290" t="s">
        <v>345</v>
      </c>
      <c r="C1074" s="287" t="s">
        <v>163</v>
      </c>
      <c r="D1074" s="291"/>
      <c r="E1074" s="291"/>
      <c r="F1074" s="291"/>
      <c r="G1074" s="291"/>
      <c r="H1074" s="291"/>
      <c r="I1074" s="291"/>
      <c r="J1074" s="291"/>
      <c r="K1074" s="291"/>
      <c r="L1074" s="291"/>
      <c r="M1074" s="291"/>
      <c r="N1074" s="291"/>
      <c r="O1074" s="291"/>
      <c r="P1074" s="291"/>
      <c r="Q1074" s="287"/>
      <c r="R1074" s="291"/>
      <c r="S1074" s="291"/>
      <c r="T1074" s="291"/>
      <c r="U1074" s="291"/>
      <c r="V1074" s="291"/>
      <c r="W1074" s="291"/>
      <c r="X1074" s="291"/>
      <c r="Y1074" s="291"/>
      <c r="Z1074" s="291"/>
      <c r="AA1074" s="291"/>
      <c r="AB1074" s="291"/>
      <c r="AC1074" s="291"/>
      <c r="AD1074" s="291"/>
      <c r="AE1074" s="406">
        <f>AE1073</f>
        <v>0</v>
      </c>
      <c r="AF1074" s="406">
        <f t="shared" ref="AF1074" si="1605">AF1073</f>
        <v>0</v>
      </c>
      <c r="AG1074" s="406">
        <f t="shared" ref="AG1074" si="1606">AG1073</f>
        <v>0</v>
      </c>
      <c r="AH1074" s="406">
        <f t="shared" ref="AH1074" si="1607">AH1073</f>
        <v>0</v>
      </c>
      <c r="AI1074" s="406">
        <f t="shared" ref="AI1074" si="1608">AI1073</f>
        <v>0</v>
      </c>
      <c r="AJ1074" s="406">
        <f t="shared" ref="AJ1074" si="1609">AJ1073</f>
        <v>0</v>
      </c>
      <c r="AK1074" s="406">
        <f t="shared" ref="AK1074" si="1610">AK1073</f>
        <v>0</v>
      </c>
      <c r="AL1074" s="406">
        <f t="shared" ref="AL1074" si="1611">AL1073</f>
        <v>0</v>
      </c>
      <c r="AM1074" s="406">
        <f t="shared" ref="AM1074" si="1612">AM1073</f>
        <v>0</v>
      </c>
      <c r="AN1074" s="406">
        <f t="shared" ref="AN1074" si="1613">AN1073</f>
        <v>0</v>
      </c>
      <c r="AO1074" s="406">
        <f t="shared" ref="AO1074" si="1614">AO1073</f>
        <v>0</v>
      </c>
      <c r="AP1074" s="406">
        <f t="shared" ref="AP1074" si="1615">AP1073</f>
        <v>0</v>
      </c>
      <c r="AQ1074" s="406">
        <f t="shared" ref="AQ1074" si="1616">AQ1073</f>
        <v>0</v>
      </c>
      <c r="AR1074" s="406">
        <f t="shared" ref="AR1074" si="1617">AR1073</f>
        <v>0</v>
      </c>
      <c r="AS1074" s="302"/>
    </row>
    <row r="1075" spans="1:45" ht="15" hidden="1" customHeight="1" outlineLevel="1">
      <c r="A1075" s="519"/>
      <c r="B1075" s="290"/>
      <c r="C1075" s="287"/>
      <c r="D1075" s="287"/>
      <c r="E1075" s="287"/>
      <c r="F1075" s="287"/>
      <c r="G1075" s="287"/>
      <c r="H1075" s="287"/>
      <c r="I1075" s="287"/>
      <c r="J1075" s="287"/>
      <c r="K1075" s="287"/>
      <c r="L1075" s="287"/>
      <c r="M1075" s="287"/>
      <c r="N1075" s="287"/>
      <c r="O1075" s="287"/>
      <c r="P1075" s="287"/>
      <c r="Q1075" s="287"/>
      <c r="R1075" s="287"/>
      <c r="S1075" s="287"/>
      <c r="T1075" s="287"/>
      <c r="U1075" s="287"/>
      <c r="V1075" s="287"/>
      <c r="W1075" s="287"/>
      <c r="X1075" s="287"/>
      <c r="Y1075" s="287"/>
      <c r="Z1075" s="287"/>
      <c r="AA1075" s="287"/>
      <c r="AB1075" s="287"/>
      <c r="AC1075" s="287"/>
      <c r="AD1075" s="287"/>
      <c r="AE1075" s="407"/>
      <c r="AF1075" s="420"/>
      <c r="AG1075" s="420"/>
      <c r="AH1075" s="420"/>
      <c r="AI1075" s="420"/>
      <c r="AJ1075" s="420"/>
      <c r="AK1075" s="420"/>
      <c r="AL1075" s="420"/>
      <c r="AM1075" s="420"/>
      <c r="AN1075" s="420"/>
      <c r="AO1075" s="420"/>
      <c r="AP1075" s="420"/>
      <c r="AQ1075" s="420"/>
      <c r="AR1075" s="420"/>
      <c r="AS1075" s="302"/>
    </row>
    <row r="1076" spans="1:45" ht="15" hidden="1" customHeight="1" outlineLevel="1">
      <c r="A1076" s="519"/>
      <c r="B1076" s="284" t="s">
        <v>497</v>
      </c>
      <c r="C1076" s="287"/>
      <c r="D1076" s="287"/>
      <c r="E1076" s="287"/>
      <c r="F1076" s="287"/>
      <c r="G1076" s="287"/>
      <c r="H1076" s="287"/>
      <c r="I1076" s="287"/>
      <c r="J1076" s="287"/>
      <c r="K1076" s="287"/>
      <c r="L1076" s="287"/>
      <c r="M1076" s="287"/>
      <c r="N1076" s="287"/>
      <c r="O1076" s="287"/>
      <c r="P1076" s="287"/>
      <c r="Q1076" s="287"/>
      <c r="R1076" s="287"/>
      <c r="S1076" s="287"/>
      <c r="T1076" s="287"/>
      <c r="U1076" s="287"/>
      <c r="V1076" s="287"/>
      <c r="W1076" s="287"/>
      <c r="X1076" s="287"/>
      <c r="Y1076" s="287"/>
      <c r="Z1076" s="287"/>
      <c r="AA1076" s="287"/>
      <c r="AB1076" s="287"/>
      <c r="AC1076" s="287"/>
      <c r="AD1076" s="287"/>
      <c r="AE1076" s="407"/>
      <c r="AF1076" s="420"/>
      <c r="AG1076" s="420"/>
      <c r="AH1076" s="420"/>
      <c r="AI1076" s="420"/>
      <c r="AJ1076" s="420"/>
      <c r="AK1076" s="420"/>
      <c r="AL1076" s="420"/>
      <c r="AM1076" s="420"/>
      <c r="AN1076" s="420"/>
      <c r="AO1076" s="420"/>
      <c r="AP1076" s="420"/>
      <c r="AQ1076" s="420"/>
      <c r="AR1076" s="420"/>
      <c r="AS1076" s="302"/>
    </row>
    <row r="1077" spans="1:45" ht="15" hidden="1" customHeight="1" outlineLevel="1">
      <c r="A1077" s="519">
        <v>25</v>
      </c>
      <c r="B1077" s="423" t="s">
        <v>1026</v>
      </c>
      <c r="C1077" s="287" t="s">
        <v>25</v>
      </c>
      <c r="D1077" s="291">
        <v>2249628.8172216988</v>
      </c>
      <c r="E1077" s="291">
        <v>2249628.8172216988</v>
      </c>
      <c r="F1077" s="291">
        <v>2249628.8172216988</v>
      </c>
      <c r="G1077" s="291">
        <v>2249628.8172216988</v>
      </c>
      <c r="H1077" s="291">
        <v>2249628.8172216988</v>
      </c>
      <c r="I1077" s="291">
        <v>2249628.8172216988</v>
      </c>
      <c r="J1077" s="291">
        <v>2249628.8172216988</v>
      </c>
      <c r="K1077" s="291">
        <v>2249628.8172216988</v>
      </c>
      <c r="L1077" s="291">
        <v>2249628.8172216988</v>
      </c>
      <c r="M1077" s="291">
        <v>2249628.8172216988</v>
      </c>
      <c r="N1077" s="291">
        <v>2249628.8172216988</v>
      </c>
      <c r="O1077" s="291">
        <v>2249628.8172216988</v>
      </c>
      <c r="P1077" s="291">
        <v>2249628.8172216988</v>
      </c>
      <c r="Q1077" s="287">
        <v>12</v>
      </c>
      <c r="R1077" s="291">
        <f>-'8.  Streetlighting'!F360/12</f>
        <v>544.35355200000004</v>
      </c>
      <c r="S1077" s="291">
        <f>-'8.  Streetlighting'!F361/12</f>
        <v>544.35355200000004</v>
      </c>
      <c r="T1077" s="291">
        <f>$S$1077</f>
        <v>544.35355200000004</v>
      </c>
      <c r="U1077" s="291">
        <f t="shared" ref="U1077:AD1077" si="1618">$S$1077</f>
        <v>544.35355200000004</v>
      </c>
      <c r="V1077" s="291">
        <f t="shared" si="1618"/>
        <v>544.35355200000004</v>
      </c>
      <c r="W1077" s="291">
        <f t="shared" si="1618"/>
        <v>544.35355200000004</v>
      </c>
      <c r="X1077" s="291">
        <f t="shared" si="1618"/>
        <v>544.35355200000004</v>
      </c>
      <c r="Y1077" s="291">
        <f t="shared" si="1618"/>
        <v>544.35355200000004</v>
      </c>
      <c r="Z1077" s="291">
        <f t="shared" si="1618"/>
        <v>544.35355200000004</v>
      </c>
      <c r="AA1077" s="291">
        <f t="shared" si="1618"/>
        <v>544.35355200000004</v>
      </c>
      <c r="AB1077" s="291">
        <f t="shared" si="1618"/>
        <v>544.35355200000004</v>
      </c>
      <c r="AC1077" s="291">
        <f t="shared" si="1618"/>
        <v>544.35355200000004</v>
      </c>
      <c r="AD1077" s="291">
        <f t="shared" si="1618"/>
        <v>544.35355200000004</v>
      </c>
      <c r="AE1077" s="405"/>
      <c r="AF1077" s="405"/>
      <c r="AG1077" s="405"/>
      <c r="AH1077" s="405"/>
      <c r="AI1077" s="405"/>
      <c r="AJ1077" s="405">
        <v>1</v>
      </c>
      <c r="AK1077" s="405"/>
      <c r="AL1077" s="405"/>
      <c r="AM1077" s="405"/>
      <c r="AN1077" s="405"/>
      <c r="AO1077" s="405"/>
      <c r="AP1077" s="405"/>
      <c r="AQ1077" s="405"/>
      <c r="AR1077" s="405"/>
      <c r="AS1077" s="292">
        <f>SUM(AE1077:AR1077)</f>
        <v>1</v>
      </c>
    </row>
    <row r="1078" spans="1:45" ht="15" hidden="1" customHeight="1" outlineLevel="1">
      <c r="A1078" s="519"/>
      <c r="B1078" s="290" t="s">
        <v>345</v>
      </c>
      <c r="C1078" s="287" t="s">
        <v>163</v>
      </c>
      <c r="D1078" s="291"/>
      <c r="E1078" s="291"/>
      <c r="F1078" s="291"/>
      <c r="G1078" s="291"/>
      <c r="H1078" s="291"/>
      <c r="I1078" s="291"/>
      <c r="J1078" s="291"/>
      <c r="K1078" s="291"/>
      <c r="L1078" s="291"/>
      <c r="M1078" s="291"/>
      <c r="N1078" s="291"/>
      <c r="O1078" s="291"/>
      <c r="P1078" s="291"/>
      <c r="Q1078" s="287">
        <v>12</v>
      </c>
      <c r="R1078" s="291"/>
      <c r="S1078" s="291"/>
      <c r="T1078" s="291"/>
      <c r="U1078" s="291"/>
      <c r="V1078" s="291"/>
      <c r="W1078" s="291"/>
      <c r="X1078" s="291"/>
      <c r="Y1078" s="291"/>
      <c r="Z1078" s="291"/>
      <c r="AA1078" s="291"/>
      <c r="AB1078" s="291"/>
      <c r="AC1078" s="291"/>
      <c r="AD1078" s="291"/>
      <c r="AE1078" s="406">
        <v>0</v>
      </c>
      <c r="AF1078" s="406">
        <v>0</v>
      </c>
      <c r="AG1078" s="406">
        <v>0</v>
      </c>
      <c r="AH1078" s="406">
        <v>0</v>
      </c>
      <c r="AI1078" s="406">
        <v>0</v>
      </c>
      <c r="AJ1078" s="406">
        <v>1</v>
      </c>
      <c r="AK1078" s="406">
        <v>0</v>
      </c>
      <c r="AL1078" s="406">
        <f t="shared" ref="AL1078" si="1619">AL1077</f>
        <v>0</v>
      </c>
      <c r="AM1078" s="406">
        <f t="shared" ref="AM1078" si="1620">AM1077</f>
        <v>0</v>
      </c>
      <c r="AN1078" s="406">
        <f t="shared" ref="AN1078" si="1621">AN1077</f>
        <v>0</v>
      </c>
      <c r="AO1078" s="406">
        <f t="shared" ref="AO1078" si="1622">AO1077</f>
        <v>0</v>
      </c>
      <c r="AP1078" s="406">
        <f t="shared" ref="AP1078" si="1623">AP1077</f>
        <v>0</v>
      </c>
      <c r="AQ1078" s="406">
        <f t="shared" ref="AQ1078" si="1624">AQ1077</f>
        <v>0</v>
      </c>
      <c r="AR1078" s="406">
        <f t="shared" ref="AR1078" si="1625">AR1077</f>
        <v>0</v>
      </c>
      <c r="AS1078" s="302"/>
    </row>
    <row r="1079" spans="1:45" ht="15" hidden="1" customHeight="1" outlineLevel="1">
      <c r="A1079" s="519"/>
      <c r="B1079" s="290"/>
      <c r="C1079" s="287"/>
      <c r="D1079" s="287"/>
      <c r="E1079" s="287"/>
      <c r="F1079" s="287"/>
      <c r="G1079" s="287"/>
      <c r="H1079" s="287"/>
      <c r="I1079" s="287"/>
      <c r="J1079" s="287"/>
      <c r="K1079" s="287"/>
      <c r="L1079" s="287"/>
      <c r="M1079" s="287"/>
      <c r="N1079" s="287"/>
      <c r="O1079" s="287"/>
      <c r="P1079" s="287"/>
      <c r="Q1079" s="287"/>
      <c r="R1079" s="287"/>
      <c r="S1079" s="287"/>
      <c r="T1079" s="287"/>
      <c r="U1079" s="287"/>
      <c r="V1079" s="287"/>
      <c r="W1079" s="287"/>
      <c r="X1079" s="287"/>
      <c r="Y1079" s="287"/>
      <c r="Z1079" s="287"/>
      <c r="AA1079" s="287"/>
      <c r="AB1079" s="287"/>
      <c r="AC1079" s="287"/>
      <c r="AD1079" s="287"/>
      <c r="AE1079" s="407"/>
      <c r="AF1079" s="420"/>
      <c r="AG1079" s="420"/>
      <c r="AH1079" s="420"/>
      <c r="AI1079" s="420"/>
      <c r="AJ1079" s="420"/>
      <c r="AK1079" s="420"/>
      <c r="AL1079" s="420"/>
      <c r="AM1079" s="420"/>
      <c r="AN1079" s="420"/>
      <c r="AO1079" s="420"/>
      <c r="AP1079" s="420"/>
      <c r="AQ1079" s="420"/>
      <c r="AR1079" s="420"/>
      <c r="AS1079" s="302"/>
    </row>
    <row r="1080" spans="1:45" ht="15" hidden="1" customHeight="1" outlineLevel="1">
      <c r="A1080" s="519">
        <v>26</v>
      </c>
      <c r="B1080" s="423" t="s">
        <v>118</v>
      </c>
      <c r="C1080" s="287" t="s">
        <v>25</v>
      </c>
      <c r="D1080" s="291">
        <v>2855279.262608238</v>
      </c>
      <c r="E1080" s="291">
        <f>$D$1080*'Alectra Persistence Savings %'!H100</f>
        <v>2855279.262608238</v>
      </c>
      <c r="F1080" s="291">
        <f>$D$1080*'Alectra Persistence Savings %'!I100</f>
        <v>2855279.262608238</v>
      </c>
      <c r="G1080" s="291">
        <f>$D$1080*'Alectra Persistence Savings %'!J100</f>
        <v>2855279.262608238</v>
      </c>
      <c r="H1080" s="291">
        <f>$D$1080*'Alectra Persistence Savings %'!K100</f>
        <v>2855279.262608238</v>
      </c>
      <c r="I1080" s="291">
        <f>$D$1080*'Alectra Persistence Savings %'!L100</f>
        <v>2751474.3572945753</v>
      </c>
      <c r="J1080" s="291">
        <f>$D$1080*'Alectra Persistence Savings %'!M100</f>
        <v>2751474.3572945753</v>
      </c>
      <c r="K1080" s="291">
        <f>$D$1080*'Alectra Persistence Savings %'!N100</f>
        <v>2751474.3572945753</v>
      </c>
      <c r="L1080" s="291">
        <f>$D$1080*'Alectra Persistence Savings %'!O100</f>
        <v>2730807.8035877692</v>
      </c>
      <c r="M1080" s="291">
        <f>$D$1080*'Alectra Persistence Savings %'!P100</f>
        <v>2730807.8035877692</v>
      </c>
      <c r="N1080" s="291">
        <f>$D$1080*'Alectra Persistence Savings %'!Q100</f>
        <v>2686240.8925038669</v>
      </c>
      <c r="O1080" s="291">
        <f>$D$1080*'Alectra Persistence Savings %'!R100</f>
        <v>2517156.8992745699</v>
      </c>
      <c r="P1080" s="291">
        <f>$D$1080*'Alectra Persistence Savings %'!S100</f>
        <v>1036601.1445537815</v>
      </c>
      <c r="Q1080" s="287">
        <v>12</v>
      </c>
      <c r="R1080" s="291">
        <v>564.33841911764705</v>
      </c>
      <c r="S1080" s="291">
        <f>$R$1080*'Alectra Persistence Savings %'!AS100</f>
        <v>564.33841911764705</v>
      </c>
      <c r="T1080" s="291">
        <f>$R$1080*'Alectra Persistence Savings %'!AT100</f>
        <v>564.33841911764705</v>
      </c>
      <c r="U1080" s="291">
        <f>$R$1080*'Alectra Persistence Savings %'!AU100</f>
        <v>564.33841911764705</v>
      </c>
      <c r="V1080" s="291">
        <f>$R$1080*'Alectra Persistence Savings %'!AV100</f>
        <v>564.33841911764705</v>
      </c>
      <c r="W1080" s="291">
        <f>$R$1080*'Alectra Persistence Savings %'!AW100</f>
        <v>549.99772926886703</v>
      </c>
      <c r="X1080" s="291">
        <f>$R$1080*'Alectra Persistence Savings %'!AX100</f>
        <v>549.99772926886703</v>
      </c>
      <c r="Y1080" s="291">
        <f>$R$1080*'Alectra Persistence Savings %'!AY100</f>
        <v>549.99772926886703</v>
      </c>
      <c r="Z1080" s="291">
        <f>$R$1080*'Alectra Persistence Savings %'!AZ100</f>
        <v>549.12774612735586</v>
      </c>
      <c r="AA1080" s="291">
        <f>$R$1080*'Alectra Persistence Savings %'!BA100</f>
        <v>549.12774612735586</v>
      </c>
      <c r="AB1080" s="291">
        <f>$R$1080*'Alectra Persistence Savings %'!BB100</f>
        <v>539.10890801382459</v>
      </c>
      <c r="AC1080" s="291">
        <f>$R$1080*'Alectra Persistence Savings %'!BC100</f>
        <v>478.15396016343283</v>
      </c>
      <c r="AD1080" s="291">
        <f>$R$1080*'Alectra Persistence Savings %'!BD100</f>
        <v>180.98455740661922</v>
      </c>
      <c r="AE1080" s="405">
        <v>0</v>
      </c>
      <c r="AF1080" s="405">
        <v>0.27154618889771848</v>
      </c>
      <c r="AG1080" s="405">
        <v>4.8593019071608491E-2</v>
      </c>
      <c r="AH1080" s="405">
        <v>0.82732997481108317</v>
      </c>
      <c r="AI1080" s="405">
        <v>4.3001079525008992E-2</v>
      </c>
      <c r="AJ1080" s="405">
        <v>0</v>
      </c>
      <c r="AK1080" s="405">
        <v>0</v>
      </c>
      <c r="AL1080" s="405"/>
      <c r="AM1080" s="405"/>
      <c r="AN1080" s="405"/>
      <c r="AO1080" s="405"/>
      <c r="AP1080" s="405"/>
      <c r="AQ1080" s="405"/>
      <c r="AR1080" s="405"/>
      <c r="AS1080" s="292">
        <f>SUM(AE1080:AR1080)</f>
        <v>1.1904702623054193</v>
      </c>
    </row>
    <row r="1081" spans="1:45" ht="15" hidden="1" customHeight="1" outlineLevel="1">
      <c r="A1081" s="519"/>
      <c r="B1081" s="290" t="s">
        <v>345</v>
      </c>
      <c r="C1081" s="287" t="s">
        <v>163</v>
      </c>
      <c r="D1081" s="291"/>
      <c r="E1081" s="291"/>
      <c r="F1081" s="291"/>
      <c r="G1081" s="291"/>
      <c r="H1081" s="291"/>
      <c r="I1081" s="291"/>
      <c r="J1081" s="291"/>
      <c r="K1081" s="291"/>
      <c r="L1081" s="291"/>
      <c r="M1081" s="291"/>
      <c r="N1081" s="291"/>
      <c r="O1081" s="291"/>
      <c r="P1081" s="291"/>
      <c r="Q1081" s="287">
        <f>Q1080</f>
        <v>12</v>
      </c>
      <c r="R1081" s="291"/>
      <c r="S1081" s="291"/>
      <c r="T1081" s="291"/>
      <c r="U1081" s="291"/>
      <c r="V1081" s="291"/>
      <c r="W1081" s="291"/>
      <c r="X1081" s="291"/>
      <c r="Y1081" s="291"/>
      <c r="Z1081" s="291"/>
      <c r="AA1081" s="291"/>
      <c r="AB1081" s="291"/>
      <c r="AC1081" s="291"/>
      <c r="AD1081" s="291"/>
      <c r="AE1081" s="406">
        <v>0</v>
      </c>
      <c r="AF1081" s="406">
        <v>0.27154618889771848</v>
      </c>
      <c r="AG1081" s="406">
        <v>4.8593019071608491E-2</v>
      </c>
      <c r="AH1081" s="406">
        <v>0.82732997481108317</v>
      </c>
      <c r="AI1081" s="406">
        <v>4.3001079525008992E-2</v>
      </c>
      <c r="AJ1081" s="406">
        <v>0</v>
      </c>
      <c r="AK1081" s="406">
        <v>0</v>
      </c>
      <c r="AL1081" s="406">
        <f t="shared" ref="AL1081" si="1626">AL1080</f>
        <v>0</v>
      </c>
      <c r="AM1081" s="406">
        <f t="shared" ref="AM1081" si="1627">AM1080</f>
        <v>0</v>
      </c>
      <c r="AN1081" s="406">
        <f t="shared" ref="AN1081" si="1628">AN1080</f>
        <v>0</v>
      </c>
      <c r="AO1081" s="406">
        <f t="shared" ref="AO1081" si="1629">AO1080</f>
        <v>0</v>
      </c>
      <c r="AP1081" s="406">
        <f t="shared" ref="AP1081" si="1630">AP1080</f>
        <v>0</v>
      </c>
      <c r="AQ1081" s="406">
        <f t="shared" ref="AQ1081" si="1631">AQ1080</f>
        <v>0</v>
      </c>
      <c r="AR1081" s="406">
        <f t="shared" ref="AR1081" si="1632">AR1080</f>
        <v>0</v>
      </c>
      <c r="AS1081" s="302"/>
    </row>
    <row r="1082" spans="1:45" ht="15" hidden="1" customHeight="1" outlineLevel="1">
      <c r="A1082" s="519"/>
      <c r="B1082" s="290"/>
      <c r="C1082" s="287"/>
      <c r="D1082" s="287"/>
      <c r="E1082" s="287"/>
      <c r="F1082" s="287"/>
      <c r="G1082" s="287"/>
      <c r="H1082" s="287"/>
      <c r="I1082" s="287"/>
      <c r="J1082" s="287"/>
      <c r="K1082" s="287"/>
      <c r="L1082" s="287"/>
      <c r="M1082" s="287"/>
      <c r="N1082" s="287"/>
      <c r="O1082" s="287"/>
      <c r="P1082" s="287"/>
      <c r="Q1082" s="287"/>
      <c r="R1082" s="287"/>
      <c r="S1082" s="287"/>
      <c r="T1082" s="287"/>
      <c r="U1082" s="287"/>
      <c r="V1082" s="287"/>
      <c r="W1082" s="287"/>
      <c r="X1082" s="287"/>
      <c r="Y1082" s="287"/>
      <c r="Z1082" s="287"/>
      <c r="AA1082" s="287"/>
      <c r="AB1082" s="287"/>
      <c r="AC1082" s="287"/>
      <c r="AD1082" s="287"/>
      <c r="AE1082" s="407"/>
      <c r="AF1082" s="420"/>
      <c r="AG1082" s="420"/>
      <c r="AH1082" s="420"/>
      <c r="AI1082" s="420"/>
      <c r="AJ1082" s="420"/>
      <c r="AK1082" s="420"/>
      <c r="AL1082" s="420"/>
      <c r="AM1082" s="420"/>
      <c r="AN1082" s="420"/>
      <c r="AO1082" s="420"/>
      <c r="AP1082" s="420"/>
      <c r="AQ1082" s="420"/>
      <c r="AR1082" s="420"/>
      <c r="AS1082" s="302"/>
    </row>
    <row r="1083" spans="1:45" ht="15" hidden="1" customHeight="1" outlineLevel="1">
      <c r="A1083" s="519">
        <v>27</v>
      </c>
      <c r="B1083" s="423" t="s">
        <v>119</v>
      </c>
      <c r="C1083" s="287" t="s">
        <v>25</v>
      </c>
      <c r="D1083" s="291"/>
      <c r="E1083" s="291"/>
      <c r="F1083" s="291"/>
      <c r="G1083" s="291"/>
      <c r="H1083" s="291"/>
      <c r="I1083" s="291"/>
      <c r="J1083" s="291"/>
      <c r="K1083" s="291"/>
      <c r="L1083" s="291"/>
      <c r="M1083" s="291"/>
      <c r="N1083" s="291"/>
      <c r="O1083" s="291"/>
      <c r="P1083" s="291"/>
      <c r="Q1083" s="291">
        <v>12</v>
      </c>
      <c r="R1083" s="291"/>
      <c r="S1083" s="291"/>
      <c r="T1083" s="291"/>
      <c r="U1083" s="291"/>
      <c r="V1083" s="291"/>
      <c r="W1083" s="291"/>
      <c r="X1083" s="291"/>
      <c r="Y1083" s="291"/>
      <c r="Z1083" s="291"/>
      <c r="AA1083" s="291"/>
      <c r="AB1083" s="291"/>
      <c r="AC1083" s="291"/>
      <c r="AD1083" s="291"/>
      <c r="AE1083" s="421"/>
      <c r="AF1083" s="410"/>
      <c r="AG1083" s="410"/>
      <c r="AH1083" s="410"/>
      <c r="AI1083" s="410"/>
      <c r="AJ1083" s="410"/>
      <c r="AK1083" s="410"/>
      <c r="AL1083" s="410"/>
      <c r="AM1083" s="410"/>
      <c r="AN1083" s="410"/>
      <c r="AO1083" s="410"/>
      <c r="AP1083" s="410"/>
      <c r="AQ1083" s="410"/>
      <c r="AR1083" s="410"/>
      <c r="AS1083" s="292">
        <f>SUM(AE1083:AR1083)</f>
        <v>0</v>
      </c>
    </row>
    <row r="1084" spans="1:45" ht="15" hidden="1" customHeight="1" outlineLevel="1">
      <c r="A1084" s="519"/>
      <c r="B1084" s="290" t="s">
        <v>345</v>
      </c>
      <c r="C1084" s="287" t="s">
        <v>163</v>
      </c>
      <c r="D1084" s="291"/>
      <c r="E1084" s="291"/>
      <c r="F1084" s="291"/>
      <c r="G1084" s="291"/>
      <c r="H1084" s="291"/>
      <c r="I1084" s="291"/>
      <c r="J1084" s="291"/>
      <c r="K1084" s="291"/>
      <c r="L1084" s="291"/>
      <c r="M1084" s="291"/>
      <c r="N1084" s="291"/>
      <c r="O1084" s="291"/>
      <c r="P1084" s="291"/>
      <c r="Q1084" s="291">
        <f>Q1083</f>
        <v>12</v>
      </c>
      <c r="R1084" s="291"/>
      <c r="S1084" s="291"/>
      <c r="T1084" s="291"/>
      <c r="U1084" s="291"/>
      <c r="V1084" s="291"/>
      <c r="W1084" s="291"/>
      <c r="X1084" s="291"/>
      <c r="Y1084" s="291"/>
      <c r="Z1084" s="291"/>
      <c r="AA1084" s="291"/>
      <c r="AB1084" s="291"/>
      <c r="AC1084" s="291"/>
      <c r="AD1084" s="291"/>
      <c r="AE1084" s="406">
        <f>AE1083</f>
        <v>0</v>
      </c>
      <c r="AF1084" s="406">
        <f t="shared" ref="AF1084" si="1633">AF1083</f>
        <v>0</v>
      </c>
      <c r="AG1084" s="406">
        <f t="shared" ref="AG1084" si="1634">AG1083</f>
        <v>0</v>
      </c>
      <c r="AH1084" s="406">
        <f t="shared" ref="AH1084" si="1635">AH1083</f>
        <v>0</v>
      </c>
      <c r="AI1084" s="406">
        <f t="shared" ref="AI1084" si="1636">AI1083</f>
        <v>0</v>
      </c>
      <c r="AJ1084" s="406">
        <f t="shared" ref="AJ1084" si="1637">AJ1083</f>
        <v>0</v>
      </c>
      <c r="AK1084" s="406">
        <f t="shared" ref="AK1084" si="1638">AK1083</f>
        <v>0</v>
      </c>
      <c r="AL1084" s="406">
        <f t="shared" ref="AL1084" si="1639">AL1083</f>
        <v>0</v>
      </c>
      <c r="AM1084" s="406">
        <f t="shared" ref="AM1084" si="1640">AM1083</f>
        <v>0</v>
      </c>
      <c r="AN1084" s="406">
        <f t="shared" ref="AN1084" si="1641">AN1083</f>
        <v>0</v>
      </c>
      <c r="AO1084" s="406">
        <f t="shared" ref="AO1084" si="1642">AO1083</f>
        <v>0</v>
      </c>
      <c r="AP1084" s="406">
        <f t="shared" ref="AP1084" si="1643">AP1083</f>
        <v>0</v>
      </c>
      <c r="AQ1084" s="406">
        <f t="shared" ref="AQ1084" si="1644">AQ1083</f>
        <v>0</v>
      </c>
      <c r="AR1084" s="406">
        <f t="shared" ref="AR1084" si="1645">AR1083</f>
        <v>0</v>
      </c>
      <c r="AS1084" s="302"/>
    </row>
    <row r="1085" spans="1:45" ht="15" hidden="1" customHeight="1" outlineLevel="1">
      <c r="A1085" s="519"/>
      <c r="B1085" s="290"/>
      <c r="C1085" s="287"/>
      <c r="D1085" s="287"/>
      <c r="E1085" s="287"/>
      <c r="F1085" s="287"/>
      <c r="G1085" s="287"/>
      <c r="H1085" s="287"/>
      <c r="I1085" s="287"/>
      <c r="J1085" s="287"/>
      <c r="K1085" s="287"/>
      <c r="L1085" s="287"/>
      <c r="M1085" s="287"/>
      <c r="N1085" s="287"/>
      <c r="O1085" s="287"/>
      <c r="P1085" s="287"/>
      <c r="Q1085" s="287"/>
      <c r="R1085" s="287"/>
      <c r="S1085" s="287"/>
      <c r="T1085" s="287"/>
      <c r="U1085" s="287"/>
      <c r="V1085" s="287"/>
      <c r="W1085" s="287"/>
      <c r="X1085" s="287"/>
      <c r="Y1085" s="287"/>
      <c r="Z1085" s="287"/>
      <c r="AA1085" s="287"/>
      <c r="AB1085" s="287"/>
      <c r="AC1085" s="287"/>
      <c r="AD1085" s="287"/>
      <c r="AE1085" s="407"/>
      <c r="AF1085" s="420"/>
      <c r="AG1085" s="420"/>
      <c r="AH1085" s="420"/>
      <c r="AI1085" s="420"/>
      <c r="AJ1085" s="420"/>
      <c r="AK1085" s="420"/>
      <c r="AL1085" s="420"/>
      <c r="AM1085" s="420"/>
      <c r="AN1085" s="420"/>
      <c r="AO1085" s="420"/>
      <c r="AP1085" s="420"/>
      <c r="AQ1085" s="420"/>
      <c r="AR1085" s="420"/>
      <c r="AS1085" s="302"/>
    </row>
    <row r="1086" spans="1:45" ht="15" hidden="1" customHeight="1" outlineLevel="1">
      <c r="A1086" s="519">
        <v>28</v>
      </c>
      <c r="B1086" s="423" t="s">
        <v>120</v>
      </c>
      <c r="C1086" s="287" t="s">
        <v>25</v>
      </c>
      <c r="D1086" s="291"/>
      <c r="E1086" s="291"/>
      <c r="F1086" s="291"/>
      <c r="G1086" s="291"/>
      <c r="H1086" s="291"/>
      <c r="I1086" s="291"/>
      <c r="J1086" s="291"/>
      <c r="K1086" s="291"/>
      <c r="L1086" s="291"/>
      <c r="M1086" s="291"/>
      <c r="N1086" s="291"/>
      <c r="O1086" s="291"/>
      <c r="P1086" s="291"/>
      <c r="Q1086" s="291">
        <v>12</v>
      </c>
      <c r="R1086" s="291"/>
      <c r="S1086" s="291"/>
      <c r="T1086" s="291"/>
      <c r="U1086" s="291"/>
      <c r="V1086" s="291"/>
      <c r="W1086" s="291"/>
      <c r="X1086" s="291"/>
      <c r="Y1086" s="291"/>
      <c r="Z1086" s="291"/>
      <c r="AA1086" s="291"/>
      <c r="AB1086" s="291"/>
      <c r="AC1086" s="291"/>
      <c r="AD1086" s="291"/>
      <c r="AE1086" s="421"/>
      <c r="AF1086" s="410"/>
      <c r="AG1086" s="410"/>
      <c r="AH1086" s="410"/>
      <c r="AI1086" s="410"/>
      <c r="AJ1086" s="410"/>
      <c r="AK1086" s="410"/>
      <c r="AL1086" s="410"/>
      <c r="AM1086" s="410"/>
      <c r="AN1086" s="410"/>
      <c r="AO1086" s="410"/>
      <c r="AP1086" s="410"/>
      <c r="AQ1086" s="410"/>
      <c r="AR1086" s="410"/>
      <c r="AS1086" s="292">
        <f>SUM(AE1086:AR1086)</f>
        <v>0</v>
      </c>
    </row>
    <row r="1087" spans="1:45" ht="15" hidden="1" customHeight="1" outlineLevel="1">
      <c r="A1087" s="519"/>
      <c r="B1087" s="290" t="s">
        <v>345</v>
      </c>
      <c r="C1087" s="287" t="s">
        <v>163</v>
      </c>
      <c r="D1087" s="291"/>
      <c r="E1087" s="291"/>
      <c r="F1087" s="291"/>
      <c r="G1087" s="291"/>
      <c r="H1087" s="291"/>
      <c r="I1087" s="291"/>
      <c r="J1087" s="291"/>
      <c r="K1087" s="291"/>
      <c r="L1087" s="291"/>
      <c r="M1087" s="291"/>
      <c r="N1087" s="291"/>
      <c r="O1087" s="291"/>
      <c r="P1087" s="291"/>
      <c r="Q1087" s="291">
        <f>Q1086</f>
        <v>12</v>
      </c>
      <c r="R1087" s="291"/>
      <c r="S1087" s="291"/>
      <c r="T1087" s="291"/>
      <c r="U1087" s="291"/>
      <c r="V1087" s="291"/>
      <c r="W1087" s="291"/>
      <c r="X1087" s="291"/>
      <c r="Y1087" s="291"/>
      <c r="Z1087" s="291"/>
      <c r="AA1087" s="291"/>
      <c r="AB1087" s="291"/>
      <c r="AC1087" s="291"/>
      <c r="AD1087" s="291"/>
      <c r="AE1087" s="406">
        <f>AE1086</f>
        <v>0</v>
      </c>
      <c r="AF1087" s="406">
        <f>AF1086</f>
        <v>0</v>
      </c>
      <c r="AG1087" s="406">
        <f t="shared" ref="AG1087" si="1646">AG1086</f>
        <v>0</v>
      </c>
      <c r="AH1087" s="406">
        <f t="shared" ref="AH1087" si="1647">AH1086</f>
        <v>0</v>
      </c>
      <c r="AI1087" s="406">
        <f t="shared" ref="AI1087" si="1648">AI1086</f>
        <v>0</v>
      </c>
      <c r="AJ1087" s="406">
        <f t="shared" ref="AJ1087" si="1649">AJ1086</f>
        <v>0</v>
      </c>
      <c r="AK1087" s="406">
        <f>AK1086</f>
        <v>0</v>
      </c>
      <c r="AL1087" s="406">
        <f t="shared" ref="AL1087" si="1650">AL1086</f>
        <v>0</v>
      </c>
      <c r="AM1087" s="406">
        <f t="shared" ref="AM1087" si="1651">AM1086</f>
        <v>0</v>
      </c>
      <c r="AN1087" s="406">
        <f t="shared" ref="AN1087" si="1652">AN1086</f>
        <v>0</v>
      </c>
      <c r="AO1087" s="406">
        <f t="shared" ref="AO1087" si="1653">AO1086</f>
        <v>0</v>
      </c>
      <c r="AP1087" s="406">
        <f t="shared" ref="AP1087" si="1654">AP1086</f>
        <v>0</v>
      </c>
      <c r="AQ1087" s="406">
        <f t="shared" ref="AQ1087" si="1655">AQ1086</f>
        <v>0</v>
      </c>
      <c r="AR1087" s="406">
        <f t="shared" ref="AR1087" si="1656">AR1086</f>
        <v>0</v>
      </c>
      <c r="AS1087" s="302"/>
    </row>
    <row r="1088" spans="1:45" ht="15" hidden="1" customHeight="1" outlineLevel="1">
      <c r="A1088" s="519"/>
      <c r="B1088" s="290"/>
      <c r="C1088" s="287"/>
      <c r="D1088" s="287"/>
      <c r="E1088" s="287"/>
      <c r="F1088" s="287"/>
      <c r="G1088" s="287"/>
      <c r="H1088" s="287"/>
      <c r="I1088" s="287"/>
      <c r="J1088" s="287"/>
      <c r="K1088" s="287"/>
      <c r="L1088" s="287"/>
      <c r="M1088" s="287"/>
      <c r="N1088" s="287"/>
      <c r="O1088" s="287"/>
      <c r="P1088" s="287"/>
      <c r="Q1088" s="287"/>
      <c r="R1088" s="287"/>
      <c r="S1088" s="287"/>
      <c r="T1088" s="287"/>
      <c r="U1088" s="287"/>
      <c r="V1088" s="287"/>
      <c r="W1088" s="287"/>
      <c r="X1088" s="287"/>
      <c r="Y1088" s="287"/>
      <c r="Z1088" s="287"/>
      <c r="AA1088" s="287"/>
      <c r="AB1088" s="287"/>
      <c r="AC1088" s="287"/>
      <c r="AD1088" s="287"/>
      <c r="AE1088" s="407"/>
      <c r="AF1088" s="420"/>
      <c r="AG1088" s="420"/>
      <c r="AH1088" s="420"/>
      <c r="AI1088" s="420"/>
      <c r="AJ1088" s="420"/>
      <c r="AK1088" s="420"/>
      <c r="AL1088" s="420"/>
      <c r="AM1088" s="420"/>
      <c r="AN1088" s="420"/>
      <c r="AO1088" s="420"/>
      <c r="AP1088" s="420"/>
      <c r="AQ1088" s="420"/>
      <c r="AR1088" s="420"/>
      <c r="AS1088" s="302"/>
    </row>
    <row r="1089" spans="1:45" ht="15" hidden="1" customHeight="1" outlineLevel="1">
      <c r="A1089" s="519">
        <v>29</v>
      </c>
      <c r="B1089" s="423" t="s">
        <v>121</v>
      </c>
      <c r="C1089" s="287" t="s">
        <v>25</v>
      </c>
      <c r="D1089" s="291"/>
      <c r="E1089" s="291"/>
      <c r="F1089" s="291"/>
      <c r="G1089" s="291"/>
      <c r="H1089" s="291"/>
      <c r="I1089" s="291"/>
      <c r="J1089" s="291"/>
      <c r="K1089" s="291"/>
      <c r="L1089" s="291"/>
      <c r="M1089" s="291"/>
      <c r="N1089" s="291"/>
      <c r="O1089" s="291"/>
      <c r="P1089" s="291"/>
      <c r="Q1089" s="291">
        <v>3</v>
      </c>
      <c r="R1089" s="291"/>
      <c r="S1089" s="291"/>
      <c r="T1089" s="291"/>
      <c r="U1089" s="291"/>
      <c r="V1089" s="291"/>
      <c r="W1089" s="291"/>
      <c r="X1089" s="291"/>
      <c r="Y1089" s="291"/>
      <c r="Z1089" s="291"/>
      <c r="AA1089" s="291"/>
      <c r="AB1089" s="291"/>
      <c r="AC1089" s="291"/>
      <c r="AD1089" s="291"/>
      <c r="AE1089" s="421"/>
      <c r="AF1089" s="410"/>
      <c r="AG1089" s="410"/>
      <c r="AH1089" s="410"/>
      <c r="AI1089" s="410"/>
      <c r="AJ1089" s="410"/>
      <c r="AK1089" s="410"/>
      <c r="AL1089" s="410"/>
      <c r="AM1089" s="410"/>
      <c r="AN1089" s="410"/>
      <c r="AO1089" s="410"/>
      <c r="AP1089" s="410"/>
      <c r="AQ1089" s="410"/>
      <c r="AR1089" s="410"/>
      <c r="AS1089" s="292">
        <f>SUM(AE1089:AR1089)</f>
        <v>0</v>
      </c>
    </row>
    <row r="1090" spans="1:45" ht="15" hidden="1" customHeight="1" outlineLevel="1">
      <c r="A1090" s="519"/>
      <c r="B1090" s="290" t="s">
        <v>345</v>
      </c>
      <c r="C1090" s="287" t="s">
        <v>163</v>
      </c>
      <c r="D1090" s="291"/>
      <c r="E1090" s="291"/>
      <c r="F1090" s="291"/>
      <c r="G1090" s="291"/>
      <c r="H1090" s="291"/>
      <c r="I1090" s="291"/>
      <c r="J1090" s="291"/>
      <c r="K1090" s="291"/>
      <c r="L1090" s="291"/>
      <c r="M1090" s="291"/>
      <c r="N1090" s="291"/>
      <c r="O1090" s="291"/>
      <c r="P1090" s="291"/>
      <c r="Q1090" s="291">
        <f>Q1089</f>
        <v>3</v>
      </c>
      <c r="R1090" s="291"/>
      <c r="S1090" s="291"/>
      <c r="T1090" s="291"/>
      <c r="U1090" s="291"/>
      <c r="V1090" s="291"/>
      <c r="W1090" s="291"/>
      <c r="X1090" s="291"/>
      <c r="Y1090" s="291"/>
      <c r="Z1090" s="291"/>
      <c r="AA1090" s="291"/>
      <c r="AB1090" s="291"/>
      <c r="AC1090" s="291"/>
      <c r="AD1090" s="291"/>
      <c r="AE1090" s="406">
        <f>AE1089</f>
        <v>0</v>
      </c>
      <c r="AF1090" s="406">
        <f t="shared" ref="AF1090" si="1657">AF1089</f>
        <v>0</v>
      </c>
      <c r="AG1090" s="406">
        <f t="shared" ref="AG1090" si="1658">AG1089</f>
        <v>0</v>
      </c>
      <c r="AH1090" s="406">
        <f t="shared" ref="AH1090" si="1659">AH1089</f>
        <v>0</v>
      </c>
      <c r="AI1090" s="406">
        <f t="shared" ref="AI1090" si="1660">AI1089</f>
        <v>0</v>
      </c>
      <c r="AJ1090" s="406">
        <f t="shared" ref="AJ1090" si="1661">AJ1089</f>
        <v>0</v>
      </c>
      <c r="AK1090" s="406">
        <f t="shared" ref="AK1090" si="1662">AK1089</f>
        <v>0</v>
      </c>
      <c r="AL1090" s="406">
        <f t="shared" ref="AL1090" si="1663">AL1089</f>
        <v>0</v>
      </c>
      <c r="AM1090" s="406">
        <f t="shared" ref="AM1090" si="1664">AM1089</f>
        <v>0</v>
      </c>
      <c r="AN1090" s="406">
        <f t="shared" ref="AN1090" si="1665">AN1089</f>
        <v>0</v>
      </c>
      <c r="AO1090" s="406">
        <f t="shared" ref="AO1090" si="1666">AO1089</f>
        <v>0</v>
      </c>
      <c r="AP1090" s="406">
        <f t="shared" ref="AP1090" si="1667">AP1089</f>
        <v>0</v>
      </c>
      <c r="AQ1090" s="406">
        <f t="shared" ref="AQ1090" si="1668">AQ1089</f>
        <v>0</v>
      </c>
      <c r="AR1090" s="406">
        <f t="shared" ref="AR1090" si="1669">AR1089</f>
        <v>0</v>
      </c>
      <c r="AS1090" s="302"/>
    </row>
    <row r="1091" spans="1:45" ht="15" hidden="1" customHeight="1" outlineLevel="1">
      <c r="A1091" s="519"/>
      <c r="B1091" s="290"/>
      <c r="C1091" s="287"/>
      <c r="D1091" s="287"/>
      <c r="E1091" s="287"/>
      <c r="F1091" s="287"/>
      <c r="G1091" s="287"/>
      <c r="H1091" s="287"/>
      <c r="I1091" s="287"/>
      <c r="J1091" s="287"/>
      <c r="K1091" s="287"/>
      <c r="L1091" s="287"/>
      <c r="M1091" s="287"/>
      <c r="N1091" s="287"/>
      <c r="O1091" s="287"/>
      <c r="P1091" s="287"/>
      <c r="Q1091" s="287"/>
      <c r="R1091" s="287"/>
      <c r="S1091" s="287"/>
      <c r="T1091" s="287"/>
      <c r="U1091" s="287"/>
      <c r="V1091" s="287"/>
      <c r="W1091" s="287"/>
      <c r="X1091" s="287"/>
      <c r="Y1091" s="287"/>
      <c r="Z1091" s="287"/>
      <c r="AA1091" s="287"/>
      <c r="AB1091" s="287"/>
      <c r="AC1091" s="287"/>
      <c r="AD1091" s="287"/>
      <c r="AE1091" s="407"/>
      <c r="AF1091" s="420"/>
      <c r="AG1091" s="420"/>
      <c r="AH1091" s="420"/>
      <c r="AI1091" s="420"/>
      <c r="AJ1091" s="420"/>
      <c r="AK1091" s="420"/>
      <c r="AL1091" s="420"/>
      <c r="AM1091" s="420"/>
      <c r="AN1091" s="420"/>
      <c r="AO1091" s="420"/>
      <c r="AP1091" s="420"/>
      <c r="AQ1091" s="420"/>
      <c r="AR1091" s="420"/>
      <c r="AS1091" s="302"/>
    </row>
    <row r="1092" spans="1:45" ht="15" hidden="1" customHeight="1" outlineLevel="1">
      <c r="A1092" s="519">
        <v>30</v>
      </c>
      <c r="B1092" s="423" t="s">
        <v>122</v>
      </c>
      <c r="C1092" s="287" t="s">
        <v>25</v>
      </c>
      <c r="D1092" s="291"/>
      <c r="E1092" s="291"/>
      <c r="F1092" s="291"/>
      <c r="G1092" s="291"/>
      <c r="H1092" s="291"/>
      <c r="I1092" s="291"/>
      <c r="J1092" s="291"/>
      <c r="K1092" s="291"/>
      <c r="L1092" s="291"/>
      <c r="M1092" s="291"/>
      <c r="N1092" s="291"/>
      <c r="O1092" s="291"/>
      <c r="P1092" s="291"/>
      <c r="Q1092" s="291">
        <v>12</v>
      </c>
      <c r="R1092" s="291"/>
      <c r="S1092" s="291"/>
      <c r="T1092" s="291"/>
      <c r="U1092" s="291"/>
      <c r="V1092" s="291"/>
      <c r="W1092" s="291"/>
      <c r="X1092" s="291"/>
      <c r="Y1092" s="291"/>
      <c r="Z1092" s="291"/>
      <c r="AA1092" s="291"/>
      <c r="AB1092" s="291"/>
      <c r="AC1092" s="291"/>
      <c r="AD1092" s="291"/>
      <c r="AE1092" s="421"/>
      <c r="AF1092" s="410"/>
      <c r="AG1092" s="410"/>
      <c r="AH1092" s="410"/>
      <c r="AI1092" s="410"/>
      <c r="AJ1092" s="410"/>
      <c r="AK1092" s="410"/>
      <c r="AL1092" s="410"/>
      <c r="AM1092" s="410"/>
      <c r="AN1092" s="410"/>
      <c r="AO1092" s="410"/>
      <c r="AP1092" s="410"/>
      <c r="AQ1092" s="410"/>
      <c r="AR1092" s="410"/>
      <c r="AS1092" s="292">
        <f>SUM(AE1092:AR1092)</f>
        <v>0</v>
      </c>
    </row>
    <row r="1093" spans="1:45" ht="15" hidden="1" customHeight="1" outlineLevel="1">
      <c r="A1093" s="519"/>
      <c r="B1093" s="290" t="s">
        <v>345</v>
      </c>
      <c r="C1093" s="287" t="s">
        <v>163</v>
      </c>
      <c r="D1093" s="291"/>
      <c r="E1093" s="291"/>
      <c r="F1093" s="291"/>
      <c r="G1093" s="291"/>
      <c r="H1093" s="291"/>
      <c r="I1093" s="291"/>
      <c r="J1093" s="291"/>
      <c r="K1093" s="291"/>
      <c r="L1093" s="291"/>
      <c r="M1093" s="291"/>
      <c r="N1093" s="291"/>
      <c r="O1093" s="291"/>
      <c r="P1093" s="291"/>
      <c r="Q1093" s="291">
        <f>Q1092</f>
        <v>12</v>
      </c>
      <c r="R1093" s="291"/>
      <c r="S1093" s="291"/>
      <c r="T1093" s="291"/>
      <c r="U1093" s="291"/>
      <c r="V1093" s="291"/>
      <c r="W1093" s="291"/>
      <c r="X1093" s="291"/>
      <c r="Y1093" s="291"/>
      <c r="Z1093" s="291"/>
      <c r="AA1093" s="291"/>
      <c r="AB1093" s="291"/>
      <c r="AC1093" s="291"/>
      <c r="AD1093" s="291"/>
      <c r="AE1093" s="406">
        <f>AE1092</f>
        <v>0</v>
      </c>
      <c r="AF1093" s="406">
        <f t="shared" ref="AF1093" si="1670">AF1092</f>
        <v>0</v>
      </c>
      <c r="AG1093" s="406">
        <f t="shared" ref="AG1093" si="1671">AG1092</f>
        <v>0</v>
      </c>
      <c r="AH1093" s="406">
        <f t="shared" ref="AH1093" si="1672">AH1092</f>
        <v>0</v>
      </c>
      <c r="AI1093" s="406">
        <f t="shared" ref="AI1093" si="1673">AI1092</f>
        <v>0</v>
      </c>
      <c r="AJ1093" s="406">
        <f t="shared" ref="AJ1093" si="1674">AJ1092</f>
        <v>0</v>
      </c>
      <c r="AK1093" s="406">
        <f t="shared" ref="AK1093" si="1675">AK1092</f>
        <v>0</v>
      </c>
      <c r="AL1093" s="406">
        <f t="shared" ref="AL1093" si="1676">AL1092</f>
        <v>0</v>
      </c>
      <c r="AM1093" s="406">
        <f t="shared" ref="AM1093" si="1677">AM1092</f>
        <v>0</v>
      </c>
      <c r="AN1093" s="406">
        <f t="shared" ref="AN1093" si="1678">AN1092</f>
        <v>0</v>
      </c>
      <c r="AO1093" s="406">
        <f t="shared" ref="AO1093" si="1679">AO1092</f>
        <v>0</v>
      </c>
      <c r="AP1093" s="406">
        <f t="shared" ref="AP1093" si="1680">AP1092</f>
        <v>0</v>
      </c>
      <c r="AQ1093" s="406">
        <f t="shared" ref="AQ1093" si="1681">AQ1092</f>
        <v>0</v>
      </c>
      <c r="AR1093" s="406">
        <f t="shared" ref="AR1093" si="1682">AR1092</f>
        <v>0</v>
      </c>
      <c r="AS1093" s="302"/>
    </row>
    <row r="1094" spans="1:45" ht="15" hidden="1" customHeight="1" outlineLevel="1">
      <c r="A1094" s="519"/>
      <c r="B1094" s="290"/>
      <c r="C1094" s="287"/>
      <c r="D1094" s="287"/>
      <c r="E1094" s="287"/>
      <c r="F1094" s="287"/>
      <c r="G1094" s="287"/>
      <c r="H1094" s="287"/>
      <c r="I1094" s="287"/>
      <c r="J1094" s="287"/>
      <c r="K1094" s="287"/>
      <c r="L1094" s="287"/>
      <c r="M1094" s="287"/>
      <c r="N1094" s="287"/>
      <c r="O1094" s="287"/>
      <c r="P1094" s="287"/>
      <c r="Q1094" s="287"/>
      <c r="R1094" s="287"/>
      <c r="S1094" s="287"/>
      <c r="T1094" s="287"/>
      <c r="U1094" s="287"/>
      <c r="V1094" s="287"/>
      <c r="W1094" s="287"/>
      <c r="X1094" s="287"/>
      <c r="Y1094" s="287"/>
      <c r="Z1094" s="287"/>
      <c r="AA1094" s="287"/>
      <c r="AB1094" s="287"/>
      <c r="AC1094" s="287"/>
      <c r="AD1094" s="287"/>
      <c r="AE1094" s="407"/>
      <c r="AF1094" s="420"/>
      <c r="AG1094" s="420"/>
      <c r="AH1094" s="420"/>
      <c r="AI1094" s="420"/>
      <c r="AJ1094" s="420"/>
      <c r="AK1094" s="420"/>
      <c r="AL1094" s="420"/>
      <c r="AM1094" s="420"/>
      <c r="AN1094" s="420"/>
      <c r="AO1094" s="420"/>
      <c r="AP1094" s="420"/>
      <c r="AQ1094" s="420"/>
      <c r="AR1094" s="420"/>
      <c r="AS1094" s="302"/>
    </row>
    <row r="1095" spans="1:45" ht="15" hidden="1" customHeight="1" outlineLevel="1">
      <c r="A1095" s="519">
        <v>31</v>
      </c>
      <c r="B1095" s="423" t="s">
        <v>123</v>
      </c>
      <c r="C1095" s="287" t="s">
        <v>25</v>
      </c>
      <c r="D1095" s="291"/>
      <c r="E1095" s="291"/>
      <c r="F1095" s="291"/>
      <c r="G1095" s="291"/>
      <c r="H1095" s="291"/>
      <c r="I1095" s="291"/>
      <c r="J1095" s="291"/>
      <c r="K1095" s="291"/>
      <c r="L1095" s="291"/>
      <c r="M1095" s="291"/>
      <c r="N1095" s="291"/>
      <c r="O1095" s="291"/>
      <c r="P1095" s="291"/>
      <c r="Q1095" s="291">
        <v>12</v>
      </c>
      <c r="R1095" s="291"/>
      <c r="S1095" s="291"/>
      <c r="T1095" s="291"/>
      <c r="U1095" s="291"/>
      <c r="V1095" s="291"/>
      <c r="W1095" s="291"/>
      <c r="X1095" s="291"/>
      <c r="Y1095" s="291"/>
      <c r="Z1095" s="291"/>
      <c r="AA1095" s="291"/>
      <c r="AB1095" s="291"/>
      <c r="AC1095" s="291"/>
      <c r="AD1095" s="291"/>
      <c r="AE1095" s="421"/>
      <c r="AF1095" s="410"/>
      <c r="AG1095" s="410"/>
      <c r="AH1095" s="410"/>
      <c r="AI1095" s="410"/>
      <c r="AJ1095" s="410"/>
      <c r="AK1095" s="410"/>
      <c r="AL1095" s="410"/>
      <c r="AM1095" s="410"/>
      <c r="AN1095" s="410"/>
      <c r="AO1095" s="410"/>
      <c r="AP1095" s="410"/>
      <c r="AQ1095" s="410"/>
      <c r="AR1095" s="410"/>
      <c r="AS1095" s="292">
        <f>SUM(AE1095:AR1095)</f>
        <v>0</v>
      </c>
    </row>
    <row r="1096" spans="1:45" ht="15" hidden="1" customHeight="1" outlineLevel="1">
      <c r="A1096" s="519"/>
      <c r="B1096" s="290" t="s">
        <v>345</v>
      </c>
      <c r="C1096" s="287" t="s">
        <v>163</v>
      </c>
      <c r="D1096" s="291"/>
      <c r="E1096" s="291"/>
      <c r="F1096" s="291"/>
      <c r="G1096" s="291"/>
      <c r="H1096" s="291"/>
      <c r="I1096" s="291"/>
      <c r="J1096" s="291"/>
      <c r="K1096" s="291"/>
      <c r="L1096" s="291"/>
      <c r="M1096" s="291"/>
      <c r="N1096" s="291"/>
      <c r="O1096" s="291"/>
      <c r="P1096" s="291"/>
      <c r="Q1096" s="291">
        <f>Q1095</f>
        <v>12</v>
      </c>
      <c r="R1096" s="291"/>
      <c r="S1096" s="291"/>
      <c r="T1096" s="291"/>
      <c r="U1096" s="291"/>
      <c r="V1096" s="291"/>
      <c r="W1096" s="291"/>
      <c r="X1096" s="291"/>
      <c r="Y1096" s="291"/>
      <c r="Z1096" s="291"/>
      <c r="AA1096" s="291"/>
      <c r="AB1096" s="291"/>
      <c r="AC1096" s="291"/>
      <c r="AD1096" s="291"/>
      <c r="AE1096" s="406">
        <f>AE1095</f>
        <v>0</v>
      </c>
      <c r="AF1096" s="406">
        <f t="shared" ref="AF1096" si="1683">AF1095</f>
        <v>0</v>
      </c>
      <c r="AG1096" s="406">
        <f t="shared" ref="AG1096" si="1684">AG1095</f>
        <v>0</v>
      </c>
      <c r="AH1096" s="406">
        <f t="shared" ref="AH1096" si="1685">AH1095</f>
        <v>0</v>
      </c>
      <c r="AI1096" s="406">
        <f t="shared" ref="AI1096" si="1686">AI1095</f>
        <v>0</v>
      </c>
      <c r="AJ1096" s="406">
        <f t="shared" ref="AJ1096" si="1687">AJ1095</f>
        <v>0</v>
      </c>
      <c r="AK1096" s="406">
        <f t="shared" ref="AK1096" si="1688">AK1095</f>
        <v>0</v>
      </c>
      <c r="AL1096" s="406">
        <f t="shared" ref="AL1096" si="1689">AL1095</f>
        <v>0</v>
      </c>
      <c r="AM1096" s="406">
        <f t="shared" ref="AM1096" si="1690">AM1095</f>
        <v>0</v>
      </c>
      <c r="AN1096" s="406">
        <f t="shared" ref="AN1096" si="1691">AN1095</f>
        <v>0</v>
      </c>
      <c r="AO1096" s="406">
        <f t="shared" ref="AO1096" si="1692">AO1095</f>
        <v>0</v>
      </c>
      <c r="AP1096" s="406">
        <f t="shared" ref="AP1096" si="1693">AP1095</f>
        <v>0</v>
      </c>
      <c r="AQ1096" s="406">
        <f t="shared" ref="AQ1096" si="1694">AQ1095</f>
        <v>0</v>
      </c>
      <c r="AR1096" s="406">
        <f t="shared" ref="AR1096" si="1695">AR1095</f>
        <v>0</v>
      </c>
      <c r="AS1096" s="302"/>
    </row>
    <row r="1097" spans="1:45" ht="15" hidden="1" customHeight="1" outlineLevel="1">
      <c r="A1097" s="519"/>
      <c r="B1097" s="423"/>
      <c r="C1097" s="287"/>
      <c r="D1097" s="287"/>
      <c r="E1097" s="287"/>
      <c r="F1097" s="287"/>
      <c r="G1097" s="287"/>
      <c r="H1097" s="287"/>
      <c r="I1097" s="287"/>
      <c r="J1097" s="287"/>
      <c r="K1097" s="287"/>
      <c r="L1097" s="287"/>
      <c r="M1097" s="287"/>
      <c r="N1097" s="287"/>
      <c r="O1097" s="287"/>
      <c r="P1097" s="287"/>
      <c r="Q1097" s="287"/>
      <c r="R1097" s="287"/>
      <c r="S1097" s="287"/>
      <c r="T1097" s="287"/>
      <c r="U1097" s="287"/>
      <c r="V1097" s="287"/>
      <c r="W1097" s="287"/>
      <c r="X1097" s="287"/>
      <c r="Y1097" s="287"/>
      <c r="Z1097" s="287"/>
      <c r="AA1097" s="287"/>
      <c r="AB1097" s="287"/>
      <c r="AC1097" s="287"/>
      <c r="AD1097" s="287"/>
      <c r="AE1097" s="407"/>
      <c r="AF1097" s="420"/>
      <c r="AG1097" s="420"/>
      <c r="AH1097" s="420"/>
      <c r="AI1097" s="420"/>
      <c r="AJ1097" s="420"/>
      <c r="AK1097" s="420"/>
      <c r="AL1097" s="420"/>
      <c r="AM1097" s="420"/>
      <c r="AN1097" s="420"/>
      <c r="AO1097" s="420"/>
      <c r="AP1097" s="420"/>
      <c r="AQ1097" s="420"/>
      <c r="AR1097" s="420"/>
      <c r="AS1097" s="302"/>
    </row>
    <row r="1098" spans="1:45" ht="15" hidden="1" customHeight="1" outlineLevel="1">
      <c r="A1098" s="519">
        <v>32</v>
      </c>
      <c r="B1098" s="423" t="s">
        <v>124</v>
      </c>
      <c r="C1098" s="287" t="s">
        <v>25</v>
      </c>
      <c r="D1098" s="291"/>
      <c r="E1098" s="291"/>
      <c r="F1098" s="291"/>
      <c r="G1098" s="291"/>
      <c r="H1098" s="291"/>
      <c r="I1098" s="291"/>
      <c r="J1098" s="291"/>
      <c r="K1098" s="291"/>
      <c r="L1098" s="291"/>
      <c r="M1098" s="291"/>
      <c r="N1098" s="291"/>
      <c r="O1098" s="291"/>
      <c r="P1098" s="291"/>
      <c r="Q1098" s="291">
        <v>12</v>
      </c>
      <c r="R1098" s="291"/>
      <c r="S1098" s="291"/>
      <c r="T1098" s="291"/>
      <c r="U1098" s="291"/>
      <c r="V1098" s="291"/>
      <c r="W1098" s="291"/>
      <c r="X1098" s="291"/>
      <c r="Y1098" s="291"/>
      <c r="Z1098" s="291"/>
      <c r="AA1098" s="291"/>
      <c r="AB1098" s="291"/>
      <c r="AC1098" s="291"/>
      <c r="AD1098" s="291"/>
      <c r="AE1098" s="421"/>
      <c r="AF1098" s="410"/>
      <c r="AG1098" s="410"/>
      <c r="AH1098" s="410"/>
      <c r="AI1098" s="410"/>
      <c r="AJ1098" s="410"/>
      <c r="AK1098" s="410"/>
      <c r="AL1098" s="410"/>
      <c r="AM1098" s="410"/>
      <c r="AN1098" s="410"/>
      <c r="AO1098" s="410"/>
      <c r="AP1098" s="410"/>
      <c r="AQ1098" s="410"/>
      <c r="AR1098" s="410"/>
      <c r="AS1098" s="292">
        <f>SUM(AE1098:AR1098)</f>
        <v>0</v>
      </c>
    </row>
    <row r="1099" spans="1:45" ht="15" hidden="1" customHeight="1" outlineLevel="1">
      <c r="A1099" s="519"/>
      <c r="B1099" s="290" t="s">
        <v>345</v>
      </c>
      <c r="C1099" s="287" t="s">
        <v>163</v>
      </c>
      <c r="D1099" s="291"/>
      <c r="E1099" s="291"/>
      <c r="F1099" s="291"/>
      <c r="G1099" s="291"/>
      <c r="H1099" s="291"/>
      <c r="I1099" s="291"/>
      <c r="J1099" s="291"/>
      <c r="K1099" s="291"/>
      <c r="L1099" s="291"/>
      <c r="M1099" s="291"/>
      <c r="N1099" s="291"/>
      <c r="O1099" s="291"/>
      <c r="P1099" s="291"/>
      <c r="Q1099" s="291">
        <f>Q1098</f>
        <v>12</v>
      </c>
      <c r="R1099" s="291"/>
      <c r="S1099" s="291"/>
      <c r="T1099" s="291"/>
      <c r="U1099" s="291"/>
      <c r="V1099" s="291"/>
      <c r="W1099" s="291"/>
      <c r="X1099" s="291"/>
      <c r="Y1099" s="291"/>
      <c r="Z1099" s="291"/>
      <c r="AA1099" s="291"/>
      <c r="AB1099" s="291"/>
      <c r="AC1099" s="291"/>
      <c r="AD1099" s="291"/>
      <c r="AE1099" s="406">
        <f>AE1098</f>
        <v>0</v>
      </c>
      <c r="AF1099" s="406">
        <f t="shared" ref="AF1099" si="1696">AF1098</f>
        <v>0</v>
      </c>
      <c r="AG1099" s="406">
        <f t="shared" ref="AG1099" si="1697">AG1098</f>
        <v>0</v>
      </c>
      <c r="AH1099" s="406">
        <f t="shared" ref="AH1099" si="1698">AH1098</f>
        <v>0</v>
      </c>
      <c r="AI1099" s="406">
        <f t="shared" ref="AI1099" si="1699">AI1098</f>
        <v>0</v>
      </c>
      <c r="AJ1099" s="406">
        <f t="shared" ref="AJ1099" si="1700">AJ1098</f>
        <v>0</v>
      </c>
      <c r="AK1099" s="406">
        <f t="shared" ref="AK1099" si="1701">AK1098</f>
        <v>0</v>
      </c>
      <c r="AL1099" s="406">
        <f t="shared" ref="AL1099" si="1702">AL1098</f>
        <v>0</v>
      </c>
      <c r="AM1099" s="406">
        <f t="shared" ref="AM1099" si="1703">AM1098</f>
        <v>0</v>
      </c>
      <c r="AN1099" s="406">
        <f t="shared" ref="AN1099" si="1704">AN1098</f>
        <v>0</v>
      </c>
      <c r="AO1099" s="406">
        <f t="shared" ref="AO1099" si="1705">AO1098</f>
        <v>0</v>
      </c>
      <c r="AP1099" s="406">
        <f t="shared" ref="AP1099" si="1706">AP1098</f>
        <v>0</v>
      </c>
      <c r="AQ1099" s="406">
        <f t="shared" ref="AQ1099" si="1707">AQ1098</f>
        <v>0</v>
      </c>
      <c r="AR1099" s="406">
        <f t="shared" ref="AR1099" si="1708">AR1098</f>
        <v>0</v>
      </c>
      <c r="AS1099" s="302"/>
    </row>
    <row r="1100" spans="1:45" ht="15" hidden="1" customHeight="1" outlineLevel="1">
      <c r="A1100" s="519"/>
      <c r="B1100" s="423"/>
      <c r="C1100" s="287"/>
      <c r="D1100" s="287"/>
      <c r="E1100" s="287"/>
      <c r="F1100" s="287"/>
      <c r="G1100" s="287"/>
      <c r="H1100" s="287"/>
      <c r="I1100" s="287"/>
      <c r="J1100" s="287"/>
      <c r="K1100" s="287"/>
      <c r="L1100" s="287"/>
      <c r="M1100" s="287"/>
      <c r="N1100" s="287"/>
      <c r="O1100" s="287"/>
      <c r="P1100" s="287"/>
      <c r="Q1100" s="287"/>
      <c r="R1100" s="287"/>
      <c r="S1100" s="287"/>
      <c r="T1100" s="287"/>
      <c r="U1100" s="287"/>
      <c r="V1100" s="287"/>
      <c r="W1100" s="287"/>
      <c r="X1100" s="287"/>
      <c r="Y1100" s="287"/>
      <c r="Z1100" s="287"/>
      <c r="AA1100" s="287"/>
      <c r="AB1100" s="287"/>
      <c r="AC1100" s="287"/>
      <c r="AD1100" s="287"/>
      <c r="AE1100" s="407"/>
      <c r="AF1100" s="420"/>
      <c r="AG1100" s="420"/>
      <c r="AH1100" s="420"/>
      <c r="AI1100" s="420"/>
      <c r="AJ1100" s="420"/>
      <c r="AK1100" s="420"/>
      <c r="AL1100" s="420"/>
      <c r="AM1100" s="420"/>
      <c r="AN1100" s="420"/>
      <c r="AO1100" s="420"/>
      <c r="AP1100" s="420"/>
      <c r="AQ1100" s="420"/>
      <c r="AR1100" s="420"/>
      <c r="AS1100" s="302"/>
    </row>
    <row r="1101" spans="1:45" ht="15" hidden="1" customHeight="1" outlineLevel="1">
      <c r="A1101" s="519"/>
      <c r="B1101" s="284" t="s">
        <v>498</v>
      </c>
      <c r="C1101" s="287"/>
      <c r="D1101" s="287"/>
      <c r="E1101" s="287"/>
      <c r="F1101" s="287"/>
      <c r="G1101" s="287"/>
      <c r="H1101" s="287"/>
      <c r="I1101" s="287"/>
      <c r="J1101" s="287"/>
      <c r="K1101" s="287"/>
      <c r="L1101" s="287"/>
      <c r="M1101" s="287"/>
      <c r="N1101" s="287"/>
      <c r="O1101" s="287"/>
      <c r="P1101" s="287"/>
      <c r="Q1101" s="287"/>
      <c r="R1101" s="287"/>
      <c r="S1101" s="287"/>
      <c r="T1101" s="287"/>
      <c r="U1101" s="287"/>
      <c r="V1101" s="287"/>
      <c r="W1101" s="287"/>
      <c r="X1101" s="287"/>
      <c r="Y1101" s="287"/>
      <c r="Z1101" s="287"/>
      <c r="AA1101" s="287"/>
      <c r="AB1101" s="287"/>
      <c r="AC1101" s="287"/>
      <c r="AD1101" s="287"/>
      <c r="AE1101" s="407"/>
      <c r="AF1101" s="420"/>
      <c r="AG1101" s="420"/>
      <c r="AH1101" s="420"/>
      <c r="AI1101" s="420"/>
      <c r="AJ1101" s="420"/>
      <c r="AK1101" s="420"/>
      <c r="AL1101" s="420"/>
      <c r="AM1101" s="420"/>
      <c r="AN1101" s="420"/>
      <c r="AO1101" s="420"/>
      <c r="AP1101" s="420"/>
      <c r="AQ1101" s="420"/>
      <c r="AR1101" s="420"/>
      <c r="AS1101" s="302"/>
    </row>
    <row r="1102" spans="1:45" ht="15" hidden="1" customHeight="1" outlineLevel="1">
      <c r="A1102" s="519">
        <v>33</v>
      </c>
      <c r="B1102" s="423" t="s">
        <v>125</v>
      </c>
      <c r="C1102" s="287" t="s">
        <v>25</v>
      </c>
      <c r="D1102" s="291"/>
      <c r="E1102" s="291"/>
      <c r="F1102" s="291"/>
      <c r="G1102" s="291"/>
      <c r="H1102" s="291"/>
      <c r="I1102" s="291"/>
      <c r="J1102" s="291"/>
      <c r="K1102" s="291"/>
      <c r="L1102" s="291"/>
      <c r="M1102" s="291"/>
      <c r="N1102" s="291"/>
      <c r="O1102" s="291"/>
      <c r="P1102" s="291"/>
      <c r="Q1102" s="291">
        <v>0</v>
      </c>
      <c r="R1102" s="291"/>
      <c r="S1102" s="291"/>
      <c r="T1102" s="291"/>
      <c r="U1102" s="291"/>
      <c r="V1102" s="291"/>
      <c r="W1102" s="291"/>
      <c r="X1102" s="291"/>
      <c r="Y1102" s="291"/>
      <c r="Z1102" s="291"/>
      <c r="AA1102" s="291"/>
      <c r="AB1102" s="291"/>
      <c r="AC1102" s="291"/>
      <c r="AD1102" s="291"/>
      <c r="AE1102" s="421"/>
      <c r="AF1102" s="410"/>
      <c r="AG1102" s="410"/>
      <c r="AH1102" s="410"/>
      <c r="AI1102" s="410"/>
      <c r="AJ1102" s="410"/>
      <c r="AK1102" s="410"/>
      <c r="AL1102" s="410"/>
      <c r="AM1102" s="410"/>
      <c r="AN1102" s="410"/>
      <c r="AO1102" s="410"/>
      <c r="AP1102" s="410"/>
      <c r="AQ1102" s="410"/>
      <c r="AR1102" s="410"/>
      <c r="AS1102" s="292">
        <f>SUM(AE1102:AR1102)</f>
        <v>0</v>
      </c>
    </row>
    <row r="1103" spans="1:45" ht="15" hidden="1" customHeight="1" outlineLevel="1">
      <c r="A1103" s="519"/>
      <c r="B1103" s="290" t="s">
        <v>345</v>
      </c>
      <c r="C1103" s="287" t="s">
        <v>163</v>
      </c>
      <c r="D1103" s="291"/>
      <c r="E1103" s="291"/>
      <c r="F1103" s="291"/>
      <c r="G1103" s="291"/>
      <c r="H1103" s="291"/>
      <c r="I1103" s="291"/>
      <c r="J1103" s="291"/>
      <c r="K1103" s="291"/>
      <c r="L1103" s="291"/>
      <c r="M1103" s="291"/>
      <c r="N1103" s="291"/>
      <c r="O1103" s="291"/>
      <c r="P1103" s="291"/>
      <c r="Q1103" s="291">
        <f>Q1102</f>
        <v>0</v>
      </c>
      <c r="R1103" s="291"/>
      <c r="S1103" s="291"/>
      <c r="T1103" s="291"/>
      <c r="U1103" s="291"/>
      <c r="V1103" s="291"/>
      <c r="W1103" s="291"/>
      <c r="X1103" s="291"/>
      <c r="Y1103" s="291"/>
      <c r="Z1103" s="291"/>
      <c r="AA1103" s="291"/>
      <c r="AB1103" s="291"/>
      <c r="AC1103" s="291"/>
      <c r="AD1103" s="291"/>
      <c r="AE1103" s="406">
        <f>AE1102</f>
        <v>0</v>
      </c>
      <c r="AF1103" s="406">
        <f t="shared" ref="AF1103" si="1709">AF1102</f>
        <v>0</v>
      </c>
      <c r="AG1103" s="406">
        <f t="shared" ref="AG1103" si="1710">AG1102</f>
        <v>0</v>
      </c>
      <c r="AH1103" s="406">
        <f t="shared" ref="AH1103" si="1711">AH1102</f>
        <v>0</v>
      </c>
      <c r="AI1103" s="406">
        <f t="shared" ref="AI1103" si="1712">AI1102</f>
        <v>0</v>
      </c>
      <c r="AJ1103" s="406">
        <f t="shared" ref="AJ1103" si="1713">AJ1102</f>
        <v>0</v>
      </c>
      <c r="AK1103" s="406">
        <f t="shared" ref="AK1103" si="1714">AK1102</f>
        <v>0</v>
      </c>
      <c r="AL1103" s="406">
        <f t="shared" ref="AL1103" si="1715">AL1102</f>
        <v>0</v>
      </c>
      <c r="AM1103" s="406">
        <f t="shared" ref="AM1103" si="1716">AM1102</f>
        <v>0</v>
      </c>
      <c r="AN1103" s="406">
        <f t="shared" ref="AN1103" si="1717">AN1102</f>
        <v>0</v>
      </c>
      <c r="AO1103" s="406">
        <f t="shared" ref="AO1103" si="1718">AO1102</f>
        <v>0</v>
      </c>
      <c r="AP1103" s="406">
        <f t="shared" ref="AP1103" si="1719">AP1102</f>
        <v>0</v>
      </c>
      <c r="AQ1103" s="406">
        <f t="shared" ref="AQ1103" si="1720">AQ1102</f>
        <v>0</v>
      </c>
      <c r="AR1103" s="406">
        <f t="shared" ref="AR1103" si="1721">AR1102</f>
        <v>0</v>
      </c>
      <c r="AS1103" s="302"/>
    </row>
    <row r="1104" spans="1:45" ht="15" hidden="1" customHeight="1" outlineLevel="1">
      <c r="A1104" s="519"/>
      <c r="B1104" s="423"/>
      <c r="C1104" s="287"/>
      <c r="D1104" s="287"/>
      <c r="E1104" s="287"/>
      <c r="F1104" s="287"/>
      <c r="G1104" s="287"/>
      <c r="H1104" s="287"/>
      <c r="I1104" s="287"/>
      <c r="J1104" s="287"/>
      <c r="K1104" s="287"/>
      <c r="L1104" s="287"/>
      <c r="M1104" s="287"/>
      <c r="N1104" s="287"/>
      <c r="O1104" s="287"/>
      <c r="P1104" s="287"/>
      <c r="Q1104" s="287"/>
      <c r="R1104" s="287"/>
      <c r="S1104" s="287"/>
      <c r="T1104" s="287"/>
      <c r="U1104" s="287"/>
      <c r="V1104" s="287"/>
      <c r="W1104" s="287"/>
      <c r="X1104" s="287"/>
      <c r="Y1104" s="287"/>
      <c r="Z1104" s="287"/>
      <c r="AA1104" s="287"/>
      <c r="AB1104" s="287"/>
      <c r="AC1104" s="287"/>
      <c r="AD1104" s="287"/>
      <c r="AE1104" s="407"/>
      <c r="AF1104" s="420"/>
      <c r="AG1104" s="420"/>
      <c r="AH1104" s="420"/>
      <c r="AI1104" s="420"/>
      <c r="AJ1104" s="420"/>
      <c r="AK1104" s="420"/>
      <c r="AL1104" s="420"/>
      <c r="AM1104" s="420"/>
      <c r="AN1104" s="420"/>
      <c r="AO1104" s="420"/>
      <c r="AP1104" s="420"/>
      <c r="AQ1104" s="420"/>
      <c r="AR1104" s="420"/>
      <c r="AS1104" s="302"/>
    </row>
    <row r="1105" spans="1:45" ht="15" hidden="1" customHeight="1" outlineLevel="1">
      <c r="A1105" s="519">
        <v>34</v>
      </c>
      <c r="B1105" s="423" t="s">
        <v>126</v>
      </c>
      <c r="C1105" s="287" t="s">
        <v>25</v>
      </c>
      <c r="D1105" s="291"/>
      <c r="E1105" s="291"/>
      <c r="F1105" s="291"/>
      <c r="G1105" s="291"/>
      <c r="H1105" s="291"/>
      <c r="I1105" s="291"/>
      <c r="J1105" s="291"/>
      <c r="K1105" s="291"/>
      <c r="L1105" s="291"/>
      <c r="M1105" s="291"/>
      <c r="N1105" s="291"/>
      <c r="O1105" s="291"/>
      <c r="P1105" s="291"/>
      <c r="Q1105" s="291">
        <v>0</v>
      </c>
      <c r="R1105" s="291"/>
      <c r="S1105" s="291"/>
      <c r="T1105" s="291"/>
      <c r="U1105" s="291"/>
      <c r="V1105" s="291"/>
      <c r="W1105" s="291"/>
      <c r="X1105" s="291"/>
      <c r="Y1105" s="291"/>
      <c r="Z1105" s="291"/>
      <c r="AA1105" s="291"/>
      <c r="AB1105" s="291"/>
      <c r="AC1105" s="291"/>
      <c r="AD1105" s="291"/>
      <c r="AE1105" s="421"/>
      <c r="AF1105" s="410"/>
      <c r="AG1105" s="410"/>
      <c r="AH1105" s="410"/>
      <c r="AI1105" s="410"/>
      <c r="AJ1105" s="410"/>
      <c r="AK1105" s="410"/>
      <c r="AL1105" s="410"/>
      <c r="AM1105" s="410"/>
      <c r="AN1105" s="410"/>
      <c r="AO1105" s="410"/>
      <c r="AP1105" s="410"/>
      <c r="AQ1105" s="410"/>
      <c r="AR1105" s="410"/>
      <c r="AS1105" s="292">
        <f>SUM(AE1105:AR1105)</f>
        <v>0</v>
      </c>
    </row>
    <row r="1106" spans="1:45" ht="15" hidden="1" customHeight="1" outlineLevel="1">
      <c r="A1106" s="519"/>
      <c r="B1106" s="290" t="s">
        <v>345</v>
      </c>
      <c r="C1106" s="287" t="s">
        <v>163</v>
      </c>
      <c r="D1106" s="291"/>
      <c r="E1106" s="291"/>
      <c r="F1106" s="291"/>
      <c r="G1106" s="291"/>
      <c r="H1106" s="291"/>
      <c r="I1106" s="291"/>
      <c r="J1106" s="291"/>
      <c r="K1106" s="291"/>
      <c r="L1106" s="291"/>
      <c r="M1106" s="291"/>
      <c r="N1106" s="291"/>
      <c r="O1106" s="291"/>
      <c r="P1106" s="291"/>
      <c r="Q1106" s="291">
        <f>Q1105</f>
        <v>0</v>
      </c>
      <c r="R1106" s="291"/>
      <c r="S1106" s="291"/>
      <c r="T1106" s="291"/>
      <c r="U1106" s="291"/>
      <c r="V1106" s="291"/>
      <c r="W1106" s="291"/>
      <c r="X1106" s="291"/>
      <c r="Y1106" s="291"/>
      <c r="Z1106" s="291"/>
      <c r="AA1106" s="291"/>
      <c r="AB1106" s="291"/>
      <c r="AC1106" s="291"/>
      <c r="AD1106" s="291"/>
      <c r="AE1106" s="406">
        <f>AE1105</f>
        <v>0</v>
      </c>
      <c r="AF1106" s="406">
        <f t="shared" ref="AF1106" si="1722">AF1105</f>
        <v>0</v>
      </c>
      <c r="AG1106" s="406">
        <f t="shared" ref="AG1106" si="1723">AG1105</f>
        <v>0</v>
      </c>
      <c r="AH1106" s="406">
        <f t="shared" ref="AH1106" si="1724">AH1105</f>
        <v>0</v>
      </c>
      <c r="AI1106" s="406">
        <f t="shared" ref="AI1106" si="1725">AI1105</f>
        <v>0</v>
      </c>
      <c r="AJ1106" s="406">
        <f t="shared" ref="AJ1106" si="1726">AJ1105</f>
        <v>0</v>
      </c>
      <c r="AK1106" s="406">
        <f t="shared" ref="AK1106" si="1727">AK1105</f>
        <v>0</v>
      </c>
      <c r="AL1106" s="406">
        <f t="shared" ref="AL1106" si="1728">AL1105</f>
        <v>0</v>
      </c>
      <c r="AM1106" s="406">
        <f t="shared" ref="AM1106" si="1729">AM1105</f>
        <v>0</v>
      </c>
      <c r="AN1106" s="406">
        <f t="shared" ref="AN1106" si="1730">AN1105</f>
        <v>0</v>
      </c>
      <c r="AO1106" s="406">
        <f t="shared" ref="AO1106" si="1731">AO1105</f>
        <v>0</v>
      </c>
      <c r="AP1106" s="406">
        <f t="shared" ref="AP1106" si="1732">AP1105</f>
        <v>0</v>
      </c>
      <c r="AQ1106" s="406">
        <f t="shared" ref="AQ1106" si="1733">AQ1105</f>
        <v>0</v>
      </c>
      <c r="AR1106" s="406">
        <f t="shared" ref="AR1106" si="1734">AR1105</f>
        <v>0</v>
      </c>
      <c r="AS1106" s="302"/>
    </row>
    <row r="1107" spans="1:45" ht="15" hidden="1" customHeight="1" outlineLevel="1">
      <c r="A1107" s="519"/>
      <c r="B1107" s="423"/>
      <c r="C1107" s="287"/>
      <c r="D1107" s="287"/>
      <c r="E1107" s="287"/>
      <c r="F1107" s="287"/>
      <c r="G1107" s="287"/>
      <c r="H1107" s="287"/>
      <c r="I1107" s="287"/>
      <c r="J1107" s="287"/>
      <c r="K1107" s="287"/>
      <c r="L1107" s="287"/>
      <c r="M1107" s="287"/>
      <c r="N1107" s="287"/>
      <c r="O1107" s="287"/>
      <c r="P1107" s="287"/>
      <c r="Q1107" s="287"/>
      <c r="R1107" s="287"/>
      <c r="S1107" s="287"/>
      <c r="T1107" s="287"/>
      <c r="U1107" s="287"/>
      <c r="V1107" s="287"/>
      <c r="W1107" s="287"/>
      <c r="X1107" s="287"/>
      <c r="Y1107" s="287"/>
      <c r="Z1107" s="287"/>
      <c r="AA1107" s="287"/>
      <c r="AB1107" s="287"/>
      <c r="AC1107" s="287"/>
      <c r="AD1107" s="287"/>
      <c r="AE1107" s="407"/>
      <c r="AF1107" s="420"/>
      <c r="AG1107" s="420"/>
      <c r="AH1107" s="420"/>
      <c r="AI1107" s="420"/>
      <c r="AJ1107" s="420"/>
      <c r="AK1107" s="420"/>
      <c r="AL1107" s="420"/>
      <c r="AM1107" s="420"/>
      <c r="AN1107" s="420"/>
      <c r="AO1107" s="420"/>
      <c r="AP1107" s="420"/>
      <c r="AQ1107" s="420"/>
      <c r="AR1107" s="420"/>
      <c r="AS1107" s="302"/>
    </row>
    <row r="1108" spans="1:45" ht="15" hidden="1" customHeight="1" outlineLevel="1">
      <c r="A1108" s="519">
        <v>35</v>
      </c>
      <c r="B1108" s="423" t="s">
        <v>127</v>
      </c>
      <c r="C1108" s="287" t="s">
        <v>25</v>
      </c>
      <c r="D1108" s="291"/>
      <c r="E1108" s="291"/>
      <c r="F1108" s="291"/>
      <c r="G1108" s="291"/>
      <c r="H1108" s="291"/>
      <c r="I1108" s="291"/>
      <c r="J1108" s="291"/>
      <c r="K1108" s="291"/>
      <c r="L1108" s="291"/>
      <c r="M1108" s="291"/>
      <c r="N1108" s="291"/>
      <c r="O1108" s="291"/>
      <c r="P1108" s="291"/>
      <c r="Q1108" s="291">
        <v>0</v>
      </c>
      <c r="R1108" s="291"/>
      <c r="S1108" s="291"/>
      <c r="T1108" s="291"/>
      <c r="U1108" s="291"/>
      <c r="V1108" s="291"/>
      <c r="W1108" s="291"/>
      <c r="X1108" s="291"/>
      <c r="Y1108" s="291"/>
      <c r="Z1108" s="291"/>
      <c r="AA1108" s="291"/>
      <c r="AB1108" s="291"/>
      <c r="AC1108" s="291"/>
      <c r="AD1108" s="291"/>
      <c r="AE1108" s="421"/>
      <c r="AF1108" s="410"/>
      <c r="AG1108" s="410"/>
      <c r="AH1108" s="410"/>
      <c r="AI1108" s="410"/>
      <c r="AJ1108" s="410"/>
      <c r="AK1108" s="410"/>
      <c r="AL1108" s="410"/>
      <c r="AM1108" s="410"/>
      <c r="AN1108" s="410"/>
      <c r="AO1108" s="410"/>
      <c r="AP1108" s="410"/>
      <c r="AQ1108" s="410"/>
      <c r="AR1108" s="410"/>
      <c r="AS1108" s="292">
        <f>SUM(AE1108:AR1108)</f>
        <v>0</v>
      </c>
    </row>
    <row r="1109" spans="1:45" ht="15" hidden="1" customHeight="1" outlineLevel="1">
      <c r="A1109" s="519"/>
      <c r="B1109" s="290" t="s">
        <v>345</v>
      </c>
      <c r="C1109" s="287" t="s">
        <v>163</v>
      </c>
      <c r="D1109" s="291"/>
      <c r="E1109" s="291"/>
      <c r="F1109" s="291"/>
      <c r="G1109" s="291"/>
      <c r="H1109" s="291"/>
      <c r="I1109" s="291"/>
      <c r="J1109" s="291"/>
      <c r="K1109" s="291"/>
      <c r="L1109" s="291"/>
      <c r="M1109" s="291"/>
      <c r="N1109" s="291"/>
      <c r="O1109" s="291"/>
      <c r="P1109" s="291"/>
      <c r="Q1109" s="291">
        <f>Q1108</f>
        <v>0</v>
      </c>
      <c r="R1109" s="291"/>
      <c r="S1109" s="291"/>
      <c r="T1109" s="291"/>
      <c r="U1109" s="291"/>
      <c r="V1109" s="291"/>
      <c r="W1109" s="291"/>
      <c r="X1109" s="291"/>
      <c r="Y1109" s="291"/>
      <c r="Z1109" s="291"/>
      <c r="AA1109" s="291"/>
      <c r="AB1109" s="291"/>
      <c r="AC1109" s="291"/>
      <c r="AD1109" s="291"/>
      <c r="AE1109" s="406">
        <f>AE1108</f>
        <v>0</v>
      </c>
      <c r="AF1109" s="406">
        <f t="shared" ref="AF1109" si="1735">AF1108</f>
        <v>0</v>
      </c>
      <c r="AG1109" s="406">
        <f t="shared" ref="AG1109" si="1736">AG1108</f>
        <v>0</v>
      </c>
      <c r="AH1109" s="406">
        <f t="shared" ref="AH1109" si="1737">AH1108</f>
        <v>0</v>
      </c>
      <c r="AI1109" s="406">
        <f t="shared" ref="AI1109" si="1738">AI1108</f>
        <v>0</v>
      </c>
      <c r="AJ1109" s="406">
        <f t="shared" ref="AJ1109" si="1739">AJ1108</f>
        <v>0</v>
      </c>
      <c r="AK1109" s="406">
        <f t="shared" ref="AK1109" si="1740">AK1108</f>
        <v>0</v>
      </c>
      <c r="AL1109" s="406">
        <f t="shared" ref="AL1109" si="1741">AL1108</f>
        <v>0</v>
      </c>
      <c r="AM1109" s="406">
        <f t="shared" ref="AM1109" si="1742">AM1108</f>
        <v>0</v>
      </c>
      <c r="AN1109" s="406">
        <f t="shared" ref="AN1109" si="1743">AN1108</f>
        <v>0</v>
      </c>
      <c r="AO1109" s="406">
        <f t="shared" ref="AO1109" si="1744">AO1108</f>
        <v>0</v>
      </c>
      <c r="AP1109" s="406">
        <f t="shared" ref="AP1109" si="1745">AP1108</f>
        <v>0</v>
      </c>
      <c r="AQ1109" s="406">
        <f t="shared" ref="AQ1109" si="1746">AQ1108</f>
        <v>0</v>
      </c>
      <c r="AR1109" s="406">
        <f t="shared" ref="AR1109" si="1747">AR1108</f>
        <v>0</v>
      </c>
      <c r="AS1109" s="302"/>
    </row>
    <row r="1110" spans="1:45" ht="15" hidden="1" customHeight="1" outlineLevel="1">
      <c r="A1110" s="519"/>
      <c r="B1110" s="426"/>
      <c r="C1110" s="287"/>
      <c r="D1110" s="287"/>
      <c r="E1110" s="287"/>
      <c r="F1110" s="287"/>
      <c r="G1110" s="287"/>
      <c r="H1110" s="287"/>
      <c r="I1110" s="287"/>
      <c r="J1110" s="287"/>
      <c r="K1110" s="287"/>
      <c r="L1110" s="287"/>
      <c r="M1110" s="287"/>
      <c r="N1110" s="287"/>
      <c r="O1110" s="287"/>
      <c r="P1110" s="287"/>
      <c r="Q1110" s="287"/>
      <c r="R1110" s="287"/>
      <c r="S1110" s="287"/>
      <c r="T1110" s="287"/>
      <c r="U1110" s="287"/>
      <c r="V1110" s="287"/>
      <c r="W1110" s="287"/>
      <c r="X1110" s="287"/>
      <c r="Y1110" s="287"/>
      <c r="Z1110" s="287"/>
      <c r="AA1110" s="287"/>
      <c r="AB1110" s="287"/>
      <c r="AC1110" s="287"/>
      <c r="AD1110" s="287"/>
      <c r="AE1110" s="407"/>
      <c r="AF1110" s="420"/>
      <c r="AG1110" s="420"/>
      <c r="AH1110" s="420"/>
      <c r="AI1110" s="420"/>
      <c r="AJ1110" s="420"/>
      <c r="AK1110" s="420"/>
      <c r="AL1110" s="420"/>
      <c r="AM1110" s="420"/>
      <c r="AN1110" s="420"/>
      <c r="AO1110" s="420"/>
      <c r="AP1110" s="420"/>
      <c r="AQ1110" s="420"/>
      <c r="AR1110" s="420"/>
      <c r="AS1110" s="302"/>
    </row>
    <row r="1111" spans="1:45" ht="15" hidden="1" customHeight="1" outlineLevel="1">
      <c r="A1111" s="519"/>
      <c r="B1111" s="284" t="s">
        <v>499</v>
      </c>
      <c r="C1111" s="287"/>
      <c r="D1111" s="287"/>
      <c r="E1111" s="287"/>
      <c r="F1111" s="287"/>
      <c r="G1111" s="287"/>
      <c r="H1111" s="287"/>
      <c r="I1111" s="287"/>
      <c r="J1111" s="287"/>
      <c r="K1111" s="287"/>
      <c r="L1111" s="287"/>
      <c r="M1111" s="287"/>
      <c r="N1111" s="287"/>
      <c r="O1111" s="287"/>
      <c r="P1111" s="287"/>
      <c r="Q1111" s="287"/>
      <c r="R1111" s="287"/>
      <c r="S1111" s="287"/>
      <c r="T1111" s="287"/>
      <c r="U1111" s="287"/>
      <c r="V1111" s="287"/>
      <c r="W1111" s="287"/>
      <c r="X1111" s="287"/>
      <c r="Y1111" s="287"/>
      <c r="Z1111" s="287"/>
      <c r="AA1111" s="287"/>
      <c r="AB1111" s="287"/>
      <c r="AC1111" s="287"/>
      <c r="AD1111" s="287"/>
      <c r="AE1111" s="407"/>
      <c r="AF1111" s="420"/>
      <c r="AG1111" s="420"/>
      <c r="AH1111" s="420"/>
      <c r="AI1111" s="420"/>
      <c r="AJ1111" s="420"/>
      <c r="AK1111" s="420"/>
      <c r="AL1111" s="420"/>
      <c r="AM1111" s="420"/>
      <c r="AN1111" s="420"/>
      <c r="AO1111" s="420"/>
      <c r="AP1111" s="420"/>
      <c r="AQ1111" s="420"/>
      <c r="AR1111" s="420"/>
      <c r="AS1111" s="302"/>
    </row>
    <row r="1112" spans="1:45" ht="28.5" hidden="1" customHeight="1" outlineLevel="1">
      <c r="A1112" s="519">
        <v>36</v>
      </c>
      <c r="B1112" s="423" t="s">
        <v>128</v>
      </c>
      <c r="C1112" s="287" t="s">
        <v>25</v>
      </c>
      <c r="D1112" s="291"/>
      <c r="E1112" s="291"/>
      <c r="F1112" s="291"/>
      <c r="G1112" s="291"/>
      <c r="H1112" s="291"/>
      <c r="I1112" s="291"/>
      <c r="J1112" s="291"/>
      <c r="K1112" s="291"/>
      <c r="L1112" s="291"/>
      <c r="M1112" s="291"/>
      <c r="N1112" s="291"/>
      <c r="O1112" s="291"/>
      <c r="P1112" s="291"/>
      <c r="Q1112" s="291">
        <v>12</v>
      </c>
      <c r="R1112" s="291"/>
      <c r="S1112" s="291"/>
      <c r="T1112" s="291"/>
      <c r="U1112" s="291"/>
      <c r="V1112" s="291"/>
      <c r="W1112" s="291"/>
      <c r="X1112" s="291"/>
      <c r="Y1112" s="291"/>
      <c r="Z1112" s="291"/>
      <c r="AA1112" s="291"/>
      <c r="AB1112" s="291"/>
      <c r="AC1112" s="291"/>
      <c r="AD1112" s="291"/>
      <c r="AE1112" s="421"/>
      <c r="AF1112" s="410"/>
      <c r="AG1112" s="410"/>
      <c r="AH1112" s="410"/>
      <c r="AI1112" s="410"/>
      <c r="AJ1112" s="410"/>
      <c r="AK1112" s="410"/>
      <c r="AL1112" s="410"/>
      <c r="AM1112" s="410"/>
      <c r="AN1112" s="410"/>
      <c r="AO1112" s="410"/>
      <c r="AP1112" s="410"/>
      <c r="AQ1112" s="410"/>
      <c r="AR1112" s="410"/>
      <c r="AS1112" s="292">
        <f>SUM(AE1112:AR1112)</f>
        <v>0</v>
      </c>
    </row>
    <row r="1113" spans="1:45" ht="15" hidden="1" customHeight="1" outlineLevel="1">
      <c r="A1113" s="519"/>
      <c r="B1113" s="290" t="s">
        <v>345</v>
      </c>
      <c r="C1113" s="287" t="s">
        <v>163</v>
      </c>
      <c r="D1113" s="291"/>
      <c r="E1113" s="291"/>
      <c r="F1113" s="291"/>
      <c r="G1113" s="291"/>
      <c r="H1113" s="291"/>
      <c r="I1113" s="291"/>
      <c r="J1113" s="291"/>
      <c r="K1113" s="291"/>
      <c r="L1113" s="291"/>
      <c r="M1113" s="291"/>
      <c r="N1113" s="291"/>
      <c r="O1113" s="291"/>
      <c r="P1113" s="291"/>
      <c r="Q1113" s="291">
        <f>Q1112</f>
        <v>12</v>
      </c>
      <c r="R1113" s="291"/>
      <c r="S1113" s="291"/>
      <c r="T1113" s="291"/>
      <c r="U1113" s="291"/>
      <c r="V1113" s="291"/>
      <c r="W1113" s="291"/>
      <c r="X1113" s="291"/>
      <c r="Y1113" s="291"/>
      <c r="Z1113" s="291"/>
      <c r="AA1113" s="291"/>
      <c r="AB1113" s="291"/>
      <c r="AC1113" s="291"/>
      <c r="AD1113" s="291"/>
      <c r="AE1113" s="406">
        <f>AE1112</f>
        <v>0</v>
      </c>
      <c r="AF1113" s="406">
        <f t="shared" ref="AF1113" si="1748">AF1112</f>
        <v>0</v>
      </c>
      <c r="AG1113" s="406">
        <f t="shared" ref="AG1113" si="1749">AG1112</f>
        <v>0</v>
      </c>
      <c r="AH1113" s="406">
        <f t="shared" ref="AH1113" si="1750">AH1112</f>
        <v>0</v>
      </c>
      <c r="AI1113" s="406">
        <f t="shared" ref="AI1113" si="1751">AI1112</f>
        <v>0</v>
      </c>
      <c r="AJ1113" s="406">
        <f t="shared" ref="AJ1113" si="1752">AJ1112</f>
        <v>0</v>
      </c>
      <c r="AK1113" s="406">
        <f t="shared" ref="AK1113" si="1753">AK1112</f>
        <v>0</v>
      </c>
      <c r="AL1113" s="406">
        <f t="shared" ref="AL1113" si="1754">AL1112</f>
        <v>0</v>
      </c>
      <c r="AM1113" s="406">
        <f t="shared" ref="AM1113" si="1755">AM1112</f>
        <v>0</v>
      </c>
      <c r="AN1113" s="406">
        <f t="shared" ref="AN1113" si="1756">AN1112</f>
        <v>0</v>
      </c>
      <c r="AO1113" s="406">
        <f t="shared" ref="AO1113" si="1757">AO1112</f>
        <v>0</v>
      </c>
      <c r="AP1113" s="406">
        <f t="shared" ref="AP1113" si="1758">AP1112</f>
        <v>0</v>
      </c>
      <c r="AQ1113" s="406">
        <f t="shared" ref="AQ1113" si="1759">AQ1112</f>
        <v>0</v>
      </c>
      <c r="AR1113" s="406">
        <f t="shared" ref="AR1113" si="1760">AR1112</f>
        <v>0</v>
      </c>
      <c r="AS1113" s="302"/>
    </row>
    <row r="1114" spans="1:45" ht="15" hidden="1" customHeight="1" outlineLevel="1">
      <c r="A1114" s="519"/>
      <c r="B1114" s="423"/>
      <c r="C1114" s="287"/>
      <c r="D1114" s="287"/>
      <c r="E1114" s="287"/>
      <c r="F1114" s="287"/>
      <c r="G1114" s="287"/>
      <c r="H1114" s="287"/>
      <c r="I1114" s="287"/>
      <c r="J1114" s="287"/>
      <c r="K1114" s="287"/>
      <c r="L1114" s="287"/>
      <c r="M1114" s="287"/>
      <c r="N1114" s="287"/>
      <c r="O1114" s="287"/>
      <c r="P1114" s="287"/>
      <c r="Q1114" s="287"/>
      <c r="R1114" s="287"/>
      <c r="S1114" s="287"/>
      <c r="T1114" s="287"/>
      <c r="U1114" s="287"/>
      <c r="V1114" s="287"/>
      <c r="W1114" s="287"/>
      <c r="X1114" s="287"/>
      <c r="Y1114" s="287"/>
      <c r="Z1114" s="287"/>
      <c r="AA1114" s="287"/>
      <c r="AB1114" s="287"/>
      <c r="AC1114" s="287"/>
      <c r="AD1114" s="287"/>
      <c r="AE1114" s="407"/>
      <c r="AF1114" s="420"/>
      <c r="AG1114" s="420"/>
      <c r="AH1114" s="420"/>
      <c r="AI1114" s="420"/>
      <c r="AJ1114" s="420"/>
      <c r="AK1114" s="420"/>
      <c r="AL1114" s="420"/>
      <c r="AM1114" s="420"/>
      <c r="AN1114" s="420"/>
      <c r="AO1114" s="420"/>
      <c r="AP1114" s="420"/>
      <c r="AQ1114" s="420"/>
      <c r="AR1114" s="420"/>
      <c r="AS1114" s="302"/>
    </row>
    <row r="1115" spans="1:45" ht="15" hidden="1" customHeight="1" outlineLevel="1">
      <c r="A1115" s="519">
        <v>37</v>
      </c>
      <c r="B1115" s="423" t="s">
        <v>129</v>
      </c>
      <c r="C1115" s="287" t="s">
        <v>25</v>
      </c>
      <c r="D1115" s="291"/>
      <c r="E1115" s="291"/>
      <c r="F1115" s="291"/>
      <c r="G1115" s="291"/>
      <c r="H1115" s="291"/>
      <c r="I1115" s="291"/>
      <c r="J1115" s="291"/>
      <c r="K1115" s="291"/>
      <c r="L1115" s="291"/>
      <c r="M1115" s="291"/>
      <c r="N1115" s="291"/>
      <c r="O1115" s="291"/>
      <c r="P1115" s="291"/>
      <c r="Q1115" s="291">
        <v>12</v>
      </c>
      <c r="R1115" s="291"/>
      <c r="S1115" s="291"/>
      <c r="T1115" s="291"/>
      <c r="U1115" s="291"/>
      <c r="V1115" s="291"/>
      <c r="W1115" s="291"/>
      <c r="X1115" s="291"/>
      <c r="Y1115" s="291"/>
      <c r="Z1115" s="291"/>
      <c r="AA1115" s="291"/>
      <c r="AB1115" s="291"/>
      <c r="AC1115" s="291"/>
      <c r="AD1115" s="291"/>
      <c r="AE1115" s="421"/>
      <c r="AF1115" s="410"/>
      <c r="AG1115" s="410"/>
      <c r="AH1115" s="410"/>
      <c r="AI1115" s="410"/>
      <c r="AJ1115" s="410"/>
      <c r="AK1115" s="410"/>
      <c r="AL1115" s="410"/>
      <c r="AM1115" s="410"/>
      <c r="AN1115" s="410"/>
      <c r="AO1115" s="410"/>
      <c r="AP1115" s="410"/>
      <c r="AQ1115" s="410"/>
      <c r="AR1115" s="410"/>
      <c r="AS1115" s="292">
        <f>SUM(AE1115:AR1115)</f>
        <v>0</v>
      </c>
    </row>
    <row r="1116" spans="1:45" ht="15" hidden="1" customHeight="1" outlineLevel="1">
      <c r="A1116" s="519"/>
      <c r="B1116" s="290" t="s">
        <v>345</v>
      </c>
      <c r="C1116" s="287" t="s">
        <v>163</v>
      </c>
      <c r="D1116" s="291"/>
      <c r="E1116" s="291"/>
      <c r="F1116" s="291"/>
      <c r="G1116" s="291"/>
      <c r="H1116" s="291"/>
      <c r="I1116" s="291"/>
      <c r="J1116" s="291"/>
      <c r="K1116" s="291"/>
      <c r="L1116" s="291"/>
      <c r="M1116" s="291"/>
      <c r="N1116" s="291"/>
      <c r="O1116" s="291"/>
      <c r="P1116" s="291"/>
      <c r="Q1116" s="291">
        <f>Q1115</f>
        <v>12</v>
      </c>
      <c r="R1116" s="291"/>
      <c r="S1116" s="291"/>
      <c r="T1116" s="291"/>
      <c r="U1116" s="291"/>
      <c r="V1116" s="291"/>
      <c r="W1116" s="291"/>
      <c r="X1116" s="291"/>
      <c r="Y1116" s="291"/>
      <c r="Z1116" s="291"/>
      <c r="AA1116" s="291"/>
      <c r="AB1116" s="291"/>
      <c r="AC1116" s="291"/>
      <c r="AD1116" s="291"/>
      <c r="AE1116" s="406">
        <f>AE1115</f>
        <v>0</v>
      </c>
      <c r="AF1116" s="406">
        <f t="shared" ref="AF1116" si="1761">AF1115</f>
        <v>0</v>
      </c>
      <c r="AG1116" s="406">
        <f t="shared" ref="AG1116" si="1762">AG1115</f>
        <v>0</v>
      </c>
      <c r="AH1116" s="406">
        <f t="shared" ref="AH1116" si="1763">AH1115</f>
        <v>0</v>
      </c>
      <c r="AI1116" s="406">
        <f t="shared" ref="AI1116" si="1764">AI1115</f>
        <v>0</v>
      </c>
      <c r="AJ1116" s="406">
        <f t="shared" ref="AJ1116" si="1765">AJ1115</f>
        <v>0</v>
      </c>
      <c r="AK1116" s="406">
        <f t="shared" ref="AK1116" si="1766">AK1115</f>
        <v>0</v>
      </c>
      <c r="AL1116" s="406">
        <f t="shared" ref="AL1116" si="1767">AL1115</f>
        <v>0</v>
      </c>
      <c r="AM1116" s="406">
        <f t="shared" ref="AM1116" si="1768">AM1115</f>
        <v>0</v>
      </c>
      <c r="AN1116" s="406">
        <f t="shared" ref="AN1116" si="1769">AN1115</f>
        <v>0</v>
      </c>
      <c r="AO1116" s="406">
        <f t="shared" ref="AO1116" si="1770">AO1115</f>
        <v>0</v>
      </c>
      <c r="AP1116" s="406">
        <f t="shared" ref="AP1116" si="1771">AP1115</f>
        <v>0</v>
      </c>
      <c r="AQ1116" s="406">
        <f t="shared" ref="AQ1116" si="1772">AQ1115</f>
        <v>0</v>
      </c>
      <c r="AR1116" s="406">
        <f t="shared" ref="AR1116" si="1773">AR1115</f>
        <v>0</v>
      </c>
      <c r="AS1116" s="302"/>
    </row>
    <row r="1117" spans="1:45" ht="15" hidden="1" customHeight="1" outlineLevel="1">
      <c r="A1117" s="519"/>
      <c r="B1117" s="423"/>
      <c r="C1117" s="287"/>
      <c r="D1117" s="287"/>
      <c r="E1117" s="287"/>
      <c r="F1117" s="287"/>
      <c r="G1117" s="287"/>
      <c r="H1117" s="287"/>
      <c r="I1117" s="287"/>
      <c r="J1117" s="287"/>
      <c r="K1117" s="287"/>
      <c r="L1117" s="287"/>
      <c r="M1117" s="287"/>
      <c r="N1117" s="287"/>
      <c r="O1117" s="287"/>
      <c r="P1117" s="287"/>
      <c r="Q1117" s="287"/>
      <c r="R1117" s="287"/>
      <c r="S1117" s="287"/>
      <c r="T1117" s="287"/>
      <c r="U1117" s="287"/>
      <c r="V1117" s="287"/>
      <c r="W1117" s="287"/>
      <c r="X1117" s="287"/>
      <c r="Y1117" s="287"/>
      <c r="Z1117" s="287"/>
      <c r="AA1117" s="287"/>
      <c r="AB1117" s="287"/>
      <c r="AC1117" s="287"/>
      <c r="AD1117" s="287"/>
      <c r="AE1117" s="407"/>
      <c r="AF1117" s="420"/>
      <c r="AG1117" s="420"/>
      <c r="AH1117" s="420"/>
      <c r="AI1117" s="420"/>
      <c r="AJ1117" s="420"/>
      <c r="AK1117" s="420"/>
      <c r="AL1117" s="420"/>
      <c r="AM1117" s="420"/>
      <c r="AN1117" s="420"/>
      <c r="AO1117" s="420"/>
      <c r="AP1117" s="420"/>
      <c r="AQ1117" s="420"/>
      <c r="AR1117" s="420"/>
      <c r="AS1117" s="302"/>
    </row>
    <row r="1118" spans="1:45" ht="15" hidden="1" customHeight="1" outlineLevel="1">
      <c r="A1118" s="519">
        <v>38</v>
      </c>
      <c r="B1118" s="423" t="s">
        <v>130</v>
      </c>
      <c r="C1118" s="287" t="s">
        <v>25</v>
      </c>
      <c r="D1118" s="291"/>
      <c r="E1118" s="291"/>
      <c r="F1118" s="291"/>
      <c r="G1118" s="291"/>
      <c r="H1118" s="291"/>
      <c r="I1118" s="291"/>
      <c r="J1118" s="291"/>
      <c r="K1118" s="291"/>
      <c r="L1118" s="291"/>
      <c r="M1118" s="291"/>
      <c r="N1118" s="291"/>
      <c r="O1118" s="291"/>
      <c r="P1118" s="291"/>
      <c r="Q1118" s="291">
        <v>12</v>
      </c>
      <c r="R1118" s="291"/>
      <c r="S1118" s="291"/>
      <c r="T1118" s="291"/>
      <c r="U1118" s="291"/>
      <c r="V1118" s="291"/>
      <c r="W1118" s="291"/>
      <c r="X1118" s="291"/>
      <c r="Y1118" s="291"/>
      <c r="Z1118" s="291"/>
      <c r="AA1118" s="291"/>
      <c r="AB1118" s="291"/>
      <c r="AC1118" s="291"/>
      <c r="AD1118" s="291"/>
      <c r="AE1118" s="421"/>
      <c r="AF1118" s="410"/>
      <c r="AG1118" s="410"/>
      <c r="AH1118" s="410"/>
      <c r="AI1118" s="410"/>
      <c r="AJ1118" s="410"/>
      <c r="AK1118" s="410"/>
      <c r="AL1118" s="410"/>
      <c r="AM1118" s="410"/>
      <c r="AN1118" s="410"/>
      <c r="AO1118" s="410"/>
      <c r="AP1118" s="410"/>
      <c r="AQ1118" s="410"/>
      <c r="AR1118" s="410"/>
      <c r="AS1118" s="292">
        <f>SUM(AE1118:AR1118)</f>
        <v>0</v>
      </c>
    </row>
    <row r="1119" spans="1:45" ht="15" hidden="1" customHeight="1" outlineLevel="1">
      <c r="A1119" s="519"/>
      <c r="B1119" s="290" t="s">
        <v>345</v>
      </c>
      <c r="C1119" s="287" t="s">
        <v>163</v>
      </c>
      <c r="D1119" s="291"/>
      <c r="E1119" s="291"/>
      <c r="F1119" s="291"/>
      <c r="G1119" s="291"/>
      <c r="H1119" s="291"/>
      <c r="I1119" s="291"/>
      <c r="J1119" s="291"/>
      <c r="K1119" s="291"/>
      <c r="L1119" s="291"/>
      <c r="M1119" s="291"/>
      <c r="N1119" s="291"/>
      <c r="O1119" s="291"/>
      <c r="P1119" s="291"/>
      <c r="Q1119" s="291">
        <f>Q1118</f>
        <v>12</v>
      </c>
      <c r="R1119" s="291"/>
      <c r="S1119" s="291"/>
      <c r="T1119" s="291"/>
      <c r="U1119" s="291"/>
      <c r="V1119" s="291"/>
      <c r="W1119" s="291"/>
      <c r="X1119" s="291"/>
      <c r="Y1119" s="291"/>
      <c r="Z1119" s="291"/>
      <c r="AA1119" s="291"/>
      <c r="AB1119" s="291"/>
      <c r="AC1119" s="291"/>
      <c r="AD1119" s="291"/>
      <c r="AE1119" s="406">
        <f>AE1118</f>
        <v>0</v>
      </c>
      <c r="AF1119" s="406">
        <f t="shared" ref="AF1119" si="1774">AF1118</f>
        <v>0</v>
      </c>
      <c r="AG1119" s="406">
        <f t="shared" ref="AG1119" si="1775">AG1118</f>
        <v>0</v>
      </c>
      <c r="AH1119" s="406">
        <f t="shared" ref="AH1119" si="1776">AH1118</f>
        <v>0</v>
      </c>
      <c r="AI1119" s="406">
        <f t="shared" ref="AI1119" si="1777">AI1118</f>
        <v>0</v>
      </c>
      <c r="AJ1119" s="406">
        <f t="shared" ref="AJ1119" si="1778">AJ1118</f>
        <v>0</v>
      </c>
      <c r="AK1119" s="406">
        <f t="shared" ref="AK1119" si="1779">AK1118</f>
        <v>0</v>
      </c>
      <c r="AL1119" s="406">
        <f t="shared" ref="AL1119" si="1780">AL1118</f>
        <v>0</v>
      </c>
      <c r="AM1119" s="406">
        <f t="shared" ref="AM1119" si="1781">AM1118</f>
        <v>0</v>
      </c>
      <c r="AN1119" s="406">
        <f t="shared" ref="AN1119" si="1782">AN1118</f>
        <v>0</v>
      </c>
      <c r="AO1119" s="406">
        <f t="shared" ref="AO1119" si="1783">AO1118</f>
        <v>0</v>
      </c>
      <c r="AP1119" s="406">
        <f t="shared" ref="AP1119" si="1784">AP1118</f>
        <v>0</v>
      </c>
      <c r="AQ1119" s="406">
        <f t="shared" ref="AQ1119" si="1785">AQ1118</f>
        <v>0</v>
      </c>
      <c r="AR1119" s="406">
        <f t="shared" ref="AR1119" si="1786">AR1118</f>
        <v>0</v>
      </c>
      <c r="AS1119" s="302"/>
    </row>
    <row r="1120" spans="1:45" ht="15" hidden="1" customHeight="1" outlineLevel="1">
      <c r="A1120" s="519"/>
      <c r="B1120" s="423"/>
      <c r="C1120" s="287"/>
      <c r="D1120" s="287"/>
      <c r="E1120" s="287"/>
      <c r="F1120" s="287"/>
      <c r="G1120" s="287"/>
      <c r="H1120" s="287"/>
      <c r="I1120" s="287"/>
      <c r="J1120" s="287"/>
      <c r="K1120" s="287"/>
      <c r="L1120" s="287"/>
      <c r="M1120" s="287"/>
      <c r="N1120" s="287"/>
      <c r="O1120" s="287"/>
      <c r="P1120" s="287"/>
      <c r="Q1120" s="287"/>
      <c r="R1120" s="287"/>
      <c r="S1120" s="287"/>
      <c r="T1120" s="287"/>
      <c r="U1120" s="287"/>
      <c r="V1120" s="287"/>
      <c r="W1120" s="287"/>
      <c r="X1120" s="287"/>
      <c r="Y1120" s="287"/>
      <c r="Z1120" s="287"/>
      <c r="AA1120" s="287"/>
      <c r="AB1120" s="287"/>
      <c r="AC1120" s="287"/>
      <c r="AD1120" s="287"/>
      <c r="AE1120" s="407"/>
      <c r="AF1120" s="420"/>
      <c r="AG1120" s="420"/>
      <c r="AH1120" s="420"/>
      <c r="AI1120" s="420"/>
      <c r="AJ1120" s="420"/>
      <c r="AK1120" s="420"/>
      <c r="AL1120" s="420"/>
      <c r="AM1120" s="420"/>
      <c r="AN1120" s="420"/>
      <c r="AO1120" s="420"/>
      <c r="AP1120" s="420"/>
      <c r="AQ1120" s="420"/>
      <c r="AR1120" s="420"/>
      <c r="AS1120" s="302"/>
    </row>
    <row r="1121" spans="1:45" ht="15" hidden="1" customHeight="1" outlineLevel="1">
      <c r="A1121" s="519">
        <v>39</v>
      </c>
      <c r="B1121" s="423" t="s">
        <v>131</v>
      </c>
      <c r="C1121" s="287" t="s">
        <v>25</v>
      </c>
      <c r="D1121" s="291"/>
      <c r="E1121" s="291"/>
      <c r="F1121" s="291"/>
      <c r="G1121" s="291"/>
      <c r="H1121" s="291"/>
      <c r="I1121" s="291"/>
      <c r="J1121" s="291"/>
      <c r="K1121" s="291"/>
      <c r="L1121" s="291"/>
      <c r="M1121" s="291"/>
      <c r="N1121" s="291"/>
      <c r="O1121" s="291"/>
      <c r="P1121" s="291"/>
      <c r="Q1121" s="291">
        <v>12</v>
      </c>
      <c r="R1121" s="291"/>
      <c r="S1121" s="291"/>
      <c r="T1121" s="291"/>
      <c r="U1121" s="291"/>
      <c r="V1121" s="291"/>
      <c r="W1121" s="291"/>
      <c r="X1121" s="291"/>
      <c r="Y1121" s="291"/>
      <c r="Z1121" s="291"/>
      <c r="AA1121" s="291"/>
      <c r="AB1121" s="291"/>
      <c r="AC1121" s="291"/>
      <c r="AD1121" s="291"/>
      <c r="AE1121" s="421"/>
      <c r="AF1121" s="410"/>
      <c r="AG1121" s="410"/>
      <c r="AH1121" s="410"/>
      <c r="AI1121" s="410"/>
      <c r="AJ1121" s="410"/>
      <c r="AK1121" s="410"/>
      <c r="AL1121" s="410"/>
      <c r="AM1121" s="410"/>
      <c r="AN1121" s="410"/>
      <c r="AO1121" s="410"/>
      <c r="AP1121" s="410"/>
      <c r="AQ1121" s="410"/>
      <c r="AR1121" s="410"/>
      <c r="AS1121" s="292">
        <f>SUM(AE1121:AR1121)</f>
        <v>0</v>
      </c>
    </row>
    <row r="1122" spans="1:45" ht="15" hidden="1" customHeight="1" outlineLevel="1">
      <c r="A1122" s="519"/>
      <c r="B1122" s="290" t="s">
        <v>345</v>
      </c>
      <c r="C1122" s="287" t="s">
        <v>163</v>
      </c>
      <c r="D1122" s="291"/>
      <c r="E1122" s="291"/>
      <c r="F1122" s="291"/>
      <c r="G1122" s="291"/>
      <c r="H1122" s="291"/>
      <c r="I1122" s="291"/>
      <c r="J1122" s="291"/>
      <c r="K1122" s="291"/>
      <c r="L1122" s="291"/>
      <c r="M1122" s="291"/>
      <c r="N1122" s="291"/>
      <c r="O1122" s="291"/>
      <c r="P1122" s="291"/>
      <c r="Q1122" s="291">
        <f>Q1121</f>
        <v>12</v>
      </c>
      <c r="R1122" s="291"/>
      <c r="S1122" s="291"/>
      <c r="T1122" s="291"/>
      <c r="U1122" s="291"/>
      <c r="V1122" s="291"/>
      <c r="W1122" s="291"/>
      <c r="X1122" s="291"/>
      <c r="Y1122" s="291"/>
      <c r="Z1122" s="291"/>
      <c r="AA1122" s="291"/>
      <c r="AB1122" s="291"/>
      <c r="AC1122" s="291"/>
      <c r="AD1122" s="291"/>
      <c r="AE1122" s="406">
        <f>AE1121</f>
        <v>0</v>
      </c>
      <c r="AF1122" s="406">
        <f t="shared" ref="AF1122" si="1787">AF1121</f>
        <v>0</v>
      </c>
      <c r="AG1122" s="406">
        <f t="shared" ref="AG1122" si="1788">AG1121</f>
        <v>0</v>
      </c>
      <c r="AH1122" s="406">
        <f t="shared" ref="AH1122" si="1789">AH1121</f>
        <v>0</v>
      </c>
      <c r="AI1122" s="406">
        <f t="shared" ref="AI1122" si="1790">AI1121</f>
        <v>0</v>
      </c>
      <c r="AJ1122" s="406">
        <f t="shared" ref="AJ1122" si="1791">AJ1121</f>
        <v>0</v>
      </c>
      <c r="AK1122" s="406">
        <f t="shared" ref="AK1122" si="1792">AK1121</f>
        <v>0</v>
      </c>
      <c r="AL1122" s="406">
        <f t="shared" ref="AL1122" si="1793">AL1121</f>
        <v>0</v>
      </c>
      <c r="AM1122" s="406">
        <f t="shared" ref="AM1122" si="1794">AM1121</f>
        <v>0</v>
      </c>
      <c r="AN1122" s="406">
        <f t="shared" ref="AN1122" si="1795">AN1121</f>
        <v>0</v>
      </c>
      <c r="AO1122" s="406">
        <f t="shared" ref="AO1122" si="1796">AO1121</f>
        <v>0</v>
      </c>
      <c r="AP1122" s="406">
        <f t="shared" ref="AP1122" si="1797">AP1121</f>
        <v>0</v>
      </c>
      <c r="AQ1122" s="406">
        <f t="shared" ref="AQ1122" si="1798">AQ1121</f>
        <v>0</v>
      </c>
      <c r="AR1122" s="406">
        <f t="shared" ref="AR1122" si="1799">AR1121</f>
        <v>0</v>
      </c>
      <c r="AS1122" s="302"/>
    </row>
    <row r="1123" spans="1:45" ht="15" hidden="1" customHeight="1" outlineLevel="1">
      <c r="A1123" s="519"/>
      <c r="B1123" s="423"/>
      <c r="C1123" s="287"/>
      <c r="D1123" s="287"/>
      <c r="E1123" s="287"/>
      <c r="F1123" s="287"/>
      <c r="G1123" s="287"/>
      <c r="H1123" s="287"/>
      <c r="I1123" s="287"/>
      <c r="J1123" s="287"/>
      <c r="K1123" s="287"/>
      <c r="L1123" s="287"/>
      <c r="M1123" s="287"/>
      <c r="N1123" s="287"/>
      <c r="O1123" s="287"/>
      <c r="P1123" s="287"/>
      <c r="Q1123" s="287"/>
      <c r="R1123" s="287"/>
      <c r="S1123" s="287"/>
      <c r="T1123" s="287"/>
      <c r="U1123" s="287"/>
      <c r="V1123" s="287"/>
      <c r="W1123" s="287"/>
      <c r="X1123" s="287"/>
      <c r="Y1123" s="287"/>
      <c r="Z1123" s="287"/>
      <c r="AA1123" s="287"/>
      <c r="AB1123" s="287"/>
      <c r="AC1123" s="287"/>
      <c r="AD1123" s="287"/>
      <c r="AE1123" s="407"/>
      <c r="AF1123" s="420"/>
      <c r="AG1123" s="420"/>
      <c r="AH1123" s="420"/>
      <c r="AI1123" s="420"/>
      <c r="AJ1123" s="420"/>
      <c r="AK1123" s="420"/>
      <c r="AL1123" s="420"/>
      <c r="AM1123" s="420"/>
      <c r="AN1123" s="420"/>
      <c r="AO1123" s="420"/>
      <c r="AP1123" s="420"/>
      <c r="AQ1123" s="420"/>
      <c r="AR1123" s="420"/>
      <c r="AS1123" s="302"/>
    </row>
    <row r="1124" spans="1:45" ht="15" hidden="1" customHeight="1" outlineLevel="1">
      <c r="A1124" s="519">
        <v>40</v>
      </c>
      <c r="B1124" s="423" t="s">
        <v>132</v>
      </c>
      <c r="C1124" s="287" t="s">
        <v>25</v>
      </c>
      <c r="D1124" s="291"/>
      <c r="E1124" s="291"/>
      <c r="F1124" s="291"/>
      <c r="G1124" s="291"/>
      <c r="H1124" s="291"/>
      <c r="I1124" s="291"/>
      <c r="J1124" s="291"/>
      <c r="K1124" s="291"/>
      <c r="L1124" s="291"/>
      <c r="M1124" s="291"/>
      <c r="N1124" s="291"/>
      <c r="O1124" s="291"/>
      <c r="P1124" s="291"/>
      <c r="Q1124" s="291">
        <v>12</v>
      </c>
      <c r="R1124" s="291"/>
      <c r="S1124" s="291"/>
      <c r="T1124" s="291"/>
      <c r="U1124" s="291"/>
      <c r="V1124" s="291"/>
      <c r="W1124" s="291"/>
      <c r="X1124" s="291"/>
      <c r="Y1124" s="291"/>
      <c r="Z1124" s="291"/>
      <c r="AA1124" s="291"/>
      <c r="AB1124" s="291"/>
      <c r="AC1124" s="291"/>
      <c r="AD1124" s="291"/>
      <c r="AE1124" s="421"/>
      <c r="AF1124" s="410"/>
      <c r="AG1124" s="410"/>
      <c r="AH1124" s="410"/>
      <c r="AI1124" s="410"/>
      <c r="AJ1124" s="410"/>
      <c r="AK1124" s="410"/>
      <c r="AL1124" s="410"/>
      <c r="AM1124" s="410"/>
      <c r="AN1124" s="410"/>
      <c r="AO1124" s="410"/>
      <c r="AP1124" s="410"/>
      <c r="AQ1124" s="410"/>
      <c r="AR1124" s="410"/>
      <c r="AS1124" s="292">
        <f>SUM(AE1124:AR1124)</f>
        <v>0</v>
      </c>
    </row>
    <row r="1125" spans="1:45" ht="15" hidden="1" customHeight="1" outlineLevel="1">
      <c r="A1125" s="519"/>
      <c r="B1125" s="290" t="s">
        <v>345</v>
      </c>
      <c r="C1125" s="287" t="s">
        <v>163</v>
      </c>
      <c r="D1125" s="291"/>
      <c r="E1125" s="291"/>
      <c r="F1125" s="291"/>
      <c r="G1125" s="291"/>
      <c r="H1125" s="291"/>
      <c r="I1125" s="291"/>
      <c r="J1125" s="291"/>
      <c r="K1125" s="291"/>
      <c r="L1125" s="291"/>
      <c r="M1125" s="291"/>
      <c r="N1125" s="291"/>
      <c r="O1125" s="291"/>
      <c r="P1125" s="291"/>
      <c r="Q1125" s="291">
        <f>Q1124</f>
        <v>12</v>
      </c>
      <c r="R1125" s="291"/>
      <c r="S1125" s="291"/>
      <c r="T1125" s="291"/>
      <c r="U1125" s="291"/>
      <c r="V1125" s="291"/>
      <c r="W1125" s="291"/>
      <c r="X1125" s="291"/>
      <c r="Y1125" s="291"/>
      <c r="Z1125" s="291"/>
      <c r="AA1125" s="291"/>
      <c r="AB1125" s="291"/>
      <c r="AC1125" s="291"/>
      <c r="AD1125" s="291"/>
      <c r="AE1125" s="406">
        <f>AE1124</f>
        <v>0</v>
      </c>
      <c r="AF1125" s="406">
        <f t="shared" ref="AF1125" si="1800">AF1124</f>
        <v>0</v>
      </c>
      <c r="AG1125" s="406">
        <f t="shared" ref="AG1125" si="1801">AG1124</f>
        <v>0</v>
      </c>
      <c r="AH1125" s="406">
        <f t="shared" ref="AH1125" si="1802">AH1124</f>
        <v>0</v>
      </c>
      <c r="AI1125" s="406">
        <f t="shared" ref="AI1125" si="1803">AI1124</f>
        <v>0</v>
      </c>
      <c r="AJ1125" s="406">
        <f t="shared" ref="AJ1125" si="1804">AJ1124</f>
        <v>0</v>
      </c>
      <c r="AK1125" s="406">
        <f t="shared" ref="AK1125" si="1805">AK1124</f>
        <v>0</v>
      </c>
      <c r="AL1125" s="406">
        <f t="shared" ref="AL1125" si="1806">AL1124</f>
        <v>0</v>
      </c>
      <c r="AM1125" s="406">
        <f t="shared" ref="AM1125" si="1807">AM1124</f>
        <v>0</v>
      </c>
      <c r="AN1125" s="406">
        <f t="shared" ref="AN1125" si="1808">AN1124</f>
        <v>0</v>
      </c>
      <c r="AO1125" s="406">
        <f t="shared" ref="AO1125" si="1809">AO1124</f>
        <v>0</v>
      </c>
      <c r="AP1125" s="406">
        <f t="shared" ref="AP1125" si="1810">AP1124</f>
        <v>0</v>
      </c>
      <c r="AQ1125" s="406">
        <f t="shared" ref="AQ1125" si="1811">AQ1124</f>
        <v>0</v>
      </c>
      <c r="AR1125" s="406">
        <f t="shared" ref="AR1125" si="1812">AR1124</f>
        <v>0</v>
      </c>
      <c r="AS1125" s="302"/>
    </row>
    <row r="1126" spans="1:45" ht="15" hidden="1" customHeight="1" outlineLevel="1">
      <c r="A1126" s="519"/>
      <c r="B1126" s="423"/>
      <c r="C1126" s="287"/>
      <c r="D1126" s="287"/>
      <c r="E1126" s="287"/>
      <c r="F1126" s="287"/>
      <c r="G1126" s="287"/>
      <c r="H1126" s="287"/>
      <c r="I1126" s="287"/>
      <c r="J1126" s="287"/>
      <c r="K1126" s="287"/>
      <c r="L1126" s="287"/>
      <c r="M1126" s="287"/>
      <c r="N1126" s="287"/>
      <c r="O1126" s="287"/>
      <c r="P1126" s="287"/>
      <c r="Q1126" s="287"/>
      <c r="R1126" s="287"/>
      <c r="S1126" s="287"/>
      <c r="T1126" s="287"/>
      <c r="U1126" s="287"/>
      <c r="V1126" s="287"/>
      <c r="W1126" s="287"/>
      <c r="X1126" s="287"/>
      <c r="Y1126" s="287"/>
      <c r="Z1126" s="287"/>
      <c r="AA1126" s="287"/>
      <c r="AB1126" s="287"/>
      <c r="AC1126" s="287"/>
      <c r="AD1126" s="287"/>
      <c r="AE1126" s="407"/>
      <c r="AF1126" s="420"/>
      <c r="AG1126" s="420"/>
      <c r="AH1126" s="420"/>
      <c r="AI1126" s="420"/>
      <c r="AJ1126" s="420"/>
      <c r="AK1126" s="420"/>
      <c r="AL1126" s="420"/>
      <c r="AM1126" s="420"/>
      <c r="AN1126" s="420"/>
      <c r="AO1126" s="420"/>
      <c r="AP1126" s="420"/>
      <c r="AQ1126" s="420"/>
      <c r="AR1126" s="420"/>
      <c r="AS1126" s="302"/>
    </row>
    <row r="1127" spans="1:45" ht="28.5" hidden="1" customHeight="1" outlineLevel="1">
      <c r="A1127" s="519">
        <v>41</v>
      </c>
      <c r="B1127" s="423" t="s">
        <v>133</v>
      </c>
      <c r="C1127" s="287" t="s">
        <v>25</v>
      </c>
      <c r="D1127" s="291"/>
      <c r="E1127" s="291"/>
      <c r="F1127" s="291"/>
      <c r="G1127" s="291"/>
      <c r="H1127" s="291"/>
      <c r="I1127" s="291"/>
      <c r="J1127" s="291"/>
      <c r="K1127" s="291"/>
      <c r="L1127" s="291"/>
      <c r="M1127" s="291"/>
      <c r="N1127" s="291"/>
      <c r="O1127" s="291"/>
      <c r="P1127" s="291"/>
      <c r="Q1127" s="291">
        <v>12</v>
      </c>
      <c r="R1127" s="291"/>
      <c r="S1127" s="291"/>
      <c r="T1127" s="291"/>
      <c r="U1127" s="291"/>
      <c r="V1127" s="291"/>
      <c r="W1127" s="291"/>
      <c r="X1127" s="291"/>
      <c r="Y1127" s="291"/>
      <c r="Z1127" s="291"/>
      <c r="AA1127" s="291"/>
      <c r="AB1127" s="291"/>
      <c r="AC1127" s="291"/>
      <c r="AD1127" s="291"/>
      <c r="AE1127" s="421"/>
      <c r="AF1127" s="410"/>
      <c r="AG1127" s="410"/>
      <c r="AH1127" s="410"/>
      <c r="AI1127" s="410"/>
      <c r="AJ1127" s="410"/>
      <c r="AK1127" s="410"/>
      <c r="AL1127" s="410"/>
      <c r="AM1127" s="410"/>
      <c r="AN1127" s="410"/>
      <c r="AO1127" s="410"/>
      <c r="AP1127" s="410"/>
      <c r="AQ1127" s="410"/>
      <c r="AR1127" s="410"/>
      <c r="AS1127" s="292">
        <f>SUM(AE1127:AR1127)</f>
        <v>0</v>
      </c>
    </row>
    <row r="1128" spans="1:45" ht="15" hidden="1" customHeight="1" outlineLevel="1">
      <c r="A1128" s="519"/>
      <c r="B1128" s="290" t="s">
        <v>345</v>
      </c>
      <c r="C1128" s="287" t="s">
        <v>163</v>
      </c>
      <c r="D1128" s="291"/>
      <c r="E1128" s="291"/>
      <c r="F1128" s="291"/>
      <c r="G1128" s="291"/>
      <c r="H1128" s="291"/>
      <c r="I1128" s="291"/>
      <c r="J1128" s="291"/>
      <c r="K1128" s="291"/>
      <c r="L1128" s="291"/>
      <c r="M1128" s="291"/>
      <c r="N1128" s="291"/>
      <c r="O1128" s="291"/>
      <c r="P1128" s="291"/>
      <c r="Q1128" s="291">
        <f>Q1127</f>
        <v>12</v>
      </c>
      <c r="R1128" s="291"/>
      <c r="S1128" s="291"/>
      <c r="T1128" s="291"/>
      <c r="U1128" s="291"/>
      <c r="V1128" s="291"/>
      <c r="W1128" s="291"/>
      <c r="X1128" s="291"/>
      <c r="Y1128" s="291"/>
      <c r="Z1128" s="291"/>
      <c r="AA1128" s="291"/>
      <c r="AB1128" s="291"/>
      <c r="AC1128" s="291"/>
      <c r="AD1128" s="291"/>
      <c r="AE1128" s="406">
        <f>AE1127</f>
        <v>0</v>
      </c>
      <c r="AF1128" s="406">
        <f t="shared" ref="AF1128" si="1813">AF1127</f>
        <v>0</v>
      </c>
      <c r="AG1128" s="406">
        <f t="shared" ref="AG1128" si="1814">AG1127</f>
        <v>0</v>
      </c>
      <c r="AH1128" s="406">
        <f t="shared" ref="AH1128" si="1815">AH1127</f>
        <v>0</v>
      </c>
      <c r="AI1128" s="406">
        <f t="shared" ref="AI1128" si="1816">AI1127</f>
        <v>0</v>
      </c>
      <c r="AJ1128" s="406">
        <f t="shared" ref="AJ1128" si="1817">AJ1127</f>
        <v>0</v>
      </c>
      <c r="AK1128" s="406">
        <f t="shared" ref="AK1128" si="1818">AK1127</f>
        <v>0</v>
      </c>
      <c r="AL1128" s="406">
        <f t="shared" ref="AL1128" si="1819">AL1127</f>
        <v>0</v>
      </c>
      <c r="AM1128" s="406">
        <f t="shared" ref="AM1128" si="1820">AM1127</f>
        <v>0</v>
      </c>
      <c r="AN1128" s="406">
        <f t="shared" ref="AN1128" si="1821">AN1127</f>
        <v>0</v>
      </c>
      <c r="AO1128" s="406">
        <f t="shared" ref="AO1128" si="1822">AO1127</f>
        <v>0</v>
      </c>
      <c r="AP1128" s="406">
        <f t="shared" ref="AP1128" si="1823">AP1127</f>
        <v>0</v>
      </c>
      <c r="AQ1128" s="406">
        <f t="shared" ref="AQ1128" si="1824">AQ1127</f>
        <v>0</v>
      </c>
      <c r="AR1128" s="406">
        <f t="shared" ref="AR1128" si="1825">AR1127</f>
        <v>0</v>
      </c>
      <c r="AS1128" s="302"/>
    </row>
    <row r="1129" spans="1:45" ht="15" hidden="1" customHeight="1" outlineLevel="1">
      <c r="A1129" s="519"/>
      <c r="B1129" s="423"/>
      <c r="C1129" s="287"/>
      <c r="D1129" s="287"/>
      <c r="E1129" s="287"/>
      <c r="F1129" s="287"/>
      <c r="G1129" s="287"/>
      <c r="H1129" s="287"/>
      <c r="I1129" s="287"/>
      <c r="J1129" s="287"/>
      <c r="K1129" s="287"/>
      <c r="L1129" s="287"/>
      <c r="M1129" s="287"/>
      <c r="N1129" s="287"/>
      <c r="O1129" s="287"/>
      <c r="P1129" s="287"/>
      <c r="Q1129" s="287"/>
      <c r="R1129" s="287"/>
      <c r="S1129" s="287"/>
      <c r="T1129" s="287"/>
      <c r="U1129" s="287"/>
      <c r="V1129" s="287"/>
      <c r="W1129" s="287"/>
      <c r="X1129" s="287"/>
      <c r="Y1129" s="287"/>
      <c r="Z1129" s="287"/>
      <c r="AA1129" s="287"/>
      <c r="AB1129" s="287"/>
      <c r="AC1129" s="287"/>
      <c r="AD1129" s="287"/>
      <c r="AE1129" s="407"/>
      <c r="AF1129" s="420"/>
      <c r="AG1129" s="420"/>
      <c r="AH1129" s="420"/>
      <c r="AI1129" s="420"/>
      <c r="AJ1129" s="420"/>
      <c r="AK1129" s="420"/>
      <c r="AL1129" s="420"/>
      <c r="AM1129" s="420"/>
      <c r="AN1129" s="420"/>
      <c r="AO1129" s="420"/>
      <c r="AP1129" s="420"/>
      <c r="AQ1129" s="420"/>
      <c r="AR1129" s="420"/>
      <c r="AS1129" s="302"/>
    </row>
    <row r="1130" spans="1:45" ht="28.5" hidden="1" customHeight="1" outlineLevel="1">
      <c r="A1130" s="519">
        <v>42</v>
      </c>
      <c r="B1130" s="423" t="s">
        <v>134</v>
      </c>
      <c r="C1130" s="287" t="s">
        <v>25</v>
      </c>
      <c r="D1130" s="291"/>
      <c r="E1130" s="291"/>
      <c r="F1130" s="291"/>
      <c r="G1130" s="291"/>
      <c r="H1130" s="291"/>
      <c r="I1130" s="291"/>
      <c r="J1130" s="291"/>
      <c r="K1130" s="291"/>
      <c r="L1130" s="291"/>
      <c r="M1130" s="291"/>
      <c r="N1130" s="291"/>
      <c r="O1130" s="291"/>
      <c r="P1130" s="291"/>
      <c r="Q1130" s="287"/>
      <c r="R1130" s="291"/>
      <c r="S1130" s="291"/>
      <c r="T1130" s="291"/>
      <c r="U1130" s="291"/>
      <c r="V1130" s="291"/>
      <c r="W1130" s="291"/>
      <c r="X1130" s="291"/>
      <c r="Y1130" s="291"/>
      <c r="Z1130" s="291"/>
      <c r="AA1130" s="291"/>
      <c r="AB1130" s="291"/>
      <c r="AC1130" s="291"/>
      <c r="AD1130" s="291"/>
      <c r="AE1130" s="421"/>
      <c r="AF1130" s="410"/>
      <c r="AG1130" s="410"/>
      <c r="AH1130" s="410"/>
      <c r="AI1130" s="410"/>
      <c r="AJ1130" s="410"/>
      <c r="AK1130" s="410"/>
      <c r="AL1130" s="410"/>
      <c r="AM1130" s="410"/>
      <c r="AN1130" s="410"/>
      <c r="AO1130" s="410"/>
      <c r="AP1130" s="410"/>
      <c r="AQ1130" s="410"/>
      <c r="AR1130" s="410"/>
      <c r="AS1130" s="292">
        <f>SUM(AE1130:AR1130)</f>
        <v>0</v>
      </c>
    </row>
    <row r="1131" spans="1:45" ht="15" hidden="1" customHeight="1" outlineLevel="1">
      <c r="A1131" s="519"/>
      <c r="B1131" s="290" t="s">
        <v>345</v>
      </c>
      <c r="C1131" s="287" t="s">
        <v>163</v>
      </c>
      <c r="D1131" s="291"/>
      <c r="E1131" s="291"/>
      <c r="F1131" s="291"/>
      <c r="G1131" s="291"/>
      <c r="H1131" s="291"/>
      <c r="I1131" s="291"/>
      <c r="J1131" s="291"/>
      <c r="K1131" s="291"/>
      <c r="L1131" s="291"/>
      <c r="M1131" s="291"/>
      <c r="N1131" s="291"/>
      <c r="O1131" s="291"/>
      <c r="P1131" s="291"/>
      <c r="Q1131" s="463"/>
      <c r="R1131" s="291"/>
      <c r="S1131" s="291"/>
      <c r="T1131" s="291"/>
      <c r="U1131" s="291"/>
      <c r="V1131" s="291"/>
      <c r="W1131" s="291"/>
      <c r="X1131" s="291"/>
      <c r="Y1131" s="291"/>
      <c r="Z1131" s="291"/>
      <c r="AA1131" s="291"/>
      <c r="AB1131" s="291"/>
      <c r="AC1131" s="291"/>
      <c r="AD1131" s="291"/>
      <c r="AE1131" s="406">
        <f>AE1130</f>
        <v>0</v>
      </c>
      <c r="AF1131" s="406">
        <f t="shared" ref="AF1131" si="1826">AF1130</f>
        <v>0</v>
      </c>
      <c r="AG1131" s="406">
        <f t="shared" ref="AG1131" si="1827">AG1130</f>
        <v>0</v>
      </c>
      <c r="AH1131" s="406">
        <f t="shared" ref="AH1131" si="1828">AH1130</f>
        <v>0</v>
      </c>
      <c r="AI1131" s="406">
        <f t="shared" ref="AI1131" si="1829">AI1130</f>
        <v>0</v>
      </c>
      <c r="AJ1131" s="406">
        <f t="shared" ref="AJ1131" si="1830">AJ1130</f>
        <v>0</v>
      </c>
      <c r="AK1131" s="406">
        <f t="shared" ref="AK1131" si="1831">AK1130</f>
        <v>0</v>
      </c>
      <c r="AL1131" s="406">
        <f t="shared" ref="AL1131" si="1832">AL1130</f>
        <v>0</v>
      </c>
      <c r="AM1131" s="406">
        <f t="shared" ref="AM1131" si="1833">AM1130</f>
        <v>0</v>
      </c>
      <c r="AN1131" s="406">
        <f t="shared" ref="AN1131" si="1834">AN1130</f>
        <v>0</v>
      </c>
      <c r="AO1131" s="406">
        <f t="shared" ref="AO1131" si="1835">AO1130</f>
        <v>0</v>
      </c>
      <c r="AP1131" s="406">
        <f t="shared" ref="AP1131" si="1836">AP1130</f>
        <v>0</v>
      </c>
      <c r="AQ1131" s="406">
        <f t="shared" ref="AQ1131" si="1837">AQ1130</f>
        <v>0</v>
      </c>
      <c r="AR1131" s="406">
        <f t="shared" ref="AR1131" si="1838">AR1130</f>
        <v>0</v>
      </c>
      <c r="AS1131" s="302"/>
    </row>
    <row r="1132" spans="1:45" ht="15" hidden="1" customHeight="1" outlineLevel="1">
      <c r="A1132" s="519"/>
      <c r="B1132" s="423"/>
      <c r="C1132" s="287"/>
      <c r="D1132" s="287"/>
      <c r="E1132" s="287"/>
      <c r="F1132" s="287"/>
      <c r="G1132" s="287"/>
      <c r="H1132" s="287"/>
      <c r="I1132" s="287"/>
      <c r="J1132" s="287"/>
      <c r="K1132" s="287"/>
      <c r="L1132" s="287"/>
      <c r="M1132" s="287"/>
      <c r="N1132" s="287"/>
      <c r="O1132" s="287"/>
      <c r="P1132" s="287"/>
      <c r="Q1132" s="287"/>
      <c r="R1132" s="287"/>
      <c r="S1132" s="287"/>
      <c r="T1132" s="287"/>
      <c r="U1132" s="287"/>
      <c r="V1132" s="287"/>
      <c r="W1132" s="287"/>
      <c r="X1132" s="287"/>
      <c r="Y1132" s="287"/>
      <c r="Z1132" s="287"/>
      <c r="AA1132" s="287"/>
      <c r="AB1132" s="287"/>
      <c r="AC1132" s="287"/>
      <c r="AD1132" s="287"/>
      <c r="AE1132" s="407"/>
      <c r="AF1132" s="420"/>
      <c r="AG1132" s="420"/>
      <c r="AH1132" s="420"/>
      <c r="AI1132" s="420"/>
      <c r="AJ1132" s="420"/>
      <c r="AK1132" s="420"/>
      <c r="AL1132" s="420"/>
      <c r="AM1132" s="420"/>
      <c r="AN1132" s="420"/>
      <c r="AO1132" s="420"/>
      <c r="AP1132" s="420"/>
      <c r="AQ1132" s="420"/>
      <c r="AR1132" s="420"/>
      <c r="AS1132" s="302"/>
    </row>
    <row r="1133" spans="1:45" ht="15" hidden="1" customHeight="1" outlineLevel="1">
      <c r="A1133" s="519">
        <v>43</v>
      </c>
      <c r="B1133" s="423" t="s">
        <v>135</v>
      </c>
      <c r="C1133" s="287" t="s">
        <v>25</v>
      </c>
      <c r="D1133" s="291"/>
      <c r="E1133" s="291"/>
      <c r="F1133" s="291"/>
      <c r="G1133" s="291"/>
      <c r="H1133" s="291"/>
      <c r="I1133" s="291"/>
      <c r="J1133" s="291"/>
      <c r="K1133" s="291"/>
      <c r="L1133" s="291"/>
      <c r="M1133" s="291"/>
      <c r="N1133" s="291"/>
      <c r="O1133" s="291"/>
      <c r="P1133" s="291"/>
      <c r="Q1133" s="291">
        <v>12</v>
      </c>
      <c r="R1133" s="291"/>
      <c r="S1133" s="291"/>
      <c r="T1133" s="291"/>
      <c r="U1133" s="291"/>
      <c r="V1133" s="291"/>
      <c r="W1133" s="291"/>
      <c r="X1133" s="291"/>
      <c r="Y1133" s="291"/>
      <c r="Z1133" s="291"/>
      <c r="AA1133" s="291"/>
      <c r="AB1133" s="291"/>
      <c r="AC1133" s="291"/>
      <c r="AD1133" s="291"/>
      <c r="AE1133" s="421"/>
      <c r="AF1133" s="410"/>
      <c r="AG1133" s="410"/>
      <c r="AH1133" s="410"/>
      <c r="AI1133" s="410"/>
      <c r="AJ1133" s="410"/>
      <c r="AK1133" s="410"/>
      <c r="AL1133" s="410"/>
      <c r="AM1133" s="410"/>
      <c r="AN1133" s="410"/>
      <c r="AO1133" s="410"/>
      <c r="AP1133" s="410"/>
      <c r="AQ1133" s="410"/>
      <c r="AR1133" s="410"/>
      <c r="AS1133" s="292">
        <f>SUM(AE1133:AR1133)</f>
        <v>0</v>
      </c>
    </row>
    <row r="1134" spans="1:45" ht="15" hidden="1" customHeight="1" outlineLevel="1">
      <c r="A1134" s="519"/>
      <c r="B1134" s="290" t="s">
        <v>345</v>
      </c>
      <c r="C1134" s="287" t="s">
        <v>163</v>
      </c>
      <c r="D1134" s="291"/>
      <c r="E1134" s="291"/>
      <c r="F1134" s="291"/>
      <c r="G1134" s="291"/>
      <c r="H1134" s="291"/>
      <c r="I1134" s="291"/>
      <c r="J1134" s="291"/>
      <c r="K1134" s="291"/>
      <c r="L1134" s="291"/>
      <c r="M1134" s="291"/>
      <c r="N1134" s="291"/>
      <c r="O1134" s="291"/>
      <c r="P1134" s="291"/>
      <c r="Q1134" s="291">
        <f>Q1133</f>
        <v>12</v>
      </c>
      <c r="R1134" s="291"/>
      <c r="S1134" s="291"/>
      <c r="T1134" s="291"/>
      <c r="U1134" s="291"/>
      <c r="V1134" s="291"/>
      <c r="W1134" s="291"/>
      <c r="X1134" s="291"/>
      <c r="Y1134" s="291"/>
      <c r="Z1134" s="291"/>
      <c r="AA1134" s="291"/>
      <c r="AB1134" s="291"/>
      <c r="AC1134" s="291"/>
      <c r="AD1134" s="291"/>
      <c r="AE1134" s="406">
        <f>AE1133</f>
        <v>0</v>
      </c>
      <c r="AF1134" s="406">
        <f t="shared" ref="AF1134" si="1839">AF1133</f>
        <v>0</v>
      </c>
      <c r="AG1134" s="406">
        <f t="shared" ref="AG1134" si="1840">AG1133</f>
        <v>0</v>
      </c>
      <c r="AH1134" s="406">
        <f t="shared" ref="AH1134" si="1841">AH1133</f>
        <v>0</v>
      </c>
      <c r="AI1134" s="406">
        <f t="shared" ref="AI1134" si="1842">AI1133</f>
        <v>0</v>
      </c>
      <c r="AJ1134" s="406">
        <f t="shared" ref="AJ1134" si="1843">AJ1133</f>
        <v>0</v>
      </c>
      <c r="AK1134" s="406">
        <f t="shared" ref="AK1134" si="1844">AK1133</f>
        <v>0</v>
      </c>
      <c r="AL1134" s="406">
        <f t="shared" ref="AL1134" si="1845">AL1133</f>
        <v>0</v>
      </c>
      <c r="AM1134" s="406">
        <f t="shared" ref="AM1134" si="1846">AM1133</f>
        <v>0</v>
      </c>
      <c r="AN1134" s="406">
        <f t="shared" ref="AN1134" si="1847">AN1133</f>
        <v>0</v>
      </c>
      <c r="AO1134" s="406">
        <f t="shared" ref="AO1134" si="1848">AO1133</f>
        <v>0</v>
      </c>
      <c r="AP1134" s="406">
        <f t="shared" ref="AP1134" si="1849">AP1133</f>
        <v>0</v>
      </c>
      <c r="AQ1134" s="406">
        <f t="shared" ref="AQ1134" si="1850">AQ1133</f>
        <v>0</v>
      </c>
      <c r="AR1134" s="406">
        <f t="shared" ref="AR1134" si="1851">AR1133</f>
        <v>0</v>
      </c>
      <c r="AS1134" s="302"/>
    </row>
    <row r="1135" spans="1:45" ht="15" hidden="1" customHeight="1" outlineLevel="1">
      <c r="A1135" s="519"/>
      <c r="B1135" s="423"/>
      <c r="C1135" s="287"/>
      <c r="D1135" s="287"/>
      <c r="E1135" s="287"/>
      <c r="F1135" s="287"/>
      <c r="G1135" s="287"/>
      <c r="H1135" s="287"/>
      <c r="I1135" s="287"/>
      <c r="J1135" s="287"/>
      <c r="K1135" s="287"/>
      <c r="L1135" s="287"/>
      <c r="M1135" s="287"/>
      <c r="N1135" s="287"/>
      <c r="O1135" s="287"/>
      <c r="P1135" s="287"/>
      <c r="Q1135" s="287"/>
      <c r="R1135" s="287"/>
      <c r="S1135" s="287"/>
      <c r="T1135" s="287"/>
      <c r="U1135" s="287"/>
      <c r="V1135" s="287"/>
      <c r="W1135" s="287"/>
      <c r="X1135" s="287"/>
      <c r="Y1135" s="287"/>
      <c r="Z1135" s="287"/>
      <c r="AA1135" s="287"/>
      <c r="AB1135" s="287"/>
      <c r="AC1135" s="287"/>
      <c r="AD1135" s="287"/>
      <c r="AE1135" s="407"/>
      <c r="AF1135" s="420"/>
      <c r="AG1135" s="420"/>
      <c r="AH1135" s="420"/>
      <c r="AI1135" s="420"/>
      <c r="AJ1135" s="420"/>
      <c r="AK1135" s="420"/>
      <c r="AL1135" s="420"/>
      <c r="AM1135" s="420"/>
      <c r="AN1135" s="420"/>
      <c r="AO1135" s="420"/>
      <c r="AP1135" s="420"/>
      <c r="AQ1135" s="420"/>
      <c r="AR1135" s="420"/>
      <c r="AS1135" s="302"/>
    </row>
    <row r="1136" spans="1:45" ht="28.5" hidden="1" customHeight="1" outlineLevel="1">
      <c r="A1136" s="519">
        <v>44</v>
      </c>
      <c r="B1136" s="423" t="s">
        <v>136</v>
      </c>
      <c r="C1136" s="287" t="s">
        <v>25</v>
      </c>
      <c r="D1136" s="291"/>
      <c r="E1136" s="291"/>
      <c r="F1136" s="291"/>
      <c r="G1136" s="291"/>
      <c r="H1136" s="291"/>
      <c r="I1136" s="291"/>
      <c r="J1136" s="291"/>
      <c r="K1136" s="291"/>
      <c r="L1136" s="291"/>
      <c r="M1136" s="291"/>
      <c r="N1136" s="291"/>
      <c r="O1136" s="291"/>
      <c r="P1136" s="291"/>
      <c r="Q1136" s="291">
        <v>12</v>
      </c>
      <c r="R1136" s="291"/>
      <c r="S1136" s="291"/>
      <c r="T1136" s="291"/>
      <c r="U1136" s="291"/>
      <c r="V1136" s="291"/>
      <c r="W1136" s="291"/>
      <c r="X1136" s="291"/>
      <c r="Y1136" s="291"/>
      <c r="Z1136" s="291"/>
      <c r="AA1136" s="291"/>
      <c r="AB1136" s="291"/>
      <c r="AC1136" s="291"/>
      <c r="AD1136" s="291"/>
      <c r="AE1136" s="421"/>
      <c r="AF1136" s="410"/>
      <c r="AG1136" s="410"/>
      <c r="AH1136" s="410"/>
      <c r="AI1136" s="410"/>
      <c r="AJ1136" s="410"/>
      <c r="AK1136" s="410"/>
      <c r="AL1136" s="410"/>
      <c r="AM1136" s="410"/>
      <c r="AN1136" s="410"/>
      <c r="AO1136" s="410"/>
      <c r="AP1136" s="410"/>
      <c r="AQ1136" s="410"/>
      <c r="AR1136" s="410"/>
      <c r="AS1136" s="292">
        <f>SUM(AE1136:AR1136)</f>
        <v>0</v>
      </c>
    </row>
    <row r="1137" spans="1:45" ht="15" hidden="1" customHeight="1" outlineLevel="1">
      <c r="A1137" s="519"/>
      <c r="B1137" s="290" t="s">
        <v>345</v>
      </c>
      <c r="C1137" s="287" t="s">
        <v>163</v>
      </c>
      <c r="D1137" s="291"/>
      <c r="E1137" s="291"/>
      <c r="F1137" s="291"/>
      <c r="G1137" s="291"/>
      <c r="H1137" s="291"/>
      <c r="I1137" s="291"/>
      <c r="J1137" s="291"/>
      <c r="K1137" s="291"/>
      <c r="L1137" s="291"/>
      <c r="M1137" s="291"/>
      <c r="N1137" s="291"/>
      <c r="O1137" s="291"/>
      <c r="P1137" s="291"/>
      <c r="Q1137" s="291">
        <f>Q1136</f>
        <v>12</v>
      </c>
      <c r="R1137" s="291"/>
      <c r="S1137" s="291"/>
      <c r="T1137" s="291"/>
      <c r="U1137" s="291"/>
      <c r="V1137" s="291"/>
      <c r="W1137" s="291"/>
      <c r="X1137" s="291"/>
      <c r="Y1137" s="291"/>
      <c r="Z1137" s="291"/>
      <c r="AA1137" s="291"/>
      <c r="AB1137" s="291"/>
      <c r="AC1137" s="291"/>
      <c r="AD1137" s="291"/>
      <c r="AE1137" s="406">
        <f>AE1136</f>
        <v>0</v>
      </c>
      <c r="AF1137" s="406">
        <f t="shared" ref="AF1137" si="1852">AF1136</f>
        <v>0</v>
      </c>
      <c r="AG1137" s="406">
        <f t="shared" ref="AG1137" si="1853">AG1136</f>
        <v>0</v>
      </c>
      <c r="AH1137" s="406">
        <f t="shared" ref="AH1137" si="1854">AH1136</f>
        <v>0</v>
      </c>
      <c r="AI1137" s="406">
        <f t="shared" ref="AI1137" si="1855">AI1136</f>
        <v>0</v>
      </c>
      <c r="AJ1137" s="406">
        <f t="shared" ref="AJ1137" si="1856">AJ1136</f>
        <v>0</v>
      </c>
      <c r="AK1137" s="406">
        <f t="shared" ref="AK1137" si="1857">AK1136</f>
        <v>0</v>
      </c>
      <c r="AL1137" s="406">
        <f t="shared" ref="AL1137" si="1858">AL1136</f>
        <v>0</v>
      </c>
      <c r="AM1137" s="406">
        <f t="shared" ref="AM1137" si="1859">AM1136</f>
        <v>0</v>
      </c>
      <c r="AN1137" s="406">
        <f t="shared" ref="AN1137" si="1860">AN1136</f>
        <v>0</v>
      </c>
      <c r="AO1137" s="406">
        <f t="shared" ref="AO1137" si="1861">AO1136</f>
        <v>0</v>
      </c>
      <c r="AP1137" s="406">
        <f t="shared" ref="AP1137" si="1862">AP1136</f>
        <v>0</v>
      </c>
      <c r="AQ1137" s="406">
        <f t="shared" ref="AQ1137" si="1863">AQ1136</f>
        <v>0</v>
      </c>
      <c r="AR1137" s="406">
        <f t="shared" ref="AR1137" si="1864">AR1136</f>
        <v>0</v>
      </c>
      <c r="AS1137" s="302"/>
    </row>
    <row r="1138" spans="1:45" ht="15" hidden="1" customHeight="1" outlineLevel="1">
      <c r="A1138" s="519"/>
      <c r="B1138" s="423"/>
      <c r="C1138" s="287"/>
      <c r="D1138" s="287"/>
      <c r="E1138" s="287"/>
      <c r="F1138" s="287"/>
      <c r="G1138" s="287"/>
      <c r="H1138" s="287"/>
      <c r="I1138" s="287"/>
      <c r="J1138" s="287"/>
      <c r="K1138" s="287"/>
      <c r="L1138" s="287"/>
      <c r="M1138" s="287"/>
      <c r="N1138" s="287"/>
      <c r="O1138" s="287"/>
      <c r="P1138" s="287"/>
      <c r="Q1138" s="287"/>
      <c r="R1138" s="287"/>
      <c r="S1138" s="287"/>
      <c r="T1138" s="287"/>
      <c r="U1138" s="287"/>
      <c r="V1138" s="287"/>
      <c r="W1138" s="287"/>
      <c r="X1138" s="287"/>
      <c r="Y1138" s="287"/>
      <c r="Z1138" s="287"/>
      <c r="AA1138" s="287"/>
      <c r="AB1138" s="287"/>
      <c r="AC1138" s="287"/>
      <c r="AD1138" s="287"/>
      <c r="AE1138" s="407"/>
      <c r="AF1138" s="420"/>
      <c r="AG1138" s="420"/>
      <c r="AH1138" s="420"/>
      <c r="AI1138" s="420"/>
      <c r="AJ1138" s="420"/>
      <c r="AK1138" s="420"/>
      <c r="AL1138" s="420"/>
      <c r="AM1138" s="420"/>
      <c r="AN1138" s="420"/>
      <c r="AO1138" s="420"/>
      <c r="AP1138" s="420"/>
      <c r="AQ1138" s="420"/>
      <c r="AR1138" s="420"/>
      <c r="AS1138" s="302"/>
    </row>
    <row r="1139" spans="1:45" ht="32.450000000000003" hidden="1" customHeight="1" outlineLevel="1">
      <c r="A1139" s="519">
        <v>45</v>
      </c>
      <c r="B1139" s="423" t="s">
        <v>137</v>
      </c>
      <c r="C1139" s="287" t="s">
        <v>25</v>
      </c>
      <c r="D1139" s="291"/>
      <c r="E1139" s="291"/>
      <c r="F1139" s="291"/>
      <c r="G1139" s="291"/>
      <c r="H1139" s="291"/>
      <c r="I1139" s="291"/>
      <c r="J1139" s="291"/>
      <c r="K1139" s="291"/>
      <c r="L1139" s="291"/>
      <c r="M1139" s="291"/>
      <c r="N1139" s="291"/>
      <c r="O1139" s="291"/>
      <c r="P1139" s="291"/>
      <c r="Q1139" s="291">
        <v>12</v>
      </c>
      <c r="R1139" s="291"/>
      <c r="S1139" s="291"/>
      <c r="T1139" s="291"/>
      <c r="U1139" s="291"/>
      <c r="V1139" s="291"/>
      <c r="W1139" s="291"/>
      <c r="X1139" s="291"/>
      <c r="Y1139" s="291"/>
      <c r="Z1139" s="291"/>
      <c r="AA1139" s="291"/>
      <c r="AB1139" s="291"/>
      <c r="AC1139" s="291"/>
      <c r="AD1139" s="291"/>
      <c r="AE1139" s="421"/>
      <c r="AF1139" s="410"/>
      <c r="AG1139" s="410"/>
      <c r="AH1139" s="410"/>
      <c r="AI1139" s="410"/>
      <c r="AJ1139" s="410"/>
      <c r="AK1139" s="410"/>
      <c r="AL1139" s="410"/>
      <c r="AM1139" s="410"/>
      <c r="AN1139" s="410"/>
      <c r="AO1139" s="410"/>
      <c r="AP1139" s="410"/>
      <c r="AQ1139" s="410"/>
      <c r="AR1139" s="410"/>
      <c r="AS1139" s="292">
        <f>SUM(AE1139:AR1139)</f>
        <v>0</v>
      </c>
    </row>
    <row r="1140" spans="1:45" ht="15" hidden="1" customHeight="1" outlineLevel="1">
      <c r="A1140" s="519"/>
      <c r="B1140" s="290" t="s">
        <v>345</v>
      </c>
      <c r="C1140" s="287" t="s">
        <v>163</v>
      </c>
      <c r="D1140" s="291"/>
      <c r="E1140" s="291"/>
      <c r="F1140" s="291"/>
      <c r="G1140" s="291"/>
      <c r="H1140" s="291"/>
      <c r="I1140" s="291"/>
      <c r="J1140" s="291"/>
      <c r="K1140" s="291"/>
      <c r="L1140" s="291"/>
      <c r="M1140" s="291"/>
      <c r="N1140" s="291"/>
      <c r="O1140" s="291"/>
      <c r="P1140" s="291"/>
      <c r="Q1140" s="291">
        <f>Q1139</f>
        <v>12</v>
      </c>
      <c r="R1140" s="291"/>
      <c r="S1140" s="291"/>
      <c r="T1140" s="291"/>
      <c r="U1140" s="291"/>
      <c r="V1140" s="291"/>
      <c r="W1140" s="291"/>
      <c r="X1140" s="291"/>
      <c r="Y1140" s="291"/>
      <c r="Z1140" s="291"/>
      <c r="AA1140" s="291"/>
      <c r="AB1140" s="291"/>
      <c r="AC1140" s="291"/>
      <c r="AD1140" s="291"/>
      <c r="AE1140" s="406">
        <f>AE1139</f>
        <v>0</v>
      </c>
      <c r="AF1140" s="406">
        <f t="shared" ref="AF1140" si="1865">AF1139</f>
        <v>0</v>
      </c>
      <c r="AG1140" s="406">
        <f t="shared" ref="AG1140" si="1866">AG1139</f>
        <v>0</v>
      </c>
      <c r="AH1140" s="406">
        <f t="shared" ref="AH1140" si="1867">AH1139</f>
        <v>0</v>
      </c>
      <c r="AI1140" s="406">
        <f t="shared" ref="AI1140" si="1868">AI1139</f>
        <v>0</v>
      </c>
      <c r="AJ1140" s="406">
        <f t="shared" ref="AJ1140" si="1869">AJ1139</f>
        <v>0</v>
      </c>
      <c r="AK1140" s="406">
        <f t="shared" ref="AK1140" si="1870">AK1139</f>
        <v>0</v>
      </c>
      <c r="AL1140" s="406">
        <f t="shared" ref="AL1140" si="1871">AL1139</f>
        <v>0</v>
      </c>
      <c r="AM1140" s="406">
        <f t="shared" ref="AM1140" si="1872">AM1139</f>
        <v>0</v>
      </c>
      <c r="AN1140" s="406">
        <f t="shared" ref="AN1140" si="1873">AN1139</f>
        <v>0</v>
      </c>
      <c r="AO1140" s="406">
        <f t="shared" ref="AO1140" si="1874">AO1139</f>
        <v>0</v>
      </c>
      <c r="AP1140" s="406">
        <f t="shared" ref="AP1140" si="1875">AP1139</f>
        <v>0</v>
      </c>
      <c r="AQ1140" s="406">
        <f t="shared" ref="AQ1140" si="1876">AQ1139</f>
        <v>0</v>
      </c>
      <c r="AR1140" s="406">
        <f t="shared" ref="AR1140" si="1877">AR1139</f>
        <v>0</v>
      </c>
      <c r="AS1140" s="302"/>
    </row>
    <row r="1141" spans="1:45" ht="15" hidden="1" customHeight="1" outlineLevel="1">
      <c r="A1141" s="519"/>
      <c r="B1141" s="423"/>
      <c r="C1141" s="287"/>
      <c r="D1141" s="287"/>
      <c r="E1141" s="287"/>
      <c r="F1141" s="287"/>
      <c r="G1141" s="287"/>
      <c r="H1141" s="287"/>
      <c r="I1141" s="287"/>
      <c r="J1141" s="287"/>
      <c r="K1141" s="287"/>
      <c r="L1141" s="287"/>
      <c r="M1141" s="287"/>
      <c r="N1141" s="287"/>
      <c r="O1141" s="287"/>
      <c r="P1141" s="287"/>
      <c r="Q1141" s="287"/>
      <c r="R1141" s="287"/>
      <c r="S1141" s="287"/>
      <c r="T1141" s="287"/>
      <c r="U1141" s="287"/>
      <c r="V1141" s="287"/>
      <c r="W1141" s="287"/>
      <c r="X1141" s="287"/>
      <c r="Y1141" s="287"/>
      <c r="Z1141" s="287"/>
      <c r="AA1141" s="287"/>
      <c r="AB1141" s="287"/>
      <c r="AC1141" s="287"/>
      <c r="AD1141" s="287"/>
      <c r="AE1141" s="407"/>
      <c r="AF1141" s="420"/>
      <c r="AG1141" s="420"/>
      <c r="AH1141" s="420"/>
      <c r="AI1141" s="420"/>
      <c r="AJ1141" s="420"/>
      <c r="AK1141" s="420"/>
      <c r="AL1141" s="420"/>
      <c r="AM1141" s="420"/>
      <c r="AN1141" s="420"/>
      <c r="AO1141" s="420"/>
      <c r="AP1141" s="420"/>
      <c r="AQ1141" s="420"/>
      <c r="AR1141" s="420"/>
      <c r="AS1141" s="302"/>
    </row>
    <row r="1142" spans="1:45" ht="32.1" hidden="1" customHeight="1" outlineLevel="1">
      <c r="A1142" s="519">
        <v>46</v>
      </c>
      <c r="B1142" s="423" t="s">
        <v>138</v>
      </c>
      <c r="C1142" s="287" t="s">
        <v>25</v>
      </c>
      <c r="D1142" s="291"/>
      <c r="E1142" s="291"/>
      <c r="F1142" s="291"/>
      <c r="G1142" s="291"/>
      <c r="H1142" s="291"/>
      <c r="I1142" s="291"/>
      <c r="J1142" s="291"/>
      <c r="K1142" s="291"/>
      <c r="L1142" s="291"/>
      <c r="M1142" s="291"/>
      <c r="N1142" s="291"/>
      <c r="O1142" s="291"/>
      <c r="P1142" s="291"/>
      <c r="Q1142" s="291">
        <v>12</v>
      </c>
      <c r="R1142" s="291"/>
      <c r="S1142" s="291"/>
      <c r="T1142" s="291"/>
      <c r="U1142" s="291"/>
      <c r="V1142" s="291"/>
      <c r="W1142" s="291"/>
      <c r="X1142" s="291"/>
      <c r="Y1142" s="291"/>
      <c r="Z1142" s="291"/>
      <c r="AA1142" s="291"/>
      <c r="AB1142" s="291"/>
      <c r="AC1142" s="291"/>
      <c r="AD1142" s="291"/>
      <c r="AE1142" s="421"/>
      <c r="AF1142" s="410"/>
      <c r="AG1142" s="410"/>
      <c r="AH1142" s="410"/>
      <c r="AI1142" s="410"/>
      <c r="AJ1142" s="410"/>
      <c r="AK1142" s="410"/>
      <c r="AL1142" s="410"/>
      <c r="AM1142" s="410"/>
      <c r="AN1142" s="410"/>
      <c r="AO1142" s="410"/>
      <c r="AP1142" s="410"/>
      <c r="AQ1142" s="410"/>
      <c r="AR1142" s="410"/>
      <c r="AS1142" s="292">
        <f>SUM(AE1142:AR1142)</f>
        <v>0</v>
      </c>
    </row>
    <row r="1143" spans="1:45" ht="15" hidden="1" customHeight="1" outlineLevel="1">
      <c r="A1143" s="519"/>
      <c r="B1143" s="290" t="s">
        <v>345</v>
      </c>
      <c r="C1143" s="287" t="s">
        <v>163</v>
      </c>
      <c r="D1143" s="291"/>
      <c r="E1143" s="291"/>
      <c r="F1143" s="291"/>
      <c r="G1143" s="291"/>
      <c r="H1143" s="291"/>
      <c r="I1143" s="291"/>
      <c r="J1143" s="291"/>
      <c r="K1143" s="291"/>
      <c r="L1143" s="291"/>
      <c r="M1143" s="291"/>
      <c r="N1143" s="291"/>
      <c r="O1143" s="291"/>
      <c r="P1143" s="291"/>
      <c r="Q1143" s="291">
        <f>Q1142</f>
        <v>12</v>
      </c>
      <c r="R1143" s="291"/>
      <c r="S1143" s="291"/>
      <c r="T1143" s="291"/>
      <c r="U1143" s="291"/>
      <c r="V1143" s="291"/>
      <c r="W1143" s="291"/>
      <c r="X1143" s="291"/>
      <c r="Y1143" s="291"/>
      <c r="Z1143" s="291"/>
      <c r="AA1143" s="291"/>
      <c r="AB1143" s="291"/>
      <c r="AC1143" s="291"/>
      <c r="AD1143" s="291"/>
      <c r="AE1143" s="406">
        <f>AE1142</f>
        <v>0</v>
      </c>
      <c r="AF1143" s="406">
        <f t="shared" ref="AF1143" si="1878">AF1142</f>
        <v>0</v>
      </c>
      <c r="AG1143" s="406">
        <f t="shared" ref="AG1143" si="1879">AG1142</f>
        <v>0</v>
      </c>
      <c r="AH1143" s="406">
        <f t="shared" ref="AH1143" si="1880">AH1142</f>
        <v>0</v>
      </c>
      <c r="AI1143" s="406">
        <f t="shared" ref="AI1143" si="1881">AI1142</f>
        <v>0</v>
      </c>
      <c r="AJ1143" s="406">
        <f t="shared" ref="AJ1143" si="1882">AJ1142</f>
        <v>0</v>
      </c>
      <c r="AK1143" s="406">
        <f t="shared" ref="AK1143" si="1883">AK1142</f>
        <v>0</v>
      </c>
      <c r="AL1143" s="406">
        <f t="shared" ref="AL1143" si="1884">AL1142</f>
        <v>0</v>
      </c>
      <c r="AM1143" s="406">
        <f t="shared" ref="AM1143" si="1885">AM1142</f>
        <v>0</v>
      </c>
      <c r="AN1143" s="406">
        <f t="shared" ref="AN1143" si="1886">AN1142</f>
        <v>0</v>
      </c>
      <c r="AO1143" s="406">
        <f t="shared" ref="AO1143" si="1887">AO1142</f>
        <v>0</v>
      </c>
      <c r="AP1143" s="406">
        <f t="shared" ref="AP1143" si="1888">AP1142</f>
        <v>0</v>
      </c>
      <c r="AQ1143" s="406">
        <f t="shared" ref="AQ1143" si="1889">AQ1142</f>
        <v>0</v>
      </c>
      <c r="AR1143" s="406">
        <f t="shared" ref="AR1143" si="1890">AR1142</f>
        <v>0</v>
      </c>
      <c r="AS1143" s="302"/>
    </row>
    <row r="1144" spans="1:45" ht="15" hidden="1" customHeight="1" outlineLevel="1">
      <c r="A1144" s="519"/>
      <c r="B1144" s="423"/>
      <c r="C1144" s="287"/>
      <c r="D1144" s="287"/>
      <c r="E1144" s="287"/>
      <c r="F1144" s="287"/>
      <c r="G1144" s="287"/>
      <c r="H1144" s="287"/>
      <c r="I1144" s="287"/>
      <c r="J1144" s="287"/>
      <c r="K1144" s="287"/>
      <c r="L1144" s="287"/>
      <c r="M1144" s="287"/>
      <c r="N1144" s="287"/>
      <c r="O1144" s="287"/>
      <c r="P1144" s="287"/>
      <c r="Q1144" s="287"/>
      <c r="R1144" s="287"/>
      <c r="S1144" s="287"/>
      <c r="T1144" s="287"/>
      <c r="U1144" s="287"/>
      <c r="V1144" s="287"/>
      <c r="W1144" s="287"/>
      <c r="X1144" s="287"/>
      <c r="Y1144" s="287"/>
      <c r="Z1144" s="287"/>
      <c r="AA1144" s="287"/>
      <c r="AB1144" s="287"/>
      <c r="AC1144" s="287"/>
      <c r="AD1144" s="287"/>
      <c r="AE1144" s="407"/>
      <c r="AF1144" s="420"/>
      <c r="AG1144" s="420"/>
      <c r="AH1144" s="420"/>
      <c r="AI1144" s="420"/>
      <c r="AJ1144" s="420"/>
      <c r="AK1144" s="420"/>
      <c r="AL1144" s="420"/>
      <c r="AM1144" s="420"/>
      <c r="AN1144" s="420"/>
      <c r="AO1144" s="420"/>
      <c r="AP1144" s="420"/>
      <c r="AQ1144" s="420"/>
      <c r="AR1144" s="420"/>
      <c r="AS1144" s="302"/>
    </row>
    <row r="1145" spans="1:45" ht="35.450000000000003" hidden="1" customHeight="1" outlineLevel="1">
      <c r="A1145" s="519">
        <v>47</v>
      </c>
      <c r="B1145" s="423" t="s">
        <v>139</v>
      </c>
      <c r="C1145" s="287" t="s">
        <v>25</v>
      </c>
      <c r="D1145" s="291"/>
      <c r="E1145" s="291"/>
      <c r="F1145" s="291"/>
      <c r="G1145" s="291"/>
      <c r="H1145" s="291"/>
      <c r="I1145" s="291"/>
      <c r="J1145" s="291"/>
      <c r="K1145" s="291"/>
      <c r="L1145" s="291"/>
      <c r="M1145" s="291"/>
      <c r="N1145" s="291"/>
      <c r="O1145" s="291"/>
      <c r="P1145" s="291"/>
      <c r="Q1145" s="291">
        <v>12</v>
      </c>
      <c r="R1145" s="291"/>
      <c r="S1145" s="291"/>
      <c r="T1145" s="291"/>
      <c r="U1145" s="291"/>
      <c r="V1145" s="291"/>
      <c r="W1145" s="291"/>
      <c r="X1145" s="291"/>
      <c r="Y1145" s="291"/>
      <c r="Z1145" s="291"/>
      <c r="AA1145" s="291"/>
      <c r="AB1145" s="291"/>
      <c r="AC1145" s="291"/>
      <c r="AD1145" s="291"/>
      <c r="AE1145" s="421"/>
      <c r="AF1145" s="410"/>
      <c r="AG1145" s="410"/>
      <c r="AH1145" s="410"/>
      <c r="AI1145" s="410"/>
      <c r="AJ1145" s="410"/>
      <c r="AK1145" s="410"/>
      <c r="AL1145" s="410"/>
      <c r="AM1145" s="410"/>
      <c r="AN1145" s="410"/>
      <c r="AO1145" s="410"/>
      <c r="AP1145" s="410"/>
      <c r="AQ1145" s="410"/>
      <c r="AR1145" s="410"/>
      <c r="AS1145" s="292">
        <f>SUM(AE1145:AR1145)</f>
        <v>0</v>
      </c>
    </row>
    <row r="1146" spans="1:45" ht="15" hidden="1" customHeight="1" outlineLevel="1">
      <c r="A1146" s="519"/>
      <c r="B1146" s="290" t="s">
        <v>345</v>
      </c>
      <c r="C1146" s="287" t="s">
        <v>163</v>
      </c>
      <c r="D1146" s="291"/>
      <c r="E1146" s="291"/>
      <c r="F1146" s="291"/>
      <c r="G1146" s="291"/>
      <c r="H1146" s="291"/>
      <c r="I1146" s="291"/>
      <c r="J1146" s="291"/>
      <c r="K1146" s="291"/>
      <c r="L1146" s="291"/>
      <c r="M1146" s="291"/>
      <c r="N1146" s="291"/>
      <c r="O1146" s="291"/>
      <c r="P1146" s="291"/>
      <c r="Q1146" s="291">
        <f>Q1145</f>
        <v>12</v>
      </c>
      <c r="R1146" s="291"/>
      <c r="S1146" s="291"/>
      <c r="T1146" s="291"/>
      <c r="U1146" s="291"/>
      <c r="V1146" s="291"/>
      <c r="W1146" s="291"/>
      <c r="X1146" s="291"/>
      <c r="Y1146" s="291"/>
      <c r="Z1146" s="291"/>
      <c r="AA1146" s="291"/>
      <c r="AB1146" s="291"/>
      <c r="AC1146" s="291"/>
      <c r="AD1146" s="291"/>
      <c r="AE1146" s="406">
        <f>AE1145</f>
        <v>0</v>
      </c>
      <c r="AF1146" s="406">
        <f t="shared" ref="AF1146" si="1891">AF1145</f>
        <v>0</v>
      </c>
      <c r="AG1146" s="406">
        <f t="shared" ref="AG1146" si="1892">AG1145</f>
        <v>0</v>
      </c>
      <c r="AH1146" s="406">
        <f t="shared" ref="AH1146" si="1893">AH1145</f>
        <v>0</v>
      </c>
      <c r="AI1146" s="406">
        <f t="shared" ref="AI1146" si="1894">AI1145</f>
        <v>0</v>
      </c>
      <c r="AJ1146" s="406">
        <f t="shared" ref="AJ1146" si="1895">AJ1145</f>
        <v>0</v>
      </c>
      <c r="AK1146" s="406">
        <f t="shared" ref="AK1146" si="1896">AK1145</f>
        <v>0</v>
      </c>
      <c r="AL1146" s="406">
        <f t="shared" ref="AL1146" si="1897">AL1145</f>
        <v>0</v>
      </c>
      <c r="AM1146" s="406">
        <f t="shared" ref="AM1146" si="1898">AM1145</f>
        <v>0</v>
      </c>
      <c r="AN1146" s="406">
        <f t="shared" ref="AN1146" si="1899">AN1145</f>
        <v>0</v>
      </c>
      <c r="AO1146" s="406">
        <f t="shared" ref="AO1146" si="1900">AO1145</f>
        <v>0</v>
      </c>
      <c r="AP1146" s="406">
        <f t="shared" ref="AP1146" si="1901">AP1145</f>
        <v>0</v>
      </c>
      <c r="AQ1146" s="406">
        <f t="shared" ref="AQ1146" si="1902">AQ1145</f>
        <v>0</v>
      </c>
      <c r="AR1146" s="406">
        <f t="shared" ref="AR1146" si="1903">AR1145</f>
        <v>0</v>
      </c>
      <c r="AS1146" s="302"/>
    </row>
    <row r="1147" spans="1:45" ht="15" hidden="1" customHeight="1" outlineLevel="1">
      <c r="A1147" s="519"/>
      <c r="B1147" s="423"/>
      <c r="C1147" s="287"/>
      <c r="D1147" s="287"/>
      <c r="E1147" s="287"/>
      <c r="F1147" s="287"/>
      <c r="G1147" s="287"/>
      <c r="H1147" s="287"/>
      <c r="I1147" s="287"/>
      <c r="J1147" s="287"/>
      <c r="K1147" s="287"/>
      <c r="L1147" s="287"/>
      <c r="M1147" s="287"/>
      <c r="N1147" s="287"/>
      <c r="O1147" s="287"/>
      <c r="P1147" s="287"/>
      <c r="Q1147" s="287"/>
      <c r="R1147" s="287"/>
      <c r="S1147" s="287"/>
      <c r="T1147" s="287"/>
      <c r="U1147" s="287"/>
      <c r="V1147" s="287"/>
      <c r="W1147" s="287"/>
      <c r="X1147" s="287"/>
      <c r="Y1147" s="287"/>
      <c r="Z1147" s="287"/>
      <c r="AA1147" s="287"/>
      <c r="AB1147" s="287"/>
      <c r="AC1147" s="287"/>
      <c r="AD1147" s="287"/>
      <c r="AE1147" s="407"/>
      <c r="AF1147" s="420"/>
      <c r="AG1147" s="420"/>
      <c r="AH1147" s="420"/>
      <c r="AI1147" s="420"/>
      <c r="AJ1147" s="420"/>
      <c r="AK1147" s="420"/>
      <c r="AL1147" s="420"/>
      <c r="AM1147" s="420"/>
      <c r="AN1147" s="420"/>
      <c r="AO1147" s="420"/>
      <c r="AP1147" s="420"/>
      <c r="AQ1147" s="420"/>
      <c r="AR1147" s="420"/>
      <c r="AS1147" s="302"/>
    </row>
    <row r="1148" spans="1:45" ht="39.75" hidden="1" customHeight="1" outlineLevel="1">
      <c r="A1148" s="519">
        <v>48</v>
      </c>
      <c r="B1148" s="423" t="s">
        <v>140</v>
      </c>
      <c r="C1148" s="287" t="s">
        <v>25</v>
      </c>
      <c r="D1148" s="291"/>
      <c r="E1148" s="291"/>
      <c r="F1148" s="291"/>
      <c r="G1148" s="291"/>
      <c r="H1148" s="291"/>
      <c r="I1148" s="291"/>
      <c r="J1148" s="291"/>
      <c r="K1148" s="291"/>
      <c r="L1148" s="291"/>
      <c r="M1148" s="291"/>
      <c r="N1148" s="291"/>
      <c r="O1148" s="291"/>
      <c r="P1148" s="291"/>
      <c r="Q1148" s="291">
        <v>12</v>
      </c>
      <c r="R1148" s="291"/>
      <c r="S1148" s="291"/>
      <c r="T1148" s="291"/>
      <c r="U1148" s="291"/>
      <c r="V1148" s="291"/>
      <c r="W1148" s="291"/>
      <c r="X1148" s="291"/>
      <c r="Y1148" s="291"/>
      <c r="Z1148" s="291"/>
      <c r="AA1148" s="291"/>
      <c r="AB1148" s="291"/>
      <c r="AC1148" s="291"/>
      <c r="AD1148" s="291"/>
      <c r="AE1148" s="421"/>
      <c r="AF1148" s="410"/>
      <c r="AG1148" s="410"/>
      <c r="AH1148" s="410"/>
      <c r="AI1148" s="410"/>
      <c r="AJ1148" s="410"/>
      <c r="AK1148" s="410"/>
      <c r="AL1148" s="410"/>
      <c r="AM1148" s="410"/>
      <c r="AN1148" s="410"/>
      <c r="AO1148" s="410"/>
      <c r="AP1148" s="410"/>
      <c r="AQ1148" s="410"/>
      <c r="AR1148" s="410"/>
      <c r="AS1148" s="292">
        <f>SUM(AE1148:AR1148)</f>
        <v>0</v>
      </c>
    </row>
    <row r="1149" spans="1:45" ht="15" hidden="1" customHeight="1" outlineLevel="1">
      <c r="A1149" s="519"/>
      <c r="B1149" s="290" t="s">
        <v>345</v>
      </c>
      <c r="C1149" s="287" t="s">
        <v>163</v>
      </c>
      <c r="D1149" s="291"/>
      <c r="E1149" s="291"/>
      <c r="F1149" s="291"/>
      <c r="G1149" s="291"/>
      <c r="H1149" s="291"/>
      <c r="I1149" s="291"/>
      <c r="J1149" s="291"/>
      <c r="K1149" s="291"/>
      <c r="L1149" s="291"/>
      <c r="M1149" s="291"/>
      <c r="N1149" s="291"/>
      <c r="O1149" s="291"/>
      <c r="P1149" s="291"/>
      <c r="Q1149" s="291">
        <f>Q1148</f>
        <v>12</v>
      </c>
      <c r="R1149" s="291"/>
      <c r="S1149" s="291"/>
      <c r="T1149" s="291"/>
      <c r="U1149" s="291"/>
      <c r="V1149" s="291"/>
      <c r="W1149" s="291"/>
      <c r="X1149" s="291"/>
      <c r="Y1149" s="291"/>
      <c r="Z1149" s="291"/>
      <c r="AA1149" s="291"/>
      <c r="AB1149" s="291"/>
      <c r="AC1149" s="291"/>
      <c r="AD1149" s="291"/>
      <c r="AE1149" s="406">
        <f>AE1148</f>
        <v>0</v>
      </c>
      <c r="AF1149" s="406">
        <f t="shared" ref="AF1149" si="1904">AF1148</f>
        <v>0</v>
      </c>
      <c r="AG1149" s="406">
        <f t="shared" ref="AG1149" si="1905">AG1148</f>
        <v>0</v>
      </c>
      <c r="AH1149" s="406">
        <f t="shared" ref="AH1149" si="1906">AH1148</f>
        <v>0</v>
      </c>
      <c r="AI1149" s="406">
        <f t="shared" ref="AI1149" si="1907">AI1148</f>
        <v>0</v>
      </c>
      <c r="AJ1149" s="406">
        <f t="shared" ref="AJ1149" si="1908">AJ1148</f>
        <v>0</v>
      </c>
      <c r="AK1149" s="406">
        <f t="shared" ref="AK1149" si="1909">AK1148</f>
        <v>0</v>
      </c>
      <c r="AL1149" s="406">
        <f t="shared" ref="AL1149" si="1910">AL1148</f>
        <v>0</v>
      </c>
      <c r="AM1149" s="406">
        <f t="shared" ref="AM1149" si="1911">AM1148</f>
        <v>0</v>
      </c>
      <c r="AN1149" s="406">
        <f t="shared" ref="AN1149" si="1912">AN1148</f>
        <v>0</v>
      </c>
      <c r="AO1149" s="406">
        <f t="shared" ref="AO1149" si="1913">AO1148</f>
        <v>0</v>
      </c>
      <c r="AP1149" s="406">
        <f t="shared" ref="AP1149" si="1914">AP1148</f>
        <v>0</v>
      </c>
      <c r="AQ1149" s="406">
        <f t="shared" ref="AQ1149" si="1915">AQ1148</f>
        <v>0</v>
      </c>
      <c r="AR1149" s="406">
        <f t="shared" ref="AR1149" si="1916">AR1148</f>
        <v>0</v>
      </c>
      <c r="AS1149" s="302"/>
    </row>
    <row r="1150" spans="1:45" ht="15" hidden="1" customHeight="1" outlineLevel="1">
      <c r="A1150" s="519"/>
      <c r="B1150" s="423"/>
      <c r="C1150" s="287"/>
      <c r="D1150" s="287"/>
      <c r="E1150" s="287"/>
      <c r="F1150" s="287"/>
      <c r="G1150" s="287"/>
      <c r="H1150" s="287"/>
      <c r="I1150" s="287"/>
      <c r="J1150" s="287"/>
      <c r="K1150" s="287"/>
      <c r="L1150" s="287"/>
      <c r="M1150" s="287"/>
      <c r="N1150" s="287"/>
      <c r="O1150" s="287"/>
      <c r="P1150" s="287"/>
      <c r="Q1150" s="287"/>
      <c r="R1150" s="287"/>
      <c r="S1150" s="287"/>
      <c r="T1150" s="287"/>
      <c r="U1150" s="287"/>
      <c r="V1150" s="287"/>
      <c r="W1150" s="287"/>
      <c r="X1150" s="287"/>
      <c r="Y1150" s="287"/>
      <c r="Z1150" s="287"/>
      <c r="AA1150" s="287"/>
      <c r="AB1150" s="287"/>
      <c r="AC1150" s="287"/>
      <c r="AD1150" s="287"/>
      <c r="AE1150" s="407"/>
      <c r="AF1150" s="420"/>
      <c r="AG1150" s="420"/>
      <c r="AH1150" s="420"/>
      <c r="AI1150" s="420"/>
      <c r="AJ1150" s="420"/>
      <c r="AK1150" s="420"/>
      <c r="AL1150" s="420"/>
      <c r="AM1150" s="420"/>
      <c r="AN1150" s="420"/>
      <c r="AO1150" s="420"/>
      <c r="AP1150" s="420"/>
      <c r="AQ1150" s="420"/>
      <c r="AR1150" s="420"/>
      <c r="AS1150" s="302"/>
    </row>
    <row r="1151" spans="1:45" ht="33" hidden="1" customHeight="1" outlineLevel="1">
      <c r="A1151" s="519">
        <v>49</v>
      </c>
      <c r="B1151" s="423" t="s">
        <v>141</v>
      </c>
      <c r="C1151" s="287" t="s">
        <v>25</v>
      </c>
      <c r="D1151" s="291"/>
      <c r="E1151" s="291"/>
      <c r="F1151" s="291"/>
      <c r="G1151" s="291"/>
      <c r="H1151" s="291"/>
      <c r="I1151" s="291"/>
      <c r="J1151" s="291"/>
      <c r="K1151" s="291"/>
      <c r="L1151" s="291"/>
      <c r="M1151" s="291"/>
      <c r="N1151" s="291"/>
      <c r="O1151" s="291"/>
      <c r="P1151" s="291"/>
      <c r="Q1151" s="291">
        <v>12</v>
      </c>
      <c r="R1151" s="291"/>
      <c r="S1151" s="291"/>
      <c r="T1151" s="291"/>
      <c r="U1151" s="291"/>
      <c r="V1151" s="291"/>
      <c r="W1151" s="291"/>
      <c r="X1151" s="291"/>
      <c r="Y1151" s="291"/>
      <c r="Z1151" s="291"/>
      <c r="AA1151" s="291"/>
      <c r="AB1151" s="291"/>
      <c r="AC1151" s="291"/>
      <c r="AD1151" s="291"/>
      <c r="AE1151" s="421"/>
      <c r="AF1151" s="410"/>
      <c r="AG1151" s="410"/>
      <c r="AH1151" s="410"/>
      <c r="AI1151" s="410"/>
      <c r="AJ1151" s="410"/>
      <c r="AK1151" s="410"/>
      <c r="AL1151" s="410"/>
      <c r="AM1151" s="410"/>
      <c r="AN1151" s="410"/>
      <c r="AO1151" s="410"/>
      <c r="AP1151" s="410"/>
      <c r="AQ1151" s="410"/>
      <c r="AR1151" s="410"/>
      <c r="AS1151" s="292">
        <f>SUM(AE1151:AR1151)</f>
        <v>0</v>
      </c>
    </row>
    <row r="1152" spans="1:45" ht="15" hidden="1" customHeight="1" outlineLevel="1">
      <c r="A1152" s="519"/>
      <c r="B1152" s="290" t="s">
        <v>345</v>
      </c>
      <c r="C1152" s="287" t="s">
        <v>163</v>
      </c>
      <c r="D1152" s="291"/>
      <c r="E1152" s="291"/>
      <c r="F1152" s="291"/>
      <c r="G1152" s="291"/>
      <c r="H1152" s="291"/>
      <c r="I1152" s="291"/>
      <c r="J1152" s="291"/>
      <c r="K1152" s="291"/>
      <c r="L1152" s="291"/>
      <c r="M1152" s="291"/>
      <c r="N1152" s="291"/>
      <c r="O1152" s="291"/>
      <c r="P1152" s="291"/>
      <c r="Q1152" s="291">
        <f>Q1151</f>
        <v>12</v>
      </c>
      <c r="R1152" s="291"/>
      <c r="S1152" s="291"/>
      <c r="T1152" s="291"/>
      <c r="U1152" s="291"/>
      <c r="V1152" s="291"/>
      <c r="W1152" s="291"/>
      <c r="X1152" s="291"/>
      <c r="Y1152" s="291"/>
      <c r="Z1152" s="291"/>
      <c r="AA1152" s="291"/>
      <c r="AB1152" s="291"/>
      <c r="AC1152" s="291"/>
      <c r="AD1152" s="291"/>
      <c r="AE1152" s="406">
        <f>AE1151</f>
        <v>0</v>
      </c>
      <c r="AF1152" s="406">
        <f t="shared" ref="AF1152" si="1917">AF1151</f>
        <v>0</v>
      </c>
      <c r="AG1152" s="406">
        <f t="shared" ref="AG1152" si="1918">AG1151</f>
        <v>0</v>
      </c>
      <c r="AH1152" s="406">
        <f t="shared" ref="AH1152" si="1919">AH1151</f>
        <v>0</v>
      </c>
      <c r="AI1152" s="406">
        <f t="shared" ref="AI1152" si="1920">AI1151</f>
        <v>0</v>
      </c>
      <c r="AJ1152" s="406">
        <f t="shared" ref="AJ1152" si="1921">AJ1151</f>
        <v>0</v>
      </c>
      <c r="AK1152" s="406">
        <f t="shared" ref="AK1152" si="1922">AK1151</f>
        <v>0</v>
      </c>
      <c r="AL1152" s="406">
        <f t="shared" ref="AL1152" si="1923">AL1151</f>
        <v>0</v>
      </c>
      <c r="AM1152" s="406">
        <f t="shared" ref="AM1152" si="1924">AM1151</f>
        <v>0</v>
      </c>
      <c r="AN1152" s="406">
        <f t="shared" ref="AN1152" si="1925">AN1151</f>
        <v>0</v>
      </c>
      <c r="AO1152" s="406">
        <f t="shared" ref="AO1152" si="1926">AO1151</f>
        <v>0</v>
      </c>
      <c r="AP1152" s="406">
        <f t="shared" ref="AP1152" si="1927">AP1151</f>
        <v>0</v>
      </c>
      <c r="AQ1152" s="406">
        <f t="shared" ref="AQ1152" si="1928">AQ1151</f>
        <v>0</v>
      </c>
      <c r="AR1152" s="406">
        <f t="shared" ref="AR1152" si="1929">AR1151</f>
        <v>0</v>
      </c>
      <c r="AS1152" s="302"/>
    </row>
    <row r="1153" spans="1:45" ht="15" hidden="1" customHeight="1" outlineLevel="1">
      <c r="A1153" s="519"/>
      <c r="B1153" s="290"/>
      <c r="C1153" s="287"/>
      <c r="D1153" s="736"/>
      <c r="E1153" s="736"/>
      <c r="F1153" s="736"/>
      <c r="G1153" s="736"/>
      <c r="H1153" s="736"/>
      <c r="I1153" s="736"/>
      <c r="J1153" s="736"/>
      <c r="K1153" s="736"/>
      <c r="L1153" s="736"/>
      <c r="M1153" s="736"/>
      <c r="N1153" s="736"/>
      <c r="O1153" s="736"/>
      <c r="P1153" s="736"/>
      <c r="Q1153" s="736"/>
      <c r="R1153" s="736"/>
      <c r="S1153" s="736"/>
      <c r="T1153" s="736"/>
      <c r="U1153" s="736"/>
      <c r="V1153" s="736"/>
      <c r="W1153" s="736"/>
      <c r="X1153" s="736"/>
      <c r="Y1153" s="736"/>
      <c r="Z1153" s="736"/>
      <c r="AA1153" s="736"/>
      <c r="AB1153" s="736"/>
      <c r="AC1153" s="736"/>
      <c r="AD1153" s="736"/>
      <c r="AE1153" s="406"/>
      <c r="AF1153" s="406"/>
      <c r="AG1153" s="406"/>
      <c r="AH1153" s="406"/>
      <c r="AI1153" s="406"/>
      <c r="AJ1153" s="406"/>
      <c r="AK1153" s="406"/>
      <c r="AL1153" s="406"/>
      <c r="AM1153" s="406"/>
      <c r="AN1153" s="406"/>
      <c r="AO1153" s="406"/>
      <c r="AP1153" s="406"/>
      <c r="AQ1153" s="406"/>
      <c r="AR1153" s="406"/>
      <c r="AS1153" s="302"/>
    </row>
    <row r="1154" spans="1:45" ht="15.75" hidden="1" outlineLevel="1">
      <c r="A1154" s="519"/>
      <c r="B1154" s="741" t="s">
        <v>929</v>
      </c>
      <c r="AS1154" s="737"/>
    </row>
    <row r="1155" spans="1:45" hidden="1" outlineLevel="1">
      <c r="A1155" s="519">
        <v>50</v>
      </c>
      <c r="B1155" s="290"/>
      <c r="AS1155" s="737"/>
    </row>
    <row r="1156" spans="1:45" ht="15.75" hidden="1" outlineLevel="1">
      <c r="A1156" s="519"/>
      <c r="B1156" s="423" t="s">
        <v>928</v>
      </c>
      <c r="C1156" s="287" t="s">
        <v>25</v>
      </c>
      <c r="D1156" s="291"/>
      <c r="E1156" s="291"/>
      <c r="F1156" s="291"/>
      <c r="G1156" s="291"/>
      <c r="H1156" s="291"/>
      <c r="I1156" s="291"/>
      <c r="J1156" s="291"/>
      <c r="K1156" s="291"/>
      <c r="L1156" s="291"/>
      <c r="M1156" s="291"/>
      <c r="N1156" s="291"/>
      <c r="O1156" s="291"/>
      <c r="P1156" s="291"/>
      <c r="Q1156" s="291">
        <v>12</v>
      </c>
      <c r="R1156" s="291"/>
      <c r="S1156" s="291"/>
      <c r="T1156" s="291"/>
      <c r="U1156" s="291"/>
      <c r="V1156" s="291"/>
      <c r="W1156" s="291"/>
      <c r="X1156" s="291"/>
      <c r="Y1156" s="291"/>
      <c r="Z1156" s="291"/>
      <c r="AA1156" s="291"/>
      <c r="AB1156" s="291"/>
      <c r="AC1156" s="291"/>
      <c r="AD1156" s="291"/>
      <c r="AE1156" s="421"/>
      <c r="AF1156" s="410"/>
      <c r="AG1156" s="410"/>
      <c r="AH1156" s="410"/>
      <c r="AI1156" s="410"/>
      <c r="AJ1156" s="410"/>
      <c r="AK1156" s="410"/>
      <c r="AL1156" s="410"/>
      <c r="AM1156" s="410"/>
      <c r="AN1156" s="410"/>
      <c r="AO1156" s="410"/>
      <c r="AP1156" s="410"/>
      <c r="AQ1156" s="410"/>
      <c r="AR1156" s="410"/>
      <c r="AS1156" s="292">
        <f>SUM(AE1156:AR1156)</f>
        <v>0</v>
      </c>
    </row>
    <row r="1157" spans="1:45" hidden="1" outlineLevel="1">
      <c r="A1157" s="519"/>
      <c r="B1157" s="290" t="s">
        <v>345</v>
      </c>
      <c r="C1157" s="287" t="s">
        <v>163</v>
      </c>
      <c r="D1157" s="291"/>
      <c r="E1157" s="291"/>
      <c r="F1157" s="291"/>
      <c r="G1157" s="291"/>
      <c r="H1157" s="291"/>
      <c r="I1157" s="291"/>
      <c r="J1157" s="291"/>
      <c r="K1157" s="291"/>
      <c r="L1157" s="291"/>
      <c r="M1157" s="291"/>
      <c r="N1157" s="291"/>
      <c r="O1157" s="291"/>
      <c r="P1157" s="291"/>
      <c r="Q1157" s="291">
        <f>Q1156</f>
        <v>12</v>
      </c>
      <c r="R1157" s="291"/>
      <c r="S1157" s="291"/>
      <c r="T1157" s="291"/>
      <c r="U1157" s="291"/>
      <c r="V1157" s="291"/>
      <c r="W1157" s="291"/>
      <c r="X1157" s="291"/>
      <c r="Y1157" s="291"/>
      <c r="Z1157" s="291"/>
      <c r="AA1157" s="291"/>
      <c r="AB1157" s="291"/>
      <c r="AC1157" s="291"/>
      <c r="AD1157" s="291"/>
      <c r="AE1157" s="406">
        <f>AE1156</f>
        <v>0</v>
      </c>
      <c r="AF1157" s="406">
        <f t="shared" ref="AF1157:AR1157" si="1930">AF1156</f>
        <v>0</v>
      </c>
      <c r="AG1157" s="406">
        <f t="shared" si="1930"/>
        <v>0</v>
      </c>
      <c r="AH1157" s="406">
        <f t="shared" si="1930"/>
        <v>0</v>
      </c>
      <c r="AI1157" s="406">
        <f t="shared" si="1930"/>
        <v>0</v>
      </c>
      <c r="AJ1157" s="406">
        <f t="shared" si="1930"/>
        <v>0</v>
      </c>
      <c r="AK1157" s="406">
        <f t="shared" si="1930"/>
        <v>0</v>
      </c>
      <c r="AL1157" s="406">
        <f t="shared" si="1930"/>
        <v>0</v>
      </c>
      <c r="AM1157" s="406">
        <f t="shared" si="1930"/>
        <v>0</v>
      </c>
      <c r="AN1157" s="406">
        <f t="shared" si="1930"/>
        <v>0</v>
      </c>
      <c r="AO1157" s="406">
        <f t="shared" si="1930"/>
        <v>0</v>
      </c>
      <c r="AP1157" s="406">
        <f t="shared" si="1930"/>
        <v>0</v>
      </c>
      <c r="AQ1157" s="406">
        <f t="shared" si="1930"/>
        <v>0</v>
      </c>
      <c r="AR1157" s="406">
        <f t="shared" si="1930"/>
        <v>0</v>
      </c>
      <c r="AS1157" s="302"/>
    </row>
    <row r="1158" spans="1:45" hidden="1" outlineLevel="1">
      <c r="A1158" s="519"/>
      <c r="B1158" s="290"/>
      <c r="C1158" s="301"/>
      <c r="D1158" s="287"/>
      <c r="E1158" s="287"/>
      <c r="F1158" s="287"/>
      <c r="G1158" s="287"/>
      <c r="H1158" s="287"/>
      <c r="I1158" s="287"/>
      <c r="J1158" s="287"/>
      <c r="K1158" s="287"/>
      <c r="L1158" s="287"/>
      <c r="M1158" s="287"/>
      <c r="N1158" s="287"/>
      <c r="O1158" s="287"/>
      <c r="P1158" s="287"/>
      <c r="Q1158" s="287"/>
      <c r="R1158" s="287"/>
      <c r="S1158" s="287"/>
      <c r="T1158" s="287"/>
      <c r="U1158" s="287"/>
      <c r="V1158" s="287"/>
      <c r="W1158" s="287"/>
      <c r="X1158" s="287"/>
      <c r="Y1158" s="287"/>
      <c r="Z1158" s="287"/>
      <c r="AA1158" s="287"/>
      <c r="AB1158" s="287"/>
      <c r="AC1158" s="287"/>
      <c r="AD1158" s="287"/>
      <c r="AE1158" s="297"/>
      <c r="AF1158" s="297"/>
      <c r="AG1158" s="297"/>
      <c r="AH1158" s="297"/>
      <c r="AI1158" s="297"/>
      <c r="AJ1158" s="297"/>
      <c r="AK1158" s="297"/>
      <c r="AL1158" s="297"/>
      <c r="AM1158" s="297"/>
      <c r="AN1158" s="297"/>
      <c r="AO1158" s="297"/>
      <c r="AP1158" s="297"/>
      <c r="AQ1158" s="297"/>
      <c r="AR1158" s="297"/>
      <c r="AS1158" s="302"/>
    </row>
    <row r="1159" spans="1:45" ht="15.75" collapsed="1">
      <c r="B1159" s="323" t="s">
        <v>346</v>
      </c>
      <c r="C1159" s="325"/>
      <c r="D1159" s="325">
        <f>SUM(D997:D1152)</f>
        <v>5104908.0798299368</v>
      </c>
      <c r="E1159" s="325">
        <f t="shared" ref="E1159:P1159" si="1931">SUM(E997:E1152)</f>
        <v>5104908.0798299368</v>
      </c>
      <c r="F1159" s="325">
        <f t="shared" si="1931"/>
        <v>5104908.0798299368</v>
      </c>
      <c r="G1159" s="325">
        <f t="shared" si="1931"/>
        <v>5104908.0798299368</v>
      </c>
      <c r="H1159" s="325">
        <f t="shared" si="1931"/>
        <v>5104908.0798299368</v>
      </c>
      <c r="I1159" s="325">
        <f t="shared" si="1931"/>
        <v>5001103.1745162737</v>
      </c>
      <c r="J1159" s="325">
        <f t="shared" si="1931"/>
        <v>5001103.1745162737</v>
      </c>
      <c r="K1159" s="325">
        <f t="shared" si="1931"/>
        <v>5001103.1745162737</v>
      </c>
      <c r="L1159" s="325">
        <f t="shared" si="1931"/>
        <v>4980436.6208094675</v>
      </c>
      <c r="M1159" s="325">
        <f t="shared" si="1931"/>
        <v>4980436.6208094675</v>
      </c>
      <c r="N1159" s="325">
        <f t="shared" si="1931"/>
        <v>4935869.7097255662</v>
      </c>
      <c r="O1159" s="325">
        <f t="shared" si="1931"/>
        <v>4766785.7164962683</v>
      </c>
      <c r="P1159" s="325">
        <f t="shared" si="1931"/>
        <v>3286229.9617754803</v>
      </c>
      <c r="Q1159" s="325"/>
      <c r="R1159" s="325">
        <f>SUM(R997:R1152)</f>
        <v>1108.691971117647</v>
      </c>
      <c r="S1159" s="325">
        <f t="shared" ref="S1159:AD1159" si="1932">SUM(S997:S1152)</f>
        <v>1108.691971117647</v>
      </c>
      <c r="T1159" s="325">
        <f t="shared" si="1932"/>
        <v>1108.691971117647</v>
      </c>
      <c r="U1159" s="325">
        <f t="shared" si="1932"/>
        <v>1108.691971117647</v>
      </c>
      <c r="V1159" s="325">
        <f t="shared" si="1932"/>
        <v>1108.691971117647</v>
      </c>
      <c r="W1159" s="325">
        <f t="shared" si="1932"/>
        <v>1094.3512812688671</v>
      </c>
      <c r="X1159" s="325">
        <f t="shared" si="1932"/>
        <v>1094.3512812688671</v>
      </c>
      <c r="Y1159" s="325">
        <f t="shared" si="1932"/>
        <v>1094.3512812688671</v>
      </c>
      <c r="Z1159" s="325">
        <f t="shared" si="1932"/>
        <v>1093.4812981273558</v>
      </c>
      <c r="AA1159" s="325">
        <f t="shared" si="1932"/>
        <v>1093.4812981273558</v>
      </c>
      <c r="AB1159" s="325">
        <f t="shared" si="1932"/>
        <v>1083.4624600138245</v>
      </c>
      <c r="AC1159" s="325">
        <f t="shared" si="1932"/>
        <v>1022.5075121634329</v>
      </c>
      <c r="AD1159" s="325">
        <f t="shared" si="1932"/>
        <v>725.3381094066192</v>
      </c>
      <c r="AE1159" s="325">
        <f>IF(AE995="kWh",SUMPRODUCT(D997:D1157,AE997:AE1157))</f>
        <v>0</v>
      </c>
      <c r="AF1159" s="859">
        <f>IF(AF995="kWh",SUMPRODUCT(D997:D1157,AF997:AF1157))</f>
        <v>775340.20199995488</v>
      </c>
      <c r="AG1159" s="325">
        <f>IF(AG995="kw",SUMPRODUCT($Q$997:$Q$1157,$R$997:$R$1157,AG997:AG1157),SUMPRODUCT($D$997:$D$1157,AG997:AG1157))</f>
        <v>329.07489075630252</v>
      </c>
      <c r="AH1159" s="325">
        <f t="shared" ref="AH1159:AR1159" si="1933">IF(AH995="kw",SUMPRODUCT($Q$997:$Q$1157,$R$997:$R$1157,AH997:AH1157),SUMPRODUCT($D$997:$D$1157,AH997:AH1157))</f>
        <v>5602.7290808823536</v>
      </c>
      <c r="AI1159" s="325">
        <f t="shared" si="1933"/>
        <v>291.20593487394956</v>
      </c>
      <c r="AJ1159" s="325">
        <f t="shared" si="1933"/>
        <v>6532.2426240000004</v>
      </c>
      <c r="AK1159" s="325">
        <f t="shared" si="1933"/>
        <v>0</v>
      </c>
      <c r="AL1159" s="325">
        <f t="shared" si="1933"/>
        <v>0</v>
      </c>
      <c r="AM1159" s="325">
        <f t="shared" si="1933"/>
        <v>0</v>
      </c>
      <c r="AN1159" s="325">
        <f t="shared" si="1933"/>
        <v>0</v>
      </c>
      <c r="AO1159" s="325">
        <f t="shared" si="1933"/>
        <v>0</v>
      </c>
      <c r="AP1159" s="325">
        <f t="shared" si="1933"/>
        <v>0</v>
      </c>
      <c r="AQ1159" s="325">
        <f t="shared" si="1933"/>
        <v>0</v>
      </c>
      <c r="AR1159" s="325">
        <f t="shared" si="1933"/>
        <v>0</v>
      </c>
      <c r="AS1159" s="326"/>
    </row>
    <row r="1160" spans="1:45" ht="15.75">
      <c r="B1160" s="386" t="s">
        <v>347</v>
      </c>
      <c r="C1160" s="387"/>
      <c r="D1160" s="387"/>
      <c r="E1160" s="387"/>
      <c r="F1160" s="387"/>
      <c r="G1160" s="387"/>
      <c r="H1160" s="387"/>
      <c r="I1160" s="387"/>
      <c r="J1160" s="387"/>
      <c r="K1160" s="387"/>
      <c r="L1160" s="387"/>
      <c r="M1160" s="387"/>
      <c r="N1160" s="387"/>
      <c r="O1160" s="387"/>
      <c r="P1160" s="387"/>
      <c r="Q1160" s="387"/>
      <c r="R1160" s="387"/>
      <c r="S1160" s="387"/>
      <c r="T1160" s="387"/>
      <c r="U1160" s="387"/>
      <c r="V1160" s="387"/>
      <c r="W1160" s="387"/>
      <c r="X1160" s="387"/>
      <c r="Y1160" s="387"/>
      <c r="Z1160" s="387"/>
      <c r="AA1160" s="387"/>
      <c r="AB1160" s="387"/>
      <c r="AC1160" s="387"/>
      <c r="AD1160" s="387"/>
      <c r="AE1160" s="387">
        <f>HLOOKUP(AE994,'2. LRAMVA Threshold'!$B$42:$Q$60,12,FALSE)</f>
        <v>12486004.890170673</v>
      </c>
      <c r="AF1160" s="387">
        <f>HLOOKUP(AF994,'2. LRAMVA Threshold'!$B$42:$Q$53,12,FALSE)</f>
        <v>1448724.3074137308</v>
      </c>
      <c r="AG1160" s="387">
        <f>HLOOKUP(AG799,'2. LRAMVA Threshold'!$B$42:$Q$53,12,FALSE)</f>
        <v>64525.781647566444</v>
      </c>
      <c r="AH1160" s="387">
        <f>HLOOKUP(AH799,'2. LRAMVA Threshold'!$B$42:$Q$53,12,FALSE)</f>
        <v>35242.11041397263</v>
      </c>
      <c r="AI1160" s="387">
        <f>HLOOKUP(AI799,'2. LRAMVA Threshold'!$B$42:$Q$53,12,FALSE)</f>
        <v>0</v>
      </c>
      <c r="AJ1160" s="387">
        <f>HLOOKUP(AJ799,'2. LRAMVA Threshold'!$B$42:$Q$53,12,FALSE)</f>
        <v>0</v>
      </c>
      <c r="AK1160" s="387">
        <f>HLOOKUP(AK799,'2. LRAMVA Threshold'!$B$42:$Q$53,12,FALSE)</f>
        <v>0</v>
      </c>
      <c r="AL1160" s="387">
        <f>HLOOKUP(AL799,'2. LRAMVA Threshold'!$B$42:$Q$53,12,FALSE)</f>
        <v>0</v>
      </c>
      <c r="AM1160" s="387">
        <f>HLOOKUP(AM799,'2. LRAMVA Threshold'!$B$42:$Q$53,12,FALSE)</f>
        <v>0</v>
      </c>
      <c r="AN1160" s="387">
        <f>HLOOKUP(AN799,'2. LRAMVA Threshold'!$B$42:$Q$53,12,FALSE)</f>
        <v>0</v>
      </c>
      <c r="AO1160" s="387">
        <f>HLOOKUP(AO799,'2. LRAMVA Threshold'!$B$42:$Q$53,12,FALSE)</f>
        <v>0</v>
      </c>
      <c r="AP1160" s="387">
        <f>HLOOKUP(AP799,'2. LRAMVA Threshold'!$B$42:$Q$53,12,FALSE)</f>
        <v>0</v>
      </c>
      <c r="AQ1160" s="387">
        <f>HLOOKUP(AQ799,'2. LRAMVA Threshold'!$B$42:$Q$53,12,FALSE)</f>
        <v>0</v>
      </c>
      <c r="AR1160" s="387">
        <f>HLOOKUP(AR799,'2. LRAMVA Threshold'!$B$42:$Q$53,12,FALSE)</f>
        <v>0</v>
      </c>
      <c r="AS1160" s="437"/>
    </row>
    <row r="1161" spans="1:45">
      <c r="B1161" s="389"/>
      <c r="C1161" s="427"/>
      <c r="D1161" s="428"/>
      <c r="E1161" s="428"/>
      <c r="F1161" s="428"/>
      <c r="G1161" s="428"/>
      <c r="H1161" s="428"/>
      <c r="I1161" s="428"/>
      <c r="J1161" s="428"/>
      <c r="K1161" s="428"/>
      <c r="L1161" s="428"/>
      <c r="M1161" s="428"/>
      <c r="N1161" s="391"/>
      <c r="O1161" s="391"/>
      <c r="P1161" s="391"/>
      <c r="Q1161" s="428"/>
      <c r="R1161" s="429"/>
      <c r="S1161" s="428"/>
      <c r="T1161" s="428"/>
      <c r="U1161" s="428"/>
      <c r="V1161" s="430"/>
      <c r="W1161" s="430"/>
      <c r="X1161" s="430"/>
      <c r="Y1161" s="430"/>
      <c r="Z1161" s="428"/>
      <c r="AA1161" s="428"/>
      <c r="AB1161" s="391"/>
      <c r="AC1161" s="391"/>
      <c r="AD1161" s="391"/>
      <c r="AE1161" s="431"/>
      <c r="AF1161" s="431"/>
      <c r="AG1161" s="431"/>
      <c r="AH1161" s="431"/>
      <c r="AI1161" s="431"/>
      <c r="AJ1161" s="431"/>
      <c r="AK1161" s="431"/>
      <c r="AL1161" s="394"/>
      <c r="AM1161" s="394"/>
      <c r="AN1161" s="394"/>
      <c r="AO1161" s="394"/>
      <c r="AP1161" s="394"/>
      <c r="AQ1161" s="394"/>
      <c r="AR1161" s="394"/>
      <c r="AS1161" s="759"/>
    </row>
    <row r="1162" spans="1:45">
      <c r="B1162" s="320" t="s">
        <v>348</v>
      </c>
      <c r="C1162" s="334"/>
      <c r="D1162" s="334"/>
      <c r="E1162" s="371"/>
      <c r="F1162" s="371"/>
      <c r="G1162" s="371"/>
      <c r="H1162" s="371"/>
      <c r="I1162" s="371"/>
      <c r="J1162" s="371"/>
      <c r="K1162" s="371"/>
      <c r="L1162" s="371"/>
      <c r="M1162" s="371"/>
      <c r="N1162" s="371"/>
      <c r="O1162" s="371"/>
      <c r="P1162" s="371"/>
      <c r="Q1162" s="371"/>
      <c r="R1162" s="287"/>
      <c r="S1162" s="336"/>
      <c r="T1162" s="336"/>
      <c r="U1162" s="336"/>
      <c r="V1162" s="335"/>
      <c r="W1162" s="335"/>
      <c r="X1162" s="335"/>
      <c r="Y1162" s="335"/>
      <c r="Z1162" s="336"/>
      <c r="AA1162" s="336"/>
      <c r="AB1162" s="336"/>
      <c r="AC1162" s="336"/>
      <c r="AD1162" s="336"/>
      <c r="AE1162" s="802">
        <f>HLOOKUP(AE$35,'3.  Distribution Rates'!$C$122:$P$135,12,FALSE)</f>
        <v>0</v>
      </c>
      <c r="AF1162" s="802">
        <f>HLOOKUP(AF$35,'3.  Distribution Rates'!$C$122:$P$135,12,FALSE)</f>
        <v>1.7399999999999999E-2</v>
      </c>
      <c r="AG1162" s="337">
        <f>HLOOKUP(AG$35,'3.  Distribution Rates'!$C$122:$P$135,12,FALSE)</f>
        <v>2.9479000000000002</v>
      </c>
      <c r="AH1162" s="337">
        <f>HLOOKUP(AH$35,'3.  Distribution Rates'!$C$122:$P$135,12,FALSE)</f>
        <v>3.4220999999999999</v>
      </c>
      <c r="AI1162" s="337">
        <f>HLOOKUP(AI$35,'3.  Distribution Rates'!$C$122:$P$135,12,FALSE)</f>
        <v>2.5909</v>
      </c>
      <c r="AJ1162" s="337">
        <f>HLOOKUP(AJ$35,'3.  Distribution Rates'!$C$122:$P$135,12,FALSE)</f>
        <v>11.9826</v>
      </c>
      <c r="AK1162" s="337">
        <f>HLOOKUP(AK$35,'3.  Distribution Rates'!$C$122:$P$135,12,FALSE)</f>
        <v>2.0500000000000001E-2</v>
      </c>
      <c r="AL1162" s="337">
        <f>HLOOKUP(AL$35,'3.  Distribution Rates'!$C$122:$P$135,12,FALSE)</f>
        <v>0</v>
      </c>
      <c r="AM1162" s="337">
        <f>HLOOKUP(AM$35,'3.  Distribution Rates'!$C$122:$P$135,12,FALSE)</f>
        <v>0</v>
      </c>
      <c r="AN1162" s="337">
        <f>HLOOKUP(AN$35,'3.  Distribution Rates'!$C$122:$P$135,12,FALSE)</f>
        <v>0</v>
      </c>
      <c r="AO1162" s="337">
        <f>HLOOKUP(AO$35,'3.  Distribution Rates'!$C$122:$P$135,12,FALSE)</f>
        <v>0</v>
      </c>
      <c r="AP1162" s="337">
        <f>HLOOKUP(AP$35,'3.  Distribution Rates'!$C$122:$P$135,12,FALSE)</f>
        <v>0</v>
      </c>
      <c r="AQ1162" s="337">
        <f>HLOOKUP(AQ$35,'3.  Distribution Rates'!$C$122:$P$135,12,FALSE)</f>
        <v>0</v>
      </c>
      <c r="AR1162" s="337">
        <f>HLOOKUP(AR$35,'3.  Distribution Rates'!$C$122:$P$135,12,FALSE)</f>
        <v>0</v>
      </c>
      <c r="AS1162" s="760"/>
    </row>
    <row r="1163" spans="1:45">
      <c r="B1163" s="320" t="s">
        <v>352</v>
      </c>
      <c r="C1163" s="341"/>
      <c r="D1163" s="305"/>
      <c r="E1163" s="275"/>
      <c r="F1163" s="275"/>
      <c r="G1163" s="275"/>
      <c r="H1163" s="275"/>
      <c r="I1163" s="275"/>
      <c r="J1163" s="275"/>
      <c r="K1163" s="275"/>
      <c r="L1163" s="275"/>
      <c r="M1163" s="275"/>
      <c r="N1163" s="275"/>
      <c r="O1163" s="275"/>
      <c r="P1163" s="275"/>
      <c r="Q1163" s="275"/>
      <c r="R1163" s="287"/>
      <c r="S1163" s="275"/>
      <c r="T1163" s="275"/>
      <c r="U1163" s="275"/>
      <c r="V1163" s="305"/>
      <c r="W1163" s="305"/>
      <c r="X1163" s="305"/>
      <c r="Y1163" s="305"/>
      <c r="Z1163" s="275"/>
      <c r="AA1163" s="275"/>
      <c r="AB1163" s="275"/>
      <c r="AC1163" s="275"/>
      <c r="AD1163" s="275"/>
      <c r="AE1163" s="373">
        <f>'4.  2011-2014 LRAM'!AM143*AE1162</f>
        <v>0</v>
      </c>
      <c r="AF1163" s="373">
        <f>'4.  2011-2014 LRAM'!AN143*AF1162</f>
        <v>0</v>
      </c>
      <c r="AG1163" s="373">
        <f>'4.  2011-2014 LRAM'!AO143*AG1162</f>
        <v>0</v>
      </c>
      <c r="AH1163" s="373">
        <f>'4.  2011-2014 LRAM'!AP143*AH1162</f>
        <v>0</v>
      </c>
      <c r="AI1163" s="373">
        <f>'4.  2011-2014 LRAM'!AQ143*AI1162</f>
        <v>0</v>
      </c>
      <c r="AJ1163" s="373">
        <f>'4.  2011-2014 LRAM'!AR143*AJ1162</f>
        <v>0</v>
      </c>
      <c r="AK1163" s="373">
        <f>'4.  2011-2014 LRAM'!AS143*AK1162</f>
        <v>0</v>
      </c>
      <c r="AL1163" s="373">
        <f>'4.  2011-2014 LRAM'!AT143*AL1162</f>
        <v>0</v>
      </c>
      <c r="AM1163" s="373">
        <f>'4.  2011-2014 LRAM'!AU143*AM1162</f>
        <v>0</v>
      </c>
      <c r="AN1163" s="373">
        <f>'4.  2011-2014 LRAM'!AV143*AN1162</f>
        <v>0</v>
      </c>
      <c r="AO1163" s="373">
        <f>'4.  2011-2014 LRAM'!AW143*AO1162</f>
        <v>0</v>
      </c>
      <c r="AP1163" s="373">
        <f>'4.  2011-2014 LRAM'!AX143*AP1162</f>
        <v>0</v>
      </c>
      <c r="AQ1163" s="373">
        <f>'4.  2011-2014 LRAM'!AY143*AQ1162</f>
        <v>0</v>
      </c>
      <c r="AR1163" s="373">
        <f>'4.  2011-2014 LRAM'!AZ143*AR1162</f>
        <v>0</v>
      </c>
      <c r="AS1163" s="761">
        <f t="shared" ref="AS1163:AS1172" si="1934">SUM(AE1163:AR1163)</f>
        <v>0</v>
      </c>
    </row>
    <row r="1164" spans="1:45">
      <c r="B1164" s="320" t="s">
        <v>353</v>
      </c>
      <c r="C1164" s="341"/>
      <c r="D1164" s="305"/>
      <c r="E1164" s="275"/>
      <c r="F1164" s="275"/>
      <c r="G1164" s="275"/>
      <c r="H1164" s="275"/>
      <c r="I1164" s="275"/>
      <c r="J1164" s="275"/>
      <c r="K1164" s="275"/>
      <c r="L1164" s="275"/>
      <c r="M1164" s="275"/>
      <c r="N1164" s="275"/>
      <c r="O1164" s="275"/>
      <c r="P1164" s="275"/>
      <c r="Q1164" s="275"/>
      <c r="R1164" s="287"/>
      <c r="S1164" s="275"/>
      <c r="T1164" s="275"/>
      <c r="U1164" s="275"/>
      <c r="V1164" s="305"/>
      <c r="W1164" s="305"/>
      <c r="X1164" s="305"/>
      <c r="Y1164" s="305"/>
      <c r="Z1164" s="275"/>
      <c r="AA1164" s="275"/>
      <c r="AB1164" s="275"/>
      <c r="AC1164" s="275"/>
      <c r="AD1164" s="275"/>
      <c r="AE1164" s="373">
        <f>'4.  2011-2014 LRAM'!AM282*AE1162</f>
        <v>0</v>
      </c>
      <c r="AF1164" s="373">
        <f>'4.  2011-2014 LRAM'!AN282*AF1162</f>
        <v>0</v>
      </c>
      <c r="AG1164" s="373">
        <f>'4.  2011-2014 LRAM'!AO282*AG1162</f>
        <v>0</v>
      </c>
      <c r="AH1164" s="373">
        <f>'4.  2011-2014 LRAM'!AP282*AH1162</f>
        <v>0</v>
      </c>
      <c r="AI1164" s="373">
        <f>'4.  2011-2014 LRAM'!AQ282*AI1162</f>
        <v>0</v>
      </c>
      <c r="AJ1164" s="373">
        <f>'4.  2011-2014 LRAM'!AR282*AJ1162</f>
        <v>0</v>
      </c>
      <c r="AK1164" s="373">
        <f>'4.  2011-2014 LRAM'!AS282*AK1162</f>
        <v>0</v>
      </c>
      <c r="AL1164" s="373">
        <f>'4.  2011-2014 LRAM'!AT282*AL1162</f>
        <v>0</v>
      </c>
      <c r="AM1164" s="373">
        <f>'4.  2011-2014 LRAM'!AU282*AM1162</f>
        <v>0</v>
      </c>
      <c r="AN1164" s="373">
        <f>'4.  2011-2014 LRAM'!AV282*AN1162</f>
        <v>0</v>
      </c>
      <c r="AO1164" s="373">
        <f>'4.  2011-2014 LRAM'!AW282*AO1162</f>
        <v>0</v>
      </c>
      <c r="AP1164" s="373">
        <f>'4.  2011-2014 LRAM'!AX282*AP1162</f>
        <v>0</v>
      </c>
      <c r="AQ1164" s="373">
        <f>'4.  2011-2014 LRAM'!AY282*AQ1162</f>
        <v>0</v>
      </c>
      <c r="AR1164" s="373">
        <f>'4.  2011-2014 LRAM'!AZ282*AR1162</f>
        <v>0</v>
      </c>
      <c r="AS1164" s="761">
        <f t="shared" si="1934"/>
        <v>0</v>
      </c>
    </row>
    <row r="1165" spans="1:45">
      <c r="B1165" s="320" t="s">
        <v>354</v>
      </c>
      <c r="C1165" s="341"/>
      <c r="D1165" s="305"/>
      <c r="E1165" s="275"/>
      <c r="F1165" s="275"/>
      <c r="G1165" s="275"/>
      <c r="H1165" s="275"/>
      <c r="I1165" s="275"/>
      <c r="J1165" s="275"/>
      <c r="K1165" s="275"/>
      <c r="L1165" s="275"/>
      <c r="M1165" s="275"/>
      <c r="N1165" s="275"/>
      <c r="O1165" s="275"/>
      <c r="P1165" s="275"/>
      <c r="Q1165" s="275"/>
      <c r="R1165" s="287"/>
      <c r="S1165" s="275"/>
      <c r="T1165" s="275"/>
      <c r="U1165" s="275"/>
      <c r="V1165" s="305"/>
      <c r="W1165" s="305"/>
      <c r="X1165" s="305"/>
      <c r="Y1165" s="305"/>
      <c r="Z1165" s="275"/>
      <c r="AA1165" s="275"/>
      <c r="AB1165" s="275"/>
      <c r="AC1165" s="275"/>
      <c r="AD1165" s="275"/>
      <c r="AE1165" s="373">
        <f>'4.  2011-2014 LRAM'!AM418*AE1162</f>
        <v>0</v>
      </c>
      <c r="AF1165" s="373">
        <f>'4.  2011-2014 LRAM'!AN418*AF1162</f>
        <v>59968.420400237112</v>
      </c>
      <c r="AG1165" s="373">
        <f>'4.  2011-2014 LRAM'!AO418*AG1162</f>
        <v>111775.95498983405</v>
      </c>
      <c r="AH1165" s="373">
        <f>'4.  2011-2014 LRAM'!AP418*AH1162</f>
        <v>57949.210671590321</v>
      </c>
      <c r="AI1165" s="373">
        <f>'4.  2011-2014 LRAM'!AQ418*AI1162</f>
        <v>15251.272007672886</v>
      </c>
      <c r="AJ1165" s="373">
        <f>'4.  2011-2014 LRAM'!AR418*AJ1162</f>
        <v>0</v>
      </c>
      <c r="AK1165" s="373">
        <f>'4.  2011-2014 LRAM'!AS418*AK1162</f>
        <v>0</v>
      </c>
      <c r="AL1165" s="373">
        <f>'4.  2011-2014 LRAM'!AT418*AL1162</f>
        <v>0</v>
      </c>
      <c r="AM1165" s="373">
        <f>'4.  2011-2014 LRAM'!AU418*AM1162</f>
        <v>0</v>
      </c>
      <c r="AN1165" s="373">
        <f>'4.  2011-2014 LRAM'!AV418*AN1162</f>
        <v>0</v>
      </c>
      <c r="AO1165" s="373">
        <f>'4.  2011-2014 LRAM'!AW418*AO1162</f>
        <v>0</v>
      </c>
      <c r="AP1165" s="373">
        <f>'4.  2011-2014 LRAM'!AX418*AP1162</f>
        <v>0</v>
      </c>
      <c r="AQ1165" s="373">
        <f>'4.  2011-2014 LRAM'!AY418*AQ1162</f>
        <v>0</v>
      </c>
      <c r="AR1165" s="373">
        <f>'4.  2011-2014 LRAM'!AZ418*AR1162</f>
        <v>0</v>
      </c>
      <c r="AS1165" s="761">
        <f t="shared" si="1934"/>
        <v>244944.85806933435</v>
      </c>
    </row>
    <row r="1166" spans="1:45">
      <c r="B1166" s="320" t="s">
        <v>355</v>
      </c>
      <c r="C1166" s="341"/>
      <c r="D1166" s="305"/>
      <c r="E1166" s="275"/>
      <c r="F1166" s="275"/>
      <c r="G1166" s="275"/>
      <c r="H1166" s="275"/>
      <c r="I1166" s="275"/>
      <c r="J1166" s="275"/>
      <c r="K1166" s="275"/>
      <c r="L1166" s="275"/>
      <c r="M1166" s="275"/>
      <c r="N1166" s="275"/>
      <c r="O1166" s="275"/>
      <c r="P1166" s="275"/>
      <c r="Q1166" s="275"/>
      <c r="R1166" s="287"/>
      <c r="S1166" s="275"/>
      <c r="T1166" s="275"/>
      <c r="U1166" s="275"/>
      <c r="V1166" s="305"/>
      <c r="W1166" s="305"/>
      <c r="X1166" s="305"/>
      <c r="Y1166" s="305"/>
      <c r="Z1166" s="275"/>
      <c r="AA1166" s="275"/>
      <c r="AB1166" s="275"/>
      <c r="AC1166" s="275"/>
      <c r="AD1166" s="275"/>
      <c r="AE1166" s="373">
        <f>'4.  2011-2014 LRAM'!AM555*AE1162</f>
        <v>0</v>
      </c>
      <c r="AF1166" s="373">
        <f>'4.  2011-2014 LRAM'!AN555*AF1162</f>
        <v>64493.20648682562</v>
      </c>
      <c r="AG1166" s="373">
        <f>'4.  2011-2014 LRAM'!AO555*AG1162</f>
        <v>48558.607932454157</v>
      </c>
      <c r="AH1166" s="373">
        <f>'4.  2011-2014 LRAM'!AP555*AH1162</f>
        <v>7876.208209313193</v>
      </c>
      <c r="AI1166" s="373">
        <f>'4.  2011-2014 LRAM'!AQ555*AI1162</f>
        <v>8603.4294205973201</v>
      </c>
      <c r="AJ1166" s="373">
        <f>'4.  2011-2014 LRAM'!AR555*AJ1162</f>
        <v>0</v>
      </c>
      <c r="AK1166" s="373">
        <f>'4.  2011-2014 LRAM'!AS555*AK1162</f>
        <v>0</v>
      </c>
      <c r="AL1166" s="373">
        <f>'4.  2011-2014 LRAM'!AT555*AL1162</f>
        <v>0</v>
      </c>
      <c r="AM1166" s="373">
        <f>'4.  2011-2014 LRAM'!AU555*AM1162</f>
        <v>0</v>
      </c>
      <c r="AN1166" s="373">
        <f>'4.  2011-2014 LRAM'!AV555*AN1162</f>
        <v>0</v>
      </c>
      <c r="AO1166" s="373">
        <f>'4.  2011-2014 LRAM'!AW555*AO1162</f>
        <v>0</v>
      </c>
      <c r="AP1166" s="373">
        <f>'4.  2011-2014 LRAM'!AX555*AP1162</f>
        <v>0</v>
      </c>
      <c r="AQ1166" s="373">
        <f>'4.  2011-2014 LRAM'!AY555*AQ1162</f>
        <v>0</v>
      </c>
      <c r="AR1166" s="373">
        <f>'4.  2011-2014 LRAM'!AZ555*AR1162</f>
        <v>0</v>
      </c>
      <c r="AS1166" s="761">
        <f>SUM(AE1166:AR1166)</f>
        <v>129531.45204919029</v>
      </c>
    </row>
    <row r="1167" spans="1:45">
      <c r="B1167" s="320" t="s">
        <v>356</v>
      </c>
      <c r="C1167" s="341"/>
      <c r="D1167" s="305"/>
      <c r="E1167" s="275"/>
      <c r="F1167" s="275"/>
      <c r="G1167" s="275"/>
      <c r="H1167" s="275"/>
      <c r="I1167" s="275"/>
      <c r="J1167" s="275"/>
      <c r="K1167" s="275"/>
      <c r="L1167" s="275"/>
      <c r="M1167" s="275"/>
      <c r="N1167" s="275"/>
      <c r="O1167" s="275"/>
      <c r="P1167" s="275"/>
      <c r="Q1167" s="275"/>
      <c r="R1167" s="287"/>
      <c r="S1167" s="275"/>
      <c r="T1167" s="275"/>
      <c r="U1167" s="275"/>
      <c r="V1167" s="305"/>
      <c r="W1167" s="305"/>
      <c r="X1167" s="305"/>
      <c r="Y1167" s="305"/>
      <c r="Z1167" s="275"/>
      <c r="AA1167" s="275"/>
      <c r="AB1167" s="275"/>
      <c r="AC1167" s="275"/>
      <c r="AD1167" s="275"/>
      <c r="AE1167" s="373">
        <f>AE212*AE1162</f>
        <v>0</v>
      </c>
      <c r="AF1167" s="373">
        <f t="shared" ref="AF1167:AR1167" si="1935">AF212*AF1162</f>
        <v>94339.597267556237</v>
      </c>
      <c r="AG1167" s="373">
        <f t="shared" si="1935"/>
        <v>70874.720232448148</v>
      </c>
      <c r="AH1167" s="373">
        <f t="shared" si="1935"/>
        <v>32446.372063849805</v>
      </c>
      <c r="AI1167" s="373">
        <f t="shared" si="1935"/>
        <v>966.98714923943533</v>
      </c>
      <c r="AJ1167" s="373">
        <f t="shared" si="1935"/>
        <v>0</v>
      </c>
      <c r="AK1167" s="373">
        <f t="shared" si="1935"/>
        <v>0</v>
      </c>
      <c r="AL1167" s="373">
        <f t="shared" si="1935"/>
        <v>0</v>
      </c>
      <c r="AM1167" s="373">
        <f t="shared" si="1935"/>
        <v>0</v>
      </c>
      <c r="AN1167" s="373">
        <f t="shared" si="1935"/>
        <v>0</v>
      </c>
      <c r="AO1167" s="373">
        <f t="shared" si="1935"/>
        <v>0</v>
      </c>
      <c r="AP1167" s="373">
        <f t="shared" si="1935"/>
        <v>0</v>
      </c>
      <c r="AQ1167" s="373">
        <f t="shared" si="1935"/>
        <v>0</v>
      </c>
      <c r="AR1167" s="373">
        <f t="shared" si="1935"/>
        <v>0</v>
      </c>
      <c r="AS1167" s="761">
        <f t="shared" si="1934"/>
        <v>198627.67671309362</v>
      </c>
    </row>
    <row r="1168" spans="1:45">
      <c r="B1168" s="320" t="s">
        <v>357</v>
      </c>
      <c r="C1168" s="341"/>
      <c r="D1168" s="305"/>
      <c r="E1168" s="275"/>
      <c r="F1168" s="275"/>
      <c r="G1168" s="275"/>
      <c r="H1168" s="275"/>
      <c r="I1168" s="275"/>
      <c r="J1168" s="275"/>
      <c r="K1168" s="275"/>
      <c r="L1168" s="275"/>
      <c r="M1168" s="275"/>
      <c r="N1168" s="275"/>
      <c r="O1168" s="275"/>
      <c r="P1168" s="275"/>
      <c r="Q1168" s="275"/>
      <c r="R1168" s="287"/>
      <c r="S1168" s="275"/>
      <c r="T1168" s="275"/>
      <c r="U1168" s="275"/>
      <c r="V1168" s="305"/>
      <c r="W1168" s="305"/>
      <c r="X1168" s="305"/>
      <c r="Y1168" s="305"/>
      <c r="Z1168" s="275"/>
      <c r="AA1168" s="275"/>
      <c r="AB1168" s="275"/>
      <c r="AC1168" s="275"/>
      <c r="AD1168" s="275"/>
      <c r="AE1168" s="373">
        <f>AE402*AE1162</f>
        <v>0</v>
      </c>
      <c r="AF1168" s="373">
        <f t="shared" ref="AF1168:AR1168" si="1936">AF402*AF1162</f>
        <v>48501.139398492895</v>
      </c>
      <c r="AG1168" s="373">
        <f t="shared" si="1936"/>
        <v>51867.190694752135</v>
      </c>
      <c r="AH1168" s="373">
        <f t="shared" si="1936"/>
        <v>78206.442241479948</v>
      </c>
      <c r="AI1168" s="373">
        <f t="shared" si="1936"/>
        <v>7421.5407405846872</v>
      </c>
      <c r="AJ1168" s="373">
        <f t="shared" si="1936"/>
        <v>0</v>
      </c>
      <c r="AK1168" s="373">
        <f t="shared" si="1936"/>
        <v>0</v>
      </c>
      <c r="AL1168" s="373">
        <f t="shared" si="1936"/>
        <v>0</v>
      </c>
      <c r="AM1168" s="373">
        <f t="shared" si="1936"/>
        <v>0</v>
      </c>
      <c r="AN1168" s="373">
        <f t="shared" si="1936"/>
        <v>0</v>
      </c>
      <c r="AO1168" s="373">
        <f t="shared" si="1936"/>
        <v>0</v>
      </c>
      <c r="AP1168" s="373">
        <f t="shared" si="1936"/>
        <v>0</v>
      </c>
      <c r="AQ1168" s="373">
        <f t="shared" si="1936"/>
        <v>0</v>
      </c>
      <c r="AR1168" s="373">
        <f t="shared" si="1936"/>
        <v>0</v>
      </c>
      <c r="AS1168" s="761">
        <f t="shared" si="1934"/>
        <v>185996.31307530965</v>
      </c>
    </row>
    <row r="1169" spans="2:45">
      <c r="B1169" s="320" t="s">
        <v>358</v>
      </c>
      <c r="C1169" s="341"/>
      <c r="D1169" s="305"/>
      <c r="E1169" s="275"/>
      <c r="F1169" s="275"/>
      <c r="G1169" s="275"/>
      <c r="H1169" s="275"/>
      <c r="I1169" s="275"/>
      <c r="J1169" s="275"/>
      <c r="K1169" s="275"/>
      <c r="L1169" s="275"/>
      <c r="M1169" s="275"/>
      <c r="N1169" s="275"/>
      <c r="O1169" s="275"/>
      <c r="P1169" s="275"/>
      <c r="Q1169" s="275"/>
      <c r="R1169" s="287"/>
      <c r="S1169" s="275"/>
      <c r="T1169" s="275"/>
      <c r="U1169" s="275"/>
      <c r="V1169" s="305"/>
      <c r="W1169" s="305"/>
      <c r="X1169" s="305"/>
      <c r="Y1169" s="305"/>
      <c r="Z1169" s="275"/>
      <c r="AA1169" s="275"/>
      <c r="AB1169" s="275"/>
      <c r="AC1169" s="275"/>
      <c r="AD1169" s="275"/>
      <c r="AE1169" s="373">
        <f>AE592*AE1162</f>
        <v>0</v>
      </c>
      <c r="AF1169" s="373">
        <f t="shared" ref="AF1169:AR1169" si="1937">AF592*AF1162</f>
        <v>102010.6015095004</v>
      </c>
      <c r="AG1169" s="373">
        <f t="shared" si="1937"/>
        <v>92294.534899284175</v>
      </c>
      <c r="AH1169" s="373">
        <f t="shared" si="1937"/>
        <v>50356.335328618996</v>
      </c>
      <c r="AI1169" s="373">
        <f t="shared" si="1937"/>
        <v>4030.6840022904003</v>
      </c>
      <c r="AJ1169" s="373">
        <f t="shared" si="1937"/>
        <v>0</v>
      </c>
      <c r="AK1169" s="373">
        <f t="shared" si="1937"/>
        <v>0</v>
      </c>
      <c r="AL1169" s="373">
        <f t="shared" si="1937"/>
        <v>0</v>
      </c>
      <c r="AM1169" s="373">
        <f t="shared" si="1937"/>
        <v>0</v>
      </c>
      <c r="AN1169" s="373">
        <f t="shared" si="1937"/>
        <v>0</v>
      </c>
      <c r="AO1169" s="373">
        <f t="shared" si="1937"/>
        <v>0</v>
      </c>
      <c r="AP1169" s="373">
        <f t="shared" si="1937"/>
        <v>0</v>
      </c>
      <c r="AQ1169" s="373">
        <f t="shared" si="1937"/>
        <v>0</v>
      </c>
      <c r="AR1169" s="373">
        <f t="shared" si="1937"/>
        <v>0</v>
      </c>
      <c r="AS1169" s="761">
        <f t="shared" si="1934"/>
        <v>248692.15573969396</v>
      </c>
    </row>
    <row r="1170" spans="2:45">
      <c r="B1170" s="320" t="s">
        <v>359</v>
      </c>
      <c r="C1170" s="341"/>
      <c r="D1170" s="305"/>
      <c r="E1170" s="275"/>
      <c r="F1170" s="275"/>
      <c r="G1170" s="275"/>
      <c r="H1170" s="275"/>
      <c r="I1170" s="275"/>
      <c r="J1170" s="275"/>
      <c r="K1170" s="275"/>
      <c r="L1170" s="275"/>
      <c r="M1170" s="275"/>
      <c r="N1170" s="275"/>
      <c r="O1170" s="275"/>
      <c r="P1170" s="275"/>
      <c r="Q1170" s="275"/>
      <c r="R1170" s="287"/>
      <c r="S1170" s="275"/>
      <c r="T1170" s="275"/>
      <c r="U1170" s="275"/>
      <c r="V1170" s="305"/>
      <c r="W1170" s="305"/>
      <c r="X1170" s="305"/>
      <c r="Y1170" s="305"/>
      <c r="Z1170" s="275"/>
      <c r="AA1170" s="275"/>
      <c r="AB1170" s="275"/>
      <c r="AC1170" s="275"/>
      <c r="AD1170" s="275"/>
      <c r="AE1170" s="373">
        <f>AE786*AE1162</f>
        <v>0</v>
      </c>
      <c r="AF1170" s="373">
        <f t="shared" ref="AF1170:AR1170" si="1938">AF786*AF1162</f>
        <v>92083.956971933265</v>
      </c>
      <c r="AG1170" s="373">
        <f t="shared" si="1938"/>
        <v>122768.00575567276</v>
      </c>
      <c r="AH1170" s="373">
        <f t="shared" si="1938"/>
        <v>44894.333298909223</v>
      </c>
      <c r="AI1170" s="373">
        <f t="shared" si="1938"/>
        <v>12885.720308622896</v>
      </c>
      <c r="AJ1170" s="373">
        <f t="shared" si="1938"/>
        <v>246570.35452377808</v>
      </c>
      <c r="AK1170" s="373">
        <f t="shared" si="1938"/>
        <v>0</v>
      </c>
      <c r="AL1170" s="373">
        <f t="shared" si="1938"/>
        <v>0</v>
      </c>
      <c r="AM1170" s="373">
        <f t="shared" si="1938"/>
        <v>0</v>
      </c>
      <c r="AN1170" s="373">
        <f t="shared" si="1938"/>
        <v>0</v>
      </c>
      <c r="AO1170" s="373">
        <f t="shared" si="1938"/>
        <v>0</v>
      </c>
      <c r="AP1170" s="373">
        <f t="shared" si="1938"/>
        <v>0</v>
      </c>
      <c r="AQ1170" s="373">
        <f t="shared" si="1938"/>
        <v>0</v>
      </c>
      <c r="AR1170" s="373">
        <f t="shared" si="1938"/>
        <v>0</v>
      </c>
      <c r="AS1170" s="761">
        <f t="shared" si="1934"/>
        <v>519202.3708589162</v>
      </c>
    </row>
    <row r="1171" spans="2:45">
      <c r="B1171" s="320" t="s">
        <v>360</v>
      </c>
      <c r="C1171" s="341"/>
      <c r="D1171" s="305"/>
      <c r="E1171" s="275"/>
      <c r="F1171" s="275"/>
      <c r="G1171" s="275"/>
      <c r="H1171" s="275"/>
      <c r="I1171" s="275"/>
      <c r="J1171" s="275"/>
      <c r="K1171" s="275"/>
      <c r="L1171" s="275"/>
      <c r="M1171" s="275"/>
      <c r="N1171" s="275"/>
      <c r="O1171" s="275"/>
      <c r="P1171" s="275"/>
      <c r="Q1171" s="275"/>
      <c r="R1171" s="287"/>
      <c r="S1171" s="275"/>
      <c r="T1171" s="275"/>
      <c r="U1171" s="275"/>
      <c r="V1171" s="305"/>
      <c r="W1171" s="305"/>
      <c r="X1171" s="305"/>
      <c r="Y1171" s="305"/>
      <c r="Z1171" s="275"/>
      <c r="AA1171" s="275"/>
      <c r="AB1171" s="275"/>
      <c r="AC1171" s="275"/>
      <c r="AD1171" s="275"/>
      <c r="AE1171" s="373">
        <f>AE981*AE1162</f>
        <v>0</v>
      </c>
      <c r="AF1171" s="373">
        <f t="shared" ref="AF1171:AR1171" si="1939">AF981*AF1162</f>
        <v>64773.885914941326</v>
      </c>
      <c r="AG1171" s="373">
        <f t="shared" si="1939"/>
        <v>65670.267935104537</v>
      </c>
      <c r="AH1171" s="373">
        <f t="shared" si="1939"/>
        <v>24234.681597894691</v>
      </c>
      <c r="AI1171" s="373">
        <f t="shared" si="1939"/>
        <v>13890.330170125053</v>
      </c>
      <c r="AJ1171" s="373">
        <f t="shared" si="1939"/>
        <v>102947.68612130941</v>
      </c>
      <c r="AK1171" s="373">
        <f t="shared" si="1939"/>
        <v>15387.422759830708</v>
      </c>
      <c r="AL1171" s="373">
        <f t="shared" si="1939"/>
        <v>0</v>
      </c>
      <c r="AM1171" s="373">
        <f t="shared" si="1939"/>
        <v>0</v>
      </c>
      <c r="AN1171" s="373">
        <f t="shared" si="1939"/>
        <v>0</v>
      </c>
      <c r="AO1171" s="373">
        <f t="shared" si="1939"/>
        <v>0</v>
      </c>
      <c r="AP1171" s="373">
        <f t="shared" si="1939"/>
        <v>0</v>
      </c>
      <c r="AQ1171" s="373">
        <f t="shared" si="1939"/>
        <v>0</v>
      </c>
      <c r="AR1171" s="373">
        <f t="shared" si="1939"/>
        <v>0</v>
      </c>
      <c r="AS1171" s="761">
        <f t="shared" si="1934"/>
        <v>286904.27449920576</v>
      </c>
    </row>
    <row r="1172" spans="2:45">
      <c r="B1172" s="320" t="s">
        <v>361</v>
      </c>
      <c r="C1172" s="341"/>
      <c r="D1172" s="305"/>
      <c r="E1172" s="275"/>
      <c r="F1172" s="275"/>
      <c r="G1172" s="275"/>
      <c r="H1172" s="275"/>
      <c r="I1172" s="275"/>
      <c r="J1172" s="275"/>
      <c r="K1172" s="275"/>
      <c r="L1172" s="275"/>
      <c r="M1172" s="275"/>
      <c r="N1172" s="275"/>
      <c r="O1172" s="275"/>
      <c r="P1172" s="275"/>
      <c r="Q1172" s="275"/>
      <c r="R1172" s="287"/>
      <c r="S1172" s="275"/>
      <c r="T1172" s="275"/>
      <c r="U1172" s="275"/>
      <c r="V1172" s="305"/>
      <c r="W1172" s="305"/>
      <c r="X1172" s="305"/>
      <c r="Y1172" s="305"/>
      <c r="Z1172" s="275"/>
      <c r="AA1172" s="275"/>
      <c r="AB1172" s="275"/>
      <c r="AC1172" s="275"/>
      <c r="AD1172" s="275"/>
      <c r="AE1172" s="373">
        <f>AE1159*AE1162</f>
        <v>0</v>
      </c>
      <c r="AF1172" s="373">
        <f>AF1159*AF1162</f>
        <v>13490.919514799214</v>
      </c>
      <c r="AG1172" s="373">
        <f t="shared" ref="AG1172:AR1172" si="1940">AG1159*AG1162</f>
        <v>970.07987046050425</v>
      </c>
      <c r="AH1172" s="373">
        <f t="shared" si="1940"/>
        <v>19173.099187687501</v>
      </c>
      <c r="AI1172" s="373">
        <f t="shared" si="1940"/>
        <v>754.48545666491589</v>
      </c>
      <c r="AJ1172" s="373">
        <f t="shared" si="1940"/>
        <v>78273.250466342404</v>
      </c>
      <c r="AK1172" s="373">
        <f t="shared" si="1940"/>
        <v>0</v>
      </c>
      <c r="AL1172" s="373">
        <f t="shared" si="1940"/>
        <v>0</v>
      </c>
      <c r="AM1172" s="373">
        <f t="shared" si="1940"/>
        <v>0</v>
      </c>
      <c r="AN1172" s="373">
        <f t="shared" si="1940"/>
        <v>0</v>
      </c>
      <c r="AO1172" s="373">
        <f t="shared" si="1940"/>
        <v>0</v>
      </c>
      <c r="AP1172" s="373">
        <f t="shared" si="1940"/>
        <v>0</v>
      </c>
      <c r="AQ1172" s="373">
        <f t="shared" si="1940"/>
        <v>0</v>
      </c>
      <c r="AR1172" s="373">
        <f t="shared" si="1940"/>
        <v>0</v>
      </c>
      <c r="AS1172" s="761">
        <f t="shared" si="1934"/>
        <v>112661.83449595454</v>
      </c>
    </row>
    <row r="1173" spans="2:45" ht="15.75">
      <c r="B1173" s="345" t="s">
        <v>351</v>
      </c>
      <c r="C1173" s="341"/>
      <c r="D1173" s="332"/>
      <c r="E1173" s="330"/>
      <c r="F1173" s="330"/>
      <c r="G1173" s="330"/>
      <c r="H1173" s="330"/>
      <c r="I1173" s="330"/>
      <c r="J1173" s="330"/>
      <c r="K1173" s="330"/>
      <c r="L1173" s="330"/>
      <c r="M1173" s="330"/>
      <c r="N1173" s="330"/>
      <c r="O1173" s="330"/>
      <c r="P1173" s="330"/>
      <c r="Q1173" s="330"/>
      <c r="R1173" s="296"/>
      <c r="S1173" s="330"/>
      <c r="T1173" s="330"/>
      <c r="U1173" s="330"/>
      <c r="V1173" s="332"/>
      <c r="W1173" s="332"/>
      <c r="X1173" s="332"/>
      <c r="Y1173" s="332"/>
      <c r="Z1173" s="330"/>
      <c r="AA1173" s="330"/>
      <c r="AB1173" s="330"/>
      <c r="AC1173" s="330"/>
      <c r="AD1173" s="330"/>
      <c r="AE1173" s="342">
        <f>SUM(AE1163:AE1172)</f>
        <v>0</v>
      </c>
      <c r="AF1173" s="342">
        <f>SUM(AF1163:AF1172)</f>
        <v>539661.72746428614</v>
      </c>
      <c r="AG1173" s="342">
        <f t="shared" ref="AG1173:AK1173" si="1941">SUM(AG1163:AG1172)</f>
        <v>564779.36231001047</v>
      </c>
      <c r="AH1173" s="342">
        <f t="shared" si="1941"/>
        <v>315136.68259934371</v>
      </c>
      <c r="AI1173" s="342">
        <f t="shared" si="1941"/>
        <v>63804.449255797597</v>
      </c>
      <c r="AJ1173" s="342">
        <f t="shared" si="1941"/>
        <v>427791.29111142992</v>
      </c>
      <c r="AK1173" s="342">
        <f t="shared" si="1941"/>
        <v>15387.422759830708</v>
      </c>
      <c r="AL1173" s="342">
        <f>SUM(AL1163:AL1172)</f>
        <v>0</v>
      </c>
      <c r="AM1173" s="342">
        <f t="shared" ref="AM1173:AR1173" si="1942">SUM(AM1163:AM1172)</f>
        <v>0</v>
      </c>
      <c r="AN1173" s="342">
        <f t="shared" si="1942"/>
        <v>0</v>
      </c>
      <c r="AO1173" s="342">
        <f t="shared" si="1942"/>
        <v>0</v>
      </c>
      <c r="AP1173" s="342">
        <f t="shared" si="1942"/>
        <v>0</v>
      </c>
      <c r="AQ1173" s="342">
        <f t="shared" si="1942"/>
        <v>0</v>
      </c>
      <c r="AR1173" s="342">
        <f t="shared" si="1942"/>
        <v>0</v>
      </c>
      <c r="AS1173" s="762">
        <f>SUM(AS1163:AS1172)</f>
        <v>1926560.9355006984</v>
      </c>
    </row>
    <row r="1174" spans="2:45" ht="15.75">
      <c r="B1174" s="345" t="s">
        <v>350</v>
      </c>
      <c r="C1174" s="341"/>
      <c r="D1174" s="346"/>
      <c r="E1174" s="330"/>
      <c r="F1174" s="330"/>
      <c r="G1174" s="330"/>
      <c r="H1174" s="330"/>
      <c r="I1174" s="330"/>
      <c r="J1174" s="330"/>
      <c r="K1174" s="330"/>
      <c r="L1174" s="330"/>
      <c r="M1174" s="330"/>
      <c r="N1174" s="330"/>
      <c r="O1174" s="330"/>
      <c r="P1174" s="330"/>
      <c r="Q1174" s="330"/>
      <c r="R1174" s="296"/>
      <c r="S1174" s="330"/>
      <c r="T1174" s="330"/>
      <c r="U1174" s="330"/>
      <c r="V1174" s="332"/>
      <c r="W1174" s="332"/>
      <c r="X1174" s="332"/>
      <c r="Y1174" s="332"/>
      <c r="Z1174" s="330"/>
      <c r="AA1174" s="330"/>
      <c r="AB1174" s="330"/>
      <c r="AC1174" s="330"/>
      <c r="AD1174" s="330"/>
      <c r="AE1174" s="343">
        <f>AE1160*AE1162</f>
        <v>0</v>
      </c>
      <c r="AF1174" s="343">
        <f t="shared" ref="AF1174:AK1174" si="1943">AF1160*AF1162</f>
        <v>25207.802948998913</v>
      </c>
      <c r="AG1174" s="343">
        <f>AG1160*AG1162</f>
        <v>190215.55171886113</v>
      </c>
      <c r="AH1174" s="343">
        <f t="shared" si="1943"/>
        <v>120602.02604765573</v>
      </c>
      <c r="AI1174" s="343">
        <f t="shared" si="1943"/>
        <v>0</v>
      </c>
      <c r="AJ1174" s="343">
        <f t="shared" si="1943"/>
        <v>0</v>
      </c>
      <c r="AK1174" s="343">
        <f t="shared" si="1943"/>
        <v>0</v>
      </c>
      <c r="AL1174" s="343">
        <f t="shared" ref="AL1174:AR1174" si="1944">AL1160*AL1162</f>
        <v>0</v>
      </c>
      <c r="AM1174" s="343">
        <f t="shared" si="1944"/>
        <v>0</v>
      </c>
      <c r="AN1174" s="343">
        <f t="shared" si="1944"/>
        <v>0</v>
      </c>
      <c r="AO1174" s="343">
        <f t="shared" si="1944"/>
        <v>0</v>
      </c>
      <c r="AP1174" s="343">
        <f t="shared" si="1944"/>
        <v>0</v>
      </c>
      <c r="AQ1174" s="343">
        <f t="shared" si="1944"/>
        <v>0</v>
      </c>
      <c r="AR1174" s="343">
        <f t="shared" si="1944"/>
        <v>0</v>
      </c>
      <c r="AS1174" s="402">
        <f>SUM(AE1174:AR1174)</f>
        <v>336025.38071551576</v>
      </c>
    </row>
    <row r="1175" spans="2:45" ht="15.75">
      <c r="B1175" s="345" t="s">
        <v>349</v>
      </c>
      <c r="C1175" s="341"/>
      <c r="D1175" s="346"/>
      <c r="E1175" s="330"/>
      <c r="F1175" s="330"/>
      <c r="G1175" s="330"/>
      <c r="H1175" s="330"/>
      <c r="I1175" s="330"/>
      <c r="J1175" s="330"/>
      <c r="K1175" s="330"/>
      <c r="L1175" s="330"/>
      <c r="M1175" s="330"/>
      <c r="N1175" s="330"/>
      <c r="O1175" s="330"/>
      <c r="P1175" s="330"/>
      <c r="Q1175" s="330"/>
      <c r="R1175" s="296"/>
      <c r="S1175" s="330"/>
      <c r="T1175" s="330"/>
      <c r="U1175" s="330"/>
      <c r="V1175" s="346"/>
      <c r="W1175" s="346"/>
      <c r="X1175" s="346"/>
      <c r="Y1175" s="346"/>
      <c r="Z1175" s="330"/>
      <c r="AA1175" s="330"/>
      <c r="AB1175" s="330"/>
      <c r="AC1175" s="330"/>
      <c r="AD1175" s="330"/>
      <c r="AE1175" s="347"/>
      <c r="AF1175" s="347"/>
      <c r="AG1175" s="347"/>
      <c r="AH1175" s="347"/>
      <c r="AI1175" s="347"/>
      <c r="AJ1175" s="347"/>
      <c r="AK1175" s="347"/>
      <c r="AL1175" s="347"/>
      <c r="AM1175" s="347"/>
      <c r="AN1175" s="347"/>
      <c r="AO1175" s="347"/>
      <c r="AP1175" s="347"/>
      <c r="AQ1175" s="347"/>
      <c r="AR1175" s="347"/>
      <c r="AS1175" s="402">
        <f>AS1173-AS1174</f>
        <v>1590535.5547851827</v>
      </c>
    </row>
    <row r="1176" spans="2:45" ht="15.75">
      <c r="B1176" s="345"/>
      <c r="C1176" s="341"/>
      <c r="D1176" s="346"/>
      <c r="E1176" s="330"/>
      <c r="F1176" s="330"/>
      <c r="G1176" s="330"/>
      <c r="H1176" s="330"/>
      <c r="I1176" s="330"/>
      <c r="J1176" s="330"/>
      <c r="K1176" s="330"/>
      <c r="L1176" s="330"/>
      <c r="M1176" s="330"/>
      <c r="N1176" s="330"/>
      <c r="O1176" s="330"/>
      <c r="P1176" s="330"/>
      <c r="Q1176" s="330"/>
      <c r="R1176" s="296"/>
      <c r="S1176" s="330"/>
      <c r="T1176" s="330"/>
      <c r="U1176" s="330"/>
      <c r="V1176" s="346"/>
      <c r="W1176" s="346"/>
      <c r="X1176" s="346"/>
      <c r="Y1176" s="346"/>
      <c r="Z1176" s="330"/>
      <c r="AA1176" s="330"/>
      <c r="AB1176" s="330"/>
      <c r="AC1176" s="330"/>
      <c r="AD1176" s="330"/>
      <c r="AE1176" s="347"/>
      <c r="AF1176" s="347"/>
      <c r="AG1176" s="347"/>
      <c r="AH1176" s="347"/>
      <c r="AI1176" s="347"/>
      <c r="AJ1176" s="347"/>
      <c r="AK1176" s="347"/>
      <c r="AL1176" s="347"/>
      <c r="AM1176" s="347"/>
      <c r="AN1176" s="347"/>
      <c r="AO1176" s="347"/>
      <c r="AP1176" s="347"/>
      <c r="AQ1176" s="347"/>
      <c r="AR1176" s="347"/>
      <c r="AS1176" s="402"/>
    </row>
    <row r="1177" spans="2:45">
      <c r="B1177" s="320" t="s">
        <v>871</v>
      </c>
      <c r="C1177" s="346"/>
      <c r="D1177" s="346"/>
      <c r="E1177" s="330"/>
      <c r="F1177" s="330"/>
      <c r="G1177" s="330"/>
      <c r="H1177" s="330"/>
      <c r="I1177" s="330"/>
      <c r="J1177" s="330"/>
      <c r="K1177" s="330"/>
      <c r="L1177" s="330"/>
      <c r="M1177" s="330"/>
      <c r="N1177" s="330"/>
      <c r="O1177" s="330"/>
      <c r="P1177" s="330"/>
      <c r="Q1177" s="330"/>
      <c r="R1177" s="296"/>
      <c r="S1177" s="330"/>
      <c r="T1177" s="330"/>
      <c r="U1177" s="330"/>
      <c r="V1177" s="346"/>
      <c r="W1177" s="341"/>
      <c r="X1177" s="346"/>
      <c r="Y1177" s="346"/>
      <c r="Z1177" s="330"/>
      <c r="AA1177" s="330"/>
      <c r="AB1177" s="330"/>
      <c r="AC1177" s="330"/>
      <c r="AD1177" s="330"/>
      <c r="AE1177" s="748">
        <f>SUMPRODUCT($E$997:$E$1157,AE997:AE1157)</f>
        <v>0</v>
      </c>
      <c r="AF1177" s="860">
        <f>SUMPRODUCT($E$997:$E$1157,AF997:AF1157)</f>
        <v>775340.20199995488</v>
      </c>
      <c r="AG1177" s="748">
        <f>IF(AG995="kw",SUMPRODUCT($Q$997:$Q$1157,$S$997:$S$1157,AG997:AG1157),SUMPRODUCT($E$997:$E$1157,AG997:AG1157))</f>
        <v>329.07489075630252</v>
      </c>
      <c r="AH1177" s="748">
        <f t="shared" ref="AH1177:AR1177" si="1945">IF(AH995="kw",SUMPRODUCT($Q$997:$Q$1157,$S$997:$S$1157,AH997:AH1157),SUMPRODUCT($E$997:$E$1157,AH997:AH1157))</f>
        <v>5602.7290808823536</v>
      </c>
      <c r="AI1177" s="748">
        <f t="shared" si="1945"/>
        <v>291.20593487394956</v>
      </c>
      <c r="AJ1177" s="860">
        <f t="shared" si="1945"/>
        <v>6532.2426240000004</v>
      </c>
      <c r="AK1177" s="748">
        <f t="shared" si="1945"/>
        <v>0</v>
      </c>
      <c r="AL1177" s="748">
        <f t="shared" si="1945"/>
        <v>0</v>
      </c>
      <c r="AM1177" s="748">
        <f t="shared" si="1945"/>
        <v>0</v>
      </c>
      <c r="AN1177" s="748">
        <f t="shared" si="1945"/>
        <v>0</v>
      </c>
      <c r="AO1177" s="748">
        <f t="shared" si="1945"/>
        <v>0</v>
      </c>
      <c r="AP1177" s="748">
        <f t="shared" si="1945"/>
        <v>0</v>
      </c>
      <c r="AQ1177" s="748">
        <f t="shared" si="1945"/>
        <v>0</v>
      </c>
      <c r="AR1177" s="748">
        <f t="shared" si="1945"/>
        <v>0</v>
      </c>
      <c r="AS1177" s="333"/>
    </row>
    <row r="1178" spans="2:45">
      <c r="B1178" s="320" t="s">
        <v>872</v>
      </c>
      <c r="C1178" s="346"/>
      <c r="D1178" s="346"/>
      <c r="E1178" s="330"/>
      <c r="F1178" s="330"/>
      <c r="G1178" s="330"/>
      <c r="H1178" s="330"/>
      <c r="I1178" s="330"/>
      <c r="J1178" s="330"/>
      <c r="K1178" s="330"/>
      <c r="L1178" s="330"/>
      <c r="M1178" s="330"/>
      <c r="N1178" s="330"/>
      <c r="O1178" s="330"/>
      <c r="P1178" s="330"/>
      <c r="Q1178" s="330"/>
      <c r="R1178" s="296"/>
      <c r="S1178" s="330"/>
      <c r="T1178" s="330"/>
      <c r="U1178" s="330"/>
      <c r="V1178" s="346"/>
      <c r="W1178" s="341"/>
      <c r="X1178" s="346"/>
      <c r="Y1178" s="346"/>
      <c r="Z1178" s="330"/>
      <c r="AA1178" s="330"/>
      <c r="AB1178" s="330"/>
      <c r="AC1178" s="330"/>
      <c r="AD1178" s="330"/>
      <c r="AE1178" s="748">
        <f>SUMPRODUCT($F$997:$F$1157,AE997:AE1157)</f>
        <v>0</v>
      </c>
      <c r="AF1178" s="860">
        <f>SUMPRODUCT($F$997:$F$1157,AF997:AF1157)</f>
        <v>775340.20199995488</v>
      </c>
      <c r="AG1178" s="748">
        <f>IF(AG995="kw",SUMPRODUCT($Q$997:$Q$1157,$T$997:$T$1157,AG997:AG1157),SUMPRODUCT($F$997:$F$1157,AG997:AG1157))</f>
        <v>329.07489075630252</v>
      </c>
      <c r="AH1178" s="748">
        <f t="shared" ref="AH1178:AR1178" si="1946">IF(AH995="kw",SUMPRODUCT($Q$997:$Q$1157,$T$997:$T$1157,AH997:AH1157),SUMPRODUCT($F$997:$F$1157,AH997:AH1157))</f>
        <v>5602.7290808823536</v>
      </c>
      <c r="AI1178" s="748">
        <f t="shared" si="1946"/>
        <v>291.20593487394956</v>
      </c>
      <c r="AJ1178" s="860">
        <f t="shared" si="1946"/>
        <v>6532.2426240000004</v>
      </c>
      <c r="AK1178" s="748">
        <f t="shared" si="1946"/>
        <v>0</v>
      </c>
      <c r="AL1178" s="748">
        <f t="shared" si="1946"/>
        <v>0</v>
      </c>
      <c r="AM1178" s="748">
        <f t="shared" si="1946"/>
        <v>0</v>
      </c>
      <c r="AN1178" s="748">
        <f t="shared" si="1946"/>
        <v>0</v>
      </c>
      <c r="AO1178" s="748">
        <f t="shared" si="1946"/>
        <v>0</v>
      </c>
      <c r="AP1178" s="748">
        <f t="shared" si="1946"/>
        <v>0</v>
      </c>
      <c r="AQ1178" s="748">
        <f t="shared" si="1946"/>
        <v>0</v>
      </c>
      <c r="AR1178" s="748">
        <f t="shared" si="1946"/>
        <v>0</v>
      </c>
      <c r="AS1178" s="333"/>
    </row>
    <row r="1179" spans="2:45">
      <c r="B1179" s="320" t="s">
        <v>873</v>
      </c>
      <c r="C1179" s="346"/>
      <c r="D1179" s="346"/>
      <c r="E1179" s="330"/>
      <c r="F1179" s="330"/>
      <c r="G1179" s="330"/>
      <c r="H1179" s="330"/>
      <c r="I1179" s="330"/>
      <c r="J1179" s="330"/>
      <c r="K1179" s="330"/>
      <c r="L1179" s="330"/>
      <c r="M1179" s="330"/>
      <c r="N1179" s="330"/>
      <c r="O1179" s="330"/>
      <c r="P1179" s="330"/>
      <c r="Q1179" s="330"/>
      <c r="R1179" s="296"/>
      <c r="S1179" s="330"/>
      <c r="T1179" s="330"/>
      <c r="U1179" s="330"/>
      <c r="V1179" s="346"/>
      <c r="W1179" s="341"/>
      <c r="X1179" s="346"/>
      <c r="Y1179" s="346"/>
      <c r="Z1179" s="330"/>
      <c r="AA1179" s="330"/>
      <c r="AB1179" s="330"/>
      <c r="AC1179" s="330"/>
      <c r="AD1179" s="330"/>
      <c r="AE1179" s="748">
        <f>SUMPRODUCT($G$997:$G$1157,AE997:AE1157)</f>
        <v>0</v>
      </c>
      <c r="AF1179" s="860">
        <f>SUMPRODUCT($G$997:$G$1157,AF997:AF1157)</f>
        <v>775340.20199995488</v>
      </c>
      <c r="AG1179" s="748">
        <f>IF(AG995="kw",SUMPRODUCT($Q$997:$Q$1157,$U$997:$U$1157,AG997:AG1157),SUMPRODUCT($G$997:$G$1157,AG997:AG1157))</f>
        <v>329.07489075630252</v>
      </c>
      <c r="AH1179" s="748">
        <f t="shared" ref="AH1179:AR1179" si="1947">IF(AH995="kw",SUMPRODUCT($Q$997:$Q$1157,$U$997:$U$1157,AH997:AH1157),SUMPRODUCT($G$997:$G$1157,AH997:AH1157))</f>
        <v>5602.7290808823536</v>
      </c>
      <c r="AI1179" s="748">
        <f t="shared" si="1947"/>
        <v>291.20593487394956</v>
      </c>
      <c r="AJ1179" s="860">
        <f t="shared" si="1947"/>
        <v>6532.2426240000004</v>
      </c>
      <c r="AK1179" s="748">
        <f t="shared" si="1947"/>
        <v>0</v>
      </c>
      <c r="AL1179" s="748">
        <f t="shared" si="1947"/>
        <v>0</v>
      </c>
      <c r="AM1179" s="748">
        <f t="shared" si="1947"/>
        <v>0</v>
      </c>
      <c r="AN1179" s="748">
        <f t="shared" si="1947"/>
        <v>0</v>
      </c>
      <c r="AO1179" s="748">
        <f t="shared" si="1947"/>
        <v>0</v>
      </c>
      <c r="AP1179" s="748">
        <f t="shared" si="1947"/>
        <v>0</v>
      </c>
      <c r="AQ1179" s="748">
        <f t="shared" si="1947"/>
        <v>0</v>
      </c>
      <c r="AR1179" s="748">
        <f t="shared" si="1947"/>
        <v>0</v>
      </c>
      <c r="AS1179" s="333"/>
    </row>
    <row r="1180" spans="2:45">
      <c r="B1180" s="320" t="s">
        <v>874</v>
      </c>
      <c r="C1180" s="346"/>
      <c r="D1180" s="346"/>
      <c r="E1180" s="330"/>
      <c r="F1180" s="330"/>
      <c r="G1180" s="330"/>
      <c r="H1180" s="330"/>
      <c r="I1180" s="330"/>
      <c r="J1180" s="330"/>
      <c r="K1180" s="330"/>
      <c r="L1180" s="330"/>
      <c r="M1180" s="330"/>
      <c r="N1180" s="330"/>
      <c r="O1180" s="330"/>
      <c r="P1180" s="330"/>
      <c r="Q1180" s="330"/>
      <c r="R1180" s="296"/>
      <c r="S1180" s="330"/>
      <c r="T1180" s="330"/>
      <c r="U1180" s="330"/>
      <c r="V1180" s="346"/>
      <c r="W1180" s="341"/>
      <c r="X1180" s="346"/>
      <c r="Y1180" s="346"/>
      <c r="Z1180" s="330"/>
      <c r="AA1180" s="330"/>
      <c r="AB1180" s="330"/>
      <c r="AC1180" s="330"/>
      <c r="AD1180" s="330"/>
      <c r="AE1180" s="748">
        <f>SUMPRODUCT($H$997:$H$1157,AE997:AE1157)</f>
        <v>0</v>
      </c>
      <c r="AF1180" s="860">
        <f>SUMPRODUCT($H$997:$H$1157,AF997:AF1157)</f>
        <v>775340.20199995488</v>
      </c>
      <c r="AG1180" s="748">
        <f>IF(AG995="kw",SUMPRODUCT($Q$997:$Q$1157,$V$997:$V$1157,AG997:AG1157),SUMPRODUCT($H$997:$H$1157,AG997:AG1157))</f>
        <v>329.07489075630252</v>
      </c>
      <c r="AH1180" s="748">
        <f t="shared" ref="AH1180:AR1180" si="1948">IF(AH995="kw",SUMPRODUCT($Q$997:$Q$1157,$V$997:$V$1157,AH997:AH1157),SUMPRODUCT($H$997:$H$1157,AH997:AH1157))</f>
        <v>5602.7290808823536</v>
      </c>
      <c r="AI1180" s="748">
        <f t="shared" si="1948"/>
        <v>291.20593487394956</v>
      </c>
      <c r="AJ1180" s="860">
        <f t="shared" si="1948"/>
        <v>6532.2426240000004</v>
      </c>
      <c r="AK1180" s="748">
        <f t="shared" si="1948"/>
        <v>0</v>
      </c>
      <c r="AL1180" s="748">
        <f t="shared" si="1948"/>
        <v>0</v>
      </c>
      <c r="AM1180" s="748">
        <f t="shared" si="1948"/>
        <v>0</v>
      </c>
      <c r="AN1180" s="748">
        <f t="shared" si="1948"/>
        <v>0</v>
      </c>
      <c r="AO1180" s="748">
        <f t="shared" si="1948"/>
        <v>0</v>
      </c>
      <c r="AP1180" s="748">
        <f t="shared" si="1948"/>
        <v>0</v>
      </c>
      <c r="AQ1180" s="748">
        <f t="shared" si="1948"/>
        <v>0</v>
      </c>
      <c r="AR1180" s="748">
        <f t="shared" si="1948"/>
        <v>0</v>
      </c>
      <c r="AS1180" s="333"/>
    </row>
    <row r="1181" spans="2:45">
      <c r="B1181" s="320" t="s">
        <v>875</v>
      </c>
      <c r="C1181" s="346"/>
      <c r="D1181" s="346"/>
      <c r="E1181" s="330"/>
      <c r="F1181" s="330"/>
      <c r="G1181" s="330"/>
      <c r="H1181" s="330"/>
      <c r="I1181" s="330"/>
      <c r="J1181" s="330"/>
      <c r="K1181" s="330"/>
      <c r="L1181" s="330"/>
      <c r="M1181" s="330"/>
      <c r="N1181" s="330"/>
      <c r="O1181" s="330"/>
      <c r="P1181" s="330"/>
      <c r="Q1181" s="330"/>
      <c r="R1181" s="296"/>
      <c r="S1181" s="330"/>
      <c r="T1181" s="330"/>
      <c r="U1181" s="330"/>
      <c r="V1181" s="346"/>
      <c r="W1181" s="341"/>
      <c r="X1181" s="346"/>
      <c r="Y1181" s="346"/>
      <c r="Z1181" s="330"/>
      <c r="AA1181" s="330"/>
      <c r="AB1181" s="330"/>
      <c r="AC1181" s="330"/>
      <c r="AD1181" s="330"/>
      <c r="AE1181" s="748">
        <f>SUMPRODUCT($I$997:$I$1157,AE997:AE1157)</f>
        <v>0</v>
      </c>
      <c r="AF1181" s="860">
        <f>SUMPRODUCT($I$997:$I$1157,AF997:AF1157)</f>
        <v>747152.37557314127</v>
      </c>
      <c r="AG1181" s="748">
        <f>IF(AG995="kw",SUMPRODUCT($Q$997:$Q$1157,$W$997:$W$1157,AG997:AG1157),SUMPRODUCT($I$997:$I$1157,AG997:AG1157))</f>
        <v>320.71260177244102</v>
      </c>
      <c r="AH1181" s="748">
        <f t="shared" ref="AH1181:AR1181" si="1949">IF(AH995="kw",SUMPRODUCT($Q$997:$Q$1157,$W$997:$W$1157,AH997:AH1157),SUMPRODUCT($I$997:$I$1157,AH997:AH1157))</f>
        <v>5460.3552900259765</v>
      </c>
      <c r="AI1181" s="748">
        <f t="shared" si="1949"/>
        <v>283.80595313837898</v>
      </c>
      <c r="AJ1181" s="860">
        <f t="shared" si="1949"/>
        <v>6532.2426240000004</v>
      </c>
      <c r="AK1181" s="748">
        <f t="shared" si="1949"/>
        <v>0</v>
      </c>
      <c r="AL1181" s="748">
        <f t="shared" si="1949"/>
        <v>0</v>
      </c>
      <c r="AM1181" s="748">
        <f t="shared" si="1949"/>
        <v>0</v>
      </c>
      <c r="AN1181" s="748">
        <f t="shared" si="1949"/>
        <v>0</v>
      </c>
      <c r="AO1181" s="748">
        <f t="shared" si="1949"/>
        <v>0</v>
      </c>
      <c r="AP1181" s="748">
        <f t="shared" si="1949"/>
        <v>0</v>
      </c>
      <c r="AQ1181" s="748">
        <f t="shared" si="1949"/>
        <v>0</v>
      </c>
      <c r="AR1181" s="748">
        <f t="shared" si="1949"/>
        <v>0</v>
      </c>
      <c r="AS1181" s="333"/>
    </row>
    <row r="1182" spans="2:45">
      <c r="B1182" s="320" t="s">
        <v>876</v>
      </c>
      <c r="C1182" s="346"/>
      <c r="D1182" s="346"/>
      <c r="E1182" s="330"/>
      <c r="F1182" s="330"/>
      <c r="G1182" s="330"/>
      <c r="H1182" s="330"/>
      <c r="I1182" s="330"/>
      <c r="J1182" s="330"/>
      <c r="K1182" s="330"/>
      <c r="L1182" s="330"/>
      <c r="M1182" s="330"/>
      <c r="N1182" s="330"/>
      <c r="O1182" s="330"/>
      <c r="P1182" s="330"/>
      <c r="Q1182" s="330"/>
      <c r="R1182" s="296"/>
      <c r="S1182" s="330"/>
      <c r="T1182" s="330"/>
      <c r="U1182" s="330"/>
      <c r="V1182" s="346"/>
      <c r="W1182" s="341"/>
      <c r="X1182" s="346"/>
      <c r="Y1182" s="346"/>
      <c r="Z1182" s="330"/>
      <c r="AA1182" s="330"/>
      <c r="AB1182" s="330"/>
      <c r="AC1182" s="330"/>
      <c r="AD1182" s="330"/>
      <c r="AE1182" s="748">
        <f>SUMPRODUCT($J$997:$J$1157,AE997:AE1157)</f>
        <v>0</v>
      </c>
      <c r="AF1182" s="860">
        <f>SUMPRODUCT($J$997:$J$1157,AF997:AF1157)</f>
        <v>747152.37557314127</v>
      </c>
      <c r="AG1182" s="748">
        <f>IF(AG995="kw",SUMPRODUCT($Q$997:$Q$1157,$X$997:$X$1157,AG997:AG1157),SUMPRODUCT($J$997:$J$1157,AG997:AG1157))</f>
        <v>320.71260177244102</v>
      </c>
      <c r="AH1182" s="748">
        <f t="shared" ref="AH1182:AR1182" si="1950">IF(AH995="kw",SUMPRODUCT($Q$997:$Q$1157,$X$997:$X$1157,AH997:AH1157),SUMPRODUCT($J$997:$J$1157,AH997:AH1157))</f>
        <v>5460.3552900259765</v>
      </c>
      <c r="AI1182" s="748">
        <f t="shared" si="1950"/>
        <v>283.80595313837898</v>
      </c>
      <c r="AJ1182" s="860">
        <f t="shared" si="1950"/>
        <v>6532.2426240000004</v>
      </c>
      <c r="AK1182" s="748">
        <f t="shared" si="1950"/>
        <v>0</v>
      </c>
      <c r="AL1182" s="748">
        <f t="shared" si="1950"/>
        <v>0</v>
      </c>
      <c r="AM1182" s="748">
        <f t="shared" si="1950"/>
        <v>0</v>
      </c>
      <c r="AN1182" s="748">
        <f t="shared" si="1950"/>
        <v>0</v>
      </c>
      <c r="AO1182" s="748">
        <f t="shared" si="1950"/>
        <v>0</v>
      </c>
      <c r="AP1182" s="748">
        <f t="shared" si="1950"/>
        <v>0</v>
      </c>
      <c r="AQ1182" s="748">
        <f t="shared" si="1950"/>
        <v>0</v>
      </c>
      <c r="AR1182" s="748">
        <f t="shared" si="1950"/>
        <v>0</v>
      </c>
      <c r="AS1182" s="333"/>
    </row>
    <row r="1183" spans="2:45">
      <c r="B1183" s="435" t="s">
        <v>877</v>
      </c>
      <c r="C1183" s="360"/>
      <c r="D1183" s="379"/>
      <c r="E1183" s="379"/>
      <c r="F1183" s="379"/>
      <c r="G1183" s="379"/>
      <c r="H1183" s="379"/>
      <c r="I1183" s="379"/>
      <c r="J1183" s="379"/>
      <c r="K1183" s="379"/>
      <c r="L1183" s="379"/>
      <c r="M1183" s="379"/>
      <c r="N1183" s="379"/>
      <c r="O1183" s="379"/>
      <c r="P1183" s="379"/>
      <c r="Q1183" s="379"/>
      <c r="R1183" s="378"/>
      <c r="S1183" s="379"/>
      <c r="T1183" s="379"/>
      <c r="U1183" s="379"/>
      <c r="V1183" s="360"/>
      <c r="W1183" s="380"/>
      <c r="X1183" s="380"/>
      <c r="Y1183" s="379"/>
      <c r="Z1183" s="379"/>
      <c r="AA1183" s="380"/>
      <c r="AB1183" s="380"/>
      <c r="AC1183" s="380"/>
      <c r="AD1183" s="380"/>
      <c r="AE1183" s="749">
        <f>SUMPRODUCT($K$997:$K$1157,AE997:AE1157)</f>
        <v>0</v>
      </c>
      <c r="AF1183" s="860">
        <f>SUMPRODUCT($K$997:$K$1157,AF997:AF1157)</f>
        <v>747152.37557314127</v>
      </c>
      <c r="AG1183" s="749">
        <f>IF(AG995="kw",SUMPRODUCT($Q$997:$Q$1157,$Y$997:$Y$1157,AG997:AG1157),SUMPRODUCT($K$997:$K$1157,AG997:AG1157))</f>
        <v>320.71260177244102</v>
      </c>
      <c r="AH1183" s="749">
        <f t="shared" ref="AH1183:AR1183" si="1951">IF(AH995="kw",SUMPRODUCT($Q$997:$Q$1157,$Y$997:$Y$1157,AH997:AH1157),SUMPRODUCT($K$997:$K$1157,AH997:AH1157))</f>
        <v>5460.3552900259765</v>
      </c>
      <c r="AI1183" s="749">
        <f t="shared" si="1951"/>
        <v>283.80595313837898</v>
      </c>
      <c r="AJ1183" s="860">
        <f t="shared" si="1951"/>
        <v>6532.2426240000004</v>
      </c>
      <c r="AK1183" s="749">
        <f t="shared" si="1951"/>
        <v>0</v>
      </c>
      <c r="AL1183" s="749">
        <f t="shared" si="1951"/>
        <v>0</v>
      </c>
      <c r="AM1183" s="749">
        <f t="shared" si="1951"/>
        <v>0</v>
      </c>
      <c r="AN1183" s="749">
        <f t="shared" si="1951"/>
        <v>0</v>
      </c>
      <c r="AO1183" s="749">
        <f t="shared" si="1951"/>
        <v>0</v>
      </c>
      <c r="AP1183" s="749">
        <f t="shared" si="1951"/>
        <v>0</v>
      </c>
      <c r="AQ1183" s="749">
        <f t="shared" si="1951"/>
        <v>0</v>
      </c>
      <c r="AR1183" s="749">
        <f t="shared" si="1951"/>
        <v>0</v>
      </c>
      <c r="AS1183" s="381"/>
    </row>
    <row r="1184" spans="2:45" ht="19.5" customHeight="1">
      <c r="B1184" s="363" t="s">
        <v>589</v>
      </c>
      <c r="C1184" s="382"/>
      <c r="D1184" s="383"/>
      <c r="E1184" s="383"/>
      <c r="F1184" s="383"/>
      <c r="G1184" s="383"/>
      <c r="H1184" s="383"/>
      <c r="I1184" s="383"/>
      <c r="J1184" s="383"/>
      <c r="K1184" s="383"/>
      <c r="L1184" s="383"/>
      <c r="M1184" s="383"/>
      <c r="N1184" s="383"/>
      <c r="O1184" s="383"/>
      <c r="P1184" s="383"/>
      <c r="Q1184" s="383"/>
      <c r="R1184" s="383"/>
      <c r="S1184" s="383"/>
      <c r="T1184" s="383"/>
      <c r="U1184" s="383"/>
      <c r="V1184" s="366"/>
      <c r="W1184" s="367"/>
      <c r="X1184" s="383"/>
      <c r="Y1184" s="383"/>
      <c r="Z1184" s="383"/>
      <c r="AA1184" s="383"/>
      <c r="AB1184" s="383"/>
      <c r="AC1184" s="383"/>
      <c r="AD1184" s="383"/>
      <c r="AE1184" s="404"/>
      <c r="AF1184" s="404"/>
      <c r="AG1184" s="404"/>
      <c r="AH1184" s="404"/>
      <c r="AI1184" s="404"/>
      <c r="AJ1184" s="404"/>
      <c r="AK1184" s="404"/>
      <c r="AL1184" s="404"/>
      <c r="AM1184" s="404"/>
      <c r="AN1184" s="404"/>
      <c r="AO1184" s="404"/>
      <c r="AP1184" s="404"/>
      <c r="AQ1184" s="404"/>
      <c r="AR1184" s="404"/>
      <c r="AS1184" s="384"/>
    </row>
    <row r="1186" spans="1:45">
      <c r="B1186" s="577" t="s">
        <v>523</v>
      </c>
    </row>
    <row r="1187" spans="1:45" ht="15.75">
      <c r="B1187" s="276" t="s">
        <v>807</v>
      </c>
      <c r="C1187" s="277"/>
      <c r="D1187" s="577" t="s">
        <v>523</v>
      </c>
      <c r="E1187" s="249"/>
      <c r="F1187" s="577"/>
      <c r="G1187" s="249"/>
      <c r="H1187" s="249"/>
      <c r="I1187" s="249"/>
      <c r="J1187" s="249"/>
      <c r="K1187" s="249"/>
      <c r="L1187" s="249"/>
      <c r="M1187" s="249"/>
      <c r="N1187" s="249"/>
      <c r="O1187" s="249"/>
      <c r="P1187" s="249"/>
      <c r="Q1187" s="249"/>
      <c r="R1187" s="277"/>
      <c r="S1187" s="249"/>
      <c r="T1187" s="249"/>
      <c r="U1187" s="249"/>
      <c r="V1187" s="249"/>
      <c r="W1187" s="249"/>
      <c r="X1187" s="249"/>
      <c r="Y1187" s="249"/>
      <c r="Z1187" s="249"/>
      <c r="AA1187" s="249"/>
      <c r="AB1187" s="249"/>
      <c r="AC1187" s="249"/>
      <c r="AD1187" s="249"/>
      <c r="AE1187" s="266"/>
      <c r="AF1187" s="263"/>
      <c r="AG1187" s="263"/>
      <c r="AH1187" s="263"/>
      <c r="AI1187" s="263"/>
      <c r="AJ1187" s="263"/>
      <c r="AK1187" s="263"/>
      <c r="AL1187" s="263"/>
      <c r="AM1187" s="263"/>
      <c r="AN1187" s="263"/>
      <c r="AO1187" s="263"/>
      <c r="AP1187" s="263"/>
      <c r="AQ1187" s="263"/>
      <c r="AR1187" s="263"/>
    </row>
    <row r="1188" spans="1:45" ht="39.75" customHeight="1">
      <c r="B1188" s="1031" t="s">
        <v>211</v>
      </c>
      <c r="C1188" s="1033" t="s">
        <v>33</v>
      </c>
      <c r="D1188" s="280" t="s">
        <v>421</v>
      </c>
      <c r="E1188" s="1037" t="s">
        <v>209</v>
      </c>
      <c r="F1188" s="1038"/>
      <c r="G1188" s="1038"/>
      <c r="H1188" s="1038"/>
      <c r="I1188" s="1038"/>
      <c r="J1188" s="1038"/>
      <c r="K1188" s="1038"/>
      <c r="L1188" s="1038"/>
      <c r="M1188" s="1038"/>
      <c r="N1188" s="1038"/>
      <c r="O1188" s="1038"/>
      <c r="P1188" s="1039"/>
      <c r="Q1188" s="1035" t="s">
        <v>213</v>
      </c>
      <c r="R1188" s="280" t="s">
        <v>422</v>
      </c>
      <c r="S1188" s="1028" t="s">
        <v>212</v>
      </c>
      <c r="T1188" s="1029"/>
      <c r="U1188" s="1029"/>
      <c r="V1188" s="1029"/>
      <c r="W1188" s="1029"/>
      <c r="X1188" s="1029"/>
      <c r="Y1188" s="1029"/>
      <c r="Z1188" s="1029"/>
      <c r="AA1188" s="1029"/>
      <c r="AB1188" s="1029"/>
      <c r="AC1188" s="1029"/>
      <c r="AD1188" s="1040"/>
      <c r="AE1188" s="1028" t="s">
        <v>242</v>
      </c>
      <c r="AF1188" s="1029"/>
      <c r="AG1188" s="1029"/>
      <c r="AH1188" s="1029"/>
      <c r="AI1188" s="1029"/>
      <c r="AJ1188" s="1029"/>
      <c r="AK1188" s="1029"/>
      <c r="AL1188" s="1029"/>
      <c r="AM1188" s="1029"/>
      <c r="AN1188" s="1029"/>
      <c r="AO1188" s="1029"/>
      <c r="AP1188" s="1029"/>
      <c r="AQ1188" s="1029"/>
      <c r="AR1188" s="1029"/>
      <c r="AS1188" s="1030"/>
    </row>
    <row r="1189" spans="1:45" ht="65.25" customHeight="1">
      <c r="B1189" s="1032"/>
      <c r="C1189" s="1034"/>
      <c r="D1189" s="281">
        <v>2021</v>
      </c>
      <c r="E1189" s="281">
        <v>2022</v>
      </c>
      <c r="F1189" s="281">
        <v>2023</v>
      </c>
      <c r="G1189" s="281">
        <v>2024</v>
      </c>
      <c r="H1189" s="281">
        <v>2025</v>
      </c>
      <c r="I1189" s="281">
        <v>2026</v>
      </c>
      <c r="J1189" s="281">
        <v>2027</v>
      </c>
      <c r="K1189" s="281">
        <v>2028</v>
      </c>
      <c r="L1189" s="281">
        <v>2029</v>
      </c>
      <c r="M1189" s="281">
        <v>2030</v>
      </c>
      <c r="N1189" s="281">
        <v>2031</v>
      </c>
      <c r="O1189" s="281">
        <v>2032</v>
      </c>
      <c r="P1189" s="281">
        <v>2033</v>
      </c>
      <c r="Q1189" s="1036"/>
      <c r="R1189" s="281">
        <v>2021</v>
      </c>
      <c r="S1189" s="281">
        <v>2022</v>
      </c>
      <c r="T1189" s="281">
        <v>2023</v>
      </c>
      <c r="U1189" s="281">
        <v>2024</v>
      </c>
      <c r="V1189" s="281">
        <v>2025</v>
      </c>
      <c r="W1189" s="281">
        <v>2026</v>
      </c>
      <c r="X1189" s="281">
        <v>2027</v>
      </c>
      <c r="Y1189" s="281">
        <v>2028</v>
      </c>
      <c r="Z1189" s="281">
        <v>2029</v>
      </c>
      <c r="AA1189" s="281">
        <v>2030</v>
      </c>
      <c r="AB1189" s="281">
        <v>2031</v>
      </c>
      <c r="AC1189" s="281">
        <v>2032</v>
      </c>
      <c r="AD1189" s="281">
        <v>2033</v>
      </c>
      <c r="AE1189" s="281" t="str">
        <f>'1.  LRAMVA Summary'!$D$53</f>
        <v>Residential</v>
      </c>
      <c r="AF1189" s="281" t="str">
        <f>'1.  LRAMVA Summary'!$E$53</f>
        <v>GS&lt;50 kW</v>
      </c>
      <c r="AG1189" s="281" t="str">
        <f>'1.  LRAMVA Summary'!$F$53</f>
        <v>GS 50 to 699 kW</v>
      </c>
      <c r="AH1189" s="281" t="str">
        <f>'1.  LRAMVA Summary'!$G$53</f>
        <v>GS 700 to 4,999 kW</v>
      </c>
      <c r="AI1189" s="281" t="str">
        <f>'1.  LRAMVA Summary'!$H$53</f>
        <v>Large Use</v>
      </c>
      <c r="AJ1189" s="281" t="str">
        <f>'1.  LRAMVA Summary'!$I$53</f>
        <v>Street Lighting</v>
      </c>
      <c r="AK1189" s="281" t="str">
        <f>'1.  LRAMVA Summary'!$J$53</f>
        <v>Unmetered Scattered Load</v>
      </c>
      <c r="AL1189" s="281" t="str">
        <f>'1.  LRAMVA Summary'!$K$53</f>
        <v/>
      </c>
      <c r="AM1189" s="281" t="str">
        <f>'1.  LRAMVA Summary'!$L$53</f>
        <v/>
      </c>
      <c r="AN1189" s="281" t="str">
        <f>'1.  LRAMVA Summary'!$M$53</f>
        <v/>
      </c>
      <c r="AO1189" s="281" t="str">
        <f>'1.  LRAMVA Summary'!$N$53</f>
        <v/>
      </c>
      <c r="AP1189" s="281" t="str">
        <f>'1.  LRAMVA Summary'!$O$53</f>
        <v/>
      </c>
      <c r="AQ1189" s="281" t="str">
        <f>'1.  LRAMVA Summary'!$P$53</f>
        <v/>
      </c>
      <c r="AR1189" s="281" t="str">
        <f>'1.  LRAMVA Summary'!$Q$53</f>
        <v/>
      </c>
      <c r="AS1189" s="283" t="str">
        <f>'1.  LRAMVA Summary'!$R$53</f>
        <v>Total</v>
      </c>
    </row>
    <row r="1190" spans="1:45" ht="15" customHeight="1">
      <c r="A1190" s="519"/>
      <c r="B1190" s="505" t="s">
        <v>501</v>
      </c>
      <c r="C1190" s="285"/>
      <c r="D1190" s="285"/>
      <c r="E1190" s="285"/>
      <c r="F1190" s="285"/>
      <c r="G1190" s="285"/>
      <c r="H1190" s="285"/>
      <c r="I1190" s="285"/>
      <c r="J1190" s="285"/>
      <c r="K1190" s="285"/>
      <c r="L1190" s="285"/>
      <c r="M1190" s="285"/>
      <c r="N1190" s="285"/>
      <c r="O1190" s="285"/>
      <c r="P1190" s="285"/>
      <c r="Q1190" s="286"/>
      <c r="R1190" s="285"/>
      <c r="S1190" s="285"/>
      <c r="T1190" s="285"/>
      <c r="U1190" s="285"/>
      <c r="V1190" s="285"/>
      <c r="W1190" s="285"/>
      <c r="X1190" s="285"/>
      <c r="Y1190" s="285"/>
      <c r="Z1190" s="285"/>
      <c r="AA1190" s="285"/>
      <c r="AB1190" s="285"/>
      <c r="AC1190" s="285"/>
      <c r="AD1190" s="285"/>
      <c r="AE1190" s="287" t="str">
        <f>'1.  LRAMVA Summary'!$D$54</f>
        <v>kWh</v>
      </c>
      <c r="AF1190" s="287" t="str">
        <f>'1.  LRAMVA Summary'!$E$54</f>
        <v>kWh</v>
      </c>
      <c r="AG1190" s="287" t="str">
        <f>'1.  LRAMVA Summary'!$F$54</f>
        <v>kW</v>
      </c>
      <c r="AH1190" s="287" t="str">
        <f>'1.  LRAMVA Summary'!$G$54</f>
        <v>kW</v>
      </c>
      <c r="AI1190" s="287" t="str">
        <f>'1.  LRAMVA Summary'!$H$54</f>
        <v>kW</v>
      </c>
      <c r="AJ1190" s="287" t="str">
        <f>'1.  LRAMVA Summary'!$I$54</f>
        <v>kW</v>
      </c>
      <c r="AK1190" s="287" t="str">
        <f>'1.  LRAMVA Summary'!$J$54</f>
        <v>kWh</v>
      </c>
      <c r="AL1190" s="287">
        <f>'1.  LRAMVA Summary'!$K$54</f>
        <v>0</v>
      </c>
      <c r="AM1190" s="287">
        <f>'1.  LRAMVA Summary'!$L$54</f>
        <v>0</v>
      </c>
      <c r="AN1190" s="287">
        <f>'1.  LRAMVA Summary'!$M$54</f>
        <v>0</v>
      </c>
      <c r="AO1190" s="287">
        <f>'1.  LRAMVA Summary'!$N$54</f>
        <v>0</v>
      </c>
      <c r="AP1190" s="287">
        <f>'1.  LRAMVA Summary'!$O$54</f>
        <v>0</v>
      </c>
      <c r="AQ1190" s="287">
        <f>'1.  LRAMVA Summary'!$P$54</f>
        <v>0</v>
      </c>
      <c r="AR1190" s="287">
        <f>'1.  LRAMVA Summary'!$Q$54</f>
        <v>0</v>
      </c>
      <c r="AS1190" s="288"/>
    </row>
    <row r="1191" spans="1:45" ht="15" hidden="1" customHeight="1" outlineLevel="1">
      <c r="A1191" s="519"/>
      <c r="B1191" s="491" t="s">
        <v>494</v>
      </c>
      <c r="C1191" s="285"/>
      <c r="D1191" s="285"/>
      <c r="E1191" s="285"/>
      <c r="F1191" s="285"/>
      <c r="G1191" s="285"/>
      <c r="H1191" s="285"/>
      <c r="I1191" s="285"/>
      <c r="J1191" s="285"/>
      <c r="K1191" s="285"/>
      <c r="L1191" s="285"/>
      <c r="M1191" s="285"/>
      <c r="N1191" s="285"/>
      <c r="O1191" s="285"/>
      <c r="P1191" s="285"/>
      <c r="Q1191" s="286"/>
      <c r="R1191" s="285"/>
      <c r="S1191" s="285"/>
      <c r="T1191" s="285"/>
      <c r="U1191" s="285"/>
      <c r="V1191" s="285"/>
      <c r="W1191" s="285"/>
      <c r="X1191" s="285"/>
      <c r="Y1191" s="285"/>
      <c r="Z1191" s="285"/>
      <c r="AA1191" s="285"/>
      <c r="AB1191" s="285"/>
      <c r="AC1191" s="285"/>
      <c r="AD1191" s="285"/>
      <c r="AE1191" s="287"/>
      <c r="AF1191" s="287"/>
      <c r="AG1191" s="287"/>
      <c r="AH1191" s="287"/>
      <c r="AI1191" s="287"/>
      <c r="AJ1191" s="287"/>
      <c r="AK1191" s="287"/>
      <c r="AL1191" s="287"/>
      <c r="AM1191" s="287"/>
      <c r="AN1191" s="287"/>
      <c r="AO1191" s="287"/>
      <c r="AP1191" s="287"/>
      <c r="AQ1191" s="287"/>
      <c r="AR1191" s="287"/>
      <c r="AS1191" s="288"/>
    </row>
    <row r="1192" spans="1:45" ht="15" hidden="1" customHeight="1" outlineLevel="1">
      <c r="A1192" s="519">
        <v>1</v>
      </c>
      <c r="B1192" s="423" t="s">
        <v>95</v>
      </c>
      <c r="C1192" s="287" t="s">
        <v>25</v>
      </c>
      <c r="D1192" s="291"/>
      <c r="E1192" s="291"/>
      <c r="F1192" s="291"/>
      <c r="G1192" s="291"/>
      <c r="H1192" s="291"/>
      <c r="I1192" s="291"/>
      <c r="J1192" s="291"/>
      <c r="K1192" s="291"/>
      <c r="L1192" s="291"/>
      <c r="M1192" s="291"/>
      <c r="N1192" s="291"/>
      <c r="O1192" s="291"/>
      <c r="P1192" s="291"/>
      <c r="Q1192" s="287"/>
      <c r="R1192" s="291"/>
      <c r="S1192" s="291"/>
      <c r="T1192" s="291"/>
      <c r="U1192" s="291"/>
      <c r="V1192" s="291"/>
      <c r="W1192" s="291"/>
      <c r="X1192" s="291"/>
      <c r="Y1192" s="291"/>
      <c r="Z1192" s="291"/>
      <c r="AA1192" s="291"/>
      <c r="AB1192" s="291"/>
      <c r="AC1192" s="291"/>
      <c r="AD1192" s="291"/>
      <c r="AE1192" s="410"/>
      <c r="AF1192" s="410"/>
      <c r="AG1192" s="410"/>
      <c r="AH1192" s="410"/>
      <c r="AI1192" s="410"/>
      <c r="AJ1192" s="410"/>
      <c r="AK1192" s="410"/>
      <c r="AL1192" s="405"/>
      <c r="AM1192" s="405"/>
      <c r="AN1192" s="405"/>
      <c r="AO1192" s="405"/>
      <c r="AP1192" s="405"/>
      <c r="AQ1192" s="405"/>
      <c r="AR1192" s="405"/>
      <c r="AS1192" s="292">
        <f>SUM(AE1192:AR1192)</f>
        <v>0</v>
      </c>
    </row>
    <row r="1193" spans="1:45" ht="15" hidden="1" customHeight="1" outlineLevel="1">
      <c r="A1193" s="519"/>
      <c r="B1193" s="290" t="s">
        <v>718</v>
      </c>
      <c r="C1193" s="287" t="s">
        <v>163</v>
      </c>
      <c r="D1193" s="291"/>
      <c r="E1193" s="291"/>
      <c r="F1193" s="291"/>
      <c r="G1193" s="291"/>
      <c r="H1193" s="291"/>
      <c r="I1193" s="291"/>
      <c r="J1193" s="291"/>
      <c r="K1193" s="291"/>
      <c r="L1193" s="291"/>
      <c r="M1193" s="291"/>
      <c r="N1193" s="291"/>
      <c r="O1193" s="291"/>
      <c r="P1193" s="291"/>
      <c r="Q1193" s="463"/>
      <c r="R1193" s="291"/>
      <c r="S1193" s="291"/>
      <c r="T1193" s="291"/>
      <c r="U1193" s="291"/>
      <c r="V1193" s="291"/>
      <c r="W1193" s="291"/>
      <c r="X1193" s="291"/>
      <c r="Y1193" s="291"/>
      <c r="Z1193" s="291"/>
      <c r="AA1193" s="291"/>
      <c r="AB1193" s="291"/>
      <c r="AC1193" s="291"/>
      <c r="AD1193" s="291"/>
      <c r="AE1193" s="406">
        <f>AE1192</f>
        <v>0</v>
      </c>
      <c r="AF1193" s="406">
        <f t="shared" ref="AF1193:AR1193" si="1952">AF1192</f>
        <v>0</v>
      </c>
      <c r="AG1193" s="406">
        <f t="shared" si="1952"/>
        <v>0</v>
      </c>
      <c r="AH1193" s="406">
        <f t="shared" si="1952"/>
        <v>0</v>
      </c>
      <c r="AI1193" s="406">
        <f t="shared" si="1952"/>
        <v>0</v>
      </c>
      <c r="AJ1193" s="406">
        <f t="shared" si="1952"/>
        <v>0</v>
      </c>
      <c r="AK1193" s="406">
        <f t="shared" si="1952"/>
        <v>0</v>
      </c>
      <c r="AL1193" s="406">
        <f t="shared" si="1952"/>
        <v>0</v>
      </c>
      <c r="AM1193" s="406">
        <f t="shared" si="1952"/>
        <v>0</v>
      </c>
      <c r="AN1193" s="406">
        <f t="shared" si="1952"/>
        <v>0</v>
      </c>
      <c r="AO1193" s="406">
        <f t="shared" si="1952"/>
        <v>0</v>
      </c>
      <c r="AP1193" s="406">
        <f t="shared" si="1952"/>
        <v>0</v>
      </c>
      <c r="AQ1193" s="406">
        <f t="shared" si="1952"/>
        <v>0</v>
      </c>
      <c r="AR1193" s="406">
        <f t="shared" si="1952"/>
        <v>0</v>
      </c>
      <c r="AS1193" s="293"/>
    </row>
    <row r="1194" spans="1:45" ht="15" hidden="1" customHeight="1" outlineLevel="1">
      <c r="A1194" s="519"/>
      <c r="B1194" s="294"/>
      <c r="C1194" s="295"/>
      <c r="D1194" s="295"/>
      <c r="E1194" s="295"/>
      <c r="F1194" s="295"/>
      <c r="G1194" s="295"/>
      <c r="H1194" s="295"/>
      <c r="I1194" s="295"/>
      <c r="J1194" s="725"/>
      <c r="K1194" s="295"/>
      <c r="L1194" s="295"/>
      <c r="M1194" s="295"/>
      <c r="N1194" s="295"/>
      <c r="O1194" s="295"/>
      <c r="P1194" s="295"/>
      <c r="Q1194" s="296"/>
      <c r="R1194" s="295"/>
      <c r="S1194" s="295"/>
      <c r="T1194" s="295"/>
      <c r="U1194" s="295"/>
      <c r="V1194" s="295"/>
      <c r="W1194" s="295"/>
      <c r="X1194" s="295"/>
      <c r="Y1194" s="295"/>
      <c r="Z1194" s="295"/>
      <c r="AA1194" s="295"/>
      <c r="AB1194" s="295"/>
      <c r="AC1194" s="295"/>
      <c r="AD1194" s="295"/>
      <c r="AE1194" s="407"/>
      <c r="AF1194" s="408"/>
      <c r="AG1194" s="408"/>
      <c r="AH1194" s="408"/>
      <c r="AI1194" s="408"/>
      <c r="AJ1194" s="408"/>
      <c r="AK1194" s="408"/>
      <c r="AL1194" s="408"/>
      <c r="AM1194" s="408"/>
      <c r="AN1194" s="408"/>
      <c r="AO1194" s="408"/>
      <c r="AP1194" s="408"/>
      <c r="AQ1194" s="408"/>
      <c r="AR1194" s="408"/>
      <c r="AS1194" s="298"/>
    </row>
    <row r="1195" spans="1:45" ht="15" hidden="1" customHeight="1" outlineLevel="1">
      <c r="A1195" s="519">
        <v>2</v>
      </c>
      <c r="B1195" s="423" t="s">
        <v>96</v>
      </c>
      <c r="C1195" s="287" t="s">
        <v>25</v>
      </c>
      <c r="D1195" s="291"/>
      <c r="E1195" s="291"/>
      <c r="F1195" s="291"/>
      <c r="G1195" s="291"/>
      <c r="H1195" s="291"/>
      <c r="I1195" s="291"/>
      <c r="J1195" s="291"/>
      <c r="K1195" s="291"/>
      <c r="L1195" s="291"/>
      <c r="M1195" s="291"/>
      <c r="N1195" s="291"/>
      <c r="O1195" s="291"/>
      <c r="P1195" s="291"/>
      <c r="Q1195" s="287"/>
      <c r="R1195" s="291"/>
      <c r="S1195" s="291"/>
      <c r="T1195" s="291"/>
      <c r="U1195" s="291"/>
      <c r="V1195" s="291"/>
      <c r="W1195" s="291"/>
      <c r="X1195" s="291"/>
      <c r="Y1195" s="291"/>
      <c r="Z1195" s="291"/>
      <c r="AA1195" s="291"/>
      <c r="AB1195" s="291"/>
      <c r="AC1195" s="291"/>
      <c r="AD1195" s="291"/>
      <c r="AE1195" s="410"/>
      <c r="AF1195" s="410"/>
      <c r="AG1195" s="410"/>
      <c r="AH1195" s="410"/>
      <c r="AI1195" s="410"/>
      <c r="AJ1195" s="410"/>
      <c r="AK1195" s="410"/>
      <c r="AL1195" s="405"/>
      <c r="AM1195" s="405"/>
      <c r="AN1195" s="405"/>
      <c r="AO1195" s="405"/>
      <c r="AP1195" s="405"/>
      <c r="AQ1195" s="405"/>
      <c r="AR1195" s="405"/>
      <c r="AS1195" s="292">
        <f>SUM(AE1195:AR1195)</f>
        <v>0</v>
      </c>
    </row>
    <row r="1196" spans="1:45" ht="15" hidden="1" customHeight="1" outlineLevel="1">
      <c r="A1196" s="519"/>
      <c r="B1196" s="290" t="s">
        <v>718</v>
      </c>
      <c r="C1196" s="287" t="s">
        <v>163</v>
      </c>
      <c r="D1196" s="291"/>
      <c r="E1196" s="291"/>
      <c r="F1196" s="291"/>
      <c r="G1196" s="291"/>
      <c r="H1196" s="291"/>
      <c r="I1196" s="291"/>
      <c r="J1196" s="291"/>
      <c r="K1196" s="291"/>
      <c r="L1196" s="291"/>
      <c r="M1196" s="291"/>
      <c r="N1196" s="291"/>
      <c r="O1196" s="291"/>
      <c r="P1196" s="291"/>
      <c r="Q1196" s="463"/>
      <c r="R1196" s="291"/>
      <c r="S1196" s="291"/>
      <c r="T1196" s="291"/>
      <c r="U1196" s="291"/>
      <c r="V1196" s="291"/>
      <c r="W1196" s="291"/>
      <c r="X1196" s="291"/>
      <c r="Y1196" s="291"/>
      <c r="Z1196" s="291"/>
      <c r="AA1196" s="291"/>
      <c r="AB1196" s="291"/>
      <c r="AC1196" s="291"/>
      <c r="AD1196" s="291"/>
      <c r="AE1196" s="406">
        <f>AE1195</f>
        <v>0</v>
      </c>
      <c r="AF1196" s="406">
        <f t="shared" ref="AF1196:AR1196" si="1953">AF1195</f>
        <v>0</v>
      </c>
      <c r="AG1196" s="406">
        <f t="shared" si="1953"/>
        <v>0</v>
      </c>
      <c r="AH1196" s="406">
        <f t="shared" si="1953"/>
        <v>0</v>
      </c>
      <c r="AI1196" s="406">
        <f t="shared" si="1953"/>
        <v>0</v>
      </c>
      <c r="AJ1196" s="406">
        <f t="shared" si="1953"/>
        <v>0</v>
      </c>
      <c r="AK1196" s="406">
        <f t="shared" si="1953"/>
        <v>0</v>
      </c>
      <c r="AL1196" s="406">
        <f t="shared" si="1953"/>
        <v>0</v>
      </c>
      <c r="AM1196" s="406">
        <f t="shared" si="1953"/>
        <v>0</v>
      </c>
      <c r="AN1196" s="406">
        <f t="shared" si="1953"/>
        <v>0</v>
      </c>
      <c r="AO1196" s="406">
        <f t="shared" si="1953"/>
        <v>0</v>
      </c>
      <c r="AP1196" s="406">
        <f t="shared" si="1953"/>
        <v>0</v>
      </c>
      <c r="AQ1196" s="406">
        <f t="shared" si="1953"/>
        <v>0</v>
      </c>
      <c r="AR1196" s="406">
        <f t="shared" si="1953"/>
        <v>0</v>
      </c>
      <c r="AS1196" s="293"/>
    </row>
    <row r="1197" spans="1:45" ht="15" hidden="1" customHeight="1" outlineLevel="1">
      <c r="A1197" s="519"/>
      <c r="B1197" s="294"/>
      <c r="C1197" s="295"/>
      <c r="D1197" s="300"/>
      <c r="E1197" s="300"/>
      <c r="F1197" s="300"/>
      <c r="G1197" s="300"/>
      <c r="H1197" s="300"/>
      <c r="I1197" s="300"/>
      <c r="J1197" s="300"/>
      <c r="K1197" s="300"/>
      <c r="L1197" s="300"/>
      <c r="M1197" s="300"/>
      <c r="N1197" s="300"/>
      <c r="O1197" s="300"/>
      <c r="P1197" s="300"/>
      <c r="Q1197" s="296"/>
      <c r="R1197" s="300"/>
      <c r="S1197" s="300"/>
      <c r="T1197" s="300"/>
      <c r="U1197" s="300"/>
      <c r="V1197" s="300"/>
      <c r="W1197" s="300"/>
      <c r="X1197" s="300"/>
      <c r="Y1197" s="300"/>
      <c r="Z1197" s="300"/>
      <c r="AA1197" s="300"/>
      <c r="AB1197" s="300"/>
      <c r="AC1197" s="300"/>
      <c r="AD1197" s="300"/>
      <c r="AE1197" s="407"/>
      <c r="AF1197" s="408"/>
      <c r="AG1197" s="408"/>
      <c r="AH1197" s="408"/>
      <c r="AI1197" s="408"/>
      <c r="AJ1197" s="408"/>
      <c r="AK1197" s="408"/>
      <c r="AL1197" s="408"/>
      <c r="AM1197" s="408"/>
      <c r="AN1197" s="408"/>
      <c r="AO1197" s="408"/>
      <c r="AP1197" s="408"/>
      <c r="AQ1197" s="408"/>
      <c r="AR1197" s="408"/>
      <c r="AS1197" s="298"/>
    </row>
    <row r="1198" spans="1:45" ht="15" hidden="1" customHeight="1" outlineLevel="1">
      <c r="A1198" s="519">
        <v>3</v>
      </c>
      <c r="B1198" s="423" t="s">
        <v>97</v>
      </c>
      <c r="C1198" s="287" t="s">
        <v>25</v>
      </c>
      <c r="D1198" s="291"/>
      <c r="E1198" s="291"/>
      <c r="F1198" s="291"/>
      <c r="G1198" s="291"/>
      <c r="H1198" s="291"/>
      <c r="I1198" s="291"/>
      <c r="J1198" s="291"/>
      <c r="K1198" s="291"/>
      <c r="L1198" s="291"/>
      <c r="M1198" s="291"/>
      <c r="N1198" s="291"/>
      <c r="O1198" s="291"/>
      <c r="P1198" s="291"/>
      <c r="Q1198" s="287"/>
      <c r="R1198" s="291"/>
      <c r="S1198" s="291"/>
      <c r="T1198" s="291"/>
      <c r="U1198" s="291"/>
      <c r="V1198" s="291"/>
      <c r="W1198" s="291"/>
      <c r="X1198" s="291"/>
      <c r="Y1198" s="291"/>
      <c r="Z1198" s="291"/>
      <c r="AA1198" s="291"/>
      <c r="AB1198" s="291"/>
      <c r="AC1198" s="291"/>
      <c r="AD1198" s="291"/>
      <c r="AE1198" s="410"/>
      <c r="AF1198" s="410"/>
      <c r="AG1198" s="410"/>
      <c r="AH1198" s="410"/>
      <c r="AI1198" s="410"/>
      <c r="AJ1198" s="410"/>
      <c r="AK1198" s="410"/>
      <c r="AL1198" s="405"/>
      <c r="AM1198" s="405"/>
      <c r="AN1198" s="405"/>
      <c r="AO1198" s="405"/>
      <c r="AP1198" s="405"/>
      <c r="AQ1198" s="405"/>
      <c r="AR1198" s="405"/>
      <c r="AS1198" s="292">
        <f>SUM(AE1198:AR1198)</f>
        <v>0</v>
      </c>
    </row>
    <row r="1199" spans="1:45" ht="15" hidden="1" customHeight="1" outlineLevel="1">
      <c r="A1199" s="519"/>
      <c r="B1199" s="290" t="s">
        <v>718</v>
      </c>
      <c r="C1199" s="287" t="s">
        <v>163</v>
      </c>
      <c r="D1199" s="291"/>
      <c r="E1199" s="291"/>
      <c r="F1199" s="291"/>
      <c r="G1199" s="291"/>
      <c r="H1199" s="291"/>
      <c r="I1199" s="291"/>
      <c r="J1199" s="291"/>
      <c r="K1199" s="291"/>
      <c r="L1199" s="291"/>
      <c r="M1199" s="291"/>
      <c r="N1199" s="291"/>
      <c r="O1199" s="291"/>
      <c r="P1199" s="291"/>
      <c r="Q1199" s="463"/>
      <c r="R1199" s="291"/>
      <c r="S1199" s="291"/>
      <c r="T1199" s="291"/>
      <c r="U1199" s="291"/>
      <c r="V1199" s="291"/>
      <c r="W1199" s="291"/>
      <c r="X1199" s="291"/>
      <c r="Y1199" s="291"/>
      <c r="Z1199" s="291"/>
      <c r="AA1199" s="291"/>
      <c r="AB1199" s="291"/>
      <c r="AC1199" s="291"/>
      <c r="AD1199" s="291"/>
      <c r="AE1199" s="406">
        <f>AE1198</f>
        <v>0</v>
      </c>
      <c r="AF1199" s="406">
        <f t="shared" ref="AF1199:AR1199" si="1954">AF1198</f>
        <v>0</v>
      </c>
      <c r="AG1199" s="406">
        <f t="shared" si="1954"/>
        <v>0</v>
      </c>
      <c r="AH1199" s="406">
        <f t="shared" si="1954"/>
        <v>0</v>
      </c>
      <c r="AI1199" s="406">
        <f t="shared" si="1954"/>
        <v>0</v>
      </c>
      <c r="AJ1199" s="406">
        <f t="shared" si="1954"/>
        <v>0</v>
      </c>
      <c r="AK1199" s="406">
        <f t="shared" si="1954"/>
        <v>0</v>
      </c>
      <c r="AL1199" s="406">
        <f t="shared" si="1954"/>
        <v>0</v>
      </c>
      <c r="AM1199" s="406">
        <f t="shared" si="1954"/>
        <v>0</v>
      </c>
      <c r="AN1199" s="406">
        <f t="shared" si="1954"/>
        <v>0</v>
      </c>
      <c r="AO1199" s="406">
        <f t="shared" si="1954"/>
        <v>0</v>
      </c>
      <c r="AP1199" s="406">
        <f t="shared" si="1954"/>
        <v>0</v>
      </c>
      <c r="AQ1199" s="406">
        <f t="shared" si="1954"/>
        <v>0</v>
      </c>
      <c r="AR1199" s="406">
        <f t="shared" si="1954"/>
        <v>0</v>
      </c>
      <c r="AS1199" s="293"/>
    </row>
    <row r="1200" spans="1:45" ht="15" hidden="1" customHeight="1" outlineLevel="1">
      <c r="A1200" s="519"/>
      <c r="B1200" s="290"/>
      <c r="C1200" s="301"/>
      <c r="D1200" s="287"/>
      <c r="E1200" s="287"/>
      <c r="F1200" s="287"/>
      <c r="G1200" s="287"/>
      <c r="H1200" s="287"/>
      <c r="I1200" s="287"/>
      <c r="J1200" s="287"/>
      <c r="K1200" s="287"/>
      <c r="L1200" s="287"/>
      <c r="M1200" s="287"/>
      <c r="N1200" s="287"/>
      <c r="O1200" s="287"/>
      <c r="P1200" s="287"/>
      <c r="Q1200" s="287"/>
      <c r="R1200" s="287"/>
      <c r="S1200" s="287"/>
      <c r="T1200" s="287"/>
      <c r="U1200" s="287"/>
      <c r="V1200" s="287"/>
      <c r="W1200" s="287"/>
      <c r="X1200" s="287"/>
      <c r="Y1200" s="287"/>
      <c r="Z1200" s="287"/>
      <c r="AA1200" s="287"/>
      <c r="AB1200" s="287"/>
      <c r="AC1200" s="287"/>
      <c r="AD1200" s="287"/>
      <c r="AE1200" s="407"/>
      <c r="AF1200" s="407"/>
      <c r="AG1200" s="407"/>
      <c r="AH1200" s="407"/>
      <c r="AI1200" s="407"/>
      <c r="AJ1200" s="407"/>
      <c r="AK1200" s="407"/>
      <c r="AL1200" s="407"/>
      <c r="AM1200" s="407"/>
      <c r="AN1200" s="407"/>
      <c r="AO1200" s="407"/>
      <c r="AP1200" s="407"/>
      <c r="AQ1200" s="407"/>
      <c r="AR1200" s="407"/>
      <c r="AS1200" s="302"/>
    </row>
    <row r="1201" spans="1:45" ht="15" hidden="1" customHeight="1" outlineLevel="1">
      <c r="A1201" s="519">
        <v>4</v>
      </c>
      <c r="B1201" s="507" t="s">
        <v>664</v>
      </c>
      <c r="C1201" s="287" t="s">
        <v>25</v>
      </c>
      <c r="D1201" s="291"/>
      <c r="E1201" s="291"/>
      <c r="F1201" s="291"/>
      <c r="G1201" s="291"/>
      <c r="H1201" s="291"/>
      <c r="I1201" s="291"/>
      <c r="J1201" s="291"/>
      <c r="K1201" s="291"/>
      <c r="L1201" s="291"/>
      <c r="M1201" s="291"/>
      <c r="N1201" s="291"/>
      <c r="O1201" s="291"/>
      <c r="P1201" s="291"/>
      <c r="Q1201" s="287"/>
      <c r="R1201" s="291"/>
      <c r="S1201" s="291"/>
      <c r="T1201" s="291"/>
      <c r="U1201" s="291"/>
      <c r="V1201" s="291"/>
      <c r="W1201" s="291"/>
      <c r="X1201" s="291"/>
      <c r="Y1201" s="291"/>
      <c r="Z1201" s="291"/>
      <c r="AA1201" s="291"/>
      <c r="AB1201" s="291"/>
      <c r="AC1201" s="291"/>
      <c r="AD1201" s="291"/>
      <c r="AE1201" s="410"/>
      <c r="AF1201" s="410"/>
      <c r="AG1201" s="410"/>
      <c r="AH1201" s="410"/>
      <c r="AI1201" s="410"/>
      <c r="AJ1201" s="410"/>
      <c r="AK1201" s="410"/>
      <c r="AL1201" s="405"/>
      <c r="AM1201" s="405"/>
      <c r="AN1201" s="405"/>
      <c r="AO1201" s="405"/>
      <c r="AP1201" s="405"/>
      <c r="AQ1201" s="405"/>
      <c r="AR1201" s="405"/>
      <c r="AS1201" s="292">
        <f>SUM(AE1201:AR1201)</f>
        <v>0</v>
      </c>
    </row>
    <row r="1202" spans="1:45" ht="15" hidden="1" customHeight="1" outlineLevel="1">
      <c r="A1202" s="519"/>
      <c r="B1202" s="290" t="s">
        <v>718</v>
      </c>
      <c r="C1202" s="287" t="s">
        <v>163</v>
      </c>
      <c r="D1202" s="291"/>
      <c r="E1202" s="291"/>
      <c r="F1202" s="291"/>
      <c r="G1202" s="291"/>
      <c r="H1202" s="291"/>
      <c r="I1202" s="291"/>
      <c r="J1202" s="291"/>
      <c r="K1202" s="291"/>
      <c r="L1202" s="291"/>
      <c r="M1202" s="291"/>
      <c r="N1202" s="291"/>
      <c r="O1202" s="291"/>
      <c r="P1202" s="291"/>
      <c r="Q1202" s="463"/>
      <c r="R1202" s="291"/>
      <c r="S1202" s="291"/>
      <c r="T1202" s="291"/>
      <c r="U1202" s="291"/>
      <c r="V1202" s="291"/>
      <c r="W1202" s="291"/>
      <c r="X1202" s="291"/>
      <c r="Y1202" s="291"/>
      <c r="Z1202" s="291"/>
      <c r="AA1202" s="291"/>
      <c r="AB1202" s="291"/>
      <c r="AC1202" s="291"/>
      <c r="AD1202" s="291"/>
      <c r="AE1202" s="406">
        <f>AE1201</f>
        <v>0</v>
      </c>
      <c r="AF1202" s="406">
        <f t="shared" ref="AF1202:AR1202" si="1955">AF1201</f>
        <v>0</v>
      </c>
      <c r="AG1202" s="406">
        <f t="shared" si="1955"/>
        <v>0</v>
      </c>
      <c r="AH1202" s="406">
        <f t="shared" si="1955"/>
        <v>0</v>
      </c>
      <c r="AI1202" s="406">
        <f t="shared" si="1955"/>
        <v>0</v>
      </c>
      <c r="AJ1202" s="406">
        <f t="shared" si="1955"/>
        <v>0</v>
      </c>
      <c r="AK1202" s="406">
        <f t="shared" si="1955"/>
        <v>0</v>
      </c>
      <c r="AL1202" s="406">
        <f t="shared" si="1955"/>
        <v>0</v>
      </c>
      <c r="AM1202" s="406">
        <f t="shared" si="1955"/>
        <v>0</v>
      </c>
      <c r="AN1202" s="406">
        <f t="shared" si="1955"/>
        <v>0</v>
      </c>
      <c r="AO1202" s="406">
        <f t="shared" si="1955"/>
        <v>0</v>
      </c>
      <c r="AP1202" s="406">
        <f t="shared" si="1955"/>
        <v>0</v>
      </c>
      <c r="AQ1202" s="406">
        <f t="shared" si="1955"/>
        <v>0</v>
      </c>
      <c r="AR1202" s="406">
        <f t="shared" si="1955"/>
        <v>0</v>
      </c>
      <c r="AS1202" s="293"/>
    </row>
    <row r="1203" spans="1:45" ht="15" hidden="1" customHeight="1" outlineLevel="1">
      <c r="A1203" s="519"/>
      <c r="B1203" s="290"/>
      <c r="C1203" s="301"/>
      <c r="D1203" s="300"/>
      <c r="E1203" s="300"/>
      <c r="F1203" s="300"/>
      <c r="G1203" s="300"/>
      <c r="H1203" s="300"/>
      <c r="I1203" s="300"/>
      <c r="J1203" s="300"/>
      <c r="K1203" s="300"/>
      <c r="L1203" s="300"/>
      <c r="M1203" s="300"/>
      <c r="N1203" s="300"/>
      <c r="O1203" s="300"/>
      <c r="P1203" s="300"/>
      <c r="Q1203" s="287"/>
      <c r="R1203" s="300"/>
      <c r="S1203" s="300"/>
      <c r="T1203" s="300"/>
      <c r="U1203" s="300"/>
      <c r="V1203" s="300"/>
      <c r="W1203" s="300"/>
      <c r="X1203" s="300"/>
      <c r="Y1203" s="300"/>
      <c r="Z1203" s="300"/>
      <c r="AA1203" s="300"/>
      <c r="AB1203" s="300"/>
      <c r="AC1203" s="300"/>
      <c r="AD1203" s="300"/>
      <c r="AE1203" s="407"/>
      <c r="AF1203" s="407"/>
      <c r="AG1203" s="407"/>
      <c r="AH1203" s="407"/>
      <c r="AI1203" s="407"/>
      <c r="AJ1203" s="407"/>
      <c r="AK1203" s="407"/>
      <c r="AL1203" s="407"/>
      <c r="AM1203" s="407"/>
      <c r="AN1203" s="407"/>
      <c r="AO1203" s="407"/>
      <c r="AP1203" s="407"/>
      <c r="AQ1203" s="407"/>
      <c r="AR1203" s="407"/>
      <c r="AS1203" s="302"/>
    </row>
    <row r="1204" spans="1:45" ht="15" hidden="1" customHeight="1" outlineLevel="1">
      <c r="A1204" s="519">
        <v>5</v>
      </c>
      <c r="B1204" s="423" t="s">
        <v>98</v>
      </c>
      <c r="C1204" s="287" t="s">
        <v>25</v>
      </c>
      <c r="D1204" s="291"/>
      <c r="E1204" s="291"/>
      <c r="F1204" s="291"/>
      <c r="G1204" s="291"/>
      <c r="H1204" s="291"/>
      <c r="I1204" s="291"/>
      <c r="J1204" s="291"/>
      <c r="K1204" s="291"/>
      <c r="L1204" s="291"/>
      <c r="M1204" s="291"/>
      <c r="N1204" s="291"/>
      <c r="O1204" s="291"/>
      <c r="P1204" s="291"/>
      <c r="Q1204" s="287"/>
      <c r="R1204" s="291"/>
      <c r="S1204" s="291"/>
      <c r="T1204" s="291"/>
      <c r="U1204" s="291"/>
      <c r="V1204" s="291"/>
      <c r="W1204" s="291"/>
      <c r="X1204" s="291"/>
      <c r="Y1204" s="291"/>
      <c r="Z1204" s="291"/>
      <c r="AA1204" s="291"/>
      <c r="AB1204" s="291"/>
      <c r="AC1204" s="291"/>
      <c r="AD1204" s="291"/>
      <c r="AE1204" s="410"/>
      <c r="AF1204" s="410"/>
      <c r="AG1204" s="410"/>
      <c r="AH1204" s="410"/>
      <c r="AI1204" s="410"/>
      <c r="AJ1204" s="410"/>
      <c r="AK1204" s="410"/>
      <c r="AL1204" s="405"/>
      <c r="AM1204" s="405"/>
      <c r="AN1204" s="405"/>
      <c r="AO1204" s="405"/>
      <c r="AP1204" s="405"/>
      <c r="AQ1204" s="405"/>
      <c r="AR1204" s="405"/>
      <c r="AS1204" s="292">
        <f>SUM(AE1204:AR1204)</f>
        <v>0</v>
      </c>
    </row>
    <row r="1205" spans="1:45" ht="15" hidden="1" customHeight="1" outlineLevel="1">
      <c r="A1205" s="519"/>
      <c r="B1205" s="290" t="s">
        <v>718</v>
      </c>
      <c r="C1205" s="287" t="s">
        <v>163</v>
      </c>
      <c r="D1205" s="291"/>
      <c r="E1205" s="291"/>
      <c r="F1205" s="291"/>
      <c r="G1205" s="291"/>
      <c r="H1205" s="291"/>
      <c r="I1205" s="291"/>
      <c r="J1205" s="291"/>
      <c r="K1205" s="291"/>
      <c r="L1205" s="291"/>
      <c r="M1205" s="291"/>
      <c r="N1205" s="291"/>
      <c r="O1205" s="291"/>
      <c r="P1205" s="291"/>
      <c r="Q1205" s="463"/>
      <c r="R1205" s="291"/>
      <c r="S1205" s="291"/>
      <c r="T1205" s="291"/>
      <c r="U1205" s="291"/>
      <c r="V1205" s="291"/>
      <c r="W1205" s="291"/>
      <c r="X1205" s="291"/>
      <c r="Y1205" s="291"/>
      <c r="Z1205" s="291"/>
      <c r="AA1205" s="291"/>
      <c r="AB1205" s="291"/>
      <c r="AC1205" s="291"/>
      <c r="AD1205" s="291"/>
      <c r="AE1205" s="406">
        <f>AE1204</f>
        <v>0</v>
      </c>
      <c r="AF1205" s="406">
        <f t="shared" ref="AF1205:AR1205" si="1956">AF1204</f>
        <v>0</v>
      </c>
      <c r="AG1205" s="406">
        <f t="shared" si="1956"/>
        <v>0</v>
      </c>
      <c r="AH1205" s="406">
        <f t="shared" si="1956"/>
        <v>0</v>
      </c>
      <c r="AI1205" s="406">
        <f t="shared" si="1956"/>
        <v>0</v>
      </c>
      <c r="AJ1205" s="406">
        <f t="shared" si="1956"/>
        <v>0</v>
      </c>
      <c r="AK1205" s="406">
        <f t="shared" si="1956"/>
        <v>0</v>
      </c>
      <c r="AL1205" s="406">
        <f t="shared" si="1956"/>
        <v>0</v>
      </c>
      <c r="AM1205" s="406">
        <f t="shared" si="1956"/>
        <v>0</v>
      </c>
      <c r="AN1205" s="406">
        <f t="shared" si="1956"/>
        <v>0</v>
      </c>
      <c r="AO1205" s="406">
        <f t="shared" si="1956"/>
        <v>0</v>
      </c>
      <c r="AP1205" s="406">
        <f t="shared" si="1956"/>
        <v>0</v>
      </c>
      <c r="AQ1205" s="406">
        <f t="shared" si="1956"/>
        <v>0</v>
      </c>
      <c r="AR1205" s="406">
        <f t="shared" si="1956"/>
        <v>0</v>
      </c>
      <c r="AS1205" s="293"/>
    </row>
    <row r="1206" spans="1:45" ht="15" hidden="1" customHeight="1" outlineLevel="1">
      <c r="A1206" s="519"/>
      <c r="B1206" s="290"/>
      <c r="C1206" s="287"/>
      <c r="D1206" s="287"/>
      <c r="E1206" s="287"/>
      <c r="F1206" s="287"/>
      <c r="G1206" s="287"/>
      <c r="H1206" s="287"/>
      <c r="I1206" s="287"/>
      <c r="J1206" s="287"/>
      <c r="K1206" s="287"/>
      <c r="L1206" s="287"/>
      <c r="M1206" s="287"/>
      <c r="N1206" s="287"/>
      <c r="O1206" s="287"/>
      <c r="P1206" s="287"/>
      <c r="Q1206" s="287"/>
      <c r="R1206" s="287"/>
      <c r="S1206" s="287"/>
      <c r="T1206" s="287"/>
      <c r="U1206" s="287"/>
      <c r="V1206" s="287"/>
      <c r="W1206" s="287"/>
      <c r="X1206" s="287"/>
      <c r="Y1206" s="287"/>
      <c r="Z1206" s="287"/>
      <c r="AA1206" s="287"/>
      <c r="AB1206" s="287"/>
      <c r="AC1206" s="287"/>
      <c r="AD1206" s="287"/>
      <c r="AE1206" s="417"/>
      <c r="AF1206" s="418"/>
      <c r="AG1206" s="418"/>
      <c r="AH1206" s="418"/>
      <c r="AI1206" s="418"/>
      <c r="AJ1206" s="418"/>
      <c r="AK1206" s="418"/>
      <c r="AL1206" s="418"/>
      <c r="AM1206" s="418"/>
      <c r="AN1206" s="418"/>
      <c r="AO1206" s="418"/>
      <c r="AP1206" s="418"/>
      <c r="AQ1206" s="418"/>
      <c r="AR1206" s="418"/>
      <c r="AS1206" s="293"/>
    </row>
    <row r="1207" spans="1:45" ht="15.75" hidden="1" outlineLevel="1">
      <c r="A1207" s="519"/>
      <c r="B1207" s="315" t="s">
        <v>495</v>
      </c>
      <c r="C1207" s="285"/>
      <c r="D1207" s="285"/>
      <c r="E1207" s="285"/>
      <c r="F1207" s="285"/>
      <c r="G1207" s="285"/>
      <c r="H1207" s="285"/>
      <c r="I1207" s="285"/>
      <c r="J1207" s="285"/>
      <c r="K1207" s="285"/>
      <c r="L1207" s="285"/>
      <c r="M1207" s="285"/>
      <c r="N1207" s="285"/>
      <c r="O1207" s="285"/>
      <c r="P1207" s="285"/>
      <c r="Q1207" s="286"/>
      <c r="R1207" s="285"/>
      <c r="S1207" s="285"/>
      <c r="T1207" s="285"/>
      <c r="U1207" s="285"/>
      <c r="V1207" s="285"/>
      <c r="W1207" s="285"/>
      <c r="X1207" s="285"/>
      <c r="Y1207" s="285"/>
      <c r="Z1207" s="285"/>
      <c r="AA1207" s="285"/>
      <c r="AB1207" s="285"/>
      <c r="AC1207" s="285"/>
      <c r="AD1207" s="285"/>
      <c r="AE1207" s="409"/>
      <c r="AF1207" s="409"/>
      <c r="AG1207" s="409"/>
      <c r="AH1207" s="409"/>
      <c r="AI1207" s="409"/>
      <c r="AJ1207" s="409"/>
      <c r="AK1207" s="409"/>
      <c r="AL1207" s="409"/>
      <c r="AM1207" s="409"/>
      <c r="AN1207" s="409"/>
      <c r="AO1207" s="409"/>
      <c r="AP1207" s="409"/>
      <c r="AQ1207" s="409"/>
      <c r="AR1207" s="409"/>
      <c r="AS1207" s="288"/>
    </row>
    <row r="1208" spans="1:45" ht="15" hidden="1" customHeight="1" outlineLevel="1">
      <c r="A1208" s="519">
        <v>6</v>
      </c>
      <c r="B1208" s="423" t="s">
        <v>99</v>
      </c>
      <c r="C1208" s="287" t="s">
        <v>25</v>
      </c>
      <c r="D1208" s="291"/>
      <c r="E1208" s="291"/>
      <c r="F1208" s="291"/>
      <c r="G1208" s="291"/>
      <c r="H1208" s="291"/>
      <c r="I1208" s="291"/>
      <c r="J1208" s="291"/>
      <c r="K1208" s="291"/>
      <c r="L1208" s="291"/>
      <c r="M1208" s="291"/>
      <c r="N1208" s="291"/>
      <c r="O1208" s="291"/>
      <c r="P1208" s="291"/>
      <c r="Q1208" s="291">
        <v>12</v>
      </c>
      <c r="R1208" s="291"/>
      <c r="S1208" s="291"/>
      <c r="T1208" s="291"/>
      <c r="U1208" s="291"/>
      <c r="V1208" s="291"/>
      <c r="W1208" s="291"/>
      <c r="X1208" s="291"/>
      <c r="Y1208" s="291"/>
      <c r="Z1208" s="291"/>
      <c r="AA1208" s="291"/>
      <c r="AB1208" s="291"/>
      <c r="AC1208" s="291"/>
      <c r="AD1208" s="291"/>
      <c r="AE1208" s="410"/>
      <c r="AF1208" s="410"/>
      <c r="AG1208" s="410"/>
      <c r="AH1208" s="410"/>
      <c r="AI1208" s="410"/>
      <c r="AJ1208" s="410"/>
      <c r="AK1208" s="410"/>
      <c r="AL1208" s="410"/>
      <c r="AM1208" s="410"/>
      <c r="AN1208" s="410"/>
      <c r="AO1208" s="410"/>
      <c r="AP1208" s="410"/>
      <c r="AQ1208" s="410"/>
      <c r="AR1208" s="410"/>
      <c r="AS1208" s="292">
        <f>SUM(AE1208:AR1208)</f>
        <v>0</v>
      </c>
    </row>
    <row r="1209" spans="1:45" ht="15" hidden="1" customHeight="1" outlineLevel="1">
      <c r="A1209" s="519"/>
      <c r="B1209" s="290" t="s">
        <v>718</v>
      </c>
      <c r="C1209" s="287" t="s">
        <v>163</v>
      </c>
      <c r="D1209" s="291"/>
      <c r="E1209" s="291"/>
      <c r="F1209" s="291"/>
      <c r="G1209" s="291"/>
      <c r="H1209" s="291"/>
      <c r="I1209" s="291"/>
      <c r="J1209" s="291"/>
      <c r="K1209" s="291"/>
      <c r="L1209" s="291"/>
      <c r="M1209" s="291"/>
      <c r="N1209" s="291"/>
      <c r="O1209" s="291"/>
      <c r="P1209" s="291"/>
      <c r="Q1209" s="291">
        <f>Q1208</f>
        <v>12</v>
      </c>
      <c r="R1209" s="291"/>
      <c r="S1209" s="291"/>
      <c r="T1209" s="291"/>
      <c r="U1209" s="291"/>
      <c r="V1209" s="291"/>
      <c r="W1209" s="291"/>
      <c r="X1209" s="291"/>
      <c r="Y1209" s="291"/>
      <c r="Z1209" s="291"/>
      <c r="AA1209" s="291"/>
      <c r="AB1209" s="291"/>
      <c r="AC1209" s="291"/>
      <c r="AD1209" s="291"/>
      <c r="AE1209" s="406">
        <f>AE1208</f>
        <v>0</v>
      </c>
      <c r="AF1209" s="406">
        <f t="shared" ref="AF1209:AR1209" si="1957">AF1208</f>
        <v>0</v>
      </c>
      <c r="AG1209" s="406">
        <f t="shared" si="1957"/>
        <v>0</v>
      </c>
      <c r="AH1209" s="406">
        <f t="shared" si="1957"/>
        <v>0</v>
      </c>
      <c r="AI1209" s="406">
        <f t="shared" si="1957"/>
        <v>0</v>
      </c>
      <c r="AJ1209" s="406">
        <f t="shared" si="1957"/>
        <v>0</v>
      </c>
      <c r="AK1209" s="406">
        <f t="shared" si="1957"/>
        <v>0</v>
      </c>
      <c r="AL1209" s="406">
        <f t="shared" si="1957"/>
        <v>0</v>
      </c>
      <c r="AM1209" s="406">
        <f t="shared" si="1957"/>
        <v>0</v>
      </c>
      <c r="AN1209" s="406">
        <f t="shared" si="1957"/>
        <v>0</v>
      </c>
      <c r="AO1209" s="406">
        <f t="shared" si="1957"/>
        <v>0</v>
      </c>
      <c r="AP1209" s="406">
        <f t="shared" si="1957"/>
        <v>0</v>
      </c>
      <c r="AQ1209" s="406">
        <f t="shared" si="1957"/>
        <v>0</v>
      </c>
      <c r="AR1209" s="406">
        <f t="shared" si="1957"/>
        <v>0</v>
      </c>
      <c r="AS1209" s="307"/>
    </row>
    <row r="1210" spans="1:45" ht="15" hidden="1" customHeight="1" outlineLevel="1">
      <c r="A1210" s="519"/>
      <c r="B1210" s="306"/>
      <c r="C1210" s="308"/>
      <c r="D1210" s="287"/>
      <c r="E1210" s="287"/>
      <c r="F1210" s="287"/>
      <c r="G1210" s="287"/>
      <c r="H1210" s="287"/>
      <c r="I1210" s="287"/>
      <c r="J1210" s="287"/>
      <c r="K1210" s="287"/>
      <c r="L1210" s="287"/>
      <c r="M1210" s="287"/>
      <c r="N1210" s="287"/>
      <c r="O1210" s="287"/>
      <c r="P1210" s="287"/>
      <c r="Q1210" s="287"/>
      <c r="R1210" s="287"/>
      <c r="S1210" s="287"/>
      <c r="T1210" s="287"/>
      <c r="U1210" s="287"/>
      <c r="V1210" s="287"/>
      <c r="W1210" s="287"/>
      <c r="X1210" s="287"/>
      <c r="Y1210" s="287"/>
      <c r="Z1210" s="287"/>
      <c r="AA1210" s="287"/>
      <c r="AB1210" s="287"/>
      <c r="AC1210" s="287"/>
      <c r="AD1210" s="287"/>
      <c r="AE1210" s="411"/>
      <c r="AF1210" s="411"/>
      <c r="AG1210" s="411"/>
      <c r="AH1210" s="411"/>
      <c r="AI1210" s="411"/>
      <c r="AJ1210" s="411"/>
      <c r="AK1210" s="411"/>
      <c r="AL1210" s="411"/>
      <c r="AM1210" s="411"/>
      <c r="AN1210" s="411"/>
      <c r="AO1210" s="411"/>
      <c r="AP1210" s="411"/>
      <c r="AQ1210" s="411"/>
      <c r="AR1210" s="411"/>
      <c r="AS1210" s="309"/>
    </row>
    <row r="1211" spans="1:45" ht="15" hidden="1" customHeight="1" outlineLevel="1">
      <c r="A1211" s="519">
        <v>7</v>
      </c>
      <c r="B1211" s="423" t="s">
        <v>100</v>
      </c>
      <c r="C1211" s="287" t="s">
        <v>25</v>
      </c>
      <c r="D1211" s="291"/>
      <c r="E1211" s="291"/>
      <c r="F1211" s="291"/>
      <c r="G1211" s="291"/>
      <c r="H1211" s="291"/>
      <c r="I1211" s="291"/>
      <c r="J1211" s="291"/>
      <c r="K1211" s="291"/>
      <c r="L1211" s="291"/>
      <c r="M1211" s="291"/>
      <c r="N1211" s="291"/>
      <c r="O1211" s="291"/>
      <c r="P1211" s="291"/>
      <c r="Q1211" s="291">
        <v>12</v>
      </c>
      <c r="R1211" s="291"/>
      <c r="S1211" s="291"/>
      <c r="T1211" s="291"/>
      <c r="U1211" s="291"/>
      <c r="V1211" s="291"/>
      <c r="W1211" s="291"/>
      <c r="X1211" s="291"/>
      <c r="Y1211" s="291"/>
      <c r="Z1211" s="291"/>
      <c r="AA1211" s="291"/>
      <c r="AB1211" s="291"/>
      <c r="AC1211" s="291"/>
      <c r="AD1211" s="291"/>
      <c r="AE1211" s="410"/>
      <c r="AF1211" s="410"/>
      <c r="AG1211" s="410"/>
      <c r="AH1211" s="410"/>
      <c r="AI1211" s="410"/>
      <c r="AJ1211" s="410"/>
      <c r="AK1211" s="410"/>
      <c r="AL1211" s="410"/>
      <c r="AM1211" s="410"/>
      <c r="AN1211" s="410"/>
      <c r="AO1211" s="410"/>
      <c r="AP1211" s="410"/>
      <c r="AQ1211" s="410"/>
      <c r="AR1211" s="410"/>
      <c r="AS1211" s="292">
        <f>SUM(AE1211:AR1211)</f>
        <v>0</v>
      </c>
    </row>
    <row r="1212" spans="1:45" ht="15" hidden="1" customHeight="1" outlineLevel="1">
      <c r="A1212" s="519"/>
      <c r="B1212" s="290" t="s">
        <v>718</v>
      </c>
      <c r="C1212" s="287" t="s">
        <v>163</v>
      </c>
      <c r="D1212" s="291"/>
      <c r="E1212" s="291"/>
      <c r="F1212" s="291"/>
      <c r="G1212" s="291"/>
      <c r="H1212" s="291"/>
      <c r="I1212" s="291"/>
      <c r="J1212" s="291"/>
      <c r="K1212" s="291"/>
      <c r="L1212" s="291"/>
      <c r="M1212" s="291"/>
      <c r="N1212" s="291"/>
      <c r="O1212" s="291"/>
      <c r="P1212" s="291"/>
      <c r="Q1212" s="291">
        <f>Q1211</f>
        <v>12</v>
      </c>
      <c r="R1212" s="291"/>
      <c r="S1212" s="291"/>
      <c r="T1212" s="291"/>
      <c r="U1212" s="291"/>
      <c r="V1212" s="291"/>
      <c r="W1212" s="291"/>
      <c r="X1212" s="291"/>
      <c r="Y1212" s="291"/>
      <c r="Z1212" s="291"/>
      <c r="AA1212" s="291"/>
      <c r="AB1212" s="291"/>
      <c r="AC1212" s="291"/>
      <c r="AD1212" s="291"/>
      <c r="AE1212" s="406">
        <f>AE1211</f>
        <v>0</v>
      </c>
      <c r="AF1212" s="406">
        <f t="shared" ref="AF1212:AR1212" si="1958">AF1211</f>
        <v>0</v>
      </c>
      <c r="AG1212" s="406">
        <f t="shared" si="1958"/>
        <v>0</v>
      </c>
      <c r="AH1212" s="406">
        <f t="shared" si="1958"/>
        <v>0</v>
      </c>
      <c r="AI1212" s="406">
        <f t="shared" si="1958"/>
        <v>0</v>
      </c>
      <c r="AJ1212" s="406">
        <f t="shared" si="1958"/>
        <v>0</v>
      </c>
      <c r="AK1212" s="406">
        <f t="shared" si="1958"/>
        <v>0</v>
      </c>
      <c r="AL1212" s="406">
        <f t="shared" si="1958"/>
        <v>0</v>
      </c>
      <c r="AM1212" s="406">
        <f t="shared" si="1958"/>
        <v>0</v>
      </c>
      <c r="AN1212" s="406">
        <f t="shared" si="1958"/>
        <v>0</v>
      </c>
      <c r="AO1212" s="406">
        <f t="shared" si="1958"/>
        <v>0</v>
      </c>
      <c r="AP1212" s="406">
        <f t="shared" si="1958"/>
        <v>0</v>
      </c>
      <c r="AQ1212" s="406">
        <f t="shared" si="1958"/>
        <v>0</v>
      </c>
      <c r="AR1212" s="406">
        <f t="shared" si="1958"/>
        <v>0</v>
      </c>
      <c r="AS1212" s="307"/>
    </row>
    <row r="1213" spans="1:45" ht="15" hidden="1" customHeight="1" outlineLevel="1">
      <c r="A1213" s="519"/>
      <c r="B1213" s="310"/>
      <c r="C1213" s="308"/>
      <c r="D1213" s="287"/>
      <c r="E1213" s="287"/>
      <c r="F1213" s="287"/>
      <c r="G1213" s="287"/>
      <c r="H1213" s="287"/>
      <c r="I1213" s="287"/>
      <c r="J1213" s="287"/>
      <c r="K1213" s="287"/>
      <c r="L1213" s="287"/>
      <c r="M1213" s="287"/>
      <c r="N1213" s="287"/>
      <c r="O1213" s="287"/>
      <c r="P1213" s="287"/>
      <c r="Q1213" s="287"/>
      <c r="R1213" s="287"/>
      <c r="S1213" s="287"/>
      <c r="T1213" s="287"/>
      <c r="U1213" s="287"/>
      <c r="V1213" s="287"/>
      <c r="W1213" s="287"/>
      <c r="X1213" s="287"/>
      <c r="Y1213" s="287"/>
      <c r="Z1213" s="287"/>
      <c r="AA1213" s="287"/>
      <c r="AB1213" s="287"/>
      <c r="AC1213" s="287"/>
      <c r="AD1213" s="287"/>
      <c r="AE1213" s="411"/>
      <c r="AF1213" s="412"/>
      <c r="AG1213" s="411"/>
      <c r="AH1213" s="411"/>
      <c r="AI1213" s="411"/>
      <c r="AJ1213" s="411"/>
      <c r="AK1213" s="411"/>
      <c r="AL1213" s="411"/>
      <c r="AM1213" s="411"/>
      <c r="AN1213" s="411"/>
      <c r="AO1213" s="411"/>
      <c r="AP1213" s="411"/>
      <c r="AQ1213" s="411"/>
      <c r="AR1213" s="411"/>
      <c r="AS1213" s="309"/>
    </row>
    <row r="1214" spans="1:45" ht="15" hidden="1" customHeight="1" outlineLevel="1">
      <c r="A1214" s="519">
        <v>8</v>
      </c>
      <c r="B1214" s="423" t="s">
        <v>101</v>
      </c>
      <c r="C1214" s="287" t="s">
        <v>25</v>
      </c>
      <c r="D1214" s="291"/>
      <c r="E1214" s="291"/>
      <c r="F1214" s="291"/>
      <c r="G1214" s="291"/>
      <c r="H1214" s="291"/>
      <c r="I1214" s="291"/>
      <c r="J1214" s="291"/>
      <c r="K1214" s="291"/>
      <c r="L1214" s="291"/>
      <c r="M1214" s="291"/>
      <c r="N1214" s="291"/>
      <c r="O1214" s="291"/>
      <c r="P1214" s="291"/>
      <c r="Q1214" s="291">
        <v>12</v>
      </c>
      <c r="R1214" s="291"/>
      <c r="S1214" s="291"/>
      <c r="T1214" s="291"/>
      <c r="U1214" s="291"/>
      <c r="V1214" s="291"/>
      <c r="W1214" s="291"/>
      <c r="X1214" s="291"/>
      <c r="Y1214" s="291"/>
      <c r="Z1214" s="291"/>
      <c r="AA1214" s="291"/>
      <c r="AB1214" s="291"/>
      <c r="AC1214" s="291"/>
      <c r="AD1214" s="291"/>
      <c r="AE1214" s="410"/>
      <c r="AF1214" s="410"/>
      <c r="AG1214" s="410"/>
      <c r="AH1214" s="410"/>
      <c r="AI1214" s="410"/>
      <c r="AJ1214" s="410"/>
      <c r="AK1214" s="410"/>
      <c r="AL1214" s="410"/>
      <c r="AM1214" s="410"/>
      <c r="AN1214" s="410"/>
      <c r="AO1214" s="410"/>
      <c r="AP1214" s="410"/>
      <c r="AQ1214" s="410"/>
      <c r="AR1214" s="410"/>
      <c r="AS1214" s="292">
        <f>SUM(AE1214:AR1214)</f>
        <v>0</v>
      </c>
    </row>
    <row r="1215" spans="1:45" ht="15" hidden="1" customHeight="1" outlineLevel="1">
      <c r="A1215" s="519"/>
      <c r="B1215" s="290" t="s">
        <v>718</v>
      </c>
      <c r="C1215" s="287" t="s">
        <v>163</v>
      </c>
      <c r="D1215" s="291"/>
      <c r="E1215" s="291"/>
      <c r="F1215" s="291"/>
      <c r="G1215" s="291"/>
      <c r="H1215" s="291"/>
      <c r="I1215" s="291"/>
      <c r="J1215" s="291"/>
      <c r="K1215" s="291"/>
      <c r="L1215" s="291"/>
      <c r="M1215" s="291"/>
      <c r="N1215" s="291"/>
      <c r="O1215" s="291"/>
      <c r="P1215" s="291"/>
      <c r="Q1215" s="291">
        <f>Q1214</f>
        <v>12</v>
      </c>
      <c r="R1215" s="291"/>
      <c r="S1215" s="291"/>
      <c r="T1215" s="291"/>
      <c r="U1215" s="291"/>
      <c r="V1215" s="291"/>
      <c r="W1215" s="291"/>
      <c r="X1215" s="291"/>
      <c r="Y1215" s="291"/>
      <c r="Z1215" s="291"/>
      <c r="AA1215" s="291"/>
      <c r="AB1215" s="291"/>
      <c r="AC1215" s="291"/>
      <c r="AD1215" s="291"/>
      <c r="AE1215" s="406">
        <f>AE1214</f>
        <v>0</v>
      </c>
      <c r="AF1215" s="406">
        <f t="shared" ref="AF1215:AR1215" si="1959">AF1214</f>
        <v>0</v>
      </c>
      <c r="AG1215" s="406">
        <f t="shared" si="1959"/>
        <v>0</v>
      </c>
      <c r="AH1215" s="406">
        <f t="shared" si="1959"/>
        <v>0</v>
      </c>
      <c r="AI1215" s="406">
        <f t="shared" si="1959"/>
        <v>0</v>
      </c>
      <c r="AJ1215" s="406">
        <f t="shared" si="1959"/>
        <v>0</v>
      </c>
      <c r="AK1215" s="406">
        <f t="shared" si="1959"/>
        <v>0</v>
      </c>
      <c r="AL1215" s="406">
        <f t="shared" si="1959"/>
        <v>0</v>
      </c>
      <c r="AM1215" s="406">
        <f t="shared" si="1959"/>
        <v>0</v>
      </c>
      <c r="AN1215" s="406">
        <f t="shared" si="1959"/>
        <v>0</v>
      </c>
      <c r="AO1215" s="406">
        <f t="shared" si="1959"/>
        <v>0</v>
      </c>
      <c r="AP1215" s="406">
        <f t="shared" si="1959"/>
        <v>0</v>
      </c>
      <c r="AQ1215" s="406">
        <f t="shared" si="1959"/>
        <v>0</v>
      </c>
      <c r="AR1215" s="406">
        <f t="shared" si="1959"/>
        <v>0</v>
      </c>
      <c r="AS1215" s="307"/>
    </row>
    <row r="1216" spans="1:45" ht="15" hidden="1" customHeight="1" outlineLevel="1">
      <c r="A1216" s="519"/>
      <c r="B1216" s="310"/>
      <c r="C1216" s="308"/>
      <c r="D1216" s="312"/>
      <c r="E1216" s="312"/>
      <c r="F1216" s="312"/>
      <c r="G1216" s="312"/>
      <c r="H1216" s="312"/>
      <c r="I1216" s="312"/>
      <c r="J1216" s="312"/>
      <c r="K1216" s="312"/>
      <c r="L1216" s="312"/>
      <c r="M1216" s="312"/>
      <c r="N1216" s="312"/>
      <c r="O1216" s="312"/>
      <c r="P1216" s="312"/>
      <c r="Q1216" s="287"/>
      <c r="R1216" s="312"/>
      <c r="S1216" s="312"/>
      <c r="T1216" s="312"/>
      <c r="U1216" s="312"/>
      <c r="V1216" s="312"/>
      <c r="W1216" s="312"/>
      <c r="X1216" s="312"/>
      <c r="Y1216" s="312"/>
      <c r="Z1216" s="312"/>
      <c r="AA1216" s="312"/>
      <c r="AB1216" s="312"/>
      <c r="AC1216" s="312"/>
      <c r="AD1216" s="312"/>
      <c r="AE1216" s="411"/>
      <c r="AF1216" s="412"/>
      <c r="AG1216" s="411"/>
      <c r="AH1216" s="411"/>
      <c r="AI1216" s="411"/>
      <c r="AJ1216" s="411"/>
      <c r="AK1216" s="411"/>
      <c r="AL1216" s="411"/>
      <c r="AM1216" s="411"/>
      <c r="AN1216" s="411"/>
      <c r="AO1216" s="411"/>
      <c r="AP1216" s="411"/>
      <c r="AQ1216" s="411"/>
      <c r="AR1216" s="411"/>
      <c r="AS1216" s="309"/>
    </row>
    <row r="1217" spans="1:45" ht="15" hidden="1" customHeight="1" outlineLevel="1">
      <c r="A1217" s="519">
        <v>9</v>
      </c>
      <c r="B1217" s="423" t="s">
        <v>102</v>
      </c>
      <c r="C1217" s="287" t="s">
        <v>25</v>
      </c>
      <c r="D1217" s="291"/>
      <c r="E1217" s="291"/>
      <c r="F1217" s="291"/>
      <c r="G1217" s="291"/>
      <c r="H1217" s="291"/>
      <c r="I1217" s="291"/>
      <c r="J1217" s="291"/>
      <c r="K1217" s="291"/>
      <c r="L1217" s="291"/>
      <c r="M1217" s="291"/>
      <c r="N1217" s="291"/>
      <c r="O1217" s="291"/>
      <c r="P1217" s="291"/>
      <c r="Q1217" s="291">
        <v>12</v>
      </c>
      <c r="R1217" s="291"/>
      <c r="S1217" s="291"/>
      <c r="T1217" s="291"/>
      <c r="U1217" s="291"/>
      <c r="V1217" s="291"/>
      <c r="W1217" s="291"/>
      <c r="X1217" s="291"/>
      <c r="Y1217" s="291"/>
      <c r="Z1217" s="291"/>
      <c r="AA1217" s="291"/>
      <c r="AB1217" s="291"/>
      <c r="AC1217" s="291"/>
      <c r="AD1217" s="291"/>
      <c r="AE1217" s="410"/>
      <c r="AF1217" s="410"/>
      <c r="AG1217" s="410"/>
      <c r="AH1217" s="410"/>
      <c r="AI1217" s="410"/>
      <c r="AJ1217" s="410"/>
      <c r="AK1217" s="410"/>
      <c r="AL1217" s="410"/>
      <c r="AM1217" s="410"/>
      <c r="AN1217" s="410"/>
      <c r="AO1217" s="410"/>
      <c r="AP1217" s="410"/>
      <c r="AQ1217" s="410"/>
      <c r="AR1217" s="410"/>
      <c r="AS1217" s="292">
        <f>SUM(AE1217:AR1217)</f>
        <v>0</v>
      </c>
    </row>
    <row r="1218" spans="1:45" ht="15" hidden="1" customHeight="1" outlineLevel="1">
      <c r="A1218" s="519"/>
      <c r="B1218" s="290" t="s">
        <v>718</v>
      </c>
      <c r="C1218" s="287" t="s">
        <v>163</v>
      </c>
      <c r="D1218" s="291"/>
      <c r="E1218" s="291"/>
      <c r="F1218" s="291"/>
      <c r="G1218" s="291"/>
      <c r="H1218" s="291"/>
      <c r="I1218" s="291"/>
      <c r="J1218" s="291"/>
      <c r="K1218" s="291"/>
      <c r="L1218" s="291"/>
      <c r="M1218" s="291"/>
      <c r="N1218" s="291"/>
      <c r="O1218" s="291"/>
      <c r="P1218" s="291"/>
      <c r="Q1218" s="291">
        <f>Q1217</f>
        <v>12</v>
      </c>
      <c r="R1218" s="291"/>
      <c r="S1218" s="291"/>
      <c r="T1218" s="291"/>
      <c r="U1218" s="291"/>
      <c r="V1218" s="291"/>
      <c r="W1218" s="291"/>
      <c r="X1218" s="291"/>
      <c r="Y1218" s="291"/>
      <c r="Z1218" s="291"/>
      <c r="AA1218" s="291"/>
      <c r="AB1218" s="291"/>
      <c r="AC1218" s="291"/>
      <c r="AD1218" s="291"/>
      <c r="AE1218" s="406">
        <f>AE1217</f>
        <v>0</v>
      </c>
      <c r="AF1218" s="406">
        <f t="shared" ref="AF1218:AR1218" si="1960">AF1217</f>
        <v>0</v>
      </c>
      <c r="AG1218" s="406">
        <f t="shared" si="1960"/>
        <v>0</v>
      </c>
      <c r="AH1218" s="406">
        <f t="shared" si="1960"/>
        <v>0</v>
      </c>
      <c r="AI1218" s="406">
        <f t="shared" si="1960"/>
        <v>0</v>
      </c>
      <c r="AJ1218" s="406">
        <f t="shared" si="1960"/>
        <v>0</v>
      </c>
      <c r="AK1218" s="406">
        <f t="shared" si="1960"/>
        <v>0</v>
      </c>
      <c r="AL1218" s="406">
        <f t="shared" si="1960"/>
        <v>0</v>
      </c>
      <c r="AM1218" s="406">
        <f t="shared" si="1960"/>
        <v>0</v>
      </c>
      <c r="AN1218" s="406">
        <f t="shared" si="1960"/>
        <v>0</v>
      </c>
      <c r="AO1218" s="406">
        <f t="shared" si="1960"/>
        <v>0</v>
      </c>
      <c r="AP1218" s="406">
        <f t="shared" si="1960"/>
        <v>0</v>
      </c>
      <c r="AQ1218" s="406">
        <f t="shared" si="1960"/>
        <v>0</v>
      </c>
      <c r="AR1218" s="406">
        <f t="shared" si="1960"/>
        <v>0</v>
      </c>
      <c r="AS1218" s="307"/>
    </row>
    <row r="1219" spans="1:45" ht="15" hidden="1" customHeight="1" outlineLevel="1">
      <c r="A1219" s="519"/>
      <c r="B1219" s="310"/>
      <c r="C1219" s="308"/>
      <c r="D1219" s="312"/>
      <c r="E1219" s="312"/>
      <c r="F1219" s="312"/>
      <c r="G1219" s="312"/>
      <c r="H1219" s="312"/>
      <c r="I1219" s="312"/>
      <c r="J1219" s="312"/>
      <c r="K1219" s="312"/>
      <c r="L1219" s="312"/>
      <c r="M1219" s="312"/>
      <c r="N1219" s="312"/>
      <c r="O1219" s="312"/>
      <c r="P1219" s="312"/>
      <c r="Q1219" s="287"/>
      <c r="R1219" s="312"/>
      <c r="S1219" s="312"/>
      <c r="T1219" s="312"/>
      <c r="U1219" s="312"/>
      <c r="V1219" s="312"/>
      <c r="W1219" s="312"/>
      <c r="X1219" s="312"/>
      <c r="Y1219" s="312"/>
      <c r="Z1219" s="312"/>
      <c r="AA1219" s="312"/>
      <c r="AB1219" s="312"/>
      <c r="AC1219" s="312"/>
      <c r="AD1219" s="312"/>
      <c r="AE1219" s="411"/>
      <c r="AF1219" s="411"/>
      <c r="AG1219" s="411"/>
      <c r="AH1219" s="411"/>
      <c r="AI1219" s="411"/>
      <c r="AJ1219" s="411"/>
      <c r="AK1219" s="411"/>
      <c r="AL1219" s="411"/>
      <c r="AM1219" s="411"/>
      <c r="AN1219" s="411"/>
      <c r="AO1219" s="411"/>
      <c r="AP1219" s="411"/>
      <c r="AQ1219" s="411"/>
      <c r="AR1219" s="411"/>
      <c r="AS1219" s="309"/>
    </row>
    <row r="1220" spans="1:45" ht="15" hidden="1" customHeight="1" outlineLevel="1">
      <c r="A1220" s="519">
        <v>10</v>
      </c>
      <c r="B1220" s="423" t="s">
        <v>103</v>
      </c>
      <c r="C1220" s="287" t="s">
        <v>25</v>
      </c>
      <c r="D1220" s="291"/>
      <c r="E1220" s="291"/>
      <c r="F1220" s="291"/>
      <c r="G1220" s="291"/>
      <c r="H1220" s="291"/>
      <c r="I1220" s="291"/>
      <c r="J1220" s="291"/>
      <c r="K1220" s="291"/>
      <c r="L1220" s="291"/>
      <c r="M1220" s="291"/>
      <c r="N1220" s="291"/>
      <c r="O1220" s="291"/>
      <c r="P1220" s="291"/>
      <c r="Q1220" s="291">
        <v>3</v>
      </c>
      <c r="R1220" s="291"/>
      <c r="S1220" s="291"/>
      <c r="T1220" s="291"/>
      <c r="U1220" s="291"/>
      <c r="V1220" s="291"/>
      <c r="W1220" s="291"/>
      <c r="X1220" s="291"/>
      <c r="Y1220" s="291"/>
      <c r="Z1220" s="291"/>
      <c r="AA1220" s="291"/>
      <c r="AB1220" s="291"/>
      <c r="AC1220" s="291"/>
      <c r="AD1220" s="291"/>
      <c r="AE1220" s="410"/>
      <c r="AF1220" s="410"/>
      <c r="AG1220" s="410"/>
      <c r="AH1220" s="410"/>
      <c r="AI1220" s="410"/>
      <c r="AJ1220" s="410"/>
      <c r="AK1220" s="410"/>
      <c r="AL1220" s="410"/>
      <c r="AM1220" s="410"/>
      <c r="AN1220" s="410"/>
      <c r="AO1220" s="410"/>
      <c r="AP1220" s="410"/>
      <c r="AQ1220" s="410"/>
      <c r="AR1220" s="410"/>
      <c r="AS1220" s="292">
        <f>SUM(AE1220:AR1220)</f>
        <v>0</v>
      </c>
    </row>
    <row r="1221" spans="1:45" ht="15" hidden="1" customHeight="1" outlineLevel="1">
      <c r="A1221" s="519"/>
      <c r="B1221" s="290" t="s">
        <v>718</v>
      </c>
      <c r="C1221" s="287" t="s">
        <v>163</v>
      </c>
      <c r="D1221" s="291"/>
      <c r="E1221" s="291"/>
      <c r="F1221" s="291"/>
      <c r="G1221" s="291"/>
      <c r="H1221" s="291"/>
      <c r="I1221" s="291"/>
      <c r="J1221" s="291"/>
      <c r="K1221" s="291"/>
      <c r="L1221" s="291"/>
      <c r="M1221" s="291"/>
      <c r="N1221" s="291"/>
      <c r="O1221" s="291"/>
      <c r="P1221" s="291"/>
      <c r="Q1221" s="291">
        <f>Q1220</f>
        <v>3</v>
      </c>
      <c r="R1221" s="291"/>
      <c r="S1221" s="291"/>
      <c r="T1221" s="291"/>
      <c r="U1221" s="291"/>
      <c r="V1221" s="291"/>
      <c r="W1221" s="291"/>
      <c r="X1221" s="291"/>
      <c r="Y1221" s="291"/>
      <c r="Z1221" s="291"/>
      <c r="AA1221" s="291"/>
      <c r="AB1221" s="291"/>
      <c r="AC1221" s="291"/>
      <c r="AD1221" s="291"/>
      <c r="AE1221" s="406">
        <f>AE1220</f>
        <v>0</v>
      </c>
      <c r="AF1221" s="406">
        <f t="shared" ref="AF1221:AR1221" si="1961">AF1220</f>
        <v>0</v>
      </c>
      <c r="AG1221" s="406">
        <f t="shared" si="1961"/>
        <v>0</v>
      </c>
      <c r="AH1221" s="406">
        <f t="shared" si="1961"/>
        <v>0</v>
      </c>
      <c r="AI1221" s="406">
        <f t="shared" si="1961"/>
        <v>0</v>
      </c>
      <c r="AJ1221" s="406">
        <f t="shared" si="1961"/>
        <v>0</v>
      </c>
      <c r="AK1221" s="406">
        <f t="shared" si="1961"/>
        <v>0</v>
      </c>
      <c r="AL1221" s="406">
        <f t="shared" si="1961"/>
        <v>0</v>
      </c>
      <c r="AM1221" s="406">
        <f t="shared" si="1961"/>
        <v>0</v>
      </c>
      <c r="AN1221" s="406">
        <f t="shared" si="1961"/>
        <v>0</v>
      </c>
      <c r="AO1221" s="406">
        <f t="shared" si="1961"/>
        <v>0</v>
      </c>
      <c r="AP1221" s="406">
        <f t="shared" si="1961"/>
        <v>0</v>
      </c>
      <c r="AQ1221" s="406">
        <f t="shared" si="1961"/>
        <v>0</v>
      </c>
      <c r="AR1221" s="406">
        <f t="shared" si="1961"/>
        <v>0</v>
      </c>
      <c r="AS1221" s="307"/>
    </row>
    <row r="1222" spans="1:45" ht="15" hidden="1" customHeight="1" outlineLevel="1">
      <c r="A1222" s="519"/>
      <c r="B1222" s="310"/>
      <c r="C1222" s="308"/>
      <c r="D1222" s="312"/>
      <c r="E1222" s="312"/>
      <c r="F1222" s="312"/>
      <c r="G1222" s="312"/>
      <c r="H1222" s="312"/>
      <c r="I1222" s="312"/>
      <c r="J1222" s="312"/>
      <c r="K1222" s="312"/>
      <c r="L1222" s="312"/>
      <c r="M1222" s="312"/>
      <c r="N1222" s="312"/>
      <c r="O1222" s="312"/>
      <c r="P1222" s="312"/>
      <c r="Q1222" s="287"/>
      <c r="R1222" s="312"/>
      <c r="S1222" s="312"/>
      <c r="T1222" s="312"/>
      <c r="U1222" s="312"/>
      <c r="V1222" s="312"/>
      <c r="W1222" s="312"/>
      <c r="X1222" s="312"/>
      <c r="Y1222" s="312"/>
      <c r="Z1222" s="312"/>
      <c r="AA1222" s="312"/>
      <c r="AB1222" s="312"/>
      <c r="AC1222" s="312"/>
      <c r="AD1222" s="312"/>
      <c r="AE1222" s="411"/>
      <c r="AF1222" s="412"/>
      <c r="AG1222" s="411"/>
      <c r="AH1222" s="411"/>
      <c r="AI1222" s="411"/>
      <c r="AJ1222" s="411"/>
      <c r="AK1222" s="411"/>
      <c r="AL1222" s="411"/>
      <c r="AM1222" s="411"/>
      <c r="AN1222" s="411"/>
      <c r="AO1222" s="411"/>
      <c r="AP1222" s="411"/>
      <c r="AQ1222" s="411"/>
      <c r="AR1222" s="411"/>
      <c r="AS1222" s="309"/>
    </row>
    <row r="1223" spans="1:45" ht="15" hidden="1" customHeight="1" outlineLevel="1">
      <c r="A1223" s="519"/>
      <c r="B1223" s="284" t="s">
        <v>10</v>
      </c>
      <c r="C1223" s="285"/>
      <c r="D1223" s="285"/>
      <c r="E1223" s="285"/>
      <c r="F1223" s="285"/>
      <c r="G1223" s="285"/>
      <c r="H1223" s="285"/>
      <c r="I1223" s="285"/>
      <c r="J1223" s="285"/>
      <c r="K1223" s="285"/>
      <c r="L1223" s="285"/>
      <c r="M1223" s="285"/>
      <c r="N1223" s="285"/>
      <c r="O1223" s="285"/>
      <c r="P1223" s="285"/>
      <c r="Q1223" s="286"/>
      <c r="R1223" s="285"/>
      <c r="S1223" s="285"/>
      <c r="T1223" s="285"/>
      <c r="U1223" s="285"/>
      <c r="V1223" s="285"/>
      <c r="W1223" s="285"/>
      <c r="X1223" s="285"/>
      <c r="Y1223" s="285"/>
      <c r="Z1223" s="285"/>
      <c r="AA1223" s="285"/>
      <c r="AB1223" s="285"/>
      <c r="AC1223" s="285"/>
      <c r="AD1223" s="285"/>
      <c r="AE1223" s="409"/>
      <c r="AF1223" s="409"/>
      <c r="AG1223" s="409"/>
      <c r="AH1223" s="409"/>
      <c r="AI1223" s="409"/>
      <c r="AJ1223" s="409"/>
      <c r="AK1223" s="409"/>
      <c r="AL1223" s="409"/>
      <c r="AM1223" s="409"/>
      <c r="AN1223" s="409"/>
      <c r="AO1223" s="409"/>
      <c r="AP1223" s="409"/>
      <c r="AQ1223" s="409"/>
      <c r="AR1223" s="409"/>
      <c r="AS1223" s="288"/>
    </row>
    <row r="1224" spans="1:45" ht="15" hidden="1" customHeight="1" outlineLevel="1">
      <c r="A1224" s="519">
        <v>11</v>
      </c>
      <c r="B1224" s="423" t="s">
        <v>104</v>
      </c>
      <c r="C1224" s="287" t="s">
        <v>25</v>
      </c>
      <c r="D1224" s="291"/>
      <c r="E1224" s="291"/>
      <c r="F1224" s="291"/>
      <c r="G1224" s="291"/>
      <c r="H1224" s="291"/>
      <c r="I1224" s="291"/>
      <c r="J1224" s="291"/>
      <c r="K1224" s="291"/>
      <c r="L1224" s="291"/>
      <c r="M1224" s="291"/>
      <c r="N1224" s="291"/>
      <c r="O1224" s="291"/>
      <c r="P1224" s="291"/>
      <c r="Q1224" s="291">
        <v>12</v>
      </c>
      <c r="R1224" s="291"/>
      <c r="S1224" s="291"/>
      <c r="T1224" s="291"/>
      <c r="U1224" s="291"/>
      <c r="V1224" s="291"/>
      <c r="W1224" s="291"/>
      <c r="X1224" s="291"/>
      <c r="Y1224" s="291"/>
      <c r="Z1224" s="291"/>
      <c r="AA1224" s="291"/>
      <c r="AB1224" s="291"/>
      <c r="AC1224" s="291"/>
      <c r="AD1224" s="291"/>
      <c r="AE1224" s="421"/>
      <c r="AF1224" s="410"/>
      <c r="AG1224" s="410"/>
      <c r="AH1224" s="410"/>
      <c r="AI1224" s="410"/>
      <c r="AJ1224" s="410"/>
      <c r="AK1224" s="410"/>
      <c r="AL1224" s="410"/>
      <c r="AM1224" s="410"/>
      <c r="AN1224" s="410"/>
      <c r="AO1224" s="410"/>
      <c r="AP1224" s="410"/>
      <c r="AQ1224" s="410"/>
      <c r="AR1224" s="410"/>
      <c r="AS1224" s="292">
        <f>SUM(AE1224:AR1224)</f>
        <v>0</v>
      </c>
    </row>
    <row r="1225" spans="1:45" ht="15" hidden="1" customHeight="1" outlineLevel="1">
      <c r="A1225" s="519"/>
      <c r="B1225" s="290" t="s">
        <v>718</v>
      </c>
      <c r="C1225" s="287" t="s">
        <v>163</v>
      </c>
      <c r="D1225" s="291"/>
      <c r="E1225" s="291"/>
      <c r="F1225" s="291"/>
      <c r="G1225" s="291"/>
      <c r="H1225" s="291"/>
      <c r="I1225" s="291"/>
      <c r="J1225" s="291"/>
      <c r="K1225" s="291"/>
      <c r="L1225" s="291"/>
      <c r="M1225" s="291"/>
      <c r="N1225" s="291"/>
      <c r="O1225" s="291"/>
      <c r="P1225" s="291"/>
      <c r="Q1225" s="291">
        <f>Q1224</f>
        <v>12</v>
      </c>
      <c r="R1225" s="291"/>
      <c r="S1225" s="291"/>
      <c r="T1225" s="291"/>
      <c r="U1225" s="291"/>
      <c r="V1225" s="291"/>
      <c r="W1225" s="291"/>
      <c r="X1225" s="291"/>
      <c r="Y1225" s="291"/>
      <c r="Z1225" s="291"/>
      <c r="AA1225" s="291"/>
      <c r="AB1225" s="291"/>
      <c r="AC1225" s="291"/>
      <c r="AD1225" s="291"/>
      <c r="AE1225" s="406">
        <f>AE1224</f>
        <v>0</v>
      </c>
      <c r="AF1225" s="406">
        <f t="shared" ref="AF1225:AR1225" si="1962">AF1224</f>
        <v>0</v>
      </c>
      <c r="AG1225" s="406">
        <f t="shared" si="1962"/>
        <v>0</v>
      </c>
      <c r="AH1225" s="406">
        <f t="shared" si="1962"/>
        <v>0</v>
      </c>
      <c r="AI1225" s="406">
        <f t="shared" si="1962"/>
        <v>0</v>
      </c>
      <c r="AJ1225" s="406">
        <f t="shared" si="1962"/>
        <v>0</v>
      </c>
      <c r="AK1225" s="406">
        <f t="shared" si="1962"/>
        <v>0</v>
      </c>
      <c r="AL1225" s="406">
        <f t="shared" si="1962"/>
        <v>0</v>
      </c>
      <c r="AM1225" s="406">
        <f t="shared" si="1962"/>
        <v>0</v>
      </c>
      <c r="AN1225" s="406">
        <f t="shared" si="1962"/>
        <v>0</v>
      </c>
      <c r="AO1225" s="406">
        <f t="shared" si="1962"/>
        <v>0</v>
      </c>
      <c r="AP1225" s="406">
        <f t="shared" si="1962"/>
        <v>0</v>
      </c>
      <c r="AQ1225" s="406">
        <f t="shared" si="1962"/>
        <v>0</v>
      </c>
      <c r="AR1225" s="406">
        <f t="shared" si="1962"/>
        <v>0</v>
      </c>
      <c r="AS1225" s="293"/>
    </row>
    <row r="1226" spans="1:45" ht="15" hidden="1" customHeight="1" outlineLevel="1">
      <c r="A1226" s="519"/>
      <c r="B1226" s="311"/>
      <c r="C1226" s="301"/>
      <c r="D1226" s="287"/>
      <c r="E1226" s="287"/>
      <c r="F1226" s="287"/>
      <c r="G1226" s="287"/>
      <c r="H1226" s="287"/>
      <c r="I1226" s="287"/>
      <c r="J1226" s="287"/>
      <c r="K1226" s="287"/>
      <c r="L1226" s="287"/>
      <c r="M1226" s="287"/>
      <c r="N1226" s="287"/>
      <c r="O1226" s="287"/>
      <c r="P1226" s="287"/>
      <c r="Q1226" s="287"/>
      <c r="R1226" s="287"/>
      <c r="S1226" s="287"/>
      <c r="T1226" s="287"/>
      <c r="U1226" s="287"/>
      <c r="V1226" s="287"/>
      <c r="W1226" s="287"/>
      <c r="X1226" s="287"/>
      <c r="Y1226" s="287"/>
      <c r="Z1226" s="287"/>
      <c r="AA1226" s="287"/>
      <c r="AB1226" s="287"/>
      <c r="AC1226" s="287"/>
      <c r="AD1226" s="287"/>
      <c r="AE1226" s="407"/>
      <c r="AF1226" s="416"/>
      <c r="AG1226" s="416"/>
      <c r="AH1226" s="416"/>
      <c r="AI1226" s="416"/>
      <c r="AJ1226" s="416"/>
      <c r="AK1226" s="416"/>
      <c r="AL1226" s="416"/>
      <c r="AM1226" s="416"/>
      <c r="AN1226" s="416"/>
      <c r="AO1226" s="416"/>
      <c r="AP1226" s="416"/>
      <c r="AQ1226" s="416"/>
      <c r="AR1226" s="416"/>
      <c r="AS1226" s="302"/>
    </row>
    <row r="1227" spans="1:45" ht="28.5" hidden="1" customHeight="1" outlineLevel="1">
      <c r="A1227" s="519">
        <v>12</v>
      </c>
      <c r="B1227" s="423" t="s">
        <v>105</v>
      </c>
      <c r="C1227" s="287" t="s">
        <v>25</v>
      </c>
      <c r="D1227" s="291"/>
      <c r="E1227" s="291"/>
      <c r="F1227" s="291"/>
      <c r="G1227" s="291"/>
      <c r="H1227" s="291"/>
      <c r="I1227" s="291"/>
      <c r="J1227" s="291"/>
      <c r="K1227" s="291"/>
      <c r="L1227" s="291"/>
      <c r="M1227" s="291"/>
      <c r="N1227" s="291"/>
      <c r="O1227" s="291"/>
      <c r="P1227" s="291"/>
      <c r="Q1227" s="291">
        <v>12</v>
      </c>
      <c r="R1227" s="291"/>
      <c r="S1227" s="291"/>
      <c r="T1227" s="291"/>
      <c r="U1227" s="291"/>
      <c r="V1227" s="291"/>
      <c r="W1227" s="291"/>
      <c r="X1227" s="291"/>
      <c r="Y1227" s="291"/>
      <c r="Z1227" s="291"/>
      <c r="AA1227" s="291"/>
      <c r="AB1227" s="291"/>
      <c r="AC1227" s="291"/>
      <c r="AD1227" s="291"/>
      <c r="AE1227" s="405"/>
      <c r="AF1227" s="410"/>
      <c r="AG1227" s="410"/>
      <c r="AH1227" s="410"/>
      <c r="AI1227" s="410"/>
      <c r="AJ1227" s="410"/>
      <c r="AK1227" s="410"/>
      <c r="AL1227" s="410"/>
      <c r="AM1227" s="410"/>
      <c r="AN1227" s="410"/>
      <c r="AO1227" s="410"/>
      <c r="AP1227" s="410"/>
      <c r="AQ1227" s="410"/>
      <c r="AR1227" s="410"/>
      <c r="AS1227" s="292">
        <f>SUM(AE1227:AR1227)</f>
        <v>0</v>
      </c>
    </row>
    <row r="1228" spans="1:45" ht="15" hidden="1" customHeight="1" outlineLevel="1">
      <c r="A1228" s="519"/>
      <c r="B1228" s="290" t="s">
        <v>718</v>
      </c>
      <c r="C1228" s="287" t="s">
        <v>163</v>
      </c>
      <c r="D1228" s="291"/>
      <c r="E1228" s="291"/>
      <c r="F1228" s="291"/>
      <c r="G1228" s="291"/>
      <c r="H1228" s="291"/>
      <c r="I1228" s="291"/>
      <c r="J1228" s="291"/>
      <c r="K1228" s="291"/>
      <c r="L1228" s="291"/>
      <c r="M1228" s="291"/>
      <c r="N1228" s="291"/>
      <c r="O1228" s="291"/>
      <c r="P1228" s="291"/>
      <c r="Q1228" s="291">
        <f>Q1227</f>
        <v>12</v>
      </c>
      <c r="R1228" s="291"/>
      <c r="S1228" s="291"/>
      <c r="T1228" s="291"/>
      <c r="U1228" s="291"/>
      <c r="V1228" s="291"/>
      <c r="W1228" s="291"/>
      <c r="X1228" s="291"/>
      <c r="Y1228" s="291"/>
      <c r="Z1228" s="291"/>
      <c r="AA1228" s="291"/>
      <c r="AB1228" s="291"/>
      <c r="AC1228" s="291"/>
      <c r="AD1228" s="291"/>
      <c r="AE1228" s="406">
        <f>AE1227</f>
        <v>0</v>
      </c>
      <c r="AF1228" s="406">
        <f t="shared" ref="AF1228:AR1228" si="1963">AF1227</f>
        <v>0</v>
      </c>
      <c r="AG1228" s="406">
        <f t="shared" si="1963"/>
        <v>0</v>
      </c>
      <c r="AH1228" s="406">
        <f t="shared" si="1963"/>
        <v>0</v>
      </c>
      <c r="AI1228" s="406">
        <f t="shared" si="1963"/>
        <v>0</v>
      </c>
      <c r="AJ1228" s="406">
        <f t="shared" si="1963"/>
        <v>0</v>
      </c>
      <c r="AK1228" s="406">
        <f t="shared" si="1963"/>
        <v>0</v>
      </c>
      <c r="AL1228" s="406">
        <f t="shared" si="1963"/>
        <v>0</v>
      </c>
      <c r="AM1228" s="406">
        <f t="shared" si="1963"/>
        <v>0</v>
      </c>
      <c r="AN1228" s="406">
        <f t="shared" si="1963"/>
        <v>0</v>
      </c>
      <c r="AO1228" s="406">
        <f t="shared" si="1963"/>
        <v>0</v>
      </c>
      <c r="AP1228" s="406">
        <f t="shared" si="1963"/>
        <v>0</v>
      </c>
      <c r="AQ1228" s="406">
        <f t="shared" si="1963"/>
        <v>0</v>
      </c>
      <c r="AR1228" s="406">
        <f t="shared" si="1963"/>
        <v>0</v>
      </c>
      <c r="AS1228" s="293"/>
    </row>
    <row r="1229" spans="1:45" ht="15" hidden="1" customHeight="1" outlineLevel="1">
      <c r="A1229" s="519"/>
      <c r="B1229" s="311"/>
      <c r="C1229" s="301"/>
      <c r="D1229" s="287"/>
      <c r="E1229" s="287"/>
      <c r="F1229" s="287"/>
      <c r="G1229" s="287"/>
      <c r="H1229" s="287"/>
      <c r="I1229" s="287"/>
      <c r="J1229" s="287"/>
      <c r="K1229" s="287"/>
      <c r="L1229" s="287"/>
      <c r="M1229" s="287"/>
      <c r="N1229" s="287"/>
      <c r="O1229" s="287"/>
      <c r="P1229" s="287"/>
      <c r="Q1229" s="287"/>
      <c r="R1229" s="287"/>
      <c r="S1229" s="287"/>
      <c r="T1229" s="287"/>
      <c r="U1229" s="287"/>
      <c r="V1229" s="287"/>
      <c r="W1229" s="287"/>
      <c r="X1229" s="287"/>
      <c r="Y1229" s="287"/>
      <c r="Z1229" s="287"/>
      <c r="AA1229" s="287"/>
      <c r="AB1229" s="287"/>
      <c r="AC1229" s="287"/>
      <c r="AD1229" s="287"/>
      <c r="AE1229" s="417"/>
      <c r="AF1229" s="417"/>
      <c r="AG1229" s="407"/>
      <c r="AH1229" s="407"/>
      <c r="AI1229" s="407"/>
      <c r="AJ1229" s="407"/>
      <c r="AK1229" s="407"/>
      <c r="AL1229" s="407"/>
      <c r="AM1229" s="407"/>
      <c r="AN1229" s="407"/>
      <c r="AO1229" s="407"/>
      <c r="AP1229" s="407"/>
      <c r="AQ1229" s="407"/>
      <c r="AR1229" s="407"/>
      <c r="AS1229" s="302"/>
    </row>
    <row r="1230" spans="1:45" ht="15" hidden="1" customHeight="1" outlineLevel="1">
      <c r="A1230" s="519">
        <v>13</v>
      </c>
      <c r="B1230" s="423" t="s">
        <v>106</v>
      </c>
      <c r="C1230" s="287" t="s">
        <v>25</v>
      </c>
      <c r="D1230" s="291"/>
      <c r="E1230" s="291"/>
      <c r="F1230" s="291"/>
      <c r="G1230" s="291"/>
      <c r="H1230" s="291"/>
      <c r="I1230" s="291"/>
      <c r="J1230" s="291"/>
      <c r="K1230" s="291"/>
      <c r="L1230" s="291"/>
      <c r="M1230" s="291"/>
      <c r="N1230" s="291"/>
      <c r="O1230" s="291"/>
      <c r="P1230" s="291"/>
      <c r="Q1230" s="291">
        <v>12</v>
      </c>
      <c r="R1230" s="291"/>
      <c r="S1230" s="291"/>
      <c r="T1230" s="291"/>
      <c r="U1230" s="291"/>
      <c r="V1230" s="291"/>
      <c r="W1230" s="291"/>
      <c r="X1230" s="291"/>
      <c r="Y1230" s="291"/>
      <c r="Z1230" s="291"/>
      <c r="AA1230" s="291"/>
      <c r="AB1230" s="291"/>
      <c r="AC1230" s="291"/>
      <c r="AD1230" s="291"/>
      <c r="AE1230" s="405"/>
      <c r="AF1230" s="410"/>
      <c r="AG1230" s="410"/>
      <c r="AH1230" s="410"/>
      <c r="AI1230" s="410"/>
      <c r="AJ1230" s="410"/>
      <c r="AK1230" s="410"/>
      <c r="AL1230" s="410"/>
      <c r="AM1230" s="410"/>
      <c r="AN1230" s="410"/>
      <c r="AO1230" s="410"/>
      <c r="AP1230" s="410"/>
      <c r="AQ1230" s="410"/>
      <c r="AR1230" s="410"/>
      <c r="AS1230" s="292">
        <f>SUM(AE1230:AR1230)</f>
        <v>0</v>
      </c>
    </row>
    <row r="1231" spans="1:45" ht="15" hidden="1" customHeight="1" outlineLevel="1">
      <c r="A1231" s="519"/>
      <c r="B1231" s="290" t="s">
        <v>718</v>
      </c>
      <c r="C1231" s="287" t="s">
        <v>163</v>
      </c>
      <c r="D1231" s="291"/>
      <c r="E1231" s="291"/>
      <c r="F1231" s="291"/>
      <c r="G1231" s="291"/>
      <c r="H1231" s="291"/>
      <c r="I1231" s="291"/>
      <c r="J1231" s="291"/>
      <c r="K1231" s="291"/>
      <c r="L1231" s="291"/>
      <c r="M1231" s="291"/>
      <c r="N1231" s="291"/>
      <c r="O1231" s="291"/>
      <c r="P1231" s="291"/>
      <c r="Q1231" s="291">
        <f>Q1230</f>
        <v>12</v>
      </c>
      <c r="R1231" s="291"/>
      <c r="S1231" s="291"/>
      <c r="T1231" s="291"/>
      <c r="U1231" s="291"/>
      <c r="V1231" s="291"/>
      <c r="W1231" s="291"/>
      <c r="X1231" s="291"/>
      <c r="Y1231" s="291"/>
      <c r="Z1231" s="291"/>
      <c r="AA1231" s="291"/>
      <c r="AB1231" s="291"/>
      <c r="AC1231" s="291"/>
      <c r="AD1231" s="291"/>
      <c r="AE1231" s="406">
        <f>AE1230</f>
        <v>0</v>
      </c>
      <c r="AF1231" s="406">
        <f t="shared" ref="AF1231:AR1231" si="1964">AF1230</f>
        <v>0</v>
      </c>
      <c r="AG1231" s="406">
        <f t="shared" si="1964"/>
        <v>0</v>
      </c>
      <c r="AH1231" s="406">
        <f t="shared" si="1964"/>
        <v>0</v>
      </c>
      <c r="AI1231" s="406">
        <f t="shared" si="1964"/>
        <v>0</v>
      </c>
      <c r="AJ1231" s="406">
        <f t="shared" si="1964"/>
        <v>0</v>
      </c>
      <c r="AK1231" s="406">
        <f t="shared" si="1964"/>
        <v>0</v>
      </c>
      <c r="AL1231" s="406">
        <f t="shared" si="1964"/>
        <v>0</v>
      </c>
      <c r="AM1231" s="406">
        <f t="shared" si="1964"/>
        <v>0</v>
      </c>
      <c r="AN1231" s="406">
        <f t="shared" si="1964"/>
        <v>0</v>
      </c>
      <c r="AO1231" s="406">
        <f t="shared" si="1964"/>
        <v>0</v>
      </c>
      <c r="AP1231" s="406">
        <f t="shared" si="1964"/>
        <v>0</v>
      </c>
      <c r="AQ1231" s="406">
        <f t="shared" si="1964"/>
        <v>0</v>
      </c>
      <c r="AR1231" s="406">
        <f t="shared" si="1964"/>
        <v>0</v>
      </c>
      <c r="AS1231" s="302"/>
    </row>
    <row r="1232" spans="1:45" ht="15" hidden="1" customHeight="1" outlineLevel="1">
      <c r="A1232" s="519"/>
      <c r="B1232" s="311"/>
      <c r="C1232" s="301"/>
      <c r="D1232" s="287"/>
      <c r="E1232" s="287"/>
      <c r="F1232" s="287"/>
      <c r="G1232" s="287"/>
      <c r="H1232" s="287"/>
      <c r="I1232" s="287"/>
      <c r="J1232" s="287"/>
      <c r="K1232" s="287"/>
      <c r="L1232" s="287"/>
      <c r="M1232" s="287"/>
      <c r="N1232" s="287"/>
      <c r="O1232" s="287"/>
      <c r="P1232" s="287"/>
      <c r="Q1232" s="287"/>
      <c r="R1232" s="287"/>
      <c r="S1232" s="287"/>
      <c r="T1232" s="287"/>
      <c r="U1232" s="287"/>
      <c r="V1232" s="287"/>
      <c r="W1232" s="287"/>
      <c r="X1232" s="287"/>
      <c r="Y1232" s="287"/>
      <c r="Z1232" s="287"/>
      <c r="AA1232" s="287"/>
      <c r="AB1232" s="287"/>
      <c r="AC1232" s="287"/>
      <c r="AD1232" s="287"/>
      <c r="AE1232" s="407"/>
      <c r="AF1232" s="407"/>
      <c r="AG1232" s="407"/>
      <c r="AH1232" s="407"/>
      <c r="AI1232" s="407"/>
      <c r="AJ1232" s="407"/>
      <c r="AK1232" s="407"/>
      <c r="AL1232" s="407"/>
      <c r="AM1232" s="407"/>
      <c r="AN1232" s="407"/>
      <c r="AO1232" s="407"/>
      <c r="AP1232" s="407"/>
      <c r="AQ1232" s="407"/>
      <c r="AR1232" s="407"/>
      <c r="AS1232" s="302"/>
    </row>
    <row r="1233" spans="1:46" ht="15" hidden="1" customHeight="1" outlineLevel="1">
      <c r="A1233" s="519"/>
      <c r="B1233" s="284" t="s">
        <v>107</v>
      </c>
      <c r="C1233" s="285"/>
      <c r="D1233" s="286"/>
      <c r="E1233" s="286"/>
      <c r="F1233" s="286"/>
      <c r="G1233" s="286"/>
      <c r="H1233" s="286"/>
      <c r="I1233" s="286"/>
      <c r="J1233" s="286"/>
      <c r="K1233" s="286"/>
      <c r="L1233" s="286"/>
      <c r="M1233" s="286"/>
      <c r="N1233" s="286"/>
      <c r="O1233" s="286"/>
      <c r="P1233" s="286"/>
      <c r="Q1233" s="286"/>
      <c r="R1233" s="286"/>
      <c r="S1233" s="285"/>
      <c r="T1233" s="285"/>
      <c r="U1233" s="285"/>
      <c r="V1233" s="285"/>
      <c r="W1233" s="285"/>
      <c r="X1233" s="285"/>
      <c r="Y1233" s="285"/>
      <c r="Z1233" s="285"/>
      <c r="AA1233" s="285"/>
      <c r="AB1233" s="285"/>
      <c r="AC1233" s="285"/>
      <c r="AD1233" s="285"/>
      <c r="AE1233" s="409"/>
      <c r="AF1233" s="409"/>
      <c r="AG1233" s="409"/>
      <c r="AH1233" s="409"/>
      <c r="AI1233" s="409"/>
      <c r="AJ1233" s="409"/>
      <c r="AK1233" s="409"/>
      <c r="AL1233" s="409"/>
      <c r="AM1233" s="409"/>
      <c r="AN1233" s="409"/>
      <c r="AO1233" s="409"/>
      <c r="AP1233" s="409"/>
      <c r="AQ1233" s="409"/>
      <c r="AR1233" s="409"/>
      <c r="AS1233" s="288"/>
    </row>
    <row r="1234" spans="1:46" ht="15" hidden="1" customHeight="1" outlineLevel="1">
      <c r="A1234" s="519">
        <v>14</v>
      </c>
      <c r="B1234" s="311" t="s">
        <v>108</v>
      </c>
      <c r="C1234" s="287" t="s">
        <v>25</v>
      </c>
      <c r="D1234" s="291"/>
      <c r="E1234" s="291"/>
      <c r="F1234" s="291"/>
      <c r="G1234" s="291"/>
      <c r="H1234" s="291"/>
      <c r="I1234" s="291"/>
      <c r="J1234" s="291"/>
      <c r="K1234" s="291"/>
      <c r="L1234" s="291"/>
      <c r="M1234" s="291"/>
      <c r="N1234" s="291"/>
      <c r="O1234" s="291"/>
      <c r="P1234" s="291"/>
      <c r="Q1234" s="291">
        <v>12</v>
      </c>
      <c r="R1234" s="291"/>
      <c r="S1234" s="291"/>
      <c r="T1234" s="291"/>
      <c r="U1234" s="291"/>
      <c r="V1234" s="291"/>
      <c r="W1234" s="291"/>
      <c r="X1234" s="291"/>
      <c r="Y1234" s="291"/>
      <c r="Z1234" s="291"/>
      <c r="AA1234" s="291"/>
      <c r="AB1234" s="291"/>
      <c r="AC1234" s="291"/>
      <c r="AD1234" s="291"/>
      <c r="AE1234" s="405"/>
      <c r="AF1234" s="405"/>
      <c r="AG1234" s="405"/>
      <c r="AH1234" s="405"/>
      <c r="AI1234" s="405"/>
      <c r="AJ1234" s="405"/>
      <c r="AK1234" s="405"/>
      <c r="AL1234" s="405"/>
      <c r="AM1234" s="405"/>
      <c r="AN1234" s="405"/>
      <c r="AO1234" s="405"/>
      <c r="AP1234" s="405"/>
      <c r="AQ1234" s="405"/>
      <c r="AR1234" s="405"/>
      <c r="AS1234" s="292">
        <f>SUM(AE1234:AR1234)</f>
        <v>0</v>
      </c>
    </row>
    <row r="1235" spans="1:46" ht="15" hidden="1" customHeight="1" outlineLevel="1">
      <c r="A1235" s="519"/>
      <c r="B1235" s="290" t="s">
        <v>718</v>
      </c>
      <c r="C1235" s="287" t="s">
        <v>163</v>
      </c>
      <c r="D1235" s="291"/>
      <c r="E1235" s="291"/>
      <c r="F1235" s="291"/>
      <c r="G1235" s="291"/>
      <c r="H1235" s="291"/>
      <c r="I1235" s="291"/>
      <c r="J1235" s="291"/>
      <c r="K1235" s="291"/>
      <c r="L1235" s="291"/>
      <c r="M1235" s="291"/>
      <c r="N1235" s="291"/>
      <c r="O1235" s="291"/>
      <c r="P1235" s="291"/>
      <c r="Q1235" s="291">
        <f>Q1234</f>
        <v>12</v>
      </c>
      <c r="R1235" s="291"/>
      <c r="S1235" s="291"/>
      <c r="T1235" s="291"/>
      <c r="U1235" s="291"/>
      <c r="V1235" s="291"/>
      <c r="W1235" s="291"/>
      <c r="X1235" s="291"/>
      <c r="Y1235" s="291"/>
      <c r="Z1235" s="291"/>
      <c r="AA1235" s="291"/>
      <c r="AB1235" s="291"/>
      <c r="AC1235" s="291"/>
      <c r="AD1235" s="291"/>
      <c r="AE1235" s="406">
        <f>AE1234</f>
        <v>0</v>
      </c>
      <c r="AF1235" s="406">
        <f t="shared" ref="AF1235:AR1235" si="1965">AF1234</f>
        <v>0</v>
      </c>
      <c r="AG1235" s="406">
        <f t="shared" si="1965"/>
        <v>0</v>
      </c>
      <c r="AH1235" s="406">
        <f t="shared" si="1965"/>
        <v>0</v>
      </c>
      <c r="AI1235" s="406">
        <f t="shared" si="1965"/>
        <v>0</v>
      </c>
      <c r="AJ1235" s="406">
        <f t="shared" si="1965"/>
        <v>0</v>
      </c>
      <c r="AK1235" s="406">
        <f t="shared" si="1965"/>
        <v>0</v>
      </c>
      <c r="AL1235" s="406">
        <f t="shared" si="1965"/>
        <v>0</v>
      </c>
      <c r="AM1235" s="406">
        <f t="shared" si="1965"/>
        <v>0</v>
      </c>
      <c r="AN1235" s="406">
        <f t="shared" si="1965"/>
        <v>0</v>
      </c>
      <c r="AO1235" s="406">
        <f t="shared" si="1965"/>
        <v>0</v>
      </c>
      <c r="AP1235" s="406">
        <f t="shared" si="1965"/>
        <v>0</v>
      </c>
      <c r="AQ1235" s="406">
        <f t="shared" si="1965"/>
        <v>0</v>
      </c>
      <c r="AR1235" s="406">
        <f t="shared" si="1965"/>
        <v>0</v>
      </c>
      <c r="AS1235" s="293"/>
    </row>
    <row r="1236" spans="1:46" ht="15" hidden="1" customHeight="1" outlineLevel="1">
      <c r="A1236" s="519"/>
      <c r="B1236" s="311"/>
      <c r="C1236" s="301"/>
      <c r="D1236" s="287"/>
      <c r="E1236" s="287"/>
      <c r="F1236" s="287"/>
      <c r="G1236" s="287"/>
      <c r="H1236" s="287"/>
      <c r="I1236" s="287"/>
      <c r="J1236" s="287"/>
      <c r="K1236" s="287"/>
      <c r="L1236" s="287"/>
      <c r="M1236" s="287"/>
      <c r="N1236" s="287"/>
      <c r="O1236" s="287"/>
      <c r="P1236" s="287"/>
      <c r="Q1236" s="463"/>
      <c r="R1236" s="287"/>
      <c r="S1236" s="287"/>
      <c r="T1236" s="287"/>
      <c r="U1236" s="287"/>
      <c r="V1236" s="287"/>
      <c r="W1236" s="287"/>
      <c r="X1236" s="287"/>
      <c r="Y1236" s="287"/>
      <c r="Z1236" s="287"/>
      <c r="AA1236" s="287"/>
      <c r="AB1236" s="287"/>
      <c r="AC1236" s="287"/>
      <c r="AD1236" s="287"/>
      <c r="AE1236" s="407"/>
      <c r="AF1236" s="407"/>
      <c r="AG1236" s="407"/>
      <c r="AH1236" s="407"/>
      <c r="AI1236" s="407"/>
      <c r="AJ1236" s="407"/>
      <c r="AK1236" s="407"/>
      <c r="AL1236" s="407"/>
      <c r="AM1236" s="407"/>
      <c r="AN1236" s="407"/>
      <c r="AO1236" s="407"/>
      <c r="AP1236" s="407"/>
      <c r="AQ1236" s="407"/>
      <c r="AR1236" s="407"/>
      <c r="AS1236" s="297"/>
      <c r="AT1236" s="614"/>
    </row>
    <row r="1237" spans="1:46" s="305" customFormat="1" ht="15.75" hidden="1" outlineLevel="1">
      <c r="A1237" s="519"/>
      <c r="B1237" s="284" t="s">
        <v>487</v>
      </c>
      <c r="C1237" s="287"/>
      <c r="D1237" s="287"/>
      <c r="E1237" s="287"/>
      <c r="F1237" s="287"/>
      <c r="G1237" s="287"/>
      <c r="H1237" s="287"/>
      <c r="I1237" s="287"/>
      <c r="J1237" s="287"/>
      <c r="K1237" s="287"/>
      <c r="L1237" s="287"/>
      <c r="M1237" s="287"/>
      <c r="N1237" s="287"/>
      <c r="O1237" s="287"/>
      <c r="P1237" s="287"/>
      <c r="Q1237" s="287"/>
      <c r="R1237" s="287"/>
      <c r="S1237" s="287"/>
      <c r="T1237" s="287"/>
      <c r="U1237" s="287"/>
      <c r="V1237" s="287"/>
      <c r="W1237" s="287"/>
      <c r="X1237" s="287"/>
      <c r="Y1237" s="287"/>
      <c r="Z1237" s="287"/>
      <c r="AA1237" s="287"/>
      <c r="AB1237" s="287"/>
      <c r="AC1237" s="287"/>
      <c r="AD1237" s="287"/>
      <c r="AE1237" s="407"/>
      <c r="AF1237" s="407"/>
      <c r="AG1237" s="407"/>
      <c r="AH1237" s="407"/>
      <c r="AI1237" s="407"/>
      <c r="AJ1237" s="407"/>
      <c r="AK1237" s="411"/>
      <c r="AL1237" s="411"/>
      <c r="AM1237" s="411"/>
      <c r="AN1237" s="411"/>
      <c r="AO1237" s="411"/>
      <c r="AP1237" s="411"/>
      <c r="AQ1237" s="411"/>
      <c r="AR1237" s="411"/>
      <c r="AS1237" s="504"/>
      <c r="AT1237" s="615"/>
    </row>
    <row r="1238" spans="1:46" hidden="1" outlineLevel="1">
      <c r="A1238" s="519">
        <v>15</v>
      </c>
      <c r="B1238" s="290" t="s">
        <v>492</v>
      </c>
      <c r="C1238" s="287" t="s">
        <v>25</v>
      </c>
      <c r="D1238" s="291"/>
      <c r="E1238" s="291"/>
      <c r="F1238" s="291"/>
      <c r="G1238" s="291"/>
      <c r="H1238" s="291"/>
      <c r="I1238" s="291"/>
      <c r="J1238" s="291"/>
      <c r="K1238" s="291"/>
      <c r="L1238" s="291"/>
      <c r="M1238" s="291"/>
      <c r="N1238" s="291"/>
      <c r="O1238" s="291"/>
      <c r="P1238" s="291"/>
      <c r="Q1238" s="291">
        <v>0</v>
      </c>
      <c r="R1238" s="291"/>
      <c r="S1238" s="291"/>
      <c r="T1238" s="291"/>
      <c r="U1238" s="291"/>
      <c r="V1238" s="291"/>
      <c r="W1238" s="291"/>
      <c r="X1238" s="291"/>
      <c r="Y1238" s="291"/>
      <c r="Z1238" s="291"/>
      <c r="AA1238" s="291"/>
      <c r="AB1238" s="291"/>
      <c r="AC1238" s="291"/>
      <c r="AD1238" s="291"/>
      <c r="AE1238" s="405"/>
      <c r="AF1238" s="405"/>
      <c r="AG1238" s="405"/>
      <c r="AH1238" s="405"/>
      <c r="AI1238" s="405"/>
      <c r="AJ1238" s="405"/>
      <c r="AK1238" s="405"/>
      <c r="AL1238" s="405"/>
      <c r="AM1238" s="405"/>
      <c r="AN1238" s="405"/>
      <c r="AO1238" s="405"/>
      <c r="AP1238" s="405"/>
      <c r="AQ1238" s="405"/>
      <c r="AR1238" s="405"/>
      <c r="AS1238" s="616">
        <f>SUM(AE1238:AR1238)</f>
        <v>0</v>
      </c>
      <c r="AT1238" s="614"/>
    </row>
    <row r="1239" spans="1:46" hidden="1" outlineLevel="1">
      <c r="A1239" s="519"/>
      <c r="B1239" s="290" t="s">
        <v>718</v>
      </c>
      <c r="C1239" s="287" t="s">
        <v>163</v>
      </c>
      <c r="D1239" s="291"/>
      <c r="E1239" s="291"/>
      <c r="F1239" s="291"/>
      <c r="G1239" s="291"/>
      <c r="H1239" s="291"/>
      <c r="I1239" s="291"/>
      <c r="J1239" s="291"/>
      <c r="K1239" s="291"/>
      <c r="L1239" s="291"/>
      <c r="M1239" s="291"/>
      <c r="N1239" s="291"/>
      <c r="O1239" s="291"/>
      <c r="P1239" s="291"/>
      <c r="Q1239" s="291">
        <f>Q1238</f>
        <v>0</v>
      </c>
      <c r="R1239" s="291"/>
      <c r="S1239" s="291"/>
      <c r="T1239" s="291"/>
      <c r="U1239" s="291"/>
      <c r="V1239" s="291"/>
      <c r="W1239" s="291"/>
      <c r="X1239" s="291"/>
      <c r="Y1239" s="291"/>
      <c r="Z1239" s="291"/>
      <c r="AA1239" s="291"/>
      <c r="AB1239" s="291"/>
      <c r="AC1239" s="291"/>
      <c r="AD1239" s="291"/>
      <c r="AE1239" s="406">
        <f>AE1238</f>
        <v>0</v>
      </c>
      <c r="AF1239" s="406">
        <f>AF1238</f>
        <v>0</v>
      </c>
      <c r="AG1239" s="406">
        <f t="shared" ref="AG1239:AI1239" si="1966">AG1238</f>
        <v>0</v>
      </c>
      <c r="AH1239" s="406">
        <f t="shared" si="1966"/>
        <v>0</v>
      </c>
      <c r="AI1239" s="406">
        <f t="shared" si="1966"/>
        <v>0</v>
      </c>
      <c r="AJ1239" s="406">
        <f>AJ1238</f>
        <v>0</v>
      </c>
      <c r="AK1239" s="406">
        <f t="shared" ref="AK1239:AR1239" si="1967">AK1238</f>
        <v>0</v>
      </c>
      <c r="AL1239" s="406">
        <f t="shared" si="1967"/>
        <v>0</v>
      </c>
      <c r="AM1239" s="406">
        <f t="shared" si="1967"/>
        <v>0</v>
      </c>
      <c r="AN1239" s="406">
        <f t="shared" si="1967"/>
        <v>0</v>
      </c>
      <c r="AO1239" s="406">
        <f t="shared" si="1967"/>
        <v>0</v>
      </c>
      <c r="AP1239" s="406">
        <f t="shared" si="1967"/>
        <v>0</v>
      </c>
      <c r="AQ1239" s="406">
        <f t="shared" si="1967"/>
        <v>0</v>
      </c>
      <c r="AR1239" s="406">
        <f t="shared" si="1967"/>
        <v>0</v>
      </c>
      <c r="AS1239" s="293"/>
    </row>
    <row r="1240" spans="1:46" hidden="1" outlineLevel="1">
      <c r="A1240" s="519"/>
      <c r="B1240" s="311"/>
      <c r="C1240" s="301"/>
      <c r="D1240" s="287"/>
      <c r="E1240" s="287"/>
      <c r="F1240" s="287"/>
      <c r="G1240" s="287"/>
      <c r="H1240" s="287"/>
      <c r="I1240" s="287"/>
      <c r="J1240" s="287"/>
      <c r="K1240" s="287"/>
      <c r="L1240" s="287"/>
      <c r="M1240" s="287"/>
      <c r="N1240" s="287"/>
      <c r="O1240" s="287"/>
      <c r="P1240" s="287"/>
      <c r="Q1240" s="287"/>
      <c r="R1240" s="287"/>
      <c r="S1240" s="287"/>
      <c r="T1240" s="287"/>
      <c r="U1240" s="287"/>
      <c r="V1240" s="287"/>
      <c r="W1240" s="287"/>
      <c r="X1240" s="287"/>
      <c r="Y1240" s="287"/>
      <c r="Z1240" s="287"/>
      <c r="AA1240" s="287"/>
      <c r="AB1240" s="287"/>
      <c r="AC1240" s="287"/>
      <c r="AD1240" s="287"/>
      <c r="AE1240" s="407"/>
      <c r="AF1240" s="407"/>
      <c r="AG1240" s="407"/>
      <c r="AH1240" s="407"/>
      <c r="AI1240" s="407"/>
      <c r="AJ1240" s="407"/>
      <c r="AK1240" s="407"/>
      <c r="AL1240" s="407"/>
      <c r="AM1240" s="407"/>
      <c r="AN1240" s="407"/>
      <c r="AO1240" s="407"/>
      <c r="AP1240" s="407"/>
      <c r="AQ1240" s="407"/>
      <c r="AR1240" s="407"/>
      <c r="AS1240" s="302"/>
    </row>
    <row r="1241" spans="1:46" s="279" customFormat="1" hidden="1" outlineLevel="1">
      <c r="A1241" s="519">
        <v>16</v>
      </c>
      <c r="B1241" s="320" t="s">
        <v>488</v>
      </c>
      <c r="C1241" s="287" t="s">
        <v>25</v>
      </c>
      <c r="D1241" s="291"/>
      <c r="E1241" s="291"/>
      <c r="F1241" s="291"/>
      <c r="G1241" s="291"/>
      <c r="H1241" s="291"/>
      <c r="I1241" s="291"/>
      <c r="J1241" s="291"/>
      <c r="K1241" s="291"/>
      <c r="L1241" s="291"/>
      <c r="M1241" s="291"/>
      <c r="N1241" s="291"/>
      <c r="O1241" s="291"/>
      <c r="P1241" s="291"/>
      <c r="Q1241" s="291">
        <v>0</v>
      </c>
      <c r="R1241" s="291"/>
      <c r="S1241" s="291"/>
      <c r="T1241" s="291"/>
      <c r="U1241" s="291"/>
      <c r="V1241" s="291"/>
      <c r="W1241" s="291"/>
      <c r="X1241" s="291"/>
      <c r="Y1241" s="291"/>
      <c r="Z1241" s="291"/>
      <c r="AA1241" s="291"/>
      <c r="AB1241" s="291"/>
      <c r="AC1241" s="291"/>
      <c r="AD1241" s="291"/>
      <c r="AE1241" s="405"/>
      <c r="AF1241" s="405"/>
      <c r="AG1241" s="405"/>
      <c r="AH1241" s="405"/>
      <c r="AI1241" s="405"/>
      <c r="AJ1241" s="405"/>
      <c r="AK1241" s="405"/>
      <c r="AL1241" s="405"/>
      <c r="AM1241" s="405"/>
      <c r="AN1241" s="405"/>
      <c r="AO1241" s="405"/>
      <c r="AP1241" s="405"/>
      <c r="AQ1241" s="405"/>
      <c r="AR1241" s="405"/>
      <c r="AS1241" s="292">
        <f>SUM(AE1241:AR1241)</f>
        <v>0</v>
      </c>
    </row>
    <row r="1242" spans="1:46" s="279" customFormat="1" hidden="1" outlineLevel="1">
      <c r="A1242" s="519"/>
      <c r="B1242" s="290" t="s">
        <v>718</v>
      </c>
      <c r="C1242" s="287" t="s">
        <v>163</v>
      </c>
      <c r="D1242" s="291"/>
      <c r="E1242" s="291"/>
      <c r="F1242" s="291"/>
      <c r="G1242" s="291"/>
      <c r="H1242" s="291"/>
      <c r="I1242" s="291"/>
      <c r="J1242" s="291"/>
      <c r="K1242" s="291"/>
      <c r="L1242" s="291"/>
      <c r="M1242" s="291"/>
      <c r="N1242" s="291"/>
      <c r="O1242" s="291"/>
      <c r="P1242" s="291"/>
      <c r="Q1242" s="291">
        <f>Q1241</f>
        <v>0</v>
      </c>
      <c r="R1242" s="291"/>
      <c r="S1242" s="291"/>
      <c r="T1242" s="291"/>
      <c r="U1242" s="291"/>
      <c r="V1242" s="291"/>
      <c r="W1242" s="291"/>
      <c r="X1242" s="291"/>
      <c r="Y1242" s="291"/>
      <c r="Z1242" s="291"/>
      <c r="AA1242" s="291"/>
      <c r="AB1242" s="291"/>
      <c r="AC1242" s="291"/>
      <c r="AD1242" s="291"/>
      <c r="AE1242" s="406">
        <f>AE1241</f>
        <v>0</v>
      </c>
      <c r="AF1242" s="406">
        <f t="shared" ref="AF1242:AQ1242" si="1968">AF1241</f>
        <v>0</v>
      </c>
      <c r="AG1242" s="406">
        <f t="shared" si="1968"/>
        <v>0</v>
      </c>
      <c r="AH1242" s="406">
        <f t="shared" si="1968"/>
        <v>0</v>
      </c>
      <c r="AI1242" s="406">
        <f t="shared" si="1968"/>
        <v>0</v>
      </c>
      <c r="AJ1242" s="406">
        <f t="shared" si="1968"/>
        <v>0</v>
      </c>
      <c r="AK1242" s="406">
        <f t="shared" si="1968"/>
        <v>0</v>
      </c>
      <c r="AL1242" s="406">
        <f t="shared" si="1968"/>
        <v>0</v>
      </c>
      <c r="AM1242" s="406">
        <f t="shared" si="1968"/>
        <v>0</v>
      </c>
      <c r="AN1242" s="406">
        <f t="shared" si="1968"/>
        <v>0</v>
      </c>
      <c r="AO1242" s="406">
        <f t="shared" si="1968"/>
        <v>0</v>
      </c>
      <c r="AP1242" s="406">
        <f t="shared" si="1968"/>
        <v>0</v>
      </c>
      <c r="AQ1242" s="406">
        <f t="shared" si="1968"/>
        <v>0</v>
      </c>
      <c r="AR1242" s="406">
        <f>AR1241</f>
        <v>0</v>
      </c>
      <c r="AS1242" s="293"/>
    </row>
    <row r="1243" spans="1:46" s="279" customFormat="1" hidden="1" outlineLevel="1">
      <c r="A1243" s="519"/>
      <c r="B1243" s="320"/>
      <c r="C1243" s="287"/>
      <c r="D1243" s="287"/>
      <c r="E1243" s="287"/>
      <c r="F1243" s="287"/>
      <c r="G1243" s="287"/>
      <c r="H1243" s="287"/>
      <c r="I1243" s="287"/>
      <c r="J1243" s="287"/>
      <c r="K1243" s="287"/>
      <c r="L1243" s="287"/>
      <c r="M1243" s="287"/>
      <c r="N1243" s="287"/>
      <c r="O1243" s="287"/>
      <c r="P1243" s="287"/>
      <c r="Q1243" s="287"/>
      <c r="R1243" s="287"/>
      <c r="S1243" s="287"/>
      <c r="T1243" s="287"/>
      <c r="U1243" s="287"/>
      <c r="V1243" s="287"/>
      <c r="W1243" s="287"/>
      <c r="X1243" s="287"/>
      <c r="Y1243" s="287"/>
      <c r="Z1243" s="287"/>
      <c r="AA1243" s="287"/>
      <c r="AB1243" s="287"/>
      <c r="AC1243" s="287"/>
      <c r="AD1243" s="287"/>
      <c r="AE1243" s="407"/>
      <c r="AF1243" s="407"/>
      <c r="AG1243" s="407"/>
      <c r="AH1243" s="407"/>
      <c r="AI1243" s="407"/>
      <c r="AJ1243" s="407"/>
      <c r="AK1243" s="411"/>
      <c r="AL1243" s="411"/>
      <c r="AM1243" s="411"/>
      <c r="AN1243" s="411"/>
      <c r="AO1243" s="411"/>
      <c r="AP1243" s="411"/>
      <c r="AQ1243" s="411"/>
      <c r="AR1243" s="411"/>
      <c r="AS1243" s="309"/>
    </row>
    <row r="1244" spans="1:46" ht="15.75" hidden="1" outlineLevel="1">
      <c r="A1244" s="519"/>
      <c r="B1244" s="506" t="s">
        <v>493</v>
      </c>
      <c r="C1244" s="316"/>
      <c r="D1244" s="286"/>
      <c r="E1244" s="285"/>
      <c r="F1244" s="285"/>
      <c r="G1244" s="285"/>
      <c r="H1244" s="285"/>
      <c r="I1244" s="285"/>
      <c r="J1244" s="285"/>
      <c r="K1244" s="285"/>
      <c r="L1244" s="285"/>
      <c r="M1244" s="285"/>
      <c r="N1244" s="285"/>
      <c r="O1244" s="285"/>
      <c r="P1244" s="285"/>
      <c r="Q1244" s="286"/>
      <c r="R1244" s="285"/>
      <c r="S1244" s="285"/>
      <c r="T1244" s="285"/>
      <c r="U1244" s="285"/>
      <c r="V1244" s="285"/>
      <c r="W1244" s="285"/>
      <c r="X1244" s="285"/>
      <c r="Y1244" s="285"/>
      <c r="Z1244" s="285"/>
      <c r="AA1244" s="285"/>
      <c r="AB1244" s="285"/>
      <c r="AC1244" s="285"/>
      <c r="AD1244" s="285"/>
      <c r="AE1244" s="409"/>
      <c r="AF1244" s="409"/>
      <c r="AG1244" s="409"/>
      <c r="AH1244" s="409"/>
      <c r="AI1244" s="409"/>
      <c r="AJ1244" s="409"/>
      <c r="AK1244" s="409"/>
      <c r="AL1244" s="409"/>
      <c r="AM1244" s="409"/>
      <c r="AN1244" s="409"/>
      <c r="AO1244" s="409"/>
      <c r="AP1244" s="409"/>
      <c r="AQ1244" s="409"/>
      <c r="AR1244" s="409"/>
      <c r="AS1244" s="288"/>
    </row>
    <row r="1245" spans="1:46" hidden="1" outlineLevel="1">
      <c r="A1245" s="519">
        <v>17</v>
      </c>
      <c r="B1245" s="423" t="s">
        <v>112</v>
      </c>
      <c r="C1245" s="287" t="s">
        <v>25</v>
      </c>
      <c r="D1245" s="291"/>
      <c r="E1245" s="291"/>
      <c r="F1245" s="291"/>
      <c r="G1245" s="291"/>
      <c r="H1245" s="291"/>
      <c r="I1245" s="291"/>
      <c r="J1245" s="291"/>
      <c r="K1245" s="291"/>
      <c r="L1245" s="291"/>
      <c r="M1245" s="291"/>
      <c r="N1245" s="291"/>
      <c r="O1245" s="291"/>
      <c r="P1245" s="291"/>
      <c r="Q1245" s="291">
        <v>12</v>
      </c>
      <c r="R1245" s="291"/>
      <c r="S1245" s="291"/>
      <c r="T1245" s="291"/>
      <c r="U1245" s="291"/>
      <c r="V1245" s="291"/>
      <c r="W1245" s="291"/>
      <c r="X1245" s="291"/>
      <c r="Y1245" s="291"/>
      <c r="Z1245" s="291"/>
      <c r="AA1245" s="291"/>
      <c r="AB1245" s="291"/>
      <c r="AC1245" s="291"/>
      <c r="AD1245" s="291"/>
      <c r="AE1245" s="421"/>
      <c r="AF1245" s="405"/>
      <c r="AG1245" s="405"/>
      <c r="AH1245" s="405"/>
      <c r="AI1245" s="405"/>
      <c r="AJ1245" s="405"/>
      <c r="AK1245" s="405"/>
      <c r="AL1245" s="410"/>
      <c r="AM1245" s="410"/>
      <c r="AN1245" s="410"/>
      <c r="AO1245" s="410"/>
      <c r="AP1245" s="410"/>
      <c r="AQ1245" s="410"/>
      <c r="AR1245" s="410"/>
      <c r="AS1245" s="292">
        <f>SUM(AE1245:AR1245)</f>
        <v>0</v>
      </c>
    </row>
    <row r="1246" spans="1:46" hidden="1" outlineLevel="1">
      <c r="A1246" s="519"/>
      <c r="B1246" s="290" t="s">
        <v>718</v>
      </c>
      <c r="C1246" s="287" t="s">
        <v>163</v>
      </c>
      <c r="D1246" s="291"/>
      <c r="E1246" s="291"/>
      <c r="F1246" s="291"/>
      <c r="G1246" s="291"/>
      <c r="H1246" s="291"/>
      <c r="I1246" s="291"/>
      <c r="J1246" s="291"/>
      <c r="K1246" s="291"/>
      <c r="L1246" s="291"/>
      <c r="M1246" s="291"/>
      <c r="N1246" s="291"/>
      <c r="O1246" s="291"/>
      <c r="P1246" s="291"/>
      <c r="Q1246" s="291">
        <f>Q1245</f>
        <v>12</v>
      </c>
      <c r="R1246" s="291"/>
      <c r="S1246" s="291"/>
      <c r="T1246" s="291"/>
      <c r="U1246" s="291"/>
      <c r="V1246" s="291"/>
      <c r="W1246" s="291"/>
      <c r="X1246" s="291"/>
      <c r="Y1246" s="291"/>
      <c r="Z1246" s="291"/>
      <c r="AA1246" s="291"/>
      <c r="AB1246" s="291"/>
      <c r="AC1246" s="291"/>
      <c r="AD1246" s="291"/>
      <c r="AE1246" s="406">
        <f>AE1245</f>
        <v>0</v>
      </c>
      <c r="AF1246" s="406">
        <f t="shared" ref="AF1246:AR1246" si="1969">AF1245</f>
        <v>0</v>
      </c>
      <c r="AG1246" s="406">
        <f t="shared" si="1969"/>
        <v>0</v>
      </c>
      <c r="AH1246" s="406">
        <f t="shared" si="1969"/>
        <v>0</v>
      </c>
      <c r="AI1246" s="406">
        <f t="shared" si="1969"/>
        <v>0</v>
      </c>
      <c r="AJ1246" s="406">
        <f t="shared" si="1969"/>
        <v>0</v>
      </c>
      <c r="AK1246" s="406">
        <f t="shared" si="1969"/>
        <v>0</v>
      </c>
      <c r="AL1246" s="406">
        <f t="shared" si="1969"/>
        <v>0</v>
      </c>
      <c r="AM1246" s="406">
        <f t="shared" si="1969"/>
        <v>0</v>
      </c>
      <c r="AN1246" s="406">
        <f t="shared" si="1969"/>
        <v>0</v>
      </c>
      <c r="AO1246" s="406">
        <f t="shared" si="1969"/>
        <v>0</v>
      </c>
      <c r="AP1246" s="406">
        <f t="shared" si="1969"/>
        <v>0</v>
      </c>
      <c r="AQ1246" s="406">
        <f t="shared" si="1969"/>
        <v>0</v>
      </c>
      <c r="AR1246" s="406">
        <f t="shared" si="1969"/>
        <v>0</v>
      </c>
      <c r="AS1246" s="302"/>
    </row>
    <row r="1247" spans="1:46" hidden="1" outlineLevel="1">
      <c r="A1247" s="519"/>
      <c r="B1247" s="290"/>
      <c r="C1247" s="287"/>
      <c r="D1247" s="287"/>
      <c r="E1247" s="287"/>
      <c r="F1247" s="287"/>
      <c r="G1247" s="287"/>
      <c r="H1247" s="287"/>
      <c r="I1247" s="287"/>
      <c r="J1247" s="287"/>
      <c r="K1247" s="287"/>
      <c r="L1247" s="287"/>
      <c r="M1247" s="287"/>
      <c r="N1247" s="287"/>
      <c r="O1247" s="287"/>
      <c r="P1247" s="287"/>
      <c r="Q1247" s="287"/>
      <c r="R1247" s="287"/>
      <c r="S1247" s="287"/>
      <c r="T1247" s="287"/>
      <c r="U1247" s="287"/>
      <c r="V1247" s="287"/>
      <c r="W1247" s="287"/>
      <c r="X1247" s="287"/>
      <c r="Y1247" s="287"/>
      <c r="Z1247" s="287"/>
      <c r="AA1247" s="287"/>
      <c r="AB1247" s="287"/>
      <c r="AC1247" s="287"/>
      <c r="AD1247" s="287"/>
      <c r="AE1247" s="417"/>
      <c r="AF1247" s="420"/>
      <c r="AG1247" s="420"/>
      <c r="AH1247" s="420"/>
      <c r="AI1247" s="420"/>
      <c r="AJ1247" s="420"/>
      <c r="AK1247" s="420"/>
      <c r="AL1247" s="420"/>
      <c r="AM1247" s="420"/>
      <c r="AN1247" s="420"/>
      <c r="AO1247" s="420"/>
      <c r="AP1247" s="420"/>
      <c r="AQ1247" s="420"/>
      <c r="AR1247" s="420"/>
      <c r="AS1247" s="302"/>
    </row>
    <row r="1248" spans="1:46" hidden="1" outlineLevel="1">
      <c r="A1248" s="519">
        <v>18</v>
      </c>
      <c r="B1248" s="423" t="s">
        <v>109</v>
      </c>
      <c r="C1248" s="287" t="s">
        <v>25</v>
      </c>
      <c r="D1248" s="291"/>
      <c r="E1248" s="291"/>
      <c r="F1248" s="291"/>
      <c r="G1248" s="291"/>
      <c r="H1248" s="291"/>
      <c r="I1248" s="291"/>
      <c r="J1248" s="291"/>
      <c r="K1248" s="291"/>
      <c r="L1248" s="291"/>
      <c r="M1248" s="291"/>
      <c r="N1248" s="291"/>
      <c r="O1248" s="291"/>
      <c r="P1248" s="291"/>
      <c r="Q1248" s="291">
        <v>12</v>
      </c>
      <c r="R1248" s="291"/>
      <c r="S1248" s="291"/>
      <c r="T1248" s="291"/>
      <c r="U1248" s="291"/>
      <c r="V1248" s="291"/>
      <c r="W1248" s="291"/>
      <c r="X1248" s="291"/>
      <c r="Y1248" s="291"/>
      <c r="Z1248" s="291"/>
      <c r="AA1248" s="291"/>
      <c r="AB1248" s="291"/>
      <c r="AC1248" s="291"/>
      <c r="AD1248" s="291"/>
      <c r="AE1248" s="421"/>
      <c r="AF1248" s="405"/>
      <c r="AG1248" s="405"/>
      <c r="AH1248" s="405"/>
      <c r="AI1248" s="405"/>
      <c r="AJ1248" s="405"/>
      <c r="AK1248" s="405"/>
      <c r="AL1248" s="410"/>
      <c r="AM1248" s="410"/>
      <c r="AN1248" s="410"/>
      <c r="AO1248" s="410"/>
      <c r="AP1248" s="410"/>
      <c r="AQ1248" s="410"/>
      <c r="AR1248" s="410"/>
      <c r="AS1248" s="292">
        <f>SUM(AE1248:AR1248)</f>
        <v>0</v>
      </c>
    </row>
    <row r="1249" spans="1:45" hidden="1" outlineLevel="1">
      <c r="A1249" s="519"/>
      <c r="B1249" s="290" t="s">
        <v>718</v>
      </c>
      <c r="C1249" s="287" t="s">
        <v>163</v>
      </c>
      <c r="D1249" s="291"/>
      <c r="E1249" s="291"/>
      <c r="F1249" s="291"/>
      <c r="G1249" s="291"/>
      <c r="H1249" s="291"/>
      <c r="I1249" s="291"/>
      <c r="J1249" s="291"/>
      <c r="K1249" s="291"/>
      <c r="L1249" s="291"/>
      <c r="M1249" s="291"/>
      <c r="N1249" s="291"/>
      <c r="O1249" s="291"/>
      <c r="P1249" s="291"/>
      <c r="Q1249" s="291">
        <f>Q1248</f>
        <v>12</v>
      </c>
      <c r="R1249" s="291"/>
      <c r="S1249" s="291"/>
      <c r="T1249" s="291"/>
      <c r="U1249" s="291"/>
      <c r="V1249" s="291"/>
      <c r="W1249" s="291"/>
      <c r="X1249" s="291"/>
      <c r="Y1249" s="291"/>
      <c r="Z1249" s="291"/>
      <c r="AA1249" s="291"/>
      <c r="AB1249" s="291"/>
      <c r="AC1249" s="291"/>
      <c r="AD1249" s="291"/>
      <c r="AE1249" s="406">
        <f>AE1248</f>
        <v>0</v>
      </c>
      <c r="AF1249" s="406">
        <f t="shared" ref="AF1249:AR1249" si="1970">AF1248</f>
        <v>0</v>
      </c>
      <c r="AG1249" s="406">
        <f t="shared" si="1970"/>
        <v>0</v>
      </c>
      <c r="AH1249" s="406">
        <f t="shared" si="1970"/>
        <v>0</v>
      </c>
      <c r="AI1249" s="406">
        <f t="shared" si="1970"/>
        <v>0</v>
      </c>
      <c r="AJ1249" s="406">
        <f t="shared" si="1970"/>
        <v>0</v>
      </c>
      <c r="AK1249" s="406">
        <f t="shared" si="1970"/>
        <v>0</v>
      </c>
      <c r="AL1249" s="406">
        <f t="shared" si="1970"/>
        <v>0</v>
      </c>
      <c r="AM1249" s="406">
        <f t="shared" si="1970"/>
        <v>0</v>
      </c>
      <c r="AN1249" s="406">
        <f t="shared" si="1970"/>
        <v>0</v>
      </c>
      <c r="AO1249" s="406">
        <f t="shared" si="1970"/>
        <v>0</v>
      </c>
      <c r="AP1249" s="406">
        <f t="shared" si="1970"/>
        <v>0</v>
      </c>
      <c r="AQ1249" s="406">
        <f t="shared" si="1970"/>
        <v>0</v>
      </c>
      <c r="AR1249" s="406">
        <f t="shared" si="1970"/>
        <v>0</v>
      </c>
      <c r="AS1249" s="302"/>
    </row>
    <row r="1250" spans="1:45" hidden="1" outlineLevel="1">
      <c r="A1250" s="519"/>
      <c r="B1250" s="318"/>
      <c r="C1250" s="287"/>
      <c r="D1250" s="287"/>
      <c r="E1250" s="287"/>
      <c r="F1250" s="287"/>
      <c r="G1250" s="287"/>
      <c r="H1250" s="287"/>
      <c r="I1250" s="287"/>
      <c r="J1250" s="287"/>
      <c r="K1250" s="287"/>
      <c r="L1250" s="287"/>
      <c r="M1250" s="287"/>
      <c r="N1250" s="287"/>
      <c r="O1250" s="287"/>
      <c r="P1250" s="287"/>
      <c r="Q1250" s="287"/>
      <c r="R1250" s="287"/>
      <c r="S1250" s="287"/>
      <c r="T1250" s="287"/>
      <c r="U1250" s="287"/>
      <c r="V1250" s="287"/>
      <c r="W1250" s="287"/>
      <c r="X1250" s="287"/>
      <c r="Y1250" s="287"/>
      <c r="Z1250" s="287"/>
      <c r="AA1250" s="287"/>
      <c r="AB1250" s="287"/>
      <c r="AC1250" s="287"/>
      <c r="AD1250" s="287"/>
      <c r="AE1250" s="418"/>
      <c r="AF1250" s="419"/>
      <c r="AG1250" s="419"/>
      <c r="AH1250" s="419"/>
      <c r="AI1250" s="419"/>
      <c r="AJ1250" s="419"/>
      <c r="AK1250" s="419"/>
      <c r="AL1250" s="419"/>
      <c r="AM1250" s="419"/>
      <c r="AN1250" s="419"/>
      <c r="AO1250" s="419"/>
      <c r="AP1250" s="419"/>
      <c r="AQ1250" s="419"/>
      <c r="AR1250" s="419"/>
      <c r="AS1250" s="293"/>
    </row>
    <row r="1251" spans="1:45" hidden="1" outlineLevel="1">
      <c r="A1251" s="519">
        <v>19</v>
      </c>
      <c r="B1251" s="423" t="s">
        <v>111</v>
      </c>
      <c r="C1251" s="287" t="s">
        <v>25</v>
      </c>
      <c r="D1251" s="291"/>
      <c r="E1251" s="291"/>
      <c r="F1251" s="291"/>
      <c r="G1251" s="291"/>
      <c r="H1251" s="291"/>
      <c r="I1251" s="291"/>
      <c r="J1251" s="291"/>
      <c r="K1251" s="291"/>
      <c r="L1251" s="291"/>
      <c r="M1251" s="291"/>
      <c r="N1251" s="291"/>
      <c r="O1251" s="291"/>
      <c r="P1251" s="291"/>
      <c r="Q1251" s="291">
        <v>12</v>
      </c>
      <c r="R1251" s="291"/>
      <c r="S1251" s="291"/>
      <c r="T1251" s="291"/>
      <c r="U1251" s="291"/>
      <c r="V1251" s="291"/>
      <c r="W1251" s="291"/>
      <c r="X1251" s="291"/>
      <c r="Y1251" s="291"/>
      <c r="Z1251" s="291"/>
      <c r="AA1251" s="291"/>
      <c r="AB1251" s="291"/>
      <c r="AC1251" s="291"/>
      <c r="AD1251" s="291"/>
      <c r="AE1251" s="421"/>
      <c r="AF1251" s="405"/>
      <c r="AG1251" s="405"/>
      <c r="AH1251" s="405"/>
      <c r="AI1251" s="405"/>
      <c r="AJ1251" s="405"/>
      <c r="AK1251" s="405"/>
      <c r="AL1251" s="410"/>
      <c r="AM1251" s="410"/>
      <c r="AN1251" s="410"/>
      <c r="AO1251" s="410"/>
      <c r="AP1251" s="410"/>
      <c r="AQ1251" s="410"/>
      <c r="AR1251" s="410"/>
      <c r="AS1251" s="292">
        <f>SUM(AE1251:AR1251)</f>
        <v>0</v>
      </c>
    </row>
    <row r="1252" spans="1:45" hidden="1" outlineLevel="1">
      <c r="A1252" s="519"/>
      <c r="B1252" s="290" t="s">
        <v>718</v>
      </c>
      <c r="C1252" s="287" t="s">
        <v>163</v>
      </c>
      <c r="D1252" s="291"/>
      <c r="E1252" s="291"/>
      <c r="F1252" s="291"/>
      <c r="G1252" s="291"/>
      <c r="H1252" s="291"/>
      <c r="I1252" s="291"/>
      <c r="J1252" s="291"/>
      <c r="K1252" s="291"/>
      <c r="L1252" s="291"/>
      <c r="M1252" s="291"/>
      <c r="N1252" s="291"/>
      <c r="O1252" s="291"/>
      <c r="P1252" s="291"/>
      <c r="Q1252" s="291">
        <f>Q1251</f>
        <v>12</v>
      </c>
      <c r="R1252" s="291"/>
      <c r="S1252" s="291"/>
      <c r="T1252" s="291"/>
      <c r="U1252" s="291"/>
      <c r="V1252" s="291"/>
      <c r="W1252" s="291"/>
      <c r="X1252" s="291"/>
      <c r="Y1252" s="291"/>
      <c r="Z1252" s="291"/>
      <c r="AA1252" s="291"/>
      <c r="AB1252" s="291"/>
      <c r="AC1252" s="291"/>
      <c r="AD1252" s="291"/>
      <c r="AE1252" s="406">
        <f>AE1251</f>
        <v>0</v>
      </c>
      <c r="AF1252" s="406">
        <f t="shared" ref="AF1252:AR1252" si="1971">AF1251</f>
        <v>0</v>
      </c>
      <c r="AG1252" s="406">
        <f t="shared" si="1971"/>
        <v>0</v>
      </c>
      <c r="AH1252" s="406">
        <f t="shared" si="1971"/>
        <v>0</v>
      </c>
      <c r="AI1252" s="406">
        <f t="shared" si="1971"/>
        <v>0</v>
      </c>
      <c r="AJ1252" s="406">
        <f t="shared" si="1971"/>
        <v>0</v>
      </c>
      <c r="AK1252" s="406">
        <f t="shared" si="1971"/>
        <v>0</v>
      </c>
      <c r="AL1252" s="406">
        <f t="shared" si="1971"/>
        <v>0</v>
      </c>
      <c r="AM1252" s="406">
        <f t="shared" si="1971"/>
        <v>0</v>
      </c>
      <c r="AN1252" s="406">
        <f t="shared" si="1971"/>
        <v>0</v>
      </c>
      <c r="AO1252" s="406">
        <f t="shared" si="1971"/>
        <v>0</v>
      </c>
      <c r="AP1252" s="406">
        <f t="shared" si="1971"/>
        <v>0</v>
      </c>
      <c r="AQ1252" s="406">
        <f t="shared" si="1971"/>
        <v>0</v>
      </c>
      <c r="AR1252" s="406">
        <f t="shared" si="1971"/>
        <v>0</v>
      </c>
      <c r="AS1252" s="293"/>
    </row>
    <row r="1253" spans="1:45" hidden="1" outlineLevel="1">
      <c r="A1253" s="519"/>
      <c r="B1253" s="318"/>
      <c r="C1253" s="287"/>
      <c r="D1253" s="287"/>
      <c r="E1253" s="287"/>
      <c r="F1253" s="287"/>
      <c r="G1253" s="287"/>
      <c r="H1253" s="287"/>
      <c r="I1253" s="287"/>
      <c r="J1253" s="287"/>
      <c r="K1253" s="287"/>
      <c r="L1253" s="287"/>
      <c r="M1253" s="287"/>
      <c r="N1253" s="287"/>
      <c r="O1253" s="287"/>
      <c r="P1253" s="287"/>
      <c r="Q1253" s="287"/>
      <c r="R1253" s="287"/>
      <c r="S1253" s="287"/>
      <c r="T1253" s="287"/>
      <c r="U1253" s="287"/>
      <c r="V1253" s="287"/>
      <c r="W1253" s="287"/>
      <c r="X1253" s="287"/>
      <c r="Y1253" s="287"/>
      <c r="Z1253" s="287"/>
      <c r="AA1253" s="287"/>
      <c r="AB1253" s="287"/>
      <c r="AC1253" s="287"/>
      <c r="AD1253" s="287"/>
      <c r="AE1253" s="407"/>
      <c r="AF1253" s="407"/>
      <c r="AG1253" s="407"/>
      <c r="AH1253" s="407"/>
      <c r="AI1253" s="407"/>
      <c r="AJ1253" s="407"/>
      <c r="AK1253" s="407"/>
      <c r="AL1253" s="407"/>
      <c r="AM1253" s="407"/>
      <c r="AN1253" s="407"/>
      <c r="AO1253" s="407"/>
      <c r="AP1253" s="407"/>
      <c r="AQ1253" s="407"/>
      <c r="AR1253" s="407"/>
      <c r="AS1253" s="302"/>
    </row>
    <row r="1254" spans="1:45" hidden="1" outlineLevel="1">
      <c r="A1254" s="519">
        <v>20</v>
      </c>
      <c r="B1254" s="423" t="s">
        <v>110</v>
      </c>
      <c r="C1254" s="287" t="s">
        <v>25</v>
      </c>
      <c r="D1254" s="291"/>
      <c r="E1254" s="291"/>
      <c r="F1254" s="291"/>
      <c r="G1254" s="291"/>
      <c r="H1254" s="291"/>
      <c r="I1254" s="291"/>
      <c r="J1254" s="291"/>
      <c r="K1254" s="291"/>
      <c r="L1254" s="291"/>
      <c r="M1254" s="291"/>
      <c r="N1254" s="291"/>
      <c r="O1254" s="291"/>
      <c r="P1254" s="291"/>
      <c r="Q1254" s="291">
        <v>12</v>
      </c>
      <c r="R1254" s="291"/>
      <c r="S1254" s="291"/>
      <c r="T1254" s="291"/>
      <c r="U1254" s="291"/>
      <c r="V1254" s="291"/>
      <c r="W1254" s="291"/>
      <c r="X1254" s="291"/>
      <c r="Y1254" s="291"/>
      <c r="Z1254" s="291"/>
      <c r="AA1254" s="291"/>
      <c r="AB1254" s="291"/>
      <c r="AC1254" s="291"/>
      <c r="AD1254" s="291"/>
      <c r="AE1254" s="421"/>
      <c r="AF1254" s="405"/>
      <c r="AG1254" s="405"/>
      <c r="AH1254" s="405"/>
      <c r="AI1254" s="405"/>
      <c r="AJ1254" s="405"/>
      <c r="AK1254" s="405"/>
      <c r="AL1254" s="410"/>
      <c r="AM1254" s="410"/>
      <c r="AN1254" s="410"/>
      <c r="AO1254" s="410"/>
      <c r="AP1254" s="410"/>
      <c r="AQ1254" s="410"/>
      <c r="AR1254" s="410"/>
      <c r="AS1254" s="292">
        <f>SUM(AE1254:AR1254)</f>
        <v>0</v>
      </c>
    </row>
    <row r="1255" spans="1:45" hidden="1" outlineLevel="1">
      <c r="A1255" s="519"/>
      <c r="B1255" s="290" t="s">
        <v>718</v>
      </c>
      <c r="C1255" s="287" t="s">
        <v>163</v>
      </c>
      <c r="D1255" s="291"/>
      <c r="E1255" s="291"/>
      <c r="F1255" s="291"/>
      <c r="G1255" s="291"/>
      <c r="H1255" s="291"/>
      <c r="I1255" s="291"/>
      <c r="J1255" s="291"/>
      <c r="K1255" s="291"/>
      <c r="L1255" s="291"/>
      <c r="M1255" s="291"/>
      <c r="N1255" s="291"/>
      <c r="O1255" s="291"/>
      <c r="P1255" s="291"/>
      <c r="Q1255" s="291">
        <f>Q1254</f>
        <v>12</v>
      </c>
      <c r="R1255" s="291"/>
      <c r="S1255" s="291"/>
      <c r="T1255" s="291"/>
      <c r="U1255" s="291"/>
      <c r="V1255" s="291"/>
      <c r="W1255" s="291"/>
      <c r="X1255" s="291"/>
      <c r="Y1255" s="291"/>
      <c r="Z1255" s="291"/>
      <c r="AA1255" s="291"/>
      <c r="AB1255" s="291"/>
      <c r="AC1255" s="291"/>
      <c r="AD1255" s="291"/>
      <c r="AE1255" s="406">
        <f t="shared" ref="AE1255:AR1255" si="1972">AE1254</f>
        <v>0</v>
      </c>
      <c r="AF1255" s="406">
        <f t="shared" si="1972"/>
        <v>0</v>
      </c>
      <c r="AG1255" s="406">
        <f t="shared" si="1972"/>
        <v>0</v>
      </c>
      <c r="AH1255" s="406">
        <f t="shared" si="1972"/>
        <v>0</v>
      </c>
      <c r="AI1255" s="406">
        <f t="shared" si="1972"/>
        <v>0</v>
      </c>
      <c r="AJ1255" s="406">
        <f t="shared" si="1972"/>
        <v>0</v>
      </c>
      <c r="AK1255" s="406">
        <f t="shared" si="1972"/>
        <v>0</v>
      </c>
      <c r="AL1255" s="406">
        <f t="shared" si="1972"/>
        <v>0</v>
      </c>
      <c r="AM1255" s="406">
        <f t="shared" si="1972"/>
        <v>0</v>
      </c>
      <c r="AN1255" s="406">
        <f t="shared" si="1972"/>
        <v>0</v>
      </c>
      <c r="AO1255" s="406">
        <f t="shared" si="1972"/>
        <v>0</v>
      </c>
      <c r="AP1255" s="406">
        <f t="shared" si="1972"/>
        <v>0</v>
      </c>
      <c r="AQ1255" s="406">
        <f t="shared" si="1972"/>
        <v>0</v>
      </c>
      <c r="AR1255" s="406">
        <f t="shared" si="1972"/>
        <v>0</v>
      </c>
      <c r="AS1255" s="302"/>
    </row>
    <row r="1256" spans="1:45" ht="15.75" hidden="1" outlineLevel="1">
      <c r="A1256" s="519"/>
      <c r="B1256" s="319"/>
      <c r="C1256" s="296"/>
      <c r="D1256" s="287"/>
      <c r="E1256" s="287"/>
      <c r="F1256" s="287"/>
      <c r="G1256" s="287"/>
      <c r="H1256" s="287"/>
      <c r="I1256" s="287"/>
      <c r="J1256" s="287"/>
      <c r="K1256" s="287"/>
      <c r="L1256" s="287"/>
      <c r="M1256" s="287"/>
      <c r="N1256" s="287"/>
      <c r="O1256" s="287"/>
      <c r="P1256" s="287"/>
      <c r="Q1256" s="296"/>
      <c r="R1256" s="287"/>
      <c r="S1256" s="287"/>
      <c r="T1256" s="287"/>
      <c r="U1256" s="287"/>
      <c r="V1256" s="287"/>
      <c r="W1256" s="287"/>
      <c r="X1256" s="287"/>
      <c r="Y1256" s="287"/>
      <c r="Z1256" s="287"/>
      <c r="AA1256" s="287"/>
      <c r="AB1256" s="287"/>
      <c r="AC1256" s="287"/>
      <c r="AD1256" s="287"/>
      <c r="AE1256" s="407"/>
      <c r="AF1256" s="407"/>
      <c r="AG1256" s="407"/>
      <c r="AH1256" s="407"/>
      <c r="AI1256" s="407"/>
      <c r="AJ1256" s="407"/>
      <c r="AK1256" s="407"/>
      <c r="AL1256" s="407"/>
      <c r="AM1256" s="407"/>
      <c r="AN1256" s="407"/>
      <c r="AO1256" s="407"/>
      <c r="AP1256" s="407"/>
      <c r="AQ1256" s="407"/>
      <c r="AR1256" s="407"/>
      <c r="AS1256" s="302"/>
    </row>
    <row r="1257" spans="1:45" ht="15.75" hidden="1" outlineLevel="1">
      <c r="A1257" s="519"/>
      <c r="B1257" s="505" t="s">
        <v>500</v>
      </c>
      <c r="C1257" s="287"/>
      <c r="D1257" s="287"/>
      <c r="E1257" s="287"/>
      <c r="F1257" s="287"/>
      <c r="G1257" s="287"/>
      <c r="H1257" s="287"/>
      <c r="I1257" s="287"/>
      <c r="J1257" s="287"/>
      <c r="K1257" s="287"/>
      <c r="L1257" s="287"/>
      <c r="M1257" s="287"/>
      <c r="N1257" s="287"/>
      <c r="O1257" s="287"/>
      <c r="P1257" s="287"/>
      <c r="Q1257" s="287"/>
      <c r="R1257" s="287"/>
      <c r="S1257" s="287"/>
      <c r="T1257" s="287"/>
      <c r="U1257" s="287"/>
      <c r="V1257" s="287"/>
      <c r="W1257" s="287"/>
      <c r="X1257" s="287"/>
      <c r="Y1257" s="287"/>
      <c r="Z1257" s="287"/>
      <c r="AA1257" s="287"/>
      <c r="AB1257" s="287"/>
      <c r="AC1257" s="287"/>
      <c r="AD1257" s="287"/>
      <c r="AE1257" s="417"/>
      <c r="AF1257" s="420"/>
      <c r="AG1257" s="420"/>
      <c r="AH1257" s="420"/>
      <c r="AI1257" s="420"/>
      <c r="AJ1257" s="420"/>
      <c r="AK1257" s="420"/>
      <c r="AL1257" s="420"/>
      <c r="AM1257" s="420"/>
      <c r="AN1257" s="420"/>
      <c r="AO1257" s="420"/>
      <c r="AP1257" s="420"/>
      <c r="AQ1257" s="420"/>
      <c r="AR1257" s="420"/>
      <c r="AS1257" s="302"/>
    </row>
    <row r="1258" spans="1:45" ht="15.75" hidden="1" outlineLevel="1">
      <c r="A1258" s="519"/>
      <c r="B1258" s="491" t="s">
        <v>496</v>
      </c>
      <c r="C1258" s="287"/>
      <c r="D1258" s="287"/>
      <c r="E1258" s="287"/>
      <c r="F1258" s="287"/>
      <c r="G1258" s="287"/>
      <c r="H1258" s="287"/>
      <c r="I1258" s="287"/>
      <c r="J1258" s="287"/>
      <c r="K1258" s="287"/>
      <c r="L1258" s="287"/>
      <c r="M1258" s="287"/>
      <c r="N1258" s="287"/>
      <c r="O1258" s="287"/>
      <c r="P1258" s="287"/>
      <c r="Q1258" s="287"/>
      <c r="R1258" s="287"/>
      <c r="S1258" s="287"/>
      <c r="T1258" s="287"/>
      <c r="U1258" s="287"/>
      <c r="V1258" s="287"/>
      <c r="W1258" s="287"/>
      <c r="X1258" s="287"/>
      <c r="Y1258" s="287"/>
      <c r="Z1258" s="287"/>
      <c r="AA1258" s="287"/>
      <c r="AB1258" s="287"/>
      <c r="AC1258" s="287"/>
      <c r="AD1258" s="287"/>
      <c r="AE1258" s="417"/>
      <c r="AF1258" s="420"/>
      <c r="AG1258" s="420"/>
      <c r="AH1258" s="420"/>
      <c r="AI1258" s="420"/>
      <c r="AJ1258" s="420"/>
      <c r="AK1258" s="420"/>
      <c r="AL1258" s="420"/>
      <c r="AM1258" s="420"/>
      <c r="AN1258" s="420"/>
      <c r="AO1258" s="420"/>
      <c r="AP1258" s="420"/>
      <c r="AQ1258" s="420"/>
      <c r="AR1258" s="420"/>
      <c r="AS1258" s="302"/>
    </row>
    <row r="1259" spans="1:45" ht="15" hidden="1" customHeight="1" outlineLevel="1">
      <c r="A1259" s="519">
        <v>21</v>
      </c>
      <c r="B1259" s="423" t="s">
        <v>113</v>
      </c>
      <c r="C1259" s="287" t="s">
        <v>25</v>
      </c>
      <c r="D1259" s="291"/>
      <c r="E1259" s="291"/>
      <c r="F1259" s="291"/>
      <c r="G1259" s="291"/>
      <c r="H1259" s="291"/>
      <c r="I1259" s="291"/>
      <c r="J1259" s="291"/>
      <c r="K1259" s="291"/>
      <c r="L1259" s="291"/>
      <c r="M1259" s="291"/>
      <c r="N1259" s="291"/>
      <c r="O1259" s="291"/>
      <c r="P1259" s="291"/>
      <c r="Q1259" s="287"/>
      <c r="R1259" s="291"/>
      <c r="S1259" s="291"/>
      <c r="T1259" s="291"/>
      <c r="U1259" s="291"/>
      <c r="V1259" s="291"/>
      <c r="W1259" s="291"/>
      <c r="X1259" s="291"/>
      <c r="Y1259" s="291"/>
      <c r="Z1259" s="291"/>
      <c r="AA1259" s="291"/>
      <c r="AB1259" s="291"/>
      <c r="AC1259" s="291"/>
      <c r="AD1259" s="291"/>
      <c r="AE1259" s="405"/>
      <c r="AF1259" s="405"/>
      <c r="AG1259" s="405"/>
      <c r="AH1259" s="405"/>
      <c r="AI1259" s="405"/>
      <c r="AJ1259" s="405"/>
      <c r="AK1259" s="405"/>
      <c r="AL1259" s="405"/>
      <c r="AM1259" s="405"/>
      <c r="AN1259" s="405"/>
      <c r="AO1259" s="405"/>
      <c r="AP1259" s="405"/>
      <c r="AQ1259" s="405"/>
      <c r="AR1259" s="405"/>
      <c r="AS1259" s="292">
        <f>SUM(AE1259:AR1259)</f>
        <v>0</v>
      </c>
    </row>
    <row r="1260" spans="1:45" ht="15" hidden="1" customHeight="1" outlineLevel="1">
      <c r="A1260" s="519"/>
      <c r="B1260" s="290" t="s">
        <v>718</v>
      </c>
      <c r="C1260" s="287" t="s">
        <v>163</v>
      </c>
      <c r="D1260" s="291"/>
      <c r="E1260" s="291"/>
      <c r="F1260" s="291"/>
      <c r="G1260" s="291"/>
      <c r="H1260" s="291"/>
      <c r="I1260" s="291"/>
      <c r="J1260" s="291"/>
      <c r="K1260" s="291"/>
      <c r="L1260" s="291"/>
      <c r="M1260" s="291"/>
      <c r="N1260" s="291"/>
      <c r="O1260" s="291"/>
      <c r="P1260" s="291"/>
      <c r="Q1260" s="287"/>
      <c r="R1260" s="291"/>
      <c r="S1260" s="291"/>
      <c r="T1260" s="291"/>
      <c r="U1260" s="291"/>
      <c r="V1260" s="291"/>
      <c r="W1260" s="291"/>
      <c r="X1260" s="291"/>
      <c r="Y1260" s="291"/>
      <c r="Z1260" s="291"/>
      <c r="AA1260" s="291"/>
      <c r="AB1260" s="291"/>
      <c r="AC1260" s="291"/>
      <c r="AD1260" s="291"/>
      <c r="AE1260" s="406">
        <f>AE1259</f>
        <v>0</v>
      </c>
      <c r="AF1260" s="406">
        <f t="shared" ref="AF1260:AR1260" si="1973">AF1259</f>
        <v>0</v>
      </c>
      <c r="AG1260" s="406">
        <f t="shared" si="1973"/>
        <v>0</v>
      </c>
      <c r="AH1260" s="406">
        <f t="shared" si="1973"/>
        <v>0</v>
      </c>
      <c r="AI1260" s="406">
        <f t="shared" si="1973"/>
        <v>0</v>
      </c>
      <c r="AJ1260" s="406">
        <f t="shared" si="1973"/>
        <v>0</v>
      </c>
      <c r="AK1260" s="406">
        <f t="shared" si="1973"/>
        <v>0</v>
      </c>
      <c r="AL1260" s="406">
        <f t="shared" si="1973"/>
        <v>0</v>
      </c>
      <c r="AM1260" s="406">
        <f t="shared" si="1973"/>
        <v>0</v>
      </c>
      <c r="AN1260" s="406">
        <f t="shared" si="1973"/>
        <v>0</v>
      </c>
      <c r="AO1260" s="406">
        <f t="shared" si="1973"/>
        <v>0</v>
      </c>
      <c r="AP1260" s="406">
        <f t="shared" si="1973"/>
        <v>0</v>
      </c>
      <c r="AQ1260" s="406">
        <f t="shared" si="1973"/>
        <v>0</v>
      </c>
      <c r="AR1260" s="406">
        <f t="shared" si="1973"/>
        <v>0</v>
      </c>
      <c r="AS1260" s="302"/>
    </row>
    <row r="1261" spans="1:45" ht="15" hidden="1" customHeight="1" outlineLevel="1">
      <c r="A1261" s="519"/>
      <c r="B1261" s="290"/>
      <c r="C1261" s="287"/>
      <c r="D1261" s="287"/>
      <c r="E1261" s="287"/>
      <c r="F1261" s="287"/>
      <c r="G1261" s="287"/>
      <c r="H1261" s="287"/>
      <c r="I1261" s="287"/>
      <c r="J1261" s="287"/>
      <c r="K1261" s="287"/>
      <c r="L1261" s="287"/>
      <c r="M1261" s="287"/>
      <c r="N1261" s="287"/>
      <c r="O1261" s="287"/>
      <c r="P1261" s="287"/>
      <c r="Q1261" s="287"/>
      <c r="R1261" s="287"/>
      <c r="S1261" s="287"/>
      <c r="T1261" s="287"/>
      <c r="U1261" s="287"/>
      <c r="V1261" s="287"/>
      <c r="W1261" s="287"/>
      <c r="X1261" s="287"/>
      <c r="Y1261" s="287"/>
      <c r="Z1261" s="287"/>
      <c r="AA1261" s="287"/>
      <c r="AB1261" s="287"/>
      <c r="AC1261" s="287"/>
      <c r="AD1261" s="287"/>
      <c r="AE1261" s="417"/>
      <c r="AF1261" s="420"/>
      <c r="AG1261" s="420"/>
      <c r="AH1261" s="420"/>
      <c r="AI1261" s="420"/>
      <c r="AJ1261" s="420"/>
      <c r="AK1261" s="420"/>
      <c r="AL1261" s="420"/>
      <c r="AM1261" s="420"/>
      <c r="AN1261" s="420"/>
      <c r="AO1261" s="420"/>
      <c r="AP1261" s="420"/>
      <c r="AQ1261" s="420"/>
      <c r="AR1261" s="420"/>
      <c r="AS1261" s="302"/>
    </row>
    <row r="1262" spans="1:45" ht="15" hidden="1" customHeight="1" outlineLevel="1">
      <c r="A1262" s="519">
        <v>22</v>
      </c>
      <c r="B1262" s="423" t="s">
        <v>114</v>
      </c>
      <c r="C1262" s="287" t="s">
        <v>25</v>
      </c>
      <c r="D1262" s="291"/>
      <c r="E1262" s="291"/>
      <c r="F1262" s="291"/>
      <c r="G1262" s="291"/>
      <c r="H1262" s="291"/>
      <c r="I1262" s="291"/>
      <c r="J1262" s="291"/>
      <c r="K1262" s="291"/>
      <c r="L1262" s="291"/>
      <c r="M1262" s="291"/>
      <c r="N1262" s="291"/>
      <c r="O1262" s="291"/>
      <c r="P1262" s="291"/>
      <c r="Q1262" s="287"/>
      <c r="R1262" s="291"/>
      <c r="S1262" s="291"/>
      <c r="T1262" s="291"/>
      <c r="U1262" s="291"/>
      <c r="V1262" s="291"/>
      <c r="W1262" s="291"/>
      <c r="X1262" s="291"/>
      <c r="Y1262" s="291"/>
      <c r="Z1262" s="291"/>
      <c r="AA1262" s="291"/>
      <c r="AB1262" s="291"/>
      <c r="AC1262" s="291"/>
      <c r="AD1262" s="291"/>
      <c r="AE1262" s="405"/>
      <c r="AF1262" s="405"/>
      <c r="AG1262" s="405"/>
      <c r="AH1262" s="405"/>
      <c r="AI1262" s="405"/>
      <c r="AJ1262" s="405"/>
      <c r="AK1262" s="405"/>
      <c r="AL1262" s="405"/>
      <c r="AM1262" s="405"/>
      <c r="AN1262" s="405"/>
      <c r="AO1262" s="405"/>
      <c r="AP1262" s="405"/>
      <c r="AQ1262" s="405"/>
      <c r="AR1262" s="405"/>
      <c r="AS1262" s="292">
        <f>SUM(AE1262:AR1262)</f>
        <v>0</v>
      </c>
    </row>
    <row r="1263" spans="1:45" ht="15" hidden="1" customHeight="1" outlineLevel="1">
      <c r="A1263" s="519"/>
      <c r="B1263" s="290" t="s">
        <v>718</v>
      </c>
      <c r="C1263" s="287" t="s">
        <v>163</v>
      </c>
      <c r="D1263" s="291"/>
      <c r="E1263" s="291"/>
      <c r="F1263" s="291"/>
      <c r="G1263" s="291"/>
      <c r="H1263" s="291"/>
      <c r="I1263" s="291"/>
      <c r="J1263" s="291"/>
      <c r="K1263" s="291"/>
      <c r="L1263" s="291"/>
      <c r="M1263" s="291"/>
      <c r="N1263" s="291"/>
      <c r="O1263" s="291"/>
      <c r="P1263" s="291"/>
      <c r="Q1263" s="287"/>
      <c r="R1263" s="291"/>
      <c r="S1263" s="291"/>
      <c r="T1263" s="291"/>
      <c r="U1263" s="291"/>
      <c r="V1263" s="291"/>
      <c r="W1263" s="291"/>
      <c r="X1263" s="291"/>
      <c r="Y1263" s="291"/>
      <c r="Z1263" s="291"/>
      <c r="AA1263" s="291"/>
      <c r="AB1263" s="291"/>
      <c r="AC1263" s="291"/>
      <c r="AD1263" s="291"/>
      <c r="AE1263" s="406">
        <f>AE1262</f>
        <v>0</v>
      </c>
      <c r="AF1263" s="406">
        <f t="shared" ref="AF1263:AR1263" si="1974">AF1262</f>
        <v>0</v>
      </c>
      <c r="AG1263" s="406">
        <f t="shared" si="1974"/>
        <v>0</v>
      </c>
      <c r="AH1263" s="406">
        <f t="shared" si="1974"/>
        <v>0</v>
      </c>
      <c r="AI1263" s="406">
        <f t="shared" si="1974"/>
        <v>0</v>
      </c>
      <c r="AJ1263" s="406">
        <f t="shared" si="1974"/>
        <v>0</v>
      </c>
      <c r="AK1263" s="406">
        <f t="shared" si="1974"/>
        <v>0</v>
      </c>
      <c r="AL1263" s="406">
        <f t="shared" si="1974"/>
        <v>0</v>
      </c>
      <c r="AM1263" s="406">
        <f t="shared" si="1974"/>
        <v>0</v>
      </c>
      <c r="AN1263" s="406">
        <f t="shared" si="1974"/>
        <v>0</v>
      </c>
      <c r="AO1263" s="406">
        <f t="shared" si="1974"/>
        <v>0</v>
      </c>
      <c r="AP1263" s="406">
        <f t="shared" si="1974"/>
        <v>0</v>
      </c>
      <c r="AQ1263" s="406">
        <f t="shared" si="1974"/>
        <v>0</v>
      </c>
      <c r="AR1263" s="406">
        <f t="shared" si="1974"/>
        <v>0</v>
      </c>
      <c r="AS1263" s="302"/>
    </row>
    <row r="1264" spans="1:45" ht="15" hidden="1" customHeight="1" outlineLevel="1">
      <c r="A1264" s="519"/>
      <c r="B1264" s="290"/>
      <c r="C1264" s="287"/>
      <c r="D1264" s="287"/>
      <c r="E1264" s="287"/>
      <c r="F1264" s="287"/>
      <c r="G1264" s="287"/>
      <c r="H1264" s="287"/>
      <c r="I1264" s="287"/>
      <c r="J1264" s="287"/>
      <c r="K1264" s="287"/>
      <c r="L1264" s="287"/>
      <c r="M1264" s="287"/>
      <c r="N1264" s="287"/>
      <c r="O1264" s="287"/>
      <c r="P1264" s="287"/>
      <c r="Q1264" s="287"/>
      <c r="R1264" s="287"/>
      <c r="S1264" s="287"/>
      <c r="T1264" s="287"/>
      <c r="U1264" s="287"/>
      <c r="V1264" s="287"/>
      <c r="W1264" s="287"/>
      <c r="X1264" s="287"/>
      <c r="Y1264" s="287"/>
      <c r="Z1264" s="287"/>
      <c r="AA1264" s="287"/>
      <c r="AB1264" s="287"/>
      <c r="AC1264" s="287"/>
      <c r="AD1264" s="287"/>
      <c r="AE1264" s="417"/>
      <c r="AF1264" s="420"/>
      <c r="AG1264" s="420"/>
      <c r="AH1264" s="420"/>
      <c r="AI1264" s="420"/>
      <c r="AJ1264" s="420"/>
      <c r="AK1264" s="420"/>
      <c r="AL1264" s="420"/>
      <c r="AM1264" s="420"/>
      <c r="AN1264" s="420"/>
      <c r="AO1264" s="420"/>
      <c r="AP1264" s="420"/>
      <c r="AQ1264" s="420"/>
      <c r="AR1264" s="420"/>
      <c r="AS1264" s="302"/>
    </row>
    <row r="1265" spans="1:45" ht="15" hidden="1" customHeight="1" outlineLevel="1">
      <c r="A1265" s="519">
        <v>23</v>
      </c>
      <c r="B1265" s="423" t="s">
        <v>115</v>
      </c>
      <c r="C1265" s="287" t="s">
        <v>25</v>
      </c>
      <c r="D1265" s="291"/>
      <c r="E1265" s="291"/>
      <c r="F1265" s="291"/>
      <c r="G1265" s="291"/>
      <c r="H1265" s="291"/>
      <c r="I1265" s="291"/>
      <c r="J1265" s="291"/>
      <c r="K1265" s="291"/>
      <c r="L1265" s="291"/>
      <c r="M1265" s="291"/>
      <c r="N1265" s="291"/>
      <c r="O1265" s="291"/>
      <c r="P1265" s="291"/>
      <c r="Q1265" s="287"/>
      <c r="R1265" s="291"/>
      <c r="S1265" s="291"/>
      <c r="T1265" s="291"/>
      <c r="U1265" s="291"/>
      <c r="V1265" s="291"/>
      <c r="W1265" s="291"/>
      <c r="X1265" s="291"/>
      <c r="Y1265" s="291"/>
      <c r="Z1265" s="291"/>
      <c r="AA1265" s="291"/>
      <c r="AB1265" s="291"/>
      <c r="AC1265" s="291"/>
      <c r="AD1265" s="291"/>
      <c r="AE1265" s="405"/>
      <c r="AF1265" s="405"/>
      <c r="AG1265" s="405"/>
      <c r="AH1265" s="405"/>
      <c r="AI1265" s="405"/>
      <c r="AJ1265" s="405"/>
      <c r="AK1265" s="405"/>
      <c r="AL1265" s="405"/>
      <c r="AM1265" s="405"/>
      <c r="AN1265" s="405"/>
      <c r="AO1265" s="405"/>
      <c r="AP1265" s="405"/>
      <c r="AQ1265" s="405"/>
      <c r="AR1265" s="405"/>
      <c r="AS1265" s="292">
        <f>SUM(AE1265:AR1265)</f>
        <v>0</v>
      </c>
    </row>
    <row r="1266" spans="1:45" ht="15" hidden="1" customHeight="1" outlineLevel="1">
      <c r="A1266" s="519"/>
      <c r="B1266" s="290" t="s">
        <v>718</v>
      </c>
      <c r="C1266" s="287" t="s">
        <v>163</v>
      </c>
      <c r="D1266" s="291"/>
      <c r="E1266" s="291"/>
      <c r="F1266" s="291"/>
      <c r="G1266" s="291"/>
      <c r="H1266" s="291"/>
      <c r="I1266" s="291"/>
      <c r="J1266" s="291"/>
      <c r="K1266" s="291"/>
      <c r="L1266" s="291"/>
      <c r="M1266" s="291"/>
      <c r="N1266" s="291"/>
      <c r="O1266" s="291"/>
      <c r="P1266" s="291"/>
      <c r="Q1266" s="287"/>
      <c r="R1266" s="291"/>
      <c r="S1266" s="291"/>
      <c r="T1266" s="291"/>
      <c r="U1266" s="291"/>
      <c r="V1266" s="291"/>
      <c r="W1266" s="291"/>
      <c r="X1266" s="291"/>
      <c r="Y1266" s="291"/>
      <c r="Z1266" s="291"/>
      <c r="AA1266" s="291"/>
      <c r="AB1266" s="291"/>
      <c r="AC1266" s="291"/>
      <c r="AD1266" s="291"/>
      <c r="AE1266" s="406">
        <f>AE1265</f>
        <v>0</v>
      </c>
      <c r="AF1266" s="406">
        <f t="shared" ref="AF1266:AR1266" si="1975">AF1265</f>
        <v>0</v>
      </c>
      <c r="AG1266" s="406">
        <f t="shared" si="1975"/>
        <v>0</v>
      </c>
      <c r="AH1266" s="406">
        <f t="shared" si="1975"/>
        <v>0</v>
      </c>
      <c r="AI1266" s="406">
        <f t="shared" si="1975"/>
        <v>0</v>
      </c>
      <c r="AJ1266" s="406">
        <f t="shared" si="1975"/>
        <v>0</v>
      </c>
      <c r="AK1266" s="406">
        <f t="shared" si="1975"/>
        <v>0</v>
      </c>
      <c r="AL1266" s="406">
        <f t="shared" si="1975"/>
        <v>0</v>
      </c>
      <c r="AM1266" s="406">
        <f t="shared" si="1975"/>
        <v>0</v>
      </c>
      <c r="AN1266" s="406">
        <f t="shared" si="1975"/>
        <v>0</v>
      </c>
      <c r="AO1266" s="406">
        <f t="shared" si="1975"/>
        <v>0</v>
      </c>
      <c r="AP1266" s="406">
        <f t="shared" si="1975"/>
        <v>0</v>
      </c>
      <c r="AQ1266" s="406">
        <f t="shared" si="1975"/>
        <v>0</v>
      </c>
      <c r="AR1266" s="406">
        <f t="shared" si="1975"/>
        <v>0</v>
      </c>
      <c r="AS1266" s="302"/>
    </row>
    <row r="1267" spans="1:45" ht="15" hidden="1" customHeight="1" outlineLevel="1">
      <c r="A1267" s="519"/>
      <c r="B1267" s="425"/>
      <c r="C1267" s="287"/>
      <c r="D1267" s="287"/>
      <c r="E1267" s="287"/>
      <c r="F1267" s="287"/>
      <c r="G1267" s="287"/>
      <c r="H1267" s="287"/>
      <c r="I1267" s="287"/>
      <c r="J1267" s="287"/>
      <c r="K1267" s="287"/>
      <c r="L1267" s="287"/>
      <c r="M1267" s="287"/>
      <c r="N1267" s="287"/>
      <c r="O1267" s="287"/>
      <c r="P1267" s="287"/>
      <c r="Q1267" s="287"/>
      <c r="R1267" s="287"/>
      <c r="S1267" s="287"/>
      <c r="T1267" s="287"/>
      <c r="U1267" s="287"/>
      <c r="V1267" s="287"/>
      <c r="W1267" s="287"/>
      <c r="X1267" s="287"/>
      <c r="Y1267" s="287"/>
      <c r="Z1267" s="287"/>
      <c r="AA1267" s="287"/>
      <c r="AB1267" s="287"/>
      <c r="AC1267" s="287"/>
      <c r="AD1267" s="287"/>
      <c r="AE1267" s="417"/>
      <c r="AF1267" s="420"/>
      <c r="AG1267" s="420"/>
      <c r="AH1267" s="420"/>
      <c r="AI1267" s="420"/>
      <c r="AJ1267" s="420"/>
      <c r="AK1267" s="420"/>
      <c r="AL1267" s="420"/>
      <c r="AM1267" s="420"/>
      <c r="AN1267" s="420"/>
      <c r="AO1267" s="420"/>
      <c r="AP1267" s="420"/>
      <c r="AQ1267" s="420"/>
      <c r="AR1267" s="420"/>
      <c r="AS1267" s="302"/>
    </row>
    <row r="1268" spans="1:45" ht="15" hidden="1" customHeight="1" outlineLevel="1">
      <c r="A1268" s="519">
        <v>24</v>
      </c>
      <c r="B1268" s="423" t="s">
        <v>116</v>
      </c>
      <c r="C1268" s="287" t="s">
        <v>25</v>
      </c>
      <c r="D1268" s="291"/>
      <c r="E1268" s="291"/>
      <c r="F1268" s="291"/>
      <c r="G1268" s="291"/>
      <c r="H1268" s="291"/>
      <c r="I1268" s="291"/>
      <c r="J1268" s="291"/>
      <c r="K1268" s="291"/>
      <c r="L1268" s="291"/>
      <c r="M1268" s="291"/>
      <c r="N1268" s="291"/>
      <c r="O1268" s="291"/>
      <c r="P1268" s="291"/>
      <c r="Q1268" s="287"/>
      <c r="R1268" s="291"/>
      <c r="S1268" s="291"/>
      <c r="T1268" s="291"/>
      <c r="U1268" s="291"/>
      <c r="V1268" s="291"/>
      <c r="W1268" s="291"/>
      <c r="X1268" s="291"/>
      <c r="Y1268" s="291"/>
      <c r="Z1268" s="291"/>
      <c r="AA1268" s="291"/>
      <c r="AB1268" s="291"/>
      <c r="AC1268" s="291"/>
      <c r="AD1268" s="291"/>
      <c r="AE1268" s="405"/>
      <c r="AF1268" s="405"/>
      <c r="AG1268" s="405"/>
      <c r="AH1268" s="405"/>
      <c r="AI1268" s="405"/>
      <c r="AJ1268" s="405"/>
      <c r="AK1268" s="405"/>
      <c r="AL1268" s="405"/>
      <c r="AM1268" s="405"/>
      <c r="AN1268" s="405"/>
      <c r="AO1268" s="405"/>
      <c r="AP1268" s="405"/>
      <c r="AQ1268" s="405"/>
      <c r="AR1268" s="405"/>
      <c r="AS1268" s="292">
        <f>SUM(AE1268:AR1268)</f>
        <v>0</v>
      </c>
    </row>
    <row r="1269" spans="1:45" ht="15" hidden="1" customHeight="1" outlineLevel="1">
      <c r="A1269" s="519"/>
      <c r="B1269" s="290" t="s">
        <v>718</v>
      </c>
      <c r="C1269" s="287" t="s">
        <v>163</v>
      </c>
      <c r="D1269" s="291"/>
      <c r="E1269" s="291"/>
      <c r="F1269" s="291"/>
      <c r="G1269" s="291"/>
      <c r="H1269" s="291"/>
      <c r="I1269" s="291"/>
      <c r="J1269" s="291"/>
      <c r="K1269" s="291"/>
      <c r="L1269" s="291"/>
      <c r="M1269" s="291"/>
      <c r="N1269" s="291"/>
      <c r="O1269" s="291"/>
      <c r="P1269" s="291"/>
      <c r="Q1269" s="287"/>
      <c r="R1269" s="291"/>
      <c r="S1269" s="291"/>
      <c r="T1269" s="291"/>
      <c r="U1269" s="291"/>
      <c r="V1269" s="291"/>
      <c r="W1269" s="291"/>
      <c r="X1269" s="291"/>
      <c r="Y1269" s="291"/>
      <c r="Z1269" s="291"/>
      <c r="AA1269" s="291"/>
      <c r="AB1269" s="291"/>
      <c r="AC1269" s="291"/>
      <c r="AD1269" s="291"/>
      <c r="AE1269" s="406">
        <f>AE1268</f>
        <v>0</v>
      </c>
      <c r="AF1269" s="406">
        <f t="shared" ref="AF1269:AR1269" si="1976">AF1268</f>
        <v>0</v>
      </c>
      <c r="AG1269" s="406">
        <f t="shared" si="1976"/>
        <v>0</v>
      </c>
      <c r="AH1269" s="406">
        <f t="shared" si="1976"/>
        <v>0</v>
      </c>
      <c r="AI1269" s="406">
        <f t="shared" si="1976"/>
        <v>0</v>
      </c>
      <c r="AJ1269" s="406">
        <f t="shared" si="1976"/>
        <v>0</v>
      </c>
      <c r="AK1269" s="406">
        <f t="shared" si="1976"/>
        <v>0</v>
      </c>
      <c r="AL1269" s="406">
        <f t="shared" si="1976"/>
        <v>0</v>
      </c>
      <c r="AM1269" s="406">
        <f t="shared" si="1976"/>
        <v>0</v>
      </c>
      <c r="AN1269" s="406">
        <f t="shared" si="1976"/>
        <v>0</v>
      </c>
      <c r="AO1269" s="406">
        <f t="shared" si="1976"/>
        <v>0</v>
      </c>
      <c r="AP1269" s="406">
        <f t="shared" si="1976"/>
        <v>0</v>
      </c>
      <c r="AQ1269" s="406">
        <f t="shared" si="1976"/>
        <v>0</v>
      </c>
      <c r="AR1269" s="406">
        <f t="shared" si="1976"/>
        <v>0</v>
      </c>
      <c r="AS1269" s="302"/>
    </row>
    <row r="1270" spans="1:45" ht="15" hidden="1" customHeight="1" outlineLevel="1">
      <c r="A1270" s="519"/>
      <c r="B1270" s="290"/>
      <c r="C1270" s="287"/>
      <c r="D1270" s="287"/>
      <c r="E1270" s="287"/>
      <c r="F1270" s="287"/>
      <c r="G1270" s="287"/>
      <c r="H1270" s="287"/>
      <c r="I1270" s="287"/>
      <c r="J1270" s="287"/>
      <c r="K1270" s="287"/>
      <c r="L1270" s="287"/>
      <c r="M1270" s="287"/>
      <c r="N1270" s="287"/>
      <c r="O1270" s="287"/>
      <c r="P1270" s="287"/>
      <c r="Q1270" s="287"/>
      <c r="R1270" s="287"/>
      <c r="S1270" s="287"/>
      <c r="T1270" s="287"/>
      <c r="U1270" s="287"/>
      <c r="V1270" s="287"/>
      <c r="W1270" s="287"/>
      <c r="X1270" s="287"/>
      <c r="Y1270" s="287"/>
      <c r="Z1270" s="287"/>
      <c r="AA1270" s="287"/>
      <c r="AB1270" s="287"/>
      <c r="AC1270" s="287"/>
      <c r="AD1270" s="287"/>
      <c r="AE1270" s="407"/>
      <c r="AF1270" s="420"/>
      <c r="AG1270" s="420"/>
      <c r="AH1270" s="420"/>
      <c r="AI1270" s="420"/>
      <c r="AJ1270" s="420"/>
      <c r="AK1270" s="420"/>
      <c r="AL1270" s="420"/>
      <c r="AM1270" s="420"/>
      <c r="AN1270" s="420"/>
      <c r="AO1270" s="420"/>
      <c r="AP1270" s="420"/>
      <c r="AQ1270" s="420"/>
      <c r="AR1270" s="420"/>
      <c r="AS1270" s="302"/>
    </row>
    <row r="1271" spans="1:45" ht="15" hidden="1" customHeight="1" outlineLevel="1">
      <c r="A1271" s="519"/>
      <c r="B1271" s="284" t="s">
        <v>497</v>
      </c>
      <c r="C1271" s="287"/>
      <c r="D1271" s="287"/>
      <c r="E1271" s="287"/>
      <c r="F1271" s="287"/>
      <c r="G1271" s="287"/>
      <c r="H1271" s="287"/>
      <c r="I1271" s="287"/>
      <c r="J1271" s="287"/>
      <c r="K1271" s="287"/>
      <c r="L1271" s="287"/>
      <c r="M1271" s="287"/>
      <c r="N1271" s="287"/>
      <c r="O1271" s="287"/>
      <c r="P1271" s="287"/>
      <c r="Q1271" s="287"/>
      <c r="R1271" s="287"/>
      <c r="S1271" s="287"/>
      <c r="T1271" s="287"/>
      <c r="U1271" s="287"/>
      <c r="V1271" s="287"/>
      <c r="W1271" s="287"/>
      <c r="X1271" s="287"/>
      <c r="Y1271" s="287"/>
      <c r="Z1271" s="287"/>
      <c r="AA1271" s="287"/>
      <c r="AB1271" s="287"/>
      <c r="AC1271" s="287"/>
      <c r="AD1271" s="287"/>
      <c r="AE1271" s="407"/>
      <c r="AF1271" s="420"/>
      <c r="AG1271" s="420"/>
      <c r="AH1271" s="420"/>
      <c r="AI1271" s="420"/>
      <c r="AJ1271" s="420"/>
      <c r="AK1271" s="420"/>
      <c r="AL1271" s="420"/>
      <c r="AM1271" s="420"/>
      <c r="AN1271" s="420"/>
      <c r="AO1271" s="420"/>
      <c r="AP1271" s="420"/>
      <c r="AQ1271" s="420"/>
      <c r="AR1271" s="420"/>
      <c r="AS1271" s="302"/>
    </row>
    <row r="1272" spans="1:45" ht="15" hidden="1" customHeight="1" outlineLevel="1">
      <c r="A1272" s="519">
        <v>25</v>
      </c>
      <c r="B1272" s="423" t="s">
        <v>1024</v>
      </c>
      <c r="C1272" s="287" t="s">
        <v>25</v>
      </c>
      <c r="D1272" s="291">
        <v>555.19574336131802</v>
      </c>
      <c r="E1272" s="291">
        <f>$D$1272*'Alectra Persistence Savings %'!H100</f>
        <v>555.19574336131802</v>
      </c>
      <c r="F1272" s="291">
        <f>$D$1272*'Alectra Persistence Savings %'!I100</f>
        <v>555.19574336131802</v>
      </c>
      <c r="G1272" s="291">
        <f>$D$1272*'Alectra Persistence Savings %'!J100</f>
        <v>555.19574336131802</v>
      </c>
      <c r="H1272" s="291">
        <f>$D$1272*'Alectra Persistence Savings %'!K100</f>
        <v>555.19574336131802</v>
      </c>
      <c r="I1272" s="291">
        <f>$D$1272*'Alectra Persistence Savings %'!L100</f>
        <v>535.01136338668653</v>
      </c>
      <c r="J1272" s="291">
        <f>$D$1272*'Alectra Persistence Savings %'!M100</f>
        <v>535.01136338668653</v>
      </c>
      <c r="K1272" s="291">
        <f>$D$1272*'Alectra Persistence Savings %'!N100</f>
        <v>535.01136338668653</v>
      </c>
      <c r="L1272" s="291">
        <f>$D$1272*'Alectra Persistence Savings %'!O100</f>
        <v>530.99284835096796</v>
      </c>
      <c r="M1272" s="291">
        <f>$D$1272*'Alectra Persistence Savings %'!P100</f>
        <v>530.99284835096796</v>
      </c>
      <c r="N1272" s="291">
        <f>$D$1272*'Alectra Persistence Savings %'!Q100</f>
        <v>522.32702022950343</v>
      </c>
      <c r="O1272" s="291">
        <f>$D$1272*'Alectra Persistence Savings %'!R100</f>
        <v>489.44942589370908</v>
      </c>
      <c r="P1272" s="291">
        <f>$D$1272*'Alectra Persistence Savings %'!S100</f>
        <v>201.56226067148594</v>
      </c>
      <c r="Q1272" s="287">
        <v>12</v>
      </c>
      <c r="R1272" s="291">
        <v>0.203072478991597</v>
      </c>
      <c r="S1272" s="291">
        <f>$R$1272*'Alectra Persistence Savings %'!AS100</f>
        <v>0.203072478991597</v>
      </c>
      <c r="T1272" s="291">
        <f>$R$1272*'Alectra Persistence Savings %'!AT100</f>
        <v>0.203072478991597</v>
      </c>
      <c r="U1272" s="291">
        <f>$R$1272*'Alectra Persistence Savings %'!AU100</f>
        <v>0.203072478991597</v>
      </c>
      <c r="V1272" s="291">
        <f>$R$1272*'Alectra Persistence Savings %'!AV100</f>
        <v>0.203072478991597</v>
      </c>
      <c r="W1272" s="291">
        <f>$R$1272*'Alectra Persistence Savings %'!AW100</f>
        <v>0.19791210121225908</v>
      </c>
      <c r="X1272" s="291">
        <f>$R$1272*'Alectra Persistence Savings %'!AX100</f>
        <v>0.19791210121225908</v>
      </c>
      <c r="Y1272" s="291">
        <f>$R$1272*'Alectra Persistence Savings %'!AY100</f>
        <v>0.19791210121225908</v>
      </c>
      <c r="Z1272" s="291">
        <f>$R$1272*'Alectra Persistence Savings %'!AZ100</f>
        <v>0.19759904502603701</v>
      </c>
      <c r="AA1272" s="291">
        <f>$R$1272*'Alectra Persistence Savings %'!BA100</f>
        <v>0.19759904502603701</v>
      </c>
      <c r="AB1272" s="291">
        <f>$R$1272*'Alectra Persistence Savings %'!BB100</f>
        <v>0.19399384959115709</v>
      </c>
      <c r="AC1272" s="291">
        <f>$R$1272*'Alectra Persistence Savings %'!BC100</f>
        <v>0.17205971938230791</v>
      </c>
      <c r="AD1272" s="291">
        <f>$R$1272*'Alectra Persistence Savings %'!BD100</f>
        <v>6.5125785320841859E-2</v>
      </c>
      <c r="AE1272" s="405"/>
      <c r="AF1272" s="405"/>
      <c r="AG1272" s="405">
        <v>1</v>
      </c>
      <c r="AH1272" s="405"/>
      <c r="AI1272" s="405"/>
      <c r="AJ1272" s="405"/>
      <c r="AK1272" s="405"/>
      <c r="AL1272" s="405"/>
      <c r="AM1272" s="405"/>
      <c r="AN1272" s="405"/>
      <c r="AO1272" s="405"/>
      <c r="AP1272" s="405"/>
      <c r="AQ1272" s="405"/>
      <c r="AR1272" s="405"/>
      <c r="AS1272" s="292">
        <f>SUM(AE1272:AR1272)</f>
        <v>1</v>
      </c>
    </row>
    <row r="1273" spans="1:45" ht="15" hidden="1" customHeight="1" outlineLevel="1">
      <c r="A1273" s="519"/>
      <c r="B1273" s="290" t="s">
        <v>718</v>
      </c>
      <c r="C1273" s="287" t="s">
        <v>163</v>
      </c>
      <c r="D1273" s="291"/>
      <c r="E1273" s="291"/>
      <c r="F1273" s="291"/>
      <c r="G1273" s="291"/>
      <c r="H1273" s="291"/>
      <c r="I1273" s="291"/>
      <c r="J1273" s="291"/>
      <c r="K1273" s="291"/>
      <c r="L1273" s="291"/>
      <c r="M1273" s="291"/>
      <c r="N1273" s="291"/>
      <c r="O1273" s="291"/>
      <c r="P1273" s="291"/>
      <c r="Q1273" s="287">
        <f>Q1272</f>
        <v>12</v>
      </c>
      <c r="R1273" s="291"/>
      <c r="S1273" s="291"/>
      <c r="T1273" s="291"/>
      <c r="U1273" s="291"/>
      <c r="V1273" s="291"/>
      <c r="W1273" s="291"/>
      <c r="X1273" s="291"/>
      <c r="Y1273" s="291"/>
      <c r="Z1273" s="291"/>
      <c r="AA1273" s="291"/>
      <c r="AB1273" s="291"/>
      <c r="AC1273" s="291"/>
      <c r="AD1273" s="291"/>
      <c r="AE1273" s="406">
        <f>AE1272</f>
        <v>0</v>
      </c>
      <c r="AF1273" s="406">
        <f t="shared" ref="AF1273:AR1273" si="1977">AF1272</f>
        <v>0</v>
      </c>
      <c r="AG1273" s="406">
        <f t="shared" si="1977"/>
        <v>1</v>
      </c>
      <c r="AH1273" s="406">
        <f t="shared" si="1977"/>
        <v>0</v>
      </c>
      <c r="AI1273" s="406">
        <f t="shared" si="1977"/>
        <v>0</v>
      </c>
      <c r="AJ1273" s="406">
        <f t="shared" si="1977"/>
        <v>0</v>
      </c>
      <c r="AK1273" s="406">
        <f t="shared" si="1977"/>
        <v>0</v>
      </c>
      <c r="AL1273" s="406">
        <f t="shared" si="1977"/>
        <v>0</v>
      </c>
      <c r="AM1273" s="406">
        <f t="shared" si="1977"/>
        <v>0</v>
      </c>
      <c r="AN1273" s="406">
        <f t="shared" si="1977"/>
        <v>0</v>
      </c>
      <c r="AO1273" s="406">
        <f t="shared" si="1977"/>
        <v>0</v>
      </c>
      <c r="AP1273" s="406">
        <f t="shared" si="1977"/>
        <v>0</v>
      </c>
      <c r="AQ1273" s="406">
        <f t="shared" si="1977"/>
        <v>0</v>
      </c>
      <c r="AR1273" s="406">
        <f t="shared" si="1977"/>
        <v>0</v>
      </c>
      <c r="AS1273" s="302"/>
    </row>
    <row r="1274" spans="1:45" ht="15" hidden="1" customHeight="1" outlineLevel="1">
      <c r="A1274" s="519"/>
      <c r="B1274" s="290"/>
      <c r="C1274" s="287"/>
      <c r="D1274" s="287"/>
      <c r="E1274" s="287"/>
      <c r="F1274" s="287"/>
      <c r="G1274" s="287"/>
      <c r="H1274" s="287"/>
      <c r="I1274" s="287"/>
      <c r="J1274" s="287"/>
      <c r="K1274" s="287"/>
      <c r="L1274" s="287"/>
      <c r="M1274" s="287"/>
      <c r="N1274" s="287"/>
      <c r="O1274" s="287"/>
      <c r="P1274" s="287"/>
      <c r="Q1274" s="287"/>
      <c r="R1274" s="287"/>
      <c r="S1274" s="287"/>
      <c r="T1274" s="287"/>
      <c r="U1274" s="287"/>
      <c r="V1274" s="287"/>
      <c r="W1274" s="287"/>
      <c r="X1274" s="287"/>
      <c r="Y1274" s="287"/>
      <c r="Z1274" s="287"/>
      <c r="AA1274" s="287"/>
      <c r="AB1274" s="287"/>
      <c r="AC1274" s="287"/>
      <c r="AD1274" s="287"/>
      <c r="AE1274" s="407"/>
      <c r="AF1274" s="420"/>
      <c r="AG1274" s="420"/>
      <c r="AH1274" s="420"/>
      <c r="AI1274" s="420"/>
      <c r="AJ1274" s="420"/>
      <c r="AK1274" s="420"/>
      <c r="AL1274" s="420"/>
      <c r="AM1274" s="420"/>
      <c r="AN1274" s="420"/>
      <c r="AO1274" s="420"/>
      <c r="AP1274" s="420"/>
      <c r="AQ1274" s="420"/>
      <c r="AR1274" s="420"/>
      <c r="AS1274" s="302"/>
    </row>
    <row r="1275" spans="1:45" ht="15" hidden="1" customHeight="1" outlineLevel="1">
      <c r="A1275" s="519">
        <v>26</v>
      </c>
      <c r="B1275" s="423" t="s">
        <v>1020</v>
      </c>
      <c r="C1275" s="287" t="s">
        <v>25</v>
      </c>
      <c r="D1275" s="291">
        <v>213420.38204610749</v>
      </c>
      <c r="E1275" s="291">
        <f>$D$1275*'Alectra Persistence Savings %'!H108</f>
        <v>213420.38204610749</v>
      </c>
      <c r="F1275" s="291">
        <f>$D$1275*'Alectra Persistence Savings %'!I108</f>
        <v>213420.38204610749</v>
      </c>
      <c r="G1275" s="291">
        <f>$D$1275*'Alectra Persistence Savings %'!J108</f>
        <v>213420.38204610749</v>
      </c>
      <c r="H1275" s="291">
        <f>$D$1275*'Alectra Persistence Savings %'!K108</f>
        <v>213420.38204610749</v>
      </c>
      <c r="I1275" s="291">
        <f>$D$1275*'Alectra Persistence Savings %'!L108</f>
        <v>213420.38204610749</v>
      </c>
      <c r="J1275" s="291">
        <f>$D$1275*'Alectra Persistence Savings %'!M108</f>
        <v>213420.38204610749</v>
      </c>
      <c r="K1275" s="291">
        <f>$D$1275*'Alectra Persistence Savings %'!N108</f>
        <v>213420.38204610749</v>
      </c>
      <c r="L1275" s="291">
        <f>$D$1275*'Alectra Persistence Savings %'!O108</f>
        <v>205212.69932949476</v>
      </c>
      <c r="M1275" s="291">
        <f>$D$1275*'Alectra Persistence Savings %'!P108</f>
        <v>205212.69932949476</v>
      </c>
      <c r="N1275" s="291">
        <f>$D$1275*'Alectra Persistence Savings %'!Q108</f>
        <v>203838.37205984429</v>
      </c>
      <c r="O1275" s="291">
        <f>$D$1275*'Alectra Persistence Savings %'!R108</f>
        <v>203838.37205984429</v>
      </c>
      <c r="P1275" s="291">
        <f>$D$1275*'Alectra Persistence Savings %'!S108</f>
        <v>34827.081519234656</v>
      </c>
      <c r="Q1275" s="287">
        <v>12</v>
      </c>
      <c r="R1275" s="291">
        <v>15.413201155462184</v>
      </c>
      <c r="S1275" s="291">
        <f>$R$1275*'Alectra Persistence Savings %'!AS108</f>
        <v>15.413201155462184</v>
      </c>
      <c r="T1275" s="291">
        <f>$R$1275*'Alectra Persistence Savings %'!AT108</f>
        <v>15.413201155462184</v>
      </c>
      <c r="U1275" s="291">
        <f>$R$1275*'Alectra Persistence Savings %'!AU108</f>
        <v>15.413201155462184</v>
      </c>
      <c r="V1275" s="291">
        <f>$R$1275*'Alectra Persistence Savings %'!AV108</f>
        <v>15.413201155462184</v>
      </c>
      <c r="W1275" s="291">
        <f>$R$1275*'Alectra Persistence Savings %'!AW108</f>
        <v>15.413201155462184</v>
      </c>
      <c r="X1275" s="291">
        <f>$R$1275*'Alectra Persistence Savings %'!AX108</f>
        <v>15.413201155462184</v>
      </c>
      <c r="Y1275" s="291">
        <f>$R$1275*'Alectra Persistence Savings %'!AY108</f>
        <v>15.413201155462184</v>
      </c>
      <c r="Z1275" s="291">
        <f>$R$1275*'Alectra Persistence Savings %'!AZ108</f>
        <v>14.849546873725219</v>
      </c>
      <c r="AA1275" s="291">
        <f>$R$1275*'Alectra Persistence Savings %'!BA108</f>
        <v>14.849546873725219</v>
      </c>
      <c r="AB1275" s="291">
        <f>$R$1275*'Alectra Persistence Savings %'!BB108</f>
        <v>14.779713599881699</v>
      </c>
      <c r="AC1275" s="291">
        <f>$R$1275*'Alectra Persistence Savings %'!BC108</f>
        <v>14.779713599881699</v>
      </c>
      <c r="AD1275" s="291">
        <f>$R$1275*'Alectra Persistence Savings %'!BD108</f>
        <v>1.7857365739985314</v>
      </c>
      <c r="AE1275" s="405"/>
      <c r="AF1275" s="405"/>
      <c r="AG1275" s="405">
        <v>1</v>
      </c>
      <c r="AH1275" s="405"/>
      <c r="AI1275" s="405"/>
      <c r="AJ1275" s="405"/>
      <c r="AK1275" s="405"/>
      <c r="AL1275" s="405"/>
      <c r="AM1275" s="405"/>
      <c r="AN1275" s="405"/>
      <c r="AO1275" s="405"/>
      <c r="AP1275" s="405"/>
      <c r="AQ1275" s="405"/>
      <c r="AR1275" s="405"/>
      <c r="AS1275" s="292">
        <f>SUM(AE1275:AR1275)</f>
        <v>1</v>
      </c>
    </row>
    <row r="1276" spans="1:45" ht="15" hidden="1" customHeight="1" outlineLevel="1">
      <c r="A1276" s="519"/>
      <c r="B1276" s="290" t="s">
        <v>718</v>
      </c>
      <c r="C1276" s="287" t="s">
        <v>163</v>
      </c>
      <c r="D1276" s="291"/>
      <c r="E1276" s="291"/>
      <c r="F1276" s="291"/>
      <c r="G1276" s="291"/>
      <c r="H1276" s="291"/>
      <c r="I1276" s="291"/>
      <c r="J1276" s="291"/>
      <c r="K1276" s="291"/>
      <c r="L1276" s="291"/>
      <c r="M1276" s="291"/>
      <c r="N1276" s="291"/>
      <c r="O1276" s="291"/>
      <c r="P1276" s="291"/>
      <c r="Q1276" s="287">
        <f>Q1275</f>
        <v>12</v>
      </c>
      <c r="R1276" s="291"/>
      <c r="S1276" s="291"/>
      <c r="T1276" s="291"/>
      <c r="U1276" s="291"/>
      <c r="V1276" s="291"/>
      <c r="W1276" s="291"/>
      <c r="X1276" s="291"/>
      <c r="Y1276" s="291"/>
      <c r="Z1276" s="291"/>
      <c r="AA1276" s="291"/>
      <c r="AB1276" s="291"/>
      <c r="AC1276" s="291"/>
      <c r="AD1276" s="291"/>
      <c r="AE1276" s="406">
        <f>AE1275</f>
        <v>0</v>
      </c>
      <c r="AF1276" s="406">
        <f t="shared" ref="AF1276:AR1276" si="1978">AF1275</f>
        <v>0</v>
      </c>
      <c r="AG1276" s="406">
        <f t="shared" si="1978"/>
        <v>1</v>
      </c>
      <c r="AH1276" s="406">
        <f t="shared" si="1978"/>
        <v>0</v>
      </c>
      <c r="AI1276" s="406">
        <f t="shared" si="1978"/>
        <v>0</v>
      </c>
      <c r="AJ1276" s="406">
        <f t="shared" si="1978"/>
        <v>0</v>
      </c>
      <c r="AK1276" s="406">
        <f t="shared" si="1978"/>
        <v>0</v>
      </c>
      <c r="AL1276" s="406">
        <f t="shared" si="1978"/>
        <v>0</v>
      </c>
      <c r="AM1276" s="406">
        <f t="shared" si="1978"/>
        <v>0</v>
      </c>
      <c r="AN1276" s="406">
        <f t="shared" si="1978"/>
        <v>0</v>
      </c>
      <c r="AO1276" s="406">
        <f t="shared" si="1978"/>
        <v>0</v>
      </c>
      <c r="AP1276" s="406">
        <f t="shared" si="1978"/>
        <v>0</v>
      </c>
      <c r="AQ1276" s="406">
        <f t="shared" si="1978"/>
        <v>0</v>
      </c>
      <c r="AR1276" s="406">
        <f t="shared" si="1978"/>
        <v>0</v>
      </c>
      <c r="AS1276" s="302"/>
    </row>
    <row r="1277" spans="1:45" ht="15" hidden="1" customHeight="1" outlineLevel="1">
      <c r="A1277" s="519"/>
      <c r="B1277" s="290"/>
      <c r="C1277" s="287"/>
      <c r="D1277" s="287"/>
      <c r="E1277" s="287"/>
      <c r="F1277" s="287"/>
      <c r="G1277" s="287"/>
      <c r="H1277" s="287"/>
      <c r="I1277" s="287"/>
      <c r="J1277" s="287"/>
      <c r="K1277" s="287"/>
      <c r="L1277" s="287"/>
      <c r="M1277" s="287"/>
      <c r="N1277" s="287"/>
      <c r="O1277" s="287"/>
      <c r="P1277" s="287"/>
      <c r="Q1277" s="287"/>
      <c r="R1277" s="287"/>
      <c r="S1277" s="287"/>
      <c r="T1277" s="287"/>
      <c r="U1277" s="287"/>
      <c r="V1277" s="287"/>
      <c r="W1277" s="287"/>
      <c r="X1277" s="287"/>
      <c r="Y1277" s="287"/>
      <c r="Z1277" s="287"/>
      <c r="AA1277" s="287"/>
      <c r="AB1277" s="287"/>
      <c r="AC1277" s="287"/>
      <c r="AD1277" s="287"/>
      <c r="AE1277" s="407"/>
      <c r="AF1277" s="420"/>
      <c r="AG1277" s="420"/>
      <c r="AH1277" s="420"/>
      <c r="AI1277" s="420"/>
      <c r="AJ1277" s="420"/>
      <c r="AK1277" s="420"/>
      <c r="AL1277" s="420"/>
      <c r="AM1277" s="420"/>
      <c r="AN1277" s="420"/>
      <c r="AO1277" s="420"/>
      <c r="AP1277" s="420"/>
      <c r="AQ1277" s="420"/>
      <c r="AR1277" s="420"/>
      <c r="AS1277" s="302"/>
    </row>
    <row r="1278" spans="1:45" ht="15" hidden="1" customHeight="1" outlineLevel="1">
      <c r="A1278" s="519">
        <v>27</v>
      </c>
      <c r="B1278" s="423" t="s">
        <v>119</v>
      </c>
      <c r="C1278" s="287" t="s">
        <v>25</v>
      </c>
      <c r="D1278" s="291"/>
      <c r="E1278" s="291"/>
      <c r="F1278" s="291"/>
      <c r="G1278" s="291"/>
      <c r="H1278" s="291"/>
      <c r="I1278" s="291"/>
      <c r="J1278" s="291"/>
      <c r="K1278" s="291"/>
      <c r="L1278" s="291"/>
      <c r="M1278" s="291"/>
      <c r="N1278" s="291"/>
      <c r="O1278" s="291"/>
      <c r="P1278" s="291"/>
      <c r="Q1278" s="291">
        <v>12</v>
      </c>
      <c r="R1278" s="291"/>
      <c r="S1278" s="291"/>
      <c r="T1278" s="291"/>
      <c r="U1278" s="291"/>
      <c r="V1278" s="291"/>
      <c r="W1278" s="291"/>
      <c r="X1278" s="291"/>
      <c r="Y1278" s="291"/>
      <c r="Z1278" s="291"/>
      <c r="AA1278" s="291"/>
      <c r="AB1278" s="291"/>
      <c r="AC1278" s="291"/>
      <c r="AD1278" s="291"/>
      <c r="AE1278" s="421"/>
      <c r="AF1278" s="410"/>
      <c r="AG1278" s="410"/>
      <c r="AH1278" s="410"/>
      <c r="AI1278" s="410"/>
      <c r="AJ1278" s="410"/>
      <c r="AK1278" s="410"/>
      <c r="AL1278" s="410"/>
      <c r="AM1278" s="410"/>
      <c r="AN1278" s="410"/>
      <c r="AO1278" s="410"/>
      <c r="AP1278" s="410"/>
      <c r="AQ1278" s="410"/>
      <c r="AR1278" s="410"/>
      <c r="AS1278" s="292">
        <f>SUM(AE1278:AR1278)</f>
        <v>0</v>
      </c>
    </row>
    <row r="1279" spans="1:45" ht="15" hidden="1" customHeight="1" outlineLevel="1">
      <c r="A1279" s="519"/>
      <c r="B1279" s="290" t="s">
        <v>718</v>
      </c>
      <c r="C1279" s="287" t="s">
        <v>163</v>
      </c>
      <c r="D1279" s="291"/>
      <c r="E1279" s="291"/>
      <c r="F1279" s="291"/>
      <c r="G1279" s="291"/>
      <c r="H1279" s="291"/>
      <c r="I1279" s="291"/>
      <c r="J1279" s="291"/>
      <c r="K1279" s="291"/>
      <c r="L1279" s="291"/>
      <c r="M1279" s="291"/>
      <c r="N1279" s="291"/>
      <c r="O1279" s="291"/>
      <c r="P1279" s="291"/>
      <c r="Q1279" s="291">
        <f>Q1278</f>
        <v>12</v>
      </c>
      <c r="R1279" s="291"/>
      <c r="S1279" s="291"/>
      <c r="T1279" s="291"/>
      <c r="U1279" s="291"/>
      <c r="V1279" s="291"/>
      <c r="W1279" s="291"/>
      <c r="X1279" s="291"/>
      <c r="Y1279" s="291"/>
      <c r="Z1279" s="291"/>
      <c r="AA1279" s="291"/>
      <c r="AB1279" s="291"/>
      <c r="AC1279" s="291"/>
      <c r="AD1279" s="291"/>
      <c r="AE1279" s="406">
        <f>AE1278</f>
        <v>0</v>
      </c>
      <c r="AF1279" s="406">
        <f t="shared" ref="AF1279:AR1279" si="1979">AF1278</f>
        <v>0</v>
      </c>
      <c r="AG1279" s="406">
        <f t="shared" si="1979"/>
        <v>0</v>
      </c>
      <c r="AH1279" s="406">
        <f t="shared" si="1979"/>
        <v>0</v>
      </c>
      <c r="AI1279" s="406">
        <f t="shared" si="1979"/>
        <v>0</v>
      </c>
      <c r="AJ1279" s="406">
        <f t="shared" si="1979"/>
        <v>0</v>
      </c>
      <c r="AK1279" s="406">
        <f t="shared" si="1979"/>
        <v>0</v>
      </c>
      <c r="AL1279" s="406">
        <f t="shared" si="1979"/>
        <v>0</v>
      </c>
      <c r="AM1279" s="406">
        <f t="shared" si="1979"/>
        <v>0</v>
      </c>
      <c r="AN1279" s="406">
        <f t="shared" si="1979"/>
        <v>0</v>
      </c>
      <c r="AO1279" s="406">
        <f t="shared" si="1979"/>
        <v>0</v>
      </c>
      <c r="AP1279" s="406">
        <f t="shared" si="1979"/>
        <v>0</v>
      </c>
      <c r="AQ1279" s="406">
        <f t="shared" si="1979"/>
        <v>0</v>
      </c>
      <c r="AR1279" s="406">
        <f t="shared" si="1979"/>
        <v>0</v>
      </c>
      <c r="AS1279" s="302"/>
    </row>
    <row r="1280" spans="1:45" ht="15" hidden="1" customHeight="1" outlineLevel="1">
      <c r="A1280" s="519"/>
      <c r="B1280" s="290"/>
      <c r="C1280" s="287"/>
      <c r="D1280" s="287"/>
      <c r="E1280" s="287"/>
      <c r="F1280" s="287"/>
      <c r="G1280" s="287"/>
      <c r="H1280" s="287"/>
      <c r="I1280" s="287"/>
      <c r="J1280" s="287"/>
      <c r="K1280" s="287"/>
      <c r="L1280" s="287"/>
      <c r="M1280" s="287"/>
      <c r="N1280" s="287"/>
      <c r="O1280" s="287"/>
      <c r="P1280" s="287"/>
      <c r="Q1280" s="287"/>
      <c r="R1280" s="287"/>
      <c r="S1280" s="287"/>
      <c r="T1280" s="287"/>
      <c r="U1280" s="287"/>
      <c r="V1280" s="287"/>
      <c r="W1280" s="287"/>
      <c r="X1280" s="287"/>
      <c r="Y1280" s="287"/>
      <c r="Z1280" s="287"/>
      <c r="AA1280" s="287"/>
      <c r="AB1280" s="287"/>
      <c r="AC1280" s="287"/>
      <c r="AD1280" s="287"/>
      <c r="AE1280" s="407"/>
      <c r="AF1280" s="420"/>
      <c r="AG1280" s="420"/>
      <c r="AH1280" s="420"/>
      <c r="AI1280" s="420"/>
      <c r="AJ1280" s="420"/>
      <c r="AK1280" s="420"/>
      <c r="AL1280" s="420"/>
      <c r="AM1280" s="420"/>
      <c r="AN1280" s="420"/>
      <c r="AO1280" s="420"/>
      <c r="AP1280" s="420"/>
      <c r="AQ1280" s="420"/>
      <c r="AR1280" s="420"/>
      <c r="AS1280" s="302"/>
    </row>
    <row r="1281" spans="1:45" ht="15" hidden="1" customHeight="1" outlineLevel="1">
      <c r="A1281" s="519">
        <v>28</v>
      </c>
      <c r="B1281" s="423" t="s">
        <v>120</v>
      </c>
      <c r="C1281" s="287" t="s">
        <v>25</v>
      </c>
      <c r="D1281" s="291"/>
      <c r="E1281" s="291"/>
      <c r="F1281" s="291"/>
      <c r="G1281" s="291"/>
      <c r="H1281" s="291"/>
      <c r="I1281" s="291"/>
      <c r="J1281" s="291"/>
      <c r="K1281" s="291"/>
      <c r="L1281" s="291"/>
      <c r="M1281" s="291"/>
      <c r="N1281" s="291"/>
      <c r="O1281" s="291"/>
      <c r="P1281" s="291"/>
      <c r="Q1281" s="291">
        <v>12</v>
      </c>
      <c r="R1281" s="291"/>
      <c r="S1281" s="291"/>
      <c r="T1281" s="291"/>
      <c r="U1281" s="291"/>
      <c r="V1281" s="291"/>
      <c r="W1281" s="291"/>
      <c r="X1281" s="291"/>
      <c r="Y1281" s="291"/>
      <c r="Z1281" s="291"/>
      <c r="AA1281" s="291"/>
      <c r="AB1281" s="291"/>
      <c r="AC1281" s="291"/>
      <c r="AD1281" s="291"/>
      <c r="AE1281" s="421"/>
      <c r="AF1281" s="410"/>
      <c r="AG1281" s="410"/>
      <c r="AH1281" s="410"/>
      <c r="AI1281" s="410"/>
      <c r="AJ1281" s="410"/>
      <c r="AK1281" s="410"/>
      <c r="AL1281" s="410"/>
      <c r="AM1281" s="410"/>
      <c r="AN1281" s="410"/>
      <c r="AO1281" s="410"/>
      <c r="AP1281" s="410"/>
      <c r="AQ1281" s="410"/>
      <c r="AR1281" s="410"/>
      <c r="AS1281" s="292">
        <f>SUM(AE1281:AR1281)</f>
        <v>0</v>
      </c>
    </row>
    <row r="1282" spans="1:45" ht="15" hidden="1" customHeight="1" outlineLevel="1">
      <c r="A1282" s="519"/>
      <c r="B1282" s="290" t="s">
        <v>718</v>
      </c>
      <c r="C1282" s="287" t="s">
        <v>163</v>
      </c>
      <c r="D1282" s="291"/>
      <c r="E1282" s="291"/>
      <c r="F1282" s="291"/>
      <c r="G1282" s="291"/>
      <c r="H1282" s="291"/>
      <c r="I1282" s="291"/>
      <c r="J1282" s="291"/>
      <c r="K1282" s="291"/>
      <c r="L1282" s="291"/>
      <c r="M1282" s="291"/>
      <c r="N1282" s="291"/>
      <c r="O1282" s="291"/>
      <c r="P1282" s="291"/>
      <c r="Q1282" s="291">
        <f>Q1281</f>
        <v>12</v>
      </c>
      <c r="R1282" s="291"/>
      <c r="S1282" s="291"/>
      <c r="T1282" s="291"/>
      <c r="U1282" s="291"/>
      <c r="V1282" s="291"/>
      <c r="W1282" s="291"/>
      <c r="X1282" s="291"/>
      <c r="Y1282" s="291"/>
      <c r="Z1282" s="291"/>
      <c r="AA1282" s="291"/>
      <c r="AB1282" s="291"/>
      <c r="AC1282" s="291"/>
      <c r="AD1282" s="291"/>
      <c r="AE1282" s="406">
        <f>AE1281</f>
        <v>0</v>
      </c>
      <c r="AF1282" s="406">
        <f>AF1281</f>
        <v>0</v>
      </c>
      <c r="AG1282" s="406">
        <f t="shared" ref="AG1282:AJ1282" si="1980">AG1281</f>
        <v>0</v>
      </c>
      <c r="AH1282" s="406">
        <f t="shared" si="1980"/>
        <v>0</v>
      </c>
      <c r="AI1282" s="406">
        <f t="shared" si="1980"/>
        <v>0</v>
      </c>
      <c r="AJ1282" s="406">
        <f t="shared" si="1980"/>
        <v>0</v>
      </c>
      <c r="AK1282" s="406">
        <f>AK1281</f>
        <v>0</v>
      </c>
      <c r="AL1282" s="406">
        <f t="shared" ref="AL1282:AR1282" si="1981">AL1281</f>
        <v>0</v>
      </c>
      <c r="AM1282" s="406">
        <f t="shared" si="1981"/>
        <v>0</v>
      </c>
      <c r="AN1282" s="406">
        <f t="shared" si="1981"/>
        <v>0</v>
      </c>
      <c r="AO1282" s="406">
        <f t="shared" si="1981"/>
        <v>0</v>
      </c>
      <c r="AP1282" s="406">
        <f t="shared" si="1981"/>
        <v>0</v>
      </c>
      <c r="AQ1282" s="406">
        <f t="shared" si="1981"/>
        <v>0</v>
      </c>
      <c r="AR1282" s="406">
        <f t="shared" si="1981"/>
        <v>0</v>
      </c>
      <c r="AS1282" s="302"/>
    </row>
    <row r="1283" spans="1:45" ht="15" hidden="1" customHeight="1" outlineLevel="1">
      <c r="A1283" s="519"/>
      <c r="B1283" s="290"/>
      <c r="C1283" s="287"/>
      <c r="D1283" s="287"/>
      <c r="E1283" s="287"/>
      <c r="F1283" s="287"/>
      <c r="G1283" s="287"/>
      <c r="H1283" s="287"/>
      <c r="I1283" s="287"/>
      <c r="J1283" s="287"/>
      <c r="K1283" s="287"/>
      <c r="L1283" s="287"/>
      <c r="M1283" s="287"/>
      <c r="N1283" s="287"/>
      <c r="O1283" s="287"/>
      <c r="P1283" s="287"/>
      <c r="Q1283" s="287"/>
      <c r="R1283" s="287"/>
      <c r="S1283" s="287"/>
      <c r="T1283" s="287"/>
      <c r="U1283" s="287"/>
      <c r="V1283" s="287"/>
      <c r="W1283" s="287"/>
      <c r="X1283" s="287"/>
      <c r="Y1283" s="287"/>
      <c r="Z1283" s="287"/>
      <c r="AA1283" s="287"/>
      <c r="AB1283" s="287"/>
      <c r="AC1283" s="287"/>
      <c r="AD1283" s="287"/>
      <c r="AE1283" s="407"/>
      <c r="AF1283" s="420"/>
      <c r="AG1283" s="420"/>
      <c r="AH1283" s="420"/>
      <c r="AI1283" s="420"/>
      <c r="AJ1283" s="420"/>
      <c r="AK1283" s="420"/>
      <c r="AL1283" s="420"/>
      <c r="AM1283" s="420"/>
      <c r="AN1283" s="420"/>
      <c r="AO1283" s="420"/>
      <c r="AP1283" s="420"/>
      <c r="AQ1283" s="420"/>
      <c r="AR1283" s="420"/>
      <c r="AS1283" s="302"/>
    </row>
    <row r="1284" spans="1:45" ht="15" hidden="1" customHeight="1" outlineLevel="1">
      <c r="A1284" s="519">
        <v>29</v>
      </c>
      <c r="B1284" s="423" t="s">
        <v>121</v>
      </c>
      <c r="C1284" s="287" t="s">
        <v>25</v>
      </c>
      <c r="D1284" s="291"/>
      <c r="E1284" s="291"/>
      <c r="F1284" s="291"/>
      <c r="G1284" s="291"/>
      <c r="H1284" s="291"/>
      <c r="I1284" s="291"/>
      <c r="J1284" s="291"/>
      <c r="K1284" s="291"/>
      <c r="L1284" s="291"/>
      <c r="M1284" s="291"/>
      <c r="N1284" s="291"/>
      <c r="O1284" s="291"/>
      <c r="P1284" s="291"/>
      <c r="Q1284" s="291">
        <v>3</v>
      </c>
      <c r="R1284" s="291"/>
      <c r="S1284" s="291"/>
      <c r="T1284" s="291"/>
      <c r="U1284" s="291"/>
      <c r="V1284" s="291"/>
      <c r="W1284" s="291"/>
      <c r="X1284" s="291"/>
      <c r="Y1284" s="291"/>
      <c r="Z1284" s="291"/>
      <c r="AA1284" s="291"/>
      <c r="AB1284" s="291"/>
      <c r="AC1284" s="291"/>
      <c r="AD1284" s="291"/>
      <c r="AE1284" s="421"/>
      <c r="AF1284" s="410"/>
      <c r="AG1284" s="410"/>
      <c r="AH1284" s="410"/>
      <c r="AI1284" s="410"/>
      <c r="AJ1284" s="410"/>
      <c r="AK1284" s="410"/>
      <c r="AL1284" s="410"/>
      <c r="AM1284" s="410"/>
      <c r="AN1284" s="410"/>
      <c r="AO1284" s="410"/>
      <c r="AP1284" s="410"/>
      <c r="AQ1284" s="410"/>
      <c r="AR1284" s="410"/>
      <c r="AS1284" s="292">
        <f>SUM(AE1284:AR1284)</f>
        <v>0</v>
      </c>
    </row>
    <row r="1285" spans="1:45" ht="15" hidden="1" customHeight="1" outlineLevel="1">
      <c r="A1285" s="519"/>
      <c r="B1285" s="290" t="s">
        <v>718</v>
      </c>
      <c r="C1285" s="287" t="s">
        <v>163</v>
      </c>
      <c r="D1285" s="291"/>
      <c r="E1285" s="291"/>
      <c r="F1285" s="291"/>
      <c r="G1285" s="291"/>
      <c r="H1285" s="291"/>
      <c r="I1285" s="291"/>
      <c r="J1285" s="291"/>
      <c r="K1285" s="291"/>
      <c r="L1285" s="291"/>
      <c r="M1285" s="291"/>
      <c r="N1285" s="291"/>
      <c r="O1285" s="291"/>
      <c r="P1285" s="291"/>
      <c r="Q1285" s="291">
        <f>Q1284</f>
        <v>3</v>
      </c>
      <c r="R1285" s="291"/>
      <c r="S1285" s="291"/>
      <c r="T1285" s="291"/>
      <c r="U1285" s="291"/>
      <c r="V1285" s="291"/>
      <c r="W1285" s="291"/>
      <c r="X1285" s="291"/>
      <c r="Y1285" s="291"/>
      <c r="Z1285" s="291"/>
      <c r="AA1285" s="291"/>
      <c r="AB1285" s="291"/>
      <c r="AC1285" s="291"/>
      <c r="AD1285" s="291"/>
      <c r="AE1285" s="406">
        <f>AE1284</f>
        <v>0</v>
      </c>
      <c r="AF1285" s="406">
        <f t="shared" ref="AF1285:AR1285" si="1982">AF1284</f>
        <v>0</v>
      </c>
      <c r="AG1285" s="406">
        <f t="shared" si="1982"/>
        <v>0</v>
      </c>
      <c r="AH1285" s="406">
        <f t="shared" si="1982"/>
        <v>0</v>
      </c>
      <c r="AI1285" s="406">
        <f t="shared" si="1982"/>
        <v>0</v>
      </c>
      <c r="AJ1285" s="406">
        <f t="shared" si="1982"/>
        <v>0</v>
      </c>
      <c r="AK1285" s="406">
        <f t="shared" si="1982"/>
        <v>0</v>
      </c>
      <c r="AL1285" s="406">
        <f t="shared" si="1982"/>
        <v>0</v>
      </c>
      <c r="AM1285" s="406">
        <f t="shared" si="1982"/>
        <v>0</v>
      </c>
      <c r="AN1285" s="406">
        <f t="shared" si="1982"/>
        <v>0</v>
      </c>
      <c r="AO1285" s="406">
        <f t="shared" si="1982"/>
        <v>0</v>
      </c>
      <c r="AP1285" s="406">
        <f t="shared" si="1982"/>
        <v>0</v>
      </c>
      <c r="AQ1285" s="406">
        <f t="shared" si="1982"/>
        <v>0</v>
      </c>
      <c r="AR1285" s="406">
        <f t="shared" si="1982"/>
        <v>0</v>
      </c>
      <c r="AS1285" s="302"/>
    </row>
    <row r="1286" spans="1:45" ht="15" hidden="1" customHeight="1" outlineLevel="1">
      <c r="A1286" s="519"/>
      <c r="B1286" s="290"/>
      <c r="C1286" s="287"/>
      <c r="D1286" s="287"/>
      <c r="E1286" s="287"/>
      <c r="F1286" s="287"/>
      <c r="G1286" s="287"/>
      <c r="H1286" s="287"/>
      <c r="I1286" s="287"/>
      <c r="J1286" s="287"/>
      <c r="K1286" s="287"/>
      <c r="L1286" s="287"/>
      <c r="M1286" s="287"/>
      <c r="N1286" s="287"/>
      <c r="O1286" s="287"/>
      <c r="P1286" s="287"/>
      <c r="Q1286" s="287"/>
      <c r="R1286" s="287"/>
      <c r="S1286" s="287"/>
      <c r="T1286" s="287"/>
      <c r="U1286" s="287"/>
      <c r="V1286" s="287"/>
      <c r="W1286" s="287"/>
      <c r="X1286" s="287"/>
      <c r="Y1286" s="287"/>
      <c r="Z1286" s="287"/>
      <c r="AA1286" s="287"/>
      <c r="AB1286" s="287"/>
      <c r="AC1286" s="287"/>
      <c r="AD1286" s="287"/>
      <c r="AE1286" s="407"/>
      <c r="AF1286" s="420"/>
      <c r="AG1286" s="420"/>
      <c r="AH1286" s="420"/>
      <c r="AI1286" s="420"/>
      <c r="AJ1286" s="420"/>
      <c r="AK1286" s="420"/>
      <c r="AL1286" s="420"/>
      <c r="AM1286" s="420"/>
      <c r="AN1286" s="420"/>
      <c r="AO1286" s="420"/>
      <c r="AP1286" s="420"/>
      <c r="AQ1286" s="420"/>
      <c r="AR1286" s="420"/>
      <c r="AS1286" s="302"/>
    </row>
    <row r="1287" spans="1:45" ht="15" hidden="1" customHeight="1" outlineLevel="1">
      <c r="A1287" s="519">
        <v>30</v>
      </c>
      <c r="B1287" s="423" t="s">
        <v>122</v>
      </c>
      <c r="C1287" s="287" t="s">
        <v>25</v>
      </c>
      <c r="D1287" s="291"/>
      <c r="E1287" s="291"/>
      <c r="F1287" s="291"/>
      <c r="G1287" s="291"/>
      <c r="H1287" s="291"/>
      <c r="I1287" s="291"/>
      <c r="J1287" s="291"/>
      <c r="K1287" s="291"/>
      <c r="L1287" s="291"/>
      <c r="M1287" s="291"/>
      <c r="N1287" s="291"/>
      <c r="O1287" s="291"/>
      <c r="P1287" s="291"/>
      <c r="Q1287" s="291">
        <v>12</v>
      </c>
      <c r="R1287" s="291"/>
      <c r="S1287" s="291"/>
      <c r="T1287" s="291"/>
      <c r="U1287" s="291"/>
      <c r="V1287" s="291"/>
      <c r="W1287" s="291"/>
      <c r="X1287" s="291"/>
      <c r="Y1287" s="291"/>
      <c r="Z1287" s="291"/>
      <c r="AA1287" s="291"/>
      <c r="AB1287" s="291"/>
      <c r="AC1287" s="291"/>
      <c r="AD1287" s="291"/>
      <c r="AE1287" s="421"/>
      <c r="AF1287" s="410"/>
      <c r="AG1287" s="410"/>
      <c r="AH1287" s="410"/>
      <c r="AI1287" s="410"/>
      <c r="AJ1287" s="410"/>
      <c r="AK1287" s="410"/>
      <c r="AL1287" s="410"/>
      <c r="AM1287" s="410"/>
      <c r="AN1287" s="410"/>
      <c r="AO1287" s="410"/>
      <c r="AP1287" s="410"/>
      <c r="AQ1287" s="410"/>
      <c r="AR1287" s="410"/>
      <c r="AS1287" s="292">
        <f>SUM(AE1287:AR1287)</f>
        <v>0</v>
      </c>
    </row>
    <row r="1288" spans="1:45" ht="15" hidden="1" customHeight="1" outlineLevel="1">
      <c r="A1288" s="519"/>
      <c r="B1288" s="290" t="s">
        <v>718</v>
      </c>
      <c r="C1288" s="287" t="s">
        <v>163</v>
      </c>
      <c r="D1288" s="291"/>
      <c r="E1288" s="291"/>
      <c r="F1288" s="291"/>
      <c r="G1288" s="291"/>
      <c r="H1288" s="291"/>
      <c r="I1288" s="291"/>
      <c r="J1288" s="291"/>
      <c r="K1288" s="291"/>
      <c r="L1288" s="291"/>
      <c r="M1288" s="291"/>
      <c r="N1288" s="291"/>
      <c r="O1288" s="291"/>
      <c r="P1288" s="291"/>
      <c r="Q1288" s="291">
        <f>Q1287</f>
        <v>12</v>
      </c>
      <c r="R1288" s="291"/>
      <c r="S1288" s="291"/>
      <c r="T1288" s="291"/>
      <c r="U1288" s="291"/>
      <c r="V1288" s="291"/>
      <c r="W1288" s="291"/>
      <c r="X1288" s="291"/>
      <c r="Y1288" s="291"/>
      <c r="Z1288" s="291"/>
      <c r="AA1288" s="291"/>
      <c r="AB1288" s="291"/>
      <c r="AC1288" s="291"/>
      <c r="AD1288" s="291"/>
      <c r="AE1288" s="406">
        <f>AE1287</f>
        <v>0</v>
      </c>
      <c r="AF1288" s="406">
        <f t="shared" ref="AF1288:AR1288" si="1983">AF1287</f>
        <v>0</v>
      </c>
      <c r="AG1288" s="406">
        <f t="shared" si="1983"/>
        <v>0</v>
      </c>
      <c r="AH1288" s="406">
        <f t="shared" si="1983"/>
        <v>0</v>
      </c>
      <c r="AI1288" s="406">
        <f t="shared" si="1983"/>
        <v>0</v>
      </c>
      <c r="AJ1288" s="406">
        <f t="shared" si="1983"/>
        <v>0</v>
      </c>
      <c r="AK1288" s="406">
        <f t="shared" si="1983"/>
        <v>0</v>
      </c>
      <c r="AL1288" s="406">
        <f t="shared" si="1983"/>
        <v>0</v>
      </c>
      <c r="AM1288" s="406">
        <f t="shared" si="1983"/>
        <v>0</v>
      </c>
      <c r="AN1288" s="406">
        <f t="shared" si="1983"/>
        <v>0</v>
      </c>
      <c r="AO1288" s="406">
        <f t="shared" si="1983"/>
        <v>0</v>
      </c>
      <c r="AP1288" s="406">
        <f t="shared" si="1983"/>
        <v>0</v>
      </c>
      <c r="AQ1288" s="406">
        <f t="shared" si="1983"/>
        <v>0</v>
      </c>
      <c r="AR1288" s="406">
        <f t="shared" si="1983"/>
        <v>0</v>
      </c>
      <c r="AS1288" s="302"/>
    </row>
    <row r="1289" spans="1:45" ht="15" hidden="1" customHeight="1" outlineLevel="1">
      <c r="A1289" s="519"/>
      <c r="B1289" s="290"/>
      <c r="C1289" s="287"/>
      <c r="D1289" s="287"/>
      <c r="E1289" s="287"/>
      <c r="F1289" s="287"/>
      <c r="G1289" s="287"/>
      <c r="H1289" s="287"/>
      <c r="I1289" s="287"/>
      <c r="J1289" s="287"/>
      <c r="K1289" s="287"/>
      <c r="L1289" s="287"/>
      <c r="M1289" s="287"/>
      <c r="N1289" s="287"/>
      <c r="O1289" s="287"/>
      <c r="P1289" s="287"/>
      <c r="Q1289" s="287"/>
      <c r="R1289" s="287"/>
      <c r="S1289" s="287"/>
      <c r="T1289" s="287"/>
      <c r="U1289" s="287"/>
      <c r="V1289" s="287"/>
      <c r="W1289" s="287"/>
      <c r="X1289" s="287"/>
      <c r="Y1289" s="287"/>
      <c r="Z1289" s="287"/>
      <c r="AA1289" s="287"/>
      <c r="AB1289" s="287"/>
      <c r="AC1289" s="287"/>
      <c r="AD1289" s="287"/>
      <c r="AE1289" s="407"/>
      <c r="AF1289" s="420"/>
      <c r="AG1289" s="420"/>
      <c r="AH1289" s="420"/>
      <c r="AI1289" s="420"/>
      <c r="AJ1289" s="420"/>
      <c r="AK1289" s="420"/>
      <c r="AL1289" s="420"/>
      <c r="AM1289" s="420"/>
      <c r="AN1289" s="420"/>
      <c r="AO1289" s="420"/>
      <c r="AP1289" s="420"/>
      <c r="AQ1289" s="420"/>
      <c r="AR1289" s="420"/>
      <c r="AS1289" s="302"/>
    </row>
    <row r="1290" spans="1:45" ht="15" hidden="1" customHeight="1" outlineLevel="1">
      <c r="A1290" s="519">
        <v>31</v>
      </c>
      <c r="B1290" s="423" t="s">
        <v>123</v>
      </c>
      <c r="C1290" s="287" t="s">
        <v>25</v>
      </c>
      <c r="D1290" s="291"/>
      <c r="E1290" s="291"/>
      <c r="F1290" s="291"/>
      <c r="G1290" s="291"/>
      <c r="H1290" s="291"/>
      <c r="I1290" s="291"/>
      <c r="J1290" s="291"/>
      <c r="K1290" s="291"/>
      <c r="L1290" s="291"/>
      <c r="M1290" s="291"/>
      <c r="N1290" s="291"/>
      <c r="O1290" s="291"/>
      <c r="P1290" s="291"/>
      <c r="Q1290" s="291">
        <v>12</v>
      </c>
      <c r="R1290" s="291"/>
      <c r="S1290" s="291"/>
      <c r="T1290" s="291"/>
      <c r="U1290" s="291"/>
      <c r="V1290" s="291"/>
      <c r="W1290" s="291"/>
      <c r="X1290" s="291"/>
      <c r="Y1290" s="291"/>
      <c r="Z1290" s="291"/>
      <c r="AA1290" s="291"/>
      <c r="AB1290" s="291"/>
      <c r="AC1290" s="291"/>
      <c r="AD1290" s="291"/>
      <c r="AE1290" s="421"/>
      <c r="AF1290" s="410"/>
      <c r="AG1290" s="410"/>
      <c r="AH1290" s="410"/>
      <c r="AI1290" s="410"/>
      <c r="AJ1290" s="410"/>
      <c r="AK1290" s="410"/>
      <c r="AL1290" s="410"/>
      <c r="AM1290" s="410"/>
      <c r="AN1290" s="410"/>
      <c r="AO1290" s="410"/>
      <c r="AP1290" s="410"/>
      <c r="AQ1290" s="410"/>
      <c r="AR1290" s="410"/>
      <c r="AS1290" s="292">
        <f>SUM(AE1290:AR1290)</f>
        <v>0</v>
      </c>
    </row>
    <row r="1291" spans="1:45" ht="15" hidden="1" customHeight="1" outlineLevel="1">
      <c r="A1291" s="519"/>
      <c r="B1291" s="290" t="s">
        <v>718</v>
      </c>
      <c r="C1291" s="287" t="s">
        <v>163</v>
      </c>
      <c r="D1291" s="291"/>
      <c r="E1291" s="291"/>
      <c r="F1291" s="291"/>
      <c r="G1291" s="291"/>
      <c r="H1291" s="291"/>
      <c r="I1291" s="291"/>
      <c r="J1291" s="291"/>
      <c r="K1291" s="291"/>
      <c r="L1291" s="291"/>
      <c r="M1291" s="291"/>
      <c r="N1291" s="291"/>
      <c r="O1291" s="291"/>
      <c r="P1291" s="291"/>
      <c r="Q1291" s="291">
        <f>Q1290</f>
        <v>12</v>
      </c>
      <c r="R1291" s="291"/>
      <c r="S1291" s="291"/>
      <c r="T1291" s="291"/>
      <c r="U1291" s="291"/>
      <c r="V1291" s="291"/>
      <c r="W1291" s="291"/>
      <c r="X1291" s="291"/>
      <c r="Y1291" s="291"/>
      <c r="Z1291" s="291"/>
      <c r="AA1291" s="291"/>
      <c r="AB1291" s="291"/>
      <c r="AC1291" s="291"/>
      <c r="AD1291" s="291"/>
      <c r="AE1291" s="406">
        <f>AE1290</f>
        <v>0</v>
      </c>
      <c r="AF1291" s="406">
        <f t="shared" ref="AF1291:AR1291" si="1984">AF1290</f>
        <v>0</v>
      </c>
      <c r="AG1291" s="406">
        <f t="shared" si="1984"/>
        <v>0</v>
      </c>
      <c r="AH1291" s="406">
        <f t="shared" si="1984"/>
        <v>0</v>
      </c>
      <c r="AI1291" s="406">
        <f t="shared" si="1984"/>
        <v>0</v>
      </c>
      <c r="AJ1291" s="406">
        <f t="shared" si="1984"/>
        <v>0</v>
      </c>
      <c r="AK1291" s="406">
        <f t="shared" si="1984"/>
        <v>0</v>
      </c>
      <c r="AL1291" s="406">
        <f t="shared" si="1984"/>
        <v>0</v>
      </c>
      <c r="AM1291" s="406">
        <f t="shared" si="1984"/>
        <v>0</v>
      </c>
      <c r="AN1291" s="406">
        <f t="shared" si="1984"/>
        <v>0</v>
      </c>
      <c r="AO1291" s="406">
        <f t="shared" si="1984"/>
        <v>0</v>
      </c>
      <c r="AP1291" s="406">
        <f t="shared" si="1984"/>
        <v>0</v>
      </c>
      <c r="AQ1291" s="406">
        <f t="shared" si="1984"/>
        <v>0</v>
      </c>
      <c r="AR1291" s="406">
        <f t="shared" si="1984"/>
        <v>0</v>
      </c>
      <c r="AS1291" s="302"/>
    </row>
    <row r="1292" spans="1:45" ht="15" hidden="1" customHeight="1" outlineLevel="1">
      <c r="A1292" s="519"/>
      <c r="B1292" s="423"/>
      <c r="C1292" s="287"/>
      <c r="D1292" s="287"/>
      <c r="E1292" s="287"/>
      <c r="F1292" s="287"/>
      <c r="G1292" s="287"/>
      <c r="H1292" s="287"/>
      <c r="I1292" s="287"/>
      <c r="J1292" s="287"/>
      <c r="K1292" s="287"/>
      <c r="L1292" s="287"/>
      <c r="M1292" s="287"/>
      <c r="N1292" s="287"/>
      <c r="O1292" s="287"/>
      <c r="P1292" s="287"/>
      <c r="Q1292" s="287"/>
      <c r="R1292" s="287"/>
      <c r="S1292" s="287"/>
      <c r="T1292" s="287"/>
      <c r="U1292" s="287"/>
      <c r="V1292" s="287"/>
      <c r="W1292" s="287"/>
      <c r="X1292" s="287"/>
      <c r="Y1292" s="287"/>
      <c r="Z1292" s="287"/>
      <c r="AA1292" s="287"/>
      <c r="AB1292" s="287"/>
      <c r="AC1292" s="287"/>
      <c r="AD1292" s="287"/>
      <c r="AE1292" s="407"/>
      <c r="AF1292" s="420"/>
      <c r="AG1292" s="420"/>
      <c r="AH1292" s="420"/>
      <c r="AI1292" s="420"/>
      <c r="AJ1292" s="420"/>
      <c r="AK1292" s="420"/>
      <c r="AL1292" s="420"/>
      <c r="AM1292" s="420"/>
      <c r="AN1292" s="420"/>
      <c r="AO1292" s="420"/>
      <c r="AP1292" s="420"/>
      <c r="AQ1292" s="420"/>
      <c r="AR1292" s="420"/>
      <c r="AS1292" s="302"/>
    </row>
    <row r="1293" spans="1:45" ht="15" hidden="1" customHeight="1" outlineLevel="1">
      <c r="A1293" s="519">
        <v>32</v>
      </c>
      <c r="B1293" s="423" t="s">
        <v>124</v>
      </c>
      <c r="C1293" s="287" t="s">
        <v>25</v>
      </c>
      <c r="D1293" s="291"/>
      <c r="E1293" s="291"/>
      <c r="F1293" s="291"/>
      <c r="G1293" s="291"/>
      <c r="H1293" s="291"/>
      <c r="I1293" s="291"/>
      <c r="J1293" s="291"/>
      <c r="K1293" s="291"/>
      <c r="L1293" s="291"/>
      <c r="M1293" s="291"/>
      <c r="N1293" s="291"/>
      <c r="O1293" s="291"/>
      <c r="P1293" s="291"/>
      <c r="Q1293" s="291">
        <v>12</v>
      </c>
      <c r="R1293" s="291"/>
      <c r="S1293" s="291"/>
      <c r="T1293" s="291"/>
      <c r="U1293" s="291"/>
      <c r="V1293" s="291"/>
      <c r="W1293" s="291"/>
      <c r="X1293" s="291"/>
      <c r="Y1293" s="291"/>
      <c r="Z1293" s="291"/>
      <c r="AA1293" s="291"/>
      <c r="AB1293" s="291"/>
      <c r="AC1293" s="291"/>
      <c r="AD1293" s="291"/>
      <c r="AE1293" s="421"/>
      <c r="AF1293" s="410"/>
      <c r="AG1293" s="410"/>
      <c r="AH1293" s="410"/>
      <c r="AI1293" s="410"/>
      <c r="AJ1293" s="410"/>
      <c r="AK1293" s="410"/>
      <c r="AL1293" s="410"/>
      <c r="AM1293" s="410"/>
      <c r="AN1293" s="410"/>
      <c r="AO1293" s="410"/>
      <c r="AP1293" s="410"/>
      <c r="AQ1293" s="410"/>
      <c r="AR1293" s="410"/>
      <c r="AS1293" s="292">
        <f>SUM(AE1293:AR1293)</f>
        <v>0</v>
      </c>
    </row>
    <row r="1294" spans="1:45" ht="15" hidden="1" customHeight="1" outlineLevel="1">
      <c r="A1294" s="519"/>
      <c r="B1294" s="290" t="s">
        <v>718</v>
      </c>
      <c r="C1294" s="287" t="s">
        <v>163</v>
      </c>
      <c r="D1294" s="291"/>
      <c r="E1294" s="291"/>
      <c r="F1294" s="291"/>
      <c r="G1294" s="291"/>
      <c r="H1294" s="291"/>
      <c r="I1294" s="291"/>
      <c r="J1294" s="291"/>
      <c r="K1294" s="291"/>
      <c r="L1294" s="291"/>
      <c r="M1294" s="291"/>
      <c r="N1294" s="291"/>
      <c r="O1294" s="291"/>
      <c r="P1294" s="291"/>
      <c r="Q1294" s="291">
        <f>Q1293</f>
        <v>12</v>
      </c>
      <c r="R1294" s="291"/>
      <c r="S1294" s="291"/>
      <c r="T1294" s="291"/>
      <c r="U1294" s="291"/>
      <c r="V1294" s="291"/>
      <c r="W1294" s="291"/>
      <c r="X1294" s="291"/>
      <c r="Y1294" s="291"/>
      <c r="Z1294" s="291"/>
      <c r="AA1294" s="291"/>
      <c r="AB1294" s="291"/>
      <c r="AC1294" s="291"/>
      <c r="AD1294" s="291"/>
      <c r="AE1294" s="406">
        <f>AE1293</f>
        <v>0</v>
      </c>
      <c r="AF1294" s="406">
        <f t="shared" ref="AF1294:AR1294" si="1985">AF1293</f>
        <v>0</v>
      </c>
      <c r="AG1294" s="406">
        <f t="shared" si="1985"/>
        <v>0</v>
      </c>
      <c r="AH1294" s="406">
        <f t="shared" si="1985"/>
        <v>0</v>
      </c>
      <c r="AI1294" s="406">
        <f t="shared" si="1985"/>
        <v>0</v>
      </c>
      <c r="AJ1294" s="406">
        <f t="shared" si="1985"/>
        <v>0</v>
      </c>
      <c r="AK1294" s="406">
        <f t="shared" si="1985"/>
        <v>0</v>
      </c>
      <c r="AL1294" s="406">
        <f t="shared" si="1985"/>
        <v>0</v>
      </c>
      <c r="AM1294" s="406">
        <f t="shared" si="1985"/>
        <v>0</v>
      </c>
      <c r="AN1294" s="406">
        <f t="shared" si="1985"/>
        <v>0</v>
      </c>
      <c r="AO1294" s="406">
        <f t="shared" si="1985"/>
        <v>0</v>
      </c>
      <c r="AP1294" s="406">
        <f t="shared" si="1985"/>
        <v>0</v>
      </c>
      <c r="AQ1294" s="406">
        <f t="shared" si="1985"/>
        <v>0</v>
      </c>
      <c r="AR1294" s="406">
        <f t="shared" si="1985"/>
        <v>0</v>
      </c>
      <c r="AS1294" s="302"/>
    </row>
    <row r="1295" spans="1:45" ht="15" hidden="1" customHeight="1" outlineLevel="1">
      <c r="A1295" s="519"/>
      <c r="B1295" s="423"/>
      <c r="C1295" s="287"/>
      <c r="D1295" s="287"/>
      <c r="E1295" s="287"/>
      <c r="F1295" s="287"/>
      <c r="G1295" s="287"/>
      <c r="H1295" s="287"/>
      <c r="I1295" s="287"/>
      <c r="J1295" s="287"/>
      <c r="K1295" s="287"/>
      <c r="L1295" s="287"/>
      <c r="M1295" s="287"/>
      <c r="N1295" s="287"/>
      <c r="O1295" s="287"/>
      <c r="P1295" s="287"/>
      <c r="Q1295" s="287"/>
      <c r="R1295" s="287"/>
      <c r="S1295" s="287"/>
      <c r="T1295" s="287"/>
      <c r="U1295" s="287"/>
      <c r="V1295" s="287"/>
      <c r="W1295" s="287"/>
      <c r="X1295" s="287"/>
      <c r="Y1295" s="287"/>
      <c r="Z1295" s="287"/>
      <c r="AA1295" s="287"/>
      <c r="AB1295" s="287"/>
      <c r="AC1295" s="287"/>
      <c r="AD1295" s="287"/>
      <c r="AE1295" s="407"/>
      <c r="AF1295" s="420"/>
      <c r="AG1295" s="420"/>
      <c r="AH1295" s="420"/>
      <c r="AI1295" s="420"/>
      <c r="AJ1295" s="420"/>
      <c r="AK1295" s="420"/>
      <c r="AL1295" s="420"/>
      <c r="AM1295" s="420"/>
      <c r="AN1295" s="420"/>
      <c r="AO1295" s="420"/>
      <c r="AP1295" s="420"/>
      <c r="AQ1295" s="420"/>
      <c r="AR1295" s="420"/>
      <c r="AS1295" s="302"/>
    </row>
    <row r="1296" spans="1:45" ht="15" hidden="1" customHeight="1" outlineLevel="1">
      <c r="A1296" s="519"/>
      <c r="B1296" s="284" t="s">
        <v>498</v>
      </c>
      <c r="C1296" s="287"/>
      <c r="D1296" s="287"/>
      <c r="E1296" s="287"/>
      <c r="F1296" s="287"/>
      <c r="G1296" s="287"/>
      <c r="H1296" s="287"/>
      <c r="I1296" s="287"/>
      <c r="J1296" s="287"/>
      <c r="K1296" s="287"/>
      <c r="L1296" s="287"/>
      <c r="M1296" s="287"/>
      <c r="N1296" s="287"/>
      <c r="O1296" s="287"/>
      <c r="P1296" s="287"/>
      <c r="Q1296" s="287"/>
      <c r="R1296" s="287"/>
      <c r="S1296" s="287"/>
      <c r="T1296" s="287"/>
      <c r="U1296" s="287"/>
      <c r="V1296" s="287"/>
      <c r="W1296" s="287"/>
      <c r="X1296" s="287"/>
      <c r="Y1296" s="287"/>
      <c r="Z1296" s="287"/>
      <c r="AA1296" s="287"/>
      <c r="AB1296" s="287"/>
      <c r="AC1296" s="287"/>
      <c r="AD1296" s="287"/>
      <c r="AE1296" s="407"/>
      <c r="AF1296" s="420"/>
      <c r="AG1296" s="420"/>
      <c r="AH1296" s="420"/>
      <c r="AI1296" s="420"/>
      <c r="AJ1296" s="420"/>
      <c r="AK1296" s="420"/>
      <c r="AL1296" s="420"/>
      <c r="AM1296" s="420"/>
      <c r="AN1296" s="420"/>
      <c r="AO1296" s="420"/>
      <c r="AP1296" s="420"/>
      <c r="AQ1296" s="420"/>
      <c r="AR1296" s="420"/>
      <c r="AS1296" s="302"/>
    </row>
    <row r="1297" spans="1:45" ht="15" hidden="1" customHeight="1" outlineLevel="1">
      <c r="A1297" s="519">
        <v>33</v>
      </c>
      <c r="B1297" s="423" t="s">
        <v>125</v>
      </c>
      <c r="C1297" s="287" t="s">
        <v>25</v>
      </c>
      <c r="D1297" s="291"/>
      <c r="E1297" s="291"/>
      <c r="F1297" s="291"/>
      <c r="G1297" s="291"/>
      <c r="H1297" s="291"/>
      <c r="I1297" s="291"/>
      <c r="J1297" s="291"/>
      <c r="K1297" s="291"/>
      <c r="L1297" s="291"/>
      <c r="M1297" s="291"/>
      <c r="N1297" s="291"/>
      <c r="O1297" s="291"/>
      <c r="P1297" s="291"/>
      <c r="Q1297" s="291">
        <v>0</v>
      </c>
      <c r="R1297" s="291"/>
      <c r="S1297" s="291"/>
      <c r="T1297" s="291"/>
      <c r="U1297" s="291"/>
      <c r="V1297" s="291"/>
      <c r="W1297" s="291"/>
      <c r="X1297" s="291"/>
      <c r="Y1297" s="291"/>
      <c r="Z1297" s="291"/>
      <c r="AA1297" s="291"/>
      <c r="AB1297" s="291"/>
      <c r="AC1297" s="291"/>
      <c r="AD1297" s="291"/>
      <c r="AE1297" s="421"/>
      <c r="AF1297" s="410"/>
      <c r="AG1297" s="410"/>
      <c r="AH1297" s="410"/>
      <c r="AI1297" s="410"/>
      <c r="AJ1297" s="410"/>
      <c r="AK1297" s="410"/>
      <c r="AL1297" s="410"/>
      <c r="AM1297" s="410"/>
      <c r="AN1297" s="410"/>
      <c r="AO1297" s="410"/>
      <c r="AP1297" s="410"/>
      <c r="AQ1297" s="410"/>
      <c r="AR1297" s="410"/>
      <c r="AS1297" s="292">
        <f>SUM(AE1297:AR1297)</f>
        <v>0</v>
      </c>
    </row>
    <row r="1298" spans="1:45" ht="15" hidden="1" customHeight="1" outlineLevel="1">
      <c r="A1298" s="519"/>
      <c r="B1298" s="290" t="s">
        <v>718</v>
      </c>
      <c r="C1298" s="287" t="s">
        <v>163</v>
      </c>
      <c r="D1298" s="291"/>
      <c r="E1298" s="291"/>
      <c r="F1298" s="291"/>
      <c r="G1298" s="291"/>
      <c r="H1298" s="291"/>
      <c r="I1298" s="291"/>
      <c r="J1298" s="291"/>
      <c r="K1298" s="291"/>
      <c r="L1298" s="291"/>
      <c r="M1298" s="291"/>
      <c r="N1298" s="291"/>
      <c r="O1298" s="291"/>
      <c r="P1298" s="291"/>
      <c r="Q1298" s="291">
        <f>Q1297</f>
        <v>0</v>
      </c>
      <c r="R1298" s="291"/>
      <c r="S1298" s="291"/>
      <c r="T1298" s="291"/>
      <c r="U1298" s="291"/>
      <c r="V1298" s="291"/>
      <c r="W1298" s="291"/>
      <c r="X1298" s="291"/>
      <c r="Y1298" s="291"/>
      <c r="Z1298" s="291"/>
      <c r="AA1298" s="291"/>
      <c r="AB1298" s="291"/>
      <c r="AC1298" s="291"/>
      <c r="AD1298" s="291"/>
      <c r="AE1298" s="406">
        <f>AE1297</f>
        <v>0</v>
      </c>
      <c r="AF1298" s="406">
        <f t="shared" ref="AF1298:AR1298" si="1986">AF1297</f>
        <v>0</v>
      </c>
      <c r="AG1298" s="406">
        <f t="shared" si="1986"/>
        <v>0</v>
      </c>
      <c r="AH1298" s="406">
        <f t="shared" si="1986"/>
        <v>0</v>
      </c>
      <c r="AI1298" s="406">
        <f t="shared" si="1986"/>
        <v>0</v>
      </c>
      <c r="AJ1298" s="406">
        <f t="shared" si="1986"/>
        <v>0</v>
      </c>
      <c r="AK1298" s="406">
        <f t="shared" si="1986"/>
        <v>0</v>
      </c>
      <c r="AL1298" s="406">
        <f t="shared" si="1986"/>
        <v>0</v>
      </c>
      <c r="AM1298" s="406">
        <f t="shared" si="1986"/>
        <v>0</v>
      </c>
      <c r="AN1298" s="406">
        <f t="shared" si="1986"/>
        <v>0</v>
      </c>
      <c r="AO1298" s="406">
        <f t="shared" si="1986"/>
        <v>0</v>
      </c>
      <c r="AP1298" s="406">
        <f t="shared" si="1986"/>
        <v>0</v>
      </c>
      <c r="AQ1298" s="406">
        <f t="shared" si="1986"/>
        <v>0</v>
      </c>
      <c r="AR1298" s="406">
        <f t="shared" si="1986"/>
        <v>0</v>
      </c>
      <c r="AS1298" s="302"/>
    </row>
    <row r="1299" spans="1:45" ht="15" hidden="1" customHeight="1" outlineLevel="1">
      <c r="A1299" s="519"/>
      <c r="B1299" s="423"/>
      <c r="C1299" s="287"/>
      <c r="D1299" s="287"/>
      <c r="E1299" s="287"/>
      <c r="F1299" s="287"/>
      <c r="G1299" s="287"/>
      <c r="H1299" s="287"/>
      <c r="I1299" s="287"/>
      <c r="J1299" s="287"/>
      <c r="K1299" s="287"/>
      <c r="L1299" s="287"/>
      <c r="M1299" s="287"/>
      <c r="N1299" s="287"/>
      <c r="O1299" s="287"/>
      <c r="P1299" s="287"/>
      <c r="Q1299" s="287"/>
      <c r="R1299" s="287"/>
      <c r="S1299" s="287"/>
      <c r="T1299" s="287"/>
      <c r="U1299" s="287"/>
      <c r="V1299" s="287"/>
      <c r="W1299" s="287"/>
      <c r="X1299" s="287"/>
      <c r="Y1299" s="287"/>
      <c r="Z1299" s="287"/>
      <c r="AA1299" s="287"/>
      <c r="AB1299" s="287"/>
      <c r="AC1299" s="287"/>
      <c r="AD1299" s="287"/>
      <c r="AE1299" s="407"/>
      <c r="AF1299" s="420"/>
      <c r="AG1299" s="420"/>
      <c r="AH1299" s="420"/>
      <c r="AI1299" s="420"/>
      <c r="AJ1299" s="420"/>
      <c r="AK1299" s="420"/>
      <c r="AL1299" s="420"/>
      <c r="AM1299" s="420"/>
      <c r="AN1299" s="420"/>
      <c r="AO1299" s="420"/>
      <c r="AP1299" s="420"/>
      <c r="AQ1299" s="420"/>
      <c r="AR1299" s="420"/>
      <c r="AS1299" s="302"/>
    </row>
    <row r="1300" spans="1:45" ht="15" hidden="1" customHeight="1" outlineLevel="1">
      <c r="A1300" s="519">
        <v>34</v>
      </c>
      <c r="B1300" s="423" t="s">
        <v>126</v>
      </c>
      <c r="C1300" s="287" t="s">
        <v>25</v>
      </c>
      <c r="D1300" s="291"/>
      <c r="E1300" s="291"/>
      <c r="F1300" s="291"/>
      <c r="G1300" s="291"/>
      <c r="H1300" s="291"/>
      <c r="I1300" s="291"/>
      <c r="J1300" s="291"/>
      <c r="K1300" s="291"/>
      <c r="L1300" s="291"/>
      <c r="M1300" s="291"/>
      <c r="N1300" s="291"/>
      <c r="O1300" s="291"/>
      <c r="P1300" s="291"/>
      <c r="Q1300" s="291">
        <v>0</v>
      </c>
      <c r="R1300" s="291"/>
      <c r="S1300" s="291"/>
      <c r="T1300" s="291"/>
      <c r="U1300" s="291"/>
      <c r="V1300" s="291"/>
      <c r="W1300" s="291"/>
      <c r="X1300" s="291"/>
      <c r="Y1300" s="291"/>
      <c r="Z1300" s="291"/>
      <c r="AA1300" s="291"/>
      <c r="AB1300" s="291"/>
      <c r="AC1300" s="291"/>
      <c r="AD1300" s="291"/>
      <c r="AE1300" s="421"/>
      <c r="AF1300" s="410"/>
      <c r="AG1300" s="410"/>
      <c r="AH1300" s="410"/>
      <c r="AI1300" s="410"/>
      <c r="AJ1300" s="410"/>
      <c r="AK1300" s="410"/>
      <c r="AL1300" s="410"/>
      <c r="AM1300" s="410"/>
      <c r="AN1300" s="410"/>
      <c r="AO1300" s="410"/>
      <c r="AP1300" s="410"/>
      <c r="AQ1300" s="410"/>
      <c r="AR1300" s="410"/>
      <c r="AS1300" s="292">
        <f>SUM(AE1300:AR1300)</f>
        <v>0</v>
      </c>
    </row>
    <row r="1301" spans="1:45" ht="15" hidden="1" customHeight="1" outlineLevel="1">
      <c r="A1301" s="519"/>
      <c r="B1301" s="290" t="s">
        <v>718</v>
      </c>
      <c r="C1301" s="287" t="s">
        <v>163</v>
      </c>
      <c r="D1301" s="291"/>
      <c r="E1301" s="291"/>
      <c r="F1301" s="291"/>
      <c r="G1301" s="291"/>
      <c r="H1301" s="291"/>
      <c r="I1301" s="291"/>
      <c r="J1301" s="291"/>
      <c r="K1301" s="291"/>
      <c r="L1301" s="291"/>
      <c r="M1301" s="291"/>
      <c r="N1301" s="291"/>
      <c r="O1301" s="291"/>
      <c r="P1301" s="291"/>
      <c r="Q1301" s="291">
        <f>Q1300</f>
        <v>0</v>
      </c>
      <c r="R1301" s="291"/>
      <c r="S1301" s="291"/>
      <c r="T1301" s="291"/>
      <c r="U1301" s="291"/>
      <c r="V1301" s="291"/>
      <c r="W1301" s="291"/>
      <c r="X1301" s="291"/>
      <c r="Y1301" s="291"/>
      <c r="Z1301" s="291"/>
      <c r="AA1301" s="291"/>
      <c r="AB1301" s="291"/>
      <c r="AC1301" s="291"/>
      <c r="AD1301" s="291"/>
      <c r="AE1301" s="406">
        <f>AE1300</f>
        <v>0</v>
      </c>
      <c r="AF1301" s="406">
        <f t="shared" ref="AF1301:AR1301" si="1987">AF1300</f>
        <v>0</v>
      </c>
      <c r="AG1301" s="406">
        <f t="shared" si="1987"/>
        <v>0</v>
      </c>
      <c r="AH1301" s="406">
        <f t="shared" si="1987"/>
        <v>0</v>
      </c>
      <c r="AI1301" s="406">
        <f t="shared" si="1987"/>
        <v>0</v>
      </c>
      <c r="AJ1301" s="406">
        <f t="shared" si="1987"/>
        <v>0</v>
      </c>
      <c r="AK1301" s="406">
        <f t="shared" si="1987"/>
        <v>0</v>
      </c>
      <c r="AL1301" s="406">
        <f t="shared" si="1987"/>
        <v>0</v>
      </c>
      <c r="AM1301" s="406">
        <f t="shared" si="1987"/>
        <v>0</v>
      </c>
      <c r="AN1301" s="406">
        <f t="shared" si="1987"/>
        <v>0</v>
      </c>
      <c r="AO1301" s="406">
        <f t="shared" si="1987"/>
        <v>0</v>
      </c>
      <c r="AP1301" s="406">
        <f t="shared" si="1987"/>
        <v>0</v>
      </c>
      <c r="AQ1301" s="406">
        <f t="shared" si="1987"/>
        <v>0</v>
      </c>
      <c r="AR1301" s="406">
        <f t="shared" si="1987"/>
        <v>0</v>
      </c>
      <c r="AS1301" s="302"/>
    </row>
    <row r="1302" spans="1:45" ht="15" hidden="1" customHeight="1" outlineLevel="1">
      <c r="A1302" s="519"/>
      <c r="B1302" s="423"/>
      <c r="C1302" s="287"/>
      <c r="D1302" s="287"/>
      <c r="E1302" s="287"/>
      <c r="F1302" s="287"/>
      <c r="G1302" s="287"/>
      <c r="H1302" s="287"/>
      <c r="I1302" s="287"/>
      <c r="J1302" s="287"/>
      <c r="K1302" s="287"/>
      <c r="L1302" s="287"/>
      <c r="M1302" s="287"/>
      <c r="N1302" s="287"/>
      <c r="O1302" s="287"/>
      <c r="P1302" s="287"/>
      <c r="Q1302" s="287"/>
      <c r="R1302" s="287"/>
      <c r="S1302" s="287"/>
      <c r="T1302" s="287"/>
      <c r="U1302" s="287"/>
      <c r="V1302" s="287"/>
      <c r="W1302" s="287"/>
      <c r="X1302" s="287"/>
      <c r="Y1302" s="287"/>
      <c r="Z1302" s="287"/>
      <c r="AA1302" s="287"/>
      <c r="AB1302" s="287"/>
      <c r="AC1302" s="287"/>
      <c r="AD1302" s="287"/>
      <c r="AE1302" s="407"/>
      <c r="AF1302" s="420"/>
      <c r="AG1302" s="420"/>
      <c r="AH1302" s="420"/>
      <c r="AI1302" s="420"/>
      <c r="AJ1302" s="420"/>
      <c r="AK1302" s="420"/>
      <c r="AL1302" s="420"/>
      <c r="AM1302" s="420"/>
      <c r="AN1302" s="420"/>
      <c r="AO1302" s="420"/>
      <c r="AP1302" s="420"/>
      <c r="AQ1302" s="420"/>
      <c r="AR1302" s="420"/>
      <c r="AS1302" s="302"/>
    </row>
    <row r="1303" spans="1:45" ht="15" hidden="1" customHeight="1" outlineLevel="1">
      <c r="A1303" s="519">
        <v>35</v>
      </c>
      <c r="B1303" s="423" t="s">
        <v>127</v>
      </c>
      <c r="C1303" s="287" t="s">
        <v>25</v>
      </c>
      <c r="D1303" s="291"/>
      <c r="E1303" s="291"/>
      <c r="F1303" s="291"/>
      <c r="G1303" s="291"/>
      <c r="H1303" s="291"/>
      <c r="I1303" s="291"/>
      <c r="J1303" s="291"/>
      <c r="K1303" s="291"/>
      <c r="L1303" s="291"/>
      <c r="M1303" s="291"/>
      <c r="N1303" s="291"/>
      <c r="O1303" s="291"/>
      <c r="P1303" s="291"/>
      <c r="Q1303" s="291">
        <v>0</v>
      </c>
      <c r="R1303" s="291"/>
      <c r="S1303" s="291"/>
      <c r="T1303" s="291"/>
      <c r="U1303" s="291"/>
      <c r="V1303" s="291"/>
      <c r="W1303" s="291"/>
      <c r="X1303" s="291"/>
      <c r="Y1303" s="291"/>
      <c r="Z1303" s="291"/>
      <c r="AA1303" s="291"/>
      <c r="AB1303" s="291"/>
      <c r="AC1303" s="291"/>
      <c r="AD1303" s="291"/>
      <c r="AE1303" s="421"/>
      <c r="AF1303" s="410"/>
      <c r="AG1303" s="410"/>
      <c r="AH1303" s="410"/>
      <c r="AI1303" s="410"/>
      <c r="AJ1303" s="410"/>
      <c r="AK1303" s="410"/>
      <c r="AL1303" s="410"/>
      <c r="AM1303" s="410"/>
      <c r="AN1303" s="410"/>
      <c r="AO1303" s="410"/>
      <c r="AP1303" s="410"/>
      <c r="AQ1303" s="410"/>
      <c r="AR1303" s="410"/>
      <c r="AS1303" s="292">
        <f>SUM(AE1303:AR1303)</f>
        <v>0</v>
      </c>
    </row>
    <row r="1304" spans="1:45" ht="15" hidden="1" customHeight="1" outlineLevel="1">
      <c r="A1304" s="519"/>
      <c r="B1304" s="290" t="s">
        <v>718</v>
      </c>
      <c r="C1304" s="287" t="s">
        <v>163</v>
      </c>
      <c r="D1304" s="291"/>
      <c r="E1304" s="291"/>
      <c r="F1304" s="291"/>
      <c r="G1304" s="291"/>
      <c r="H1304" s="291"/>
      <c r="I1304" s="291"/>
      <c r="J1304" s="291"/>
      <c r="K1304" s="291"/>
      <c r="L1304" s="291"/>
      <c r="M1304" s="291"/>
      <c r="N1304" s="291"/>
      <c r="O1304" s="291"/>
      <c r="P1304" s="291"/>
      <c r="Q1304" s="291">
        <f>Q1303</f>
        <v>0</v>
      </c>
      <c r="R1304" s="291"/>
      <c r="S1304" s="291"/>
      <c r="T1304" s="291"/>
      <c r="U1304" s="291"/>
      <c r="V1304" s="291"/>
      <c r="W1304" s="291"/>
      <c r="X1304" s="291"/>
      <c r="Y1304" s="291"/>
      <c r="Z1304" s="291"/>
      <c r="AA1304" s="291"/>
      <c r="AB1304" s="291"/>
      <c r="AC1304" s="291"/>
      <c r="AD1304" s="291"/>
      <c r="AE1304" s="406">
        <f>AE1303</f>
        <v>0</v>
      </c>
      <c r="AF1304" s="406">
        <f t="shared" ref="AF1304:AR1304" si="1988">AF1303</f>
        <v>0</v>
      </c>
      <c r="AG1304" s="406">
        <f t="shared" si="1988"/>
        <v>0</v>
      </c>
      <c r="AH1304" s="406">
        <f t="shared" si="1988"/>
        <v>0</v>
      </c>
      <c r="AI1304" s="406">
        <f t="shared" si="1988"/>
        <v>0</v>
      </c>
      <c r="AJ1304" s="406">
        <f t="shared" si="1988"/>
        <v>0</v>
      </c>
      <c r="AK1304" s="406">
        <f t="shared" si="1988"/>
        <v>0</v>
      </c>
      <c r="AL1304" s="406">
        <f t="shared" si="1988"/>
        <v>0</v>
      </c>
      <c r="AM1304" s="406">
        <f t="shared" si="1988"/>
        <v>0</v>
      </c>
      <c r="AN1304" s="406">
        <f t="shared" si="1988"/>
        <v>0</v>
      </c>
      <c r="AO1304" s="406">
        <f t="shared" si="1988"/>
        <v>0</v>
      </c>
      <c r="AP1304" s="406">
        <f t="shared" si="1988"/>
        <v>0</v>
      </c>
      <c r="AQ1304" s="406">
        <f t="shared" si="1988"/>
        <v>0</v>
      </c>
      <c r="AR1304" s="406">
        <f t="shared" si="1988"/>
        <v>0</v>
      </c>
      <c r="AS1304" s="302"/>
    </row>
    <row r="1305" spans="1:45" ht="15" hidden="1" customHeight="1" outlineLevel="1">
      <c r="A1305" s="519"/>
      <c r="B1305" s="426"/>
      <c r="C1305" s="287"/>
      <c r="D1305" s="287"/>
      <c r="E1305" s="287"/>
      <c r="F1305" s="287"/>
      <c r="G1305" s="287"/>
      <c r="H1305" s="287"/>
      <c r="I1305" s="287"/>
      <c r="J1305" s="287"/>
      <c r="K1305" s="287"/>
      <c r="L1305" s="287"/>
      <c r="M1305" s="287"/>
      <c r="N1305" s="287"/>
      <c r="O1305" s="287"/>
      <c r="P1305" s="287"/>
      <c r="Q1305" s="287"/>
      <c r="R1305" s="287"/>
      <c r="S1305" s="287"/>
      <c r="T1305" s="287"/>
      <c r="U1305" s="287"/>
      <c r="V1305" s="287"/>
      <c r="W1305" s="287"/>
      <c r="X1305" s="287"/>
      <c r="Y1305" s="287"/>
      <c r="Z1305" s="287"/>
      <c r="AA1305" s="287"/>
      <c r="AB1305" s="287"/>
      <c r="AC1305" s="287"/>
      <c r="AD1305" s="287"/>
      <c r="AE1305" s="407"/>
      <c r="AF1305" s="420"/>
      <c r="AG1305" s="420"/>
      <c r="AH1305" s="420"/>
      <c r="AI1305" s="420"/>
      <c r="AJ1305" s="420"/>
      <c r="AK1305" s="420"/>
      <c r="AL1305" s="420"/>
      <c r="AM1305" s="420"/>
      <c r="AN1305" s="420"/>
      <c r="AO1305" s="420"/>
      <c r="AP1305" s="420"/>
      <c r="AQ1305" s="420"/>
      <c r="AR1305" s="420"/>
      <c r="AS1305" s="302"/>
    </row>
    <row r="1306" spans="1:45" ht="15" hidden="1" customHeight="1" outlineLevel="1">
      <c r="A1306" s="519"/>
      <c r="B1306" s="284" t="s">
        <v>499</v>
      </c>
      <c r="C1306" s="287"/>
      <c r="D1306" s="287"/>
      <c r="E1306" s="287"/>
      <c r="F1306" s="287"/>
      <c r="G1306" s="287"/>
      <c r="H1306" s="287"/>
      <c r="I1306" s="287"/>
      <c r="J1306" s="287"/>
      <c r="K1306" s="287"/>
      <c r="L1306" s="287"/>
      <c r="M1306" s="287"/>
      <c r="N1306" s="287"/>
      <c r="O1306" s="287"/>
      <c r="P1306" s="287"/>
      <c r="Q1306" s="287"/>
      <c r="R1306" s="287"/>
      <c r="S1306" s="287"/>
      <c r="T1306" s="287"/>
      <c r="U1306" s="287"/>
      <c r="V1306" s="287"/>
      <c r="W1306" s="287"/>
      <c r="X1306" s="287"/>
      <c r="Y1306" s="287"/>
      <c r="Z1306" s="287"/>
      <c r="AA1306" s="287"/>
      <c r="AB1306" s="287"/>
      <c r="AC1306" s="287"/>
      <c r="AD1306" s="287"/>
      <c r="AE1306" s="407"/>
      <c r="AF1306" s="420"/>
      <c r="AG1306" s="420"/>
      <c r="AH1306" s="420"/>
      <c r="AI1306" s="420"/>
      <c r="AJ1306" s="420"/>
      <c r="AK1306" s="420"/>
      <c r="AL1306" s="420"/>
      <c r="AM1306" s="420"/>
      <c r="AN1306" s="420"/>
      <c r="AO1306" s="420"/>
      <c r="AP1306" s="420"/>
      <c r="AQ1306" s="420"/>
      <c r="AR1306" s="420"/>
      <c r="AS1306" s="302"/>
    </row>
    <row r="1307" spans="1:45" ht="28.5" hidden="1" customHeight="1" outlineLevel="1">
      <c r="A1307" s="519">
        <v>36</v>
      </c>
      <c r="B1307" s="423" t="s">
        <v>128</v>
      </c>
      <c r="C1307" s="287" t="s">
        <v>25</v>
      </c>
      <c r="D1307" s="291"/>
      <c r="E1307" s="291"/>
      <c r="F1307" s="291"/>
      <c r="G1307" s="291"/>
      <c r="H1307" s="291"/>
      <c r="I1307" s="291"/>
      <c r="J1307" s="291"/>
      <c r="K1307" s="291"/>
      <c r="L1307" s="291"/>
      <c r="M1307" s="291"/>
      <c r="N1307" s="291"/>
      <c r="O1307" s="291"/>
      <c r="P1307" s="291"/>
      <c r="Q1307" s="291">
        <v>12</v>
      </c>
      <c r="R1307" s="291"/>
      <c r="S1307" s="291"/>
      <c r="T1307" s="291"/>
      <c r="U1307" s="291"/>
      <c r="V1307" s="291"/>
      <c r="W1307" s="291"/>
      <c r="X1307" s="291"/>
      <c r="Y1307" s="291"/>
      <c r="Z1307" s="291"/>
      <c r="AA1307" s="291"/>
      <c r="AB1307" s="291"/>
      <c r="AC1307" s="291"/>
      <c r="AD1307" s="291"/>
      <c r="AE1307" s="421"/>
      <c r="AF1307" s="410"/>
      <c r="AG1307" s="410"/>
      <c r="AH1307" s="410"/>
      <c r="AI1307" s="410"/>
      <c r="AJ1307" s="410"/>
      <c r="AK1307" s="410"/>
      <c r="AL1307" s="410"/>
      <c r="AM1307" s="410"/>
      <c r="AN1307" s="410"/>
      <c r="AO1307" s="410"/>
      <c r="AP1307" s="410"/>
      <c r="AQ1307" s="410"/>
      <c r="AR1307" s="410"/>
      <c r="AS1307" s="292">
        <f>SUM(AE1307:AR1307)</f>
        <v>0</v>
      </c>
    </row>
    <row r="1308" spans="1:45" ht="15" hidden="1" customHeight="1" outlineLevel="1">
      <c r="A1308" s="519"/>
      <c r="B1308" s="290" t="s">
        <v>718</v>
      </c>
      <c r="C1308" s="287" t="s">
        <v>163</v>
      </c>
      <c r="D1308" s="291"/>
      <c r="E1308" s="291"/>
      <c r="F1308" s="291"/>
      <c r="G1308" s="291"/>
      <c r="H1308" s="291"/>
      <c r="I1308" s="291"/>
      <c r="J1308" s="291"/>
      <c r="K1308" s="291"/>
      <c r="L1308" s="291"/>
      <c r="M1308" s="291"/>
      <c r="N1308" s="291"/>
      <c r="O1308" s="291"/>
      <c r="P1308" s="291"/>
      <c r="Q1308" s="291">
        <f>Q1307</f>
        <v>12</v>
      </c>
      <c r="R1308" s="291"/>
      <c r="S1308" s="291"/>
      <c r="T1308" s="291"/>
      <c r="U1308" s="291"/>
      <c r="V1308" s="291"/>
      <c r="W1308" s="291"/>
      <c r="X1308" s="291"/>
      <c r="Y1308" s="291"/>
      <c r="Z1308" s="291"/>
      <c r="AA1308" s="291"/>
      <c r="AB1308" s="291"/>
      <c r="AC1308" s="291"/>
      <c r="AD1308" s="291"/>
      <c r="AE1308" s="406">
        <f>AE1307</f>
        <v>0</v>
      </c>
      <c r="AF1308" s="406">
        <f t="shared" ref="AF1308:AR1308" si="1989">AF1307</f>
        <v>0</v>
      </c>
      <c r="AG1308" s="406">
        <f t="shared" si="1989"/>
        <v>0</v>
      </c>
      <c r="AH1308" s="406">
        <f t="shared" si="1989"/>
        <v>0</v>
      </c>
      <c r="AI1308" s="406">
        <f t="shared" si="1989"/>
        <v>0</v>
      </c>
      <c r="AJ1308" s="406">
        <f t="shared" si="1989"/>
        <v>0</v>
      </c>
      <c r="AK1308" s="406">
        <f t="shared" si="1989"/>
        <v>0</v>
      </c>
      <c r="AL1308" s="406">
        <f t="shared" si="1989"/>
        <v>0</v>
      </c>
      <c r="AM1308" s="406">
        <f t="shared" si="1989"/>
        <v>0</v>
      </c>
      <c r="AN1308" s="406">
        <f t="shared" si="1989"/>
        <v>0</v>
      </c>
      <c r="AO1308" s="406">
        <f t="shared" si="1989"/>
        <v>0</v>
      </c>
      <c r="AP1308" s="406">
        <f t="shared" si="1989"/>
        <v>0</v>
      </c>
      <c r="AQ1308" s="406">
        <f t="shared" si="1989"/>
        <v>0</v>
      </c>
      <c r="AR1308" s="406">
        <f t="shared" si="1989"/>
        <v>0</v>
      </c>
      <c r="AS1308" s="302"/>
    </row>
    <row r="1309" spans="1:45" ht="15" hidden="1" customHeight="1" outlineLevel="1">
      <c r="A1309" s="519"/>
      <c r="B1309" s="423"/>
      <c r="C1309" s="287"/>
      <c r="D1309" s="287"/>
      <c r="E1309" s="287"/>
      <c r="F1309" s="287"/>
      <c r="G1309" s="287"/>
      <c r="H1309" s="287"/>
      <c r="I1309" s="287"/>
      <c r="J1309" s="287"/>
      <c r="K1309" s="287"/>
      <c r="L1309" s="287"/>
      <c r="M1309" s="287"/>
      <c r="N1309" s="287"/>
      <c r="O1309" s="287"/>
      <c r="P1309" s="287"/>
      <c r="Q1309" s="287"/>
      <c r="R1309" s="287"/>
      <c r="S1309" s="287"/>
      <c r="T1309" s="287"/>
      <c r="U1309" s="287"/>
      <c r="V1309" s="287"/>
      <c r="W1309" s="287"/>
      <c r="X1309" s="287"/>
      <c r="Y1309" s="287"/>
      <c r="Z1309" s="287"/>
      <c r="AA1309" s="287"/>
      <c r="AB1309" s="287"/>
      <c r="AC1309" s="287"/>
      <c r="AD1309" s="287"/>
      <c r="AE1309" s="407"/>
      <c r="AF1309" s="420"/>
      <c r="AG1309" s="420"/>
      <c r="AH1309" s="420"/>
      <c r="AI1309" s="420"/>
      <c r="AJ1309" s="420"/>
      <c r="AK1309" s="420"/>
      <c r="AL1309" s="420"/>
      <c r="AM1309" s="420"/>
      <c r="AN1309" s="420"/>
      <c r="AO1309" s="420"/>
      <c r="AP1309" s="420"/>
      <c r="AQ1309" s="420"/>
      <c r="AR1309" s="420"/>
      <c r="AS1309" s="302"/>
    </row>
    <row r="1310" spans="1:45" ht="15" hidden="1" customHeight="1" outlineLevel="1">
      <c r="A1310" s="519">
        <v>37</v>
      </c>
      <c r="B1310" s="423" t="s">
        <v>129</v>
      </c>
      <c r="C1310" s="287" t="s">
        <v>25</v>
      </c>
      <c r="D1310" s="291"/>
      <c r="E1310" s="291"/>
      <c r="F1310" s="291"/>
      <c r="G1310" s="291"/>
      <c r="H1310" s="291"/>
      <c r="I1310" s="291"/>
      <c r="J1310" s="291"/>
      <c r="K1310" s="291"/>
      <c r="L1310" s="291"/>
      <c r="M1310" s="291"/>
      <c r="N1310" s="291"/>
      <c r="O1310" s="291"/>
      <c r="P1310" s="291"/>
      <c r="Q1310" s="291">
        <v>12</v>
      </c>
      <c r="R1310" s="291"/>
      <c r="S1310" s="291"/>
      <c r="T1310" s="291"/>
      <c r="U1310" s="291"/>
      <c r="V1310" s="291"/>
      <c r="W1310" s="291"/>
      <c r="X1310" s="291"/>
      <c r="Y1310" s="291"/>
      <c r="Z1310" s="291"/>
      <c r="AA1310" s="291"/>
      <c r="AB1310" s="291"/>
      <c r="AC1310" s="291"/>
      <c r="AD1310" s="291"/>
      <c r="AE1310" s="421"/>
      <c r="AF1310" s="410"/>
      <c r="AG1310" s="410"/>
      <c r="AH1310" s="410"/>
      <c r="AI1310" s="410"/>
      <c r="AJ1310" s="410"/>
      <c r="AK1310" s="410"/>
      <c r="AL1310" s="410"/>
      <c r="AM1310" s="410"/>
      <c r="AN1310" s="410"/>
      <c r="AO1310" s="410"/>
      <c r="AP1310" s="410"/>
      <c r="AQ1310" s="410"/>
      <c r="AR1310" s="410"/>
      <c r="AS1310" s="292">
        <f>SUM(AE1310:AR1310)</f>
        <v>0</v>
      </c>
    </row>
    <row r="1311" spans="1:45" ht="15" hidden="1" customHeight="1" outlineLevel="1">
      <c r="A1311" s="519"/>
      <c r="B1311" s="290" t="s">
        <v>718</v>
      </c>
      <c r="C1311" s="287" t="s">
        <v>163</v>
      </c>
      <c r="D1311" s="291"/>
      <c r="E1311" s="291"/>
      <c r="F1311" s="291"/>
      <c r="G1311" s="291"/>
      <c r="H1311" s="291"/>
      <c r="I1311" s="291"/>
      <c r="J1311" s="291"/>
      <c r="K1311" s="291"/>
      <c r="L1311" s="291"/>
      <c r="M1311" s="291"/>
      <c r="N1311" s="291"/>
      <c r="O1311" s="291"/>
      <c r="P1311" s="291"/>
      <c r="Q1311" s="291">
        <f>Q1310</f>
        <v>12</v>
      </c>
      <c r="R1311" s="291"/>
      <c r="S1311" s="291"/>
      <c r="T1311" s="291"/>
      <c r="U1311" s="291"/>
      <c r="V1311" s="291"/>
      <c r="W1311" s="291"/>
      <c r="X1311" s="291"/>
      <c r="Y1311" s="291"/>
      <c r="Z1311" s="291"/>
      <c r="AA1311" s="291"/>
      <c r="AB1311" s="291"/>
      <c r="AC1311" s="291"/>
      <c r="AD1311" s="291"/>
      <c r="AE1311" s="406">
        <f>AE1310</f>
        <v>0</v>
      </c>
      <c r="AF1311" s="406">
        <f t="shared" ref="AF1311:AR1311" si="1990">AF1310</f>
        <v>0</v>
      </c>
      <c r="AG1311" s="406">
        <f t="shared" si="1990"/>
        <v>0</v>
      </c>
      <c r="AH1311" s="406">
        <f t="shared" si="1990"/>
        <v>0</v>
      </c>
      <c r="AI1311" s="406">
        <f t="shared" si="1990"/>
        <v>0</v>
      </c>
      <c r="AJ1311" s="406">
        <f t="shared" si="1990"/>
        <v>0</v>
      </c>
      <c r="AK1311" s="406">
        <f t="shared" si="1990"/>
        <v>0</v>
      </c>
      <c r="AL1311" s="406">
        <f t="shared" si="1990"/>
        <v>0</v>
      </c>
      <c r="AM1311" s="406">
        <f t="shared" si="1990"/>
        <v>0</v>
      </c>
      <c r="AN1311" s="406">
        <f t="shared" si="1990"/>
        <v>0</v>
      </c>
      <c r="AO1311" s="406">
        <f t="shared" si="1990"/>
        <v>0</v>
      </c>
      <c r="AP1311" s="406">
        <f t="shared" si="1990"/>
        <v>0</v>
      </c>
      <c r="AQ1311" s="406">
        <f t="shared" si="1990"/>
        <v>0</v>
      </c>
      <c r="AR1311" s="406">
        <f t="shared" si="1990"/>
        <v>0</v>
      </c>
      <c r="AS1311" s="302"/>
    </row>
    <row r="1312" spans="1:45" ht="15" hidden="1" customHeight="1" outlineLevel="1">
      <c r="A1312" s="519"/>
      <c r="B1312" s="423"/>
      <c r="C1312" s="287"/>
      <c r="D1312" s="287"/>
      <c r="E1312" s="287"/>
      <c r="F1312" s="287"/>
      <c r="G1312" s="287"/>
      <c r="H1312" s="287"/>
      <c r="I1312" s="287"/>
      <c r="J1312" s="287"/>
      <c r="K1312" s="287"/>
      <c r="L1312" s="287"/>
      <c r="M1312" s="287"/>
      <c r="N1312" s="287"/>
      <c r="O1312" s="287"/>
      <c r="P1312" s="287"/>
      <c r="Q1312" s="287"/>
      <c r="R1312" s="287"/>
      <c r="S1312" s="287"/>
      <c r="T1312" s="287"/>
      <c r="U1312" s="287"/>
      <c r="V1312" s="287"/>
      <c r="W1312" s="287"/>
      <c r="X1312" s="287"/>
      <c r="Y1312" s="287"/>
      <c r="Z1312" s="287"/>
      <c r="AA1312" s="287"/>
      <c r="AB1312" s="287"/>
      <c r="AC1312" s="287"/>
      <c r="AD1312" s="287"/>
      <c r="AE1312" s="407"/>
      <c r="AF1312" s="420"/>
      <c r="AG1312" s="420"/>
      <c r="AH1312" s="420"/>
      <c r="AI1312" s="420"/>
      <c r="AJ1312" s="420"/>
      <c r="AK1312" s="420"/>
      <c r="AL1312" s="420"/>
      <c r="AM1312" s="420"/>
      <c r="AN1312" s="420"/>
      <c r="AO1312" s="420"/>
      <c r="AP1312" s="420"/>
      <c r="AQ1312" s="420"/>
      <c r="AR1312" s="420"/>
      <c r="AS1312" s="302"/>
    </row>
    <row r="1313" spans="1:45" ht="15" hidden="1" customHeight="1" outlineLevel="1">
      <c r="A1313" s="519">
        <v>38</v>
      </c>
      <c r="B1313" s="423" t="s">
        <v>130</v>
      </c>
      <c r="C1313" s="287" t="s">
        <v>25</v>
      </c>
      <c r="D1313" s="291"/>
      <c r="E1313" s="291"/>
      <c r="F1313" s="291"/>
      <c r="G1313" s="291"/>
      <c r="H1313" s="291"/>
      <c r="I1313" s="291"/>
      <c r="J1313" s="291"/>
      <c r="K1313" s="291"/>
      <c r="L1313" s="291"/>
      <c r="M1313" s="291"/>
      <c r="N1313" s="291"/>
      <c r="O1313" s="291"/>
      <c r="P1313" s="291"/>
      <c r="Q1313" s="291">
        <v>12</v>
      </c>
      <c r="R1313" s="291"/>
      <c r="S1313" s="291"/>
      <c r="T1313" s="291"/>
      <c r="U1313" s="291"/>
      <c r="V1313" s="291"/>
      <c r="W1313" s="291"/>
      <c r="X1313" s="291"/>
      <c r="Y1313" s="291"/>
      <c r="Z1313" s="291"/>
      <c r="AA1313" s="291"/>
      <c r="AB1313" s="291"/>
      <c r="AC1313" s="291"/>
      <c r="AD1313" s="291"/>
      <c r="AE1313" s="421"/>
      <c r="AF1313" s="410"/>
      <c r="AG1313" s="410"/>
      <c r="AH1313" s="410"/>
      <c r="AI1313" s="410"/>
      <c r="AJ1313" s="410"/>
      <c r="AK1313" s="410"/>
      <c r="AL1313" s="410"/>
      <c r="AM1313" s="410"/>
      <c r="AN1313" s="410"/>
      <c r="AO1313" s="410"/>
      <c r="AP1313" s="410"/>
      <c r="AQ1313" s="410"/>
      <c r="AR1313" s="410"/>
      <c r="AS1313" s="292">
        <f>SUM(AE1313:AR1313)</f>
        <v>0</v>
      </c>
    </row>
    <row r="1314" spans="1:45" ht="15" hidden="1" customHeight="1" outlineLevel="1">
      <c r="A1314" s="519"/>
      <c r="B1314" s="290" t="s">
        <v>718</v>
      </c>
      <c r="C1314" s="287" t="s">
        <v>163</v>
      </c>
      <c r="D1314" s="291"/>
      <c r="E1314" s="291"/>
      <c r="F1314" s="291"/>
      <c r="G1314" s="291"/>
      <c r="H1314" s="291"/>
      <c r="I1314" s="291"/>
      <c r="J1314" s="291"/>
      <c r="K1314" s="291"/>
      <c r="L1314" s="291"/>
      <c r="M1314" s="291"/>
      <c r="N1314" s="291"/>
      <c r="O1314" s="291"/>
      <c r="P1314" s="291"/>
      <c r="Q1314" s="291">
        <f>Q1313</f>
        <v>12</v>
      </c>
      <c r="R1314" s="291"/>
      <c r="S1314" s="291"/>
      <c r="T1314" s="291"/>
      <c r="U1314" s="291"/>
      <c r="V1314" s="291"/>
      <c r="W1314" s="291"/>
      <c r="X1314" s="291"/>
      <c r="Y1314" s="291"/>
      <c r="Z1314" s="291"/>
      <c r="AA1314" s="291"/>
      <c r="AB1314" s="291"/>
      <c r="AC1314" s="291"/>
      <c r="AD1314" s="291"/>
      <c r="AE1314" s="406">
        <f>AE1313</f>
        <v>0</v>
      </c>
      <c r="AF1314" s="406">
        <f t="shared" ref="AF1314:AR1314" si="1991">AF1313</f>
        <v>0</v>
      </c>
      <c r="AG1314" s="406">
        <f t="shared" si="1991"/>
        <v>0</v>
      </c>
      <c r="AH1314" s="406">
        <f t="shared" si="1991"/>
        <v>0</v>
      </c>
      <c r="AI1314" s="406">
        <f t="shared" si="1991"/>
        <v>0</v>
      </c>
      <c r="AJ1314" s="406">
        <f t="shared" si="1991"/>
        <v>0</v>
      </c>
      <c r="AK1314" s="406">
        <f t="shared" si="1991"/>
        <v>0</v>
      </c>
      <c r="AL1314" s="406">
        <f t="shared" si="1991"/>
        <v>0</v>
      </c>
      <c r="AM1314" s="406">
        <f t="shared" si="1991"/>
        <v>0</v>
      </c>
      <c r="AN1314" s="406">
        <f t="shared" si="1991"/>
        <v>0</v>
      </c>
      <c r="AO1314" s="406">
        <f t="shared" si="1991"/>
        <v>0</v>
      </c>
      <c r="AP1314" s="406">
        <f t="shared" si="1991"/>
        <v>0</v>
      </c>
      <c r="AQ1314" s="406">
        <f t="shared" si="1991"/>
        <v>0</v>
      </c>
      <c r="AR1314" s="406">
        <f t="shared" si="1991"/>
        <v>0</v>
      </c>
      <c r="AS1314" s="302"/>
    </row>
    <row r="1315" spans="1:45" ht="15" hidden="1" customHeight="1" outlineLevel="1">
      <c r="A1315" s="519"/>
      <c r="B1315" s="423"/>
      <c r="C1315" s="287"/>
      <c r="D1315" s="287"/>
      <c r="E1315" s="287"/>
      <c r="F1315" s="287"/>
      <c r="G1315" s="287"/>
      <c r="H1315" s="287"/>
      <c r="I1315" s="287"/>
      <c r="J1315" s="287"/>
      <c r="K1315" s="287"/>
      <c r="L1315" s="287"/>
      <c r="M1315" s="287"/>
      <c r="N1315" s="287"/>
      <c r="O1315" s="287"/>
      <c r="P1315" s="287"/>
      <c r="Q1315" s="287"/>
      <c r="R1315" s="287"/>
      <c r="S1315" s="287"/>
      <c r="T1315" s="287"/>
      <c r="U1315" s="287"/>
      <c r="V1315" s="287"/>
      <c r="W1315" s="287"/>
      <c r="X1315" s="287"/>
      <c r="Y1315" s="287"/>
      <c r="Z1315" s="287"/>
      <c r="AA1315" s="287"/>
      <c r="AB1315" s="287"/>
      <c r="AC1315" s="287"/>
      <c r="AD1315" s="287"/>
      <c r="AE1315" s="407"/>
      <c r="AF1315" s="420"/>
      <c r="AG1315" s="420"/>
      <c r="AH1315" s="420"/>
      <c r="AI1315" s="420"/>
      <c r="AJ1315" s="420"/>
      <c r="AK1315" s="420"/>
      <c r="AL1315" s="420"/>
      <c r="AM1315" s="420"/>
      <c r="AN1315" s="420"/>
      <c r="AO1315" s="420"/>
      <c r="AP1315" s="420"/>
      <c r="AQ1315" s="420"/>
      <c r="AR1315" s="420"/>
      <c r="AS1315" s="302"/>
    </row>
    <row r="1316" spans="1:45" ht="15" hidden="1" customHeight="1" outlineLevel="1">
      <c r="A1316" s="519">
        <v>39</v>
      </c>
      <c r="B1316" s="423" t="s">
        <v>131</v>
      </c>
      <c r="C1316" s="287" t="s">
        <v>25</v>
      </c>
      <c r="D1316" s="291"/>
      <c r="E1316" s="291"/>
      <c r="F1316" s="291"/>
      <c r="G1316" s="291"/>
      <c r="H1316" s="291"/>
      <c r="I1316" s="291"/>
      <c r="J1316" s="291"/>
      <c r="K1316" s="291"/>
      <c r="L1316" s="291"/>
      <c r="M1316" s="291"/>
      <c r="N1316" s="291"/>
      <c r="O1316" s="291"/>
      <c r="P1316" s="291"/>
      <c r="Q1316" s="291">
        <v>12</v>
      </c>
      <c r="R1316" s="291"/>
      <c r="S1316" s="291"/>
      <c r="T1316" s="291"/>
      <c r="U1316" s="291"/>
      <c r="V1316" s="291"/>
      <c r="W1316" s="291"/>
      <c r="X1316" s="291"/>
      <c r="Y1316" s="291"/>
      <c r="Z1316" s="291"/>
      <c r="AA1316" s="291"/>
      <c r="AB1316" s="291"/>
      <c r="AC1316" s="291"/>
      <c r="AD1316" s="291"/>
      <c r="AE1316" s="421"/>
      <c r="AF1316" s="410"/>
      <c r="AG1316" s="410"/>
      <c r="AH1316" s="410"/>
      <c r="AI1316" s="410"/>
      <c r="AJ1316" s="410"/>
      <c r="AK1316" s="410"/>
      <c r="AL1316" s="410"/>
      <c r="AM1316" s="410"/>
      <c r="AN1316" s="410"/>
      <c r="AO1316" s="410"/>
      <c r="AP1316" s="410"/>
      <c r="AQ1316" s="410"/>
      <c r="AR1316" s="410"/>
      <c r="AS1316" s="292">
        <f>SUM(AE1316:AR1316)</f>
        <v>0</v>
      </c>
    </row>
    <row r="1317" spans="1:45" ht="15" hidden="1" customHeight="1" outlineLevel="1">
      <c r="A1317" s="519"/>
      <c r="B1317" s="290" t="s">
        <v>718</v>
      </c>
      <c r="C1317" s="287" t="s">
        <v>163</v>
      </c>
      <c r="D1317" s="291"/>
      <c r="E1317" s="291"/>
      <c r="F1317" s="291"/>
      <c r="G1317" s="291"/>
      <c r="H1317" s="291"/>
      <c r="I1317" s="291"/>
      <c r="J1317" s="291"/>
      <c r="K1317" s="291"/>
      <c r="L1317" s="291"/>
      <c r="M1317" s="291"/>
      <c r="N1317" s="291"/>
      <c r="O1317" s="291"/>
      <c r="P1317" s="291"/>
      <c r="Q1317" s="291">
        <f>Q1316</f>
        <v>12</v>
      </c>
      <c r="R1317" s="291"/>
      <c r="S1317" s="291"/>
      <c r="T1317" s="291"/>
      <c r="U1317" s="291"/>
      <c r="V1317" s="291"/>
      <c r="W1317" s="291"/>
      <c r="X1317" s="291"/>
      <c r="Y1317" s="291"/>
      <c r="Z1317" s="291"/>
      <c r="AA1317" s="291"/>
      <c r="AB1317" s="291"/>
      <c r="AC1317" s="291"/>
      <c r="AD1317" s="291"/>
      <c r="AE1317" s="406">
        <f>AE1316</f>
        <v>0</v>
      </c>
      <c r="AF1317" s="406">
        <f t="shared" ref="AF1317:AR1317" si="1992">AF1316</f>
        <v>0</v>
      </c>
      <c r="AG1317" s="406">
        <f t="shared" si="1992"/>
        <v>0</v>
      </c>
      <c r="AH1317" s="406">
        <f t="shared" si="1992"/>
        <v>0</v>
      </c>
      <c r="AI1317" s="406">
        <f t="shared" si="1992"/>
        <v>0</v>
      </c>
      <c r="AJ1317" s="406">
        <f t="shared" si="1992"/>
        <v>0</v>
      </c>
      <c r="AK1317" s="406">
        <f t="shared" si="1992"/>
        <v>0</v>
      </c>
      <c r="AL1317" s="406">
        <f t="shared" si="1992"/>
        <v>0</v>
      </c>
      <c r="AM1317" s="406">
        <f t="shared" si="1992"/>
        <v>0</v>
      </c>
      <c r="AN1317" s="406">
        <f t="shared" si="1992"/>
        <v>0</v>
      </c>
      <c r="AO1317" s="406">
        <f t="shared" si="1992"/>
        <v>0</v>
      </c>
      <c r="AP1317" s="406">
        <f t="shared" si="1992"/>
        <v>0</v>
      </c>
      <c r="AQ1317" s="406">
        <f t="shared" si="1992"/>
        <v>0</v>
      </c>
      <c r="AR1317" s="406">
        <f t="shared" si="1992"/>
        <v>0</v>
      </c>
      <c r="AS1317" s="302"/>
    </row>
    <row r="1318" spans="1:45" ht="15" hidden="1" customHeight="1" outlineLevel="1">
      <c r="A1318" s="519"/>
      <c r="B1318" s="423"/>
      <c r="C1318" s="287"/>
      <c r="D1318" s="287"/>
      <c r="E1318" s="287"/>
      <c r="F1318" s="287"/>
      <c r="G1318" s="287"/>
      <c r="H1318" s="287"/>
      <c r="I1318" s="287"/>
      <c r="J1318" s="287"/>
      <c r="K1318" s="287"/>
      <c r="L1318" s="287"/>
      <c r="M1318" s="287"/>
      <c r="N1318" s="287"/>
      <c r="O1318" s="287"/>
      <c r="P1318" s="287"/>
      <c r="Q1318" s="287"/>
      <c r="R1318" s="287"/>
      <c r="S1318" s="287"/>
      <c r="T1318" s="287"/>
      <c r="U1318" s="287"/>
      <c r="V1318" s="287"/>
      <c r="W1318" s="287"/>
      <c r="X1318" s="287"/>
      <c r="Y1318" s="287"/>
      <c r="Z1318" s="287"/>
      <c r="AA1318" s="287"/>
      <c r="AB1318" s="287"/>
      <c r="AC1318" s="287"/>
      <c r="AD1318" s="287"/>
      <c r="AE1318" s="407"/>
      <c r="AF1318" s="420"/>
      <c r="AG1318" s="420"/>
      <c r="AH1318" s="420"/>
      <c r="AI1318" s="420"/>
      <c r="AJ1318" s="420"/>
      <c r="AK1318" s="420"/>
      <c r="AL1318" s="420"/>
      <c r="AM1318" s="420"/>
      <c r="AN1318" s="420"/>
      <c r="AO1318" s="420"/>
      <c r="AP1318" s="420"/>
      <c r="AQ1318" s="420"/>
      <c r="AR1318" s="420"/>
      <c r="AS1318" s="302"/>
    </row>
    <row r="1319" spans="1:45" ht="15" hidden="1" customHeight="1" outlineLevel="1">
      <c r="A1319" s="519">
        <v>40</v>
      </c>
      <c r="B1319" s="423" t="s">
        <v>132</v>
      </c>
      <c r="C1319" s="287" t="s">
        <v>25</v>
      </c>
      <c r="D1319" s="291"/>
      <c r="E1319" s="291"/>
      <c r="F1319" s="291"/>
      <c r="G1319" s="291"/>
      <c r="H1319" s="291"/>
      <c r="I1319" s="291"/>
      <c r="J1319" s="291"/>
      <c r="K1319" s="291"/>
      <c r="L1319" s="291"/>
      <c r="M1319" s="291"/>
      <c r="N1319" s="291"/>
      <c r="O1319" s="291"/>
      <c r="P1319" s="291"/>
      <c r="Q1319" s="291">
        <v>12</v>
      </c>
      <c r="R1319" s="291"/>
      <c r="S1319" s="291"/>
      <c r="T1319" s="291"/>
      <c r="U1319" s="291"/>
      <c r="V1319" s="291"/>
      <c r="W1319" s="291"/>
      <c r="X1319" s="291"/>
      <c r="Y1319" s="291"/>
      <c r="Z1319" s="291"/>
      <c r="AA1319" s="291"/>
      <c r="AB1319" s="291"/>
      <c r="AC1319" s="291"/>
      <c r="AD1319" s="291"/>
      <c r="AE1319" s="421"/>
      <c r="AF1319" s="410"/>
      <c r="AG1319" s="410"/>
      <c r="AH1319" s="410"/>
      <c r="AI1319" s="410"/>
      <c r="AJ1319" s="410"/>
      <c r="AK1319" s="410"/>
      <c r="AL1319" s="410"/>
      <c r="AM1319" s="410"/>
      <c r="AN1319" s="410"/>
      <c r="AO1319" s="410"/>
      <c r="AP1319" s="410"/>
      <c r="AQ1319" s="410"/>
      <c r="AR1319" s="410"/>
      <c r="AS1319" s="292">
        <f>SUM(AE1319:AR1319)</f>
        <v>0</v>
      </c>
    </row>
    <row r="1320" spans="1:45" ht="15" hidden="1" customHeight="1" outlineLevel="1">
      <c r="A1320" s="519"/>
      <c r="B1320" s="290" t="s">
        <v>718</v>
      </c>
      <c r="C1320" s="287" t="s">
        <v>163</v>
      </c>
      <c r="D1320" s="291"/>
      <c r="E1320" s="291"/>
      <c r="F1320" s="291"/>
      <c r="G1320" s="291"/>
      <c r="H1320" s="291"/>
      <c r="I1320" s="291"/>
      <c r="J1320" s="291"/>
      <c r="K1320" s="291"/>
      <c r="L1320" s="291"/>
      <c r="M1320" s="291"/>
      <c r="N1320" s="291"/>
      <c r="O1320" s="291"/>
      <c r="P1320" s="291"/>
      <c r="Q1320" s="291">
        <f>Q1319</f>
        <v>12</v>
      </c>
      <c r="R1320" s="291"/>
      <c r="S1320" s="291"/>
      <c r="T1320" s="291"/>
      <c r="U1320" s="291"/>
      <c r="V1320" s="291"/>
      <c r="W1320" s="291"/>
      <c r="X1320" s="291"/>
      <c r="Y1320" s="291"/>
      <c r="Z1320" s="291"/>
      <c r="AA1320" s="291"/>
      <c r="AB1320" s="291"/>
      <c r="AC1320" s="291"/>
      <c r="AD1320" s="291"/>
      <c r="AE1320" s="406">
        <f>AE1319</f>
        <v>0</v>
      </c>
      <c r="AF1320" s="406">
        <f t="shared" ref="AF1320:AR1320" si="1993">AF1319</f>
        <v>0</v>
      </c>
      <c r="AG1320" s="406">
        <f t="shared" si="1993"/>
        <v>0</v>
      </c>
      <c r="AH1320" s="406">
        <f t="shared" si="1993"/>
        <v>0</v>
      </c>
      <c r="AI1320" s="406">
        <f t="shared" si="1993"/>
        <v>0</v>
      </c>
      <c r="AJ1320" s="406">
        <f t="shared" si="1993"/>
        <v>0</v>
      </c>
      <c r="AK1320" s="406">
        <f t="shared" si="1993"/>
        <v>0</v>
      </c>
      <c r="AL1320" s="406">
        <f t="shared" si="1993"/>
        <v>0</v>
      </c>
      <c r="AM1320" s="406">
        <f t="shared" si="1993"/>
        <v>0</v>
      </c>
      <c r="AN1320" s="406">
        <f t="shared" si="1993"/>
        <v>0</v>
      </c>
      <c r="AO1320" s="406">
        <f t="shared" si="1993"/>
        <v>0</v>
      </c>
      <c r="AP1320" s="406">
        <f t="shared" si="1993"/>
        <v>0</v>
      </c>
      <c r="AQ1320" s="406">
        <f t="shared" si="1993"/>
        <v>0</v>
      </c>
      <c r="AR1320" s="406">
        <f t="shared" si="1993"/>
        <v>0</v>
      </c>
      <c r="AS1320" s="302"/>
    </row>
    <row r="1321" spans="1:45" ht="15" hidden="1" customHeight="1" outlineLevel="1">
      <c r="A1321" s="519"/>
      <c r="B1321" s="423"/>
      <c r="C1321" s="287"/>
      <c r="D1321" s="287"/>
      <c r="E1321" s="287"/>
      <c r="F1321" s="287"/>
      <c r="G1321" s="287"/>
      <c r="H1321" s="287"/>
      <c r="I1321" s="287"/>
      <c r="J1321" s="287"/>
      <c r="K1321" s="287"/>
      <c r="L1321" s="287"/>
      <c r="M1321" s="287"/>
      <c r="N1321" s="287"/>
      <c r="O1321" s="287"/>
      <c r="P1321" s="287"/>
      <c r="Q1321" s="287"/>
      <c r="R1321" s="287"/>
      <c r="S1321" s="287"/>
      <c r="T1321" s="287"/>
      <c r="U1321" s="287"/>
      <c r="V1321" s="287"/>
      <c r="W1321" s="287"/>
      <c r="X1321" s="287"/>
      <c r="Y1321" s="287"/>
      <c r="Z1321" s="287"/>
      <c r="AA1321" s="287"/>
      <c r="AB1321" s="287"/>
      <c r="AC1321" s="287"/>
      <c r="AD1321" s="287"/>
      <c r="AE1321" s="407"/>
      <c r="AF1321" s="420"/>
      <c r="AG1321" s="420"/>
      <c r="AH1321" s="420"/>
      <c r="AI1321" s="420"/>
      <c r="AJ1321" s="420"/>
      <c r="AK1321" s="420"/>
      <c r="AL1321" s="420"/>
      <c r="AM1321" s="420"/>
      <c r="AN1321" s="420"/>
      <c r="AO1321" s="420"/>
      <c r="AP1321" s="420"/>
      <c r="AQ1321" s="420"/>
      <c r="AR1321" s="420"/>
      <c r="AS1321" s="302"/>
    </row>
    <row r="1322" spans="1:45" ht="28.5" hidden="1" customHeight="1" outlineLevel="1">
      <c r="A1322" s="519">
        <v>41</v>
      </c>
      <c r="B1322" s="423" t="s">
        <v>133</v>
      </c>
      <c r="C1322" s="287" t="s">
        <v>25</v>
      </c>
      <c r="D1322" s="291"/>
      <c r="E1322" s="291"/>
      <c r="F1322" s="291"/>
      <c r="G1322" s="291"/>
      <c r="H1322" s="291"/>
      <c r="I1322" s="291"/>
      <c r="J1322" s="291"/>
      <c r="K1322" s="291"/>
      <c r="L1322" s="291"/>
      <c r="M1322" s="291"/>
      <c r="N1322" s="291"/>
      <c r="O1322" s="291"/>
      <c r="P1322" s="291"/>
      <c r="Q1322" s="291">
        <v>12</v>
      </c>
      <c r="R1322" s="291"/>
      <c r="S1322" s="291"/>
      <c r="T1322" s="291"/>
      <c r="U1322" s="291"/>
      <c r="V1322" s="291"/>
      <c r="W1322" s="291"/>
      <c r="X1322" s="291"/>
      <c r="Y1322" s="291"/>
      <c r="Z1322" s="291"/>
      <c r="AA1322" s="291"/>
      <c r="AB1322" s="291"/>
      <c r="AC1322" s="291"/>
      <c r="AD1322" s="291"/>
      <c r="AE1322" s="421"/>
      <c r="AF1322" s="410"/>
      <c r="AG1322" s="410"/>
      <c r="AH1322" s="410"/>
      <c r="AI1322" s="410"/>
      <c r="AJ1322" s="410"/>
      <c r="AK1322" s="410"/>
      <c r="AL1322" s="410"/>
      <c r="AM1322" s="410"/>
      <c r="AN1322" s="410"/>
      <c r="AO1322" s="410"/>
      <c r="AP1322" s="410"/>
      <c r="AQ1322" s="410"/>
      <c r="AR1322" s="410"/>
      <c r="AS1322" s="292">
        <f>SUM(AE1322:AR1322)</f>
        <v>0</v>
      </c>
    </row>
    <row r="1323" spans="1:45" ht="15" hidden="1" customHeight="1" outlineLevel="1">
      <c r="A1323" s="519"/>
      <c r="B1323" s="290" t="s">
        <v>718</v>
      </c>
      <c r="C1323" s="287" t="s">
        <v>163</v>
      </c>
      <c r="D1323" s="291"/>
      <c r="E1323" s="291"/>
      <c r="F1323" s="291"/>
      <c r="G1323" s="291"/>
      <c r="H1323" s="291"/>
      <c r="I1323" s="291"/>
      <c r="J1323" s="291"/>
      <c r="K1323" s="291"/>
      <c r="L1323" s="291"/>
      <c r="M1323" s="291"/>
      <c r="N1323" s="291"/>
      <c r="O1323" s="291"/>
      <c r="P1323" s="291"/>
      <c r="Q1323" s="291">
        <f>Q1322</f>
        <v>12</v>
      </c>
      <c r="R1323" s="291"/>
      <c r="S1323" s="291"/>
      <c r="T1323" s="291"/>
      <c r="U1323" s="291"/>
      <c r="V1323" s="291"/>
      <c r="W1323" s="291"/>
      <c r="X1323" s="291"/>
      <c r="Y1323" s="291"/>
      <c r="Z1323" s="291"/>
      <c r="AA1323" s="291"/>
      <c r="AB1323" s="291"/>
      <c r="AC1323" s="291"/>
      <c r="AD1323" s="291"/>
      <c r="AE1323" s="406">
        <f>AE1322</f>
        <v>0</v>
      </c>
      <c r="AF1323" s="406">
        <f t="shared" ref="AF1323:AR1323" si="1994">AF1322</f>
        <v>0</v>
      </c>
      <c r="AG1323" s="406">
        <f t="shared" si="1994"/>
        <v>0</v>
      </c>
      <c r="AH1323" s="406">
        <f t="shared" si="1994"/>
        <v>0</v>
      </c>
      <c r="AI1323" s="406">
        <f t="shared" si="1994"/>
        <v>0</v>
      </c>
      <c r="AJ1323" s="406">
        <f t="shared" si="1994"/>
        <v>0</v>
      </c>
      <c r="AK1323" s="406">
        <f t="shared" si="1994"/>
        <v>0</v>
      </c>
      <c r="AL1323" s="406">
        <f t="shared" si="1994"/>
        <v>0</v>
      </c>
      <c r="AM1323" s="406">
        <f t="shared" si="1994"/>
        <v>0</v>
      </c>
      <c r="AN1323" s="406">
        <f t="shared" si="1994"/>
        <v>0</v>
      </c>
      <c r="AO1323" s="406">
        <f t="shared" si="1994"/>
        <v>0</v>
      </c>
      <c r="AP1323" s="406">
        <f t="shared" si="1994"/>
        <v>0</v>
      </c>
      <c r="AQ1323" s="406">
        <f t="shared" si="1994"/>
        <v>0</v>
      </c>
      <c r="AR1323" s="406">
        <f t="shared" si="1994"/>
        <v>0</v>
      </c>
      <c r="AS1323" s="302"/>
    </row>
    <row r="1324" spans="1:45" ht="15" hidden="1" customHeight="1" outlineLevel="1">
      <c r="A1324" s="519"/>
      <c r="B1324" s="423"/>
      <c r="C1324" s="287"/>
      <c r="D1324" s="287"/>
      <c r="E1324" s="287"/>
      <c r="F1324" s="287"/>
      <c r="G1324" s="287"/>
      <c r="H1324" s="287"/>
      <c r="I1324" s="287"/>
      <c r="J1324" s="287"/>
      <c r="K1324" s="287"/>
      <c r="L1324" s="287"/>
      <c r="M1324" s="287"/>
      <c r="N1324" s="287"/>
      <c r="O1324" s="287"/>
      <c r="P1324" s="287"/>
      <c r="Q1324" s="287"/>
      <c r="R1324" s="287"/>
      <c r="S1324" s="287"/>
      <c r="T1324" s="287"/>
      <c r="U1324" s="287"/>
      <c r="V1324" s="287"/>
      <c r="W1324" s="287"/>
      <c r="X1324" s="287"/>
      <c r="Y1324" s="287"/>
      <c r="Z1324" s="287"/>
      <c r="AA1324" s="287"/>
      <c r="AB1324" s="287"/>
      <c r="AC1324" s="287"/>
      <c r="AD1324" s="287"/>
      <c r="AE1324" s="407"/>
      <c r="AF1324" s="420"/>
      <c r="AG1324" s="420"/>
      <c r="AH1324" s="420"/>
      <c r="AI1324" s="420"/>
      <c r="AJ1324" s="420"/>
      <c r="AK1324" s="420"/>
      <c r="AL1324" s="420"/>
      <c r="AM1324" s="420"/>
      <c r="AN1324" s="420"/>
      <c r="AO1324" s="420"/>
      <c r="AP1324" s="420"/>
      <c r="AQ1324" s="420"/>
      <c r="AR1324" s="420"/>
      <c r="AS1324" s="302"/>
    </row>
    <row r="1325" spans="1:45" ht="28.5" hidden="1" customHeight="1" outlineLevel="1">
      <c r="A1325" s="519">
        <v>42</v>
      </c>
      <c r="B1325" s="423" t="s">
        <v>134</v>
      </c>
      <c r="C1325" s="287" t="s">
        <v>25</v>
      </c>
      <c r="D1325" s="291"/>
      <c r="E1325" s="291"/>
      <c r="F1325" s="291"/>
      <c r="G1325" s="291"/>
      <c r="H1325" s="291"/>
      <c r="I1325" s="291"/>
      <c r="J1325" s="291"/>
      <c r="K1325" s="291"/>
      <c r="L1325" s="291"/>
      <c r="M1325" s="291"/>
      <c r="N1325" s="291"/>
      <c r="O1325" s="291"/>
      <c r="P1325" s="291"/>
      <c r="Q1325" s="287"/>
      <c r="R1325" s="291"/>
      <c r="S1325" s="291"/>
      <c r="T1325" s="291"/>
      <c r="U1325" s="291"/>
      <c r="V1325" s="291"/>
      <c r="W1325" s="291"/>
      <c r="X1325" s="291"/>
      <c r="Y1325" s="291"/>
      <c r="Z1325" s="291"/>
      <c r="AA1325" s="291"/>
      <c r="AB1325" s="291"/>
      <c r="AC1325" s="291"/>
      <c r="AD1325" s="291"/>
      <c r="AE1325" s="421"/>
      <c r="AF1325" s="410"/>
      <c r="AG1325" s="410"/>
      <c r="AH1325" s="410"/>
      <c r="AI1325" s="410"/>
      <c r="AJ1325" s="410"/>
      <c r="AK1325" s="410"/>
      <c r="AL1325" s="410"/>
      <c r="AM1325" s="410"/>
      <c r="AN1325" s="410"/>
      <c r="AO1325" s="410"/>
      <c r="AP1325" s="410"/>
      <c r="AQ1325" s="410"/>
      <c r="AR1325" s="410"/>
      <c r="AS1325" s="292">
        <f>SUM(AE1325:AR1325)</f>
        <v>0</v>
      </c>
    </row>
    <row r="1326" spans="1:45" ht="15" hidden="1" customHeight="1" outlineLevel="1">
      <c r="A1326" s="519"/>
      <c r="B1326" s="290" t="s">
        <v>718</v>
      </c>
      <c r="C1326" s="287" t="s">
        <v>163</v>
      </c>
      <c r="D1326" s="291"/>
      <c r="E1326" s="291"/>
      <c r="F1326" s="291"/>
      <c r="G1326" s="291"/>
      <c r="H1326" s="291"/>
      <c r="I1326" s="291"/>
      <c r="J1326" s="291"/>
      <c r="K1326" s="291"/>
      <c r="L1326" s="291"/>
      <c r="M1326" s="291"/>
      <c r="N1326" s="291"/>
      <c r="O1326" s="291"/>
      <c r="P1326" s="291"/>
      <c r="Q1326" s="463"/>
      <c r="R1326" s="291"/>
      <c r="S1326" s="291"/>
      <c r="T1326" s="291"/>
      <c r="U1326" s="291"/>
      <c r="V1326" s="291"/>
      <c r="W1326" s="291"/>
      <c r="X1326" s="291"/>
      <c r="Y1326" s="291"/>
      <c r="Z1326" s="291"/>
      <c r="AA1326" s="291"/>
      <c r="AB1326" s="291"/>
      <c r="AC1326" s="291"/>
      <c r="AD1326" s="291"/>
      <c r="AE1326" s="406">
        <f>AE1325</f>
        <v>0</v>
      </c>
      <c r="AF1326" s="406">
        <f t="shared" ref="AF1326:AR1326" si="1995">AF1325</f>
        <v>0</v>
      </c>
      <c r="AG1326" s="406">
        <f t="shared" si="1995"/>
        <v>0</v>
      </c>
      <c r="AH1326" s="406">
        <f t="shared" si="1995"/>
        <v>0</v>
      </c>
      <c r="AI1326" s="406">
        <f t="shared" si="1995"/>
        <v>0</v>
      </c>
      <c r="AJ1326" s="406">
        <f t="shared" si="1995"/>
        <v>0</v>
      </c>
      <c r="AK1326" s="406">
        <f t="shared" si="1995"/>
        <v>0</v>
      </c>
      <c r="AL1326" s="406">
        <f t="shared" si="1995"/>
        <v>0</v>
      </c>
      <c r="AM1326" s="406">
        <f t="shared" si="1995"/>
        <v>0</v>
      </c>
      <c r="AN1326" s="406">
        <f t="shared" si="1995"/>
        <v>0</v>
      </c>
      <c r="AO1326" s="406">
        <f t="shared" si="1995"/>
        <v>0</v>
      </c>
      <c r="AP1326" s="406">
        <f t="shared" si="1995"/>
        <v>0</v>
      </c>
      <c r="AQ1326" s="406">
        <f t="shared" si="1995"/>
        <v>0</v>
      </c>
      <c r="AR1326" s="406">
        <f t="shared" si="1995"/>
        <v>0</v>
      </c>
      <c r="AS1326" s="302"/>
    </row>
    <row r="1327" spans="1:45" ht="15" hidden="1" customHeight="1" outlineLevel="1">
      <c r="A1327" s="519"/>
      <c r="B1327" s="423"/>
      <c r="C1327" s="287"/>
      <c r="D1327" s="287"/>
      <c r="E1327" s="287"/>
      <c r="F1327" s="287"/>
      <c r="G1327" s="287"/>
      <c r="H1327" s="287"/>
      <c r="I1327" s="287"/>
      <c r="J1327" s="287"/>
      <c r="K1327" s="287"/>
      <c r="L1327" s="287"/>
      <c r="M1327" s="287"/>
      <c r="N1327" s="287"/>
      <c r="O1327" s="287"/>
      <c r="P1327" s="287"/>
      <c r="Q1327" s="287"/>
      <c r="R1327" s="287"/>
      <c r="S1327" s="287"/>
      <c r="T1327" s="287"/>
      <c r="U1327" s="287"/>
      <c r="V1327" s="287"/>
      <c r="W1327" s="287"/>
      <c r="X1327" s="287"/>
      <c r="Y1327" s="287"/>
      <c r="Z1327" s="287"/>
      <c r="AA1327" s="287"/>
      <c r="AB1327" s="287"/>
      <c r="AC1327" s="287"/>
      <c r="AD1327" s="287"/>
      <c r="AE1327" s="407"/>
      <c r="AF1327" s="420"/>
      <c r="AG1327" s="420"/>
      <c r="AH1327" s="420"/>
      <c r="AI1327" s="420"/>
      <c r="AJ1327" s="420"/>
      <c r="AK1327" s="420"/>
      <c r="AL1327" s="420"/>
      <c r="AM1327" s="420"/>
      <c r="AN1327" s="420"/>
      <c r="AO1327" s="420"/>
      <c r="AP1327" s="420"/>
      <c r="AQ1327" s="420"/>
      <c r="AR1327" s="420"/>
      <c r="AS1327" s="302"/>
    </row>
    <row r="1328" spans="1:45" ht="15" hidden="1" customHeight="1" outlineLevel="1">
      <c r="A1328" s="519">
        <v>43</v>
      </c>
      <c r="B1328" s="423" t="s">
        <v>135</v>
      </c>
      <c r="C1328" s="287" t="s">
        <v>25</v>
      </c>
      <c r="D1328" s="291"/>
      <c r="E1328" s="291"/>
      <c r="F1328" s="291"/>
      <c r="G1328" s="291"/>
      <c r="H1328" s="291"/>
      <c r="I1328" s="291"/>
      <c r="J1328" s="291"/>
      <c r="K1328" s="291"/>
      <c r="L1328" s="291"/>
      <c r="M1328" s="291"/>
      <c r="N1328" s="291"/>
      <c r="O1328" s="291"/>
      <c r="P1328" s="291"/>
      <c r="Q1328" s="291">
        <v>12</v>
      </c>
      <c r="R1328" s="291"/>
      <c r="S1328" s="291"/>
      <c r="T1328" s="291"/>
      <c r="U1328" s="291"/>
      <c r="V1328" s="291"/>
      <c r="W1328" s="291"/>
      <c r="X1328" s="291"/>
      <c r="Y1328" s="291"/>
      <c r="Z1328" s="291"/>
      <c r="AA1328" s="291"/>
      <c r="AB1328" s="291"/>
      <c r="AC1328" s="291"/>
      <c r="AD1328" s="291"/>
      <c r="AE1328" s="421"/>
      <c r="AF1328" s="410"/>
      <c r="AG1328" s="410"/>
      <c r="AH1328" s="410"/>
      <c r="AI1328" s="410"/>
      <c r="AJ1328" s="410"/>
      <c r="AK1328" s="410"/>
      <c r="AL1328" s="410"/>
      <c r="AM1328" s="410"/>
      <c r="AN1328" s="410"/>
      <c r="AO1328" s="410"/>
      <c r="AP1328" s="410"/>
      <c r="AQ1328" s="410"/>
      <c r="AR1328" s="410"/>
      <c r="AS1328" s="292">
        <f>SUM(AE1328:AR1328)</f>
        <v>0</v>
      </c>
    </row>
    <row r="1329" spans="1:45" ht="15" hidden="1" customHeight="1" outlineLevel="1">
      <c r="A1329" s="519"/>
      <c r="B1329" s="290" t="s">
        <v>718</v>
      </c>
      <c r="C1329" s="287" t="s">
        <v>163</v>
      </c>
      <c r="D1329" s="291"/>
      <c r="E1329" s="291"/>
      <c r="F1329" s="291"/>
      <c r="G1329" s="291"/>
      <c r="H1329" s="291"/>
      <c r="I1329" s="291"/>
      <c r="J1329" s="291"/>
      <c r="K1329" s="291"/>
      <c r="L1329" s="291"/>
      <c r="M1329" s="291"/>
      <c r="N1329" s="291"/>
      <c r="O1329" s="291"/>
      <c r="P1329" s="291"/>
      <c r="Q1329" s="291">
        <f>Q1328</f>
        <v>12</v>
      </c>
      <c r="R1329" s="291"/>
      <c r="S1329" s="291"/>
      <c r="T1329" s="291"/>
      <c r="U1329" s="291"/>
      <c r="V1329" s="291"/>
      <c r="W1329" s="291"/>
      <c r="X1329" s="291"/>
      <c r="Y1329" s="291"/>
      <c r="Z1329" s="291"/>
      <c r="AA1329" s="291"/>
      <c r="AB1329" s="291"/>
      <c r="AC1329" s="291"/>
      <c r="AD1329" s="291"/>
      <c r="AE1329" s="406">
        <f>AE1328</f>
        <v>0</v>
      </c>
      <c r="AF1329" s="406">
        <f t="shared" ref="AF1329:AR1329" si="1996">AF1328</f>
        <v>0</v>
      </c>
      <c r="AG1329" s="406">
        <f t="shared" si="1996"/>
        <v>0</v>
      </c>
      <c r="AH1329" s="406">
        <f t="shared" si="1996"/>
        <v>0</v>
      </c>
      <c r="AI1329" s="406">
        <f t="shared" si="1996"/>
        <v>0</v>
      </c>
      <c r="AJ1329" s="406">
        <f t="shared" si="1996"/>
        <v>0</v>
      </c>
      <c r="AK1329" s="406">
        <f t="shared" si="1996"/>
        <v>0</v>
      </c>
      <c r="AL1329" s="406">
        <f t="shared" si="1996"/>
        <v>0</v>
      </c>
      <c r="AM1329" s="406">
        <f t="shared" si="1996"/>
        <v>0</v>
      </c>
      <c r="AN1329" s="406">
        <f t="shared" si="1996"/>
        <v>0</v>
      </c>
      <c r="AO1329" s="406">
        <f t="shared" si="1996"/>
        <v>0</v>
      </c>
      <c r="AP1329" s="406">
        <f t="shared" si="1996"/>
        <v>0</v>
      </c>
      <c r="AQ1329" s="406">
        <f t="shared" si="1996"/>
        <v>0</v>
      </c>
      <c r="AR1329" s="406">
        <f t="shared" si="1996"/>
        <v>0</v>
      </c>
      <c r="AS1329" s="302"/>
    </row>
    <row r="1330" spans="1:45" ht="15" hidden="1" customHeight="1" outlineLevel="1">
      <c r="A1330" s="519"/>
      <c r="B1330" s="423"/>
      <c r="C1330" s="287"/>
      <c r="D1330" s="287"/>
      <c r="E1330" s="287"/>
      <c r="F1330" s="287"/>
      <c r="G1330" s="287"/>
      <c r="H1330" s="287"/>
      <c r="I1330" s="287"/>
      <c r="J1330" s="287"/>
      <c r="K1330" s="287"/>
      <c r="L1330" s="287"/>
      <c r="M1330" s="287"/>
      <c r="N1330" s="287"/>
      <c r="O1330" s="287"/>
      <c r="P1330" s="287"/>
      <c r="Q1330" s="287"/>
      <c r="R1330" s="287"/>
      <c r="S1330" s="287"/>
      <c r="T1330" s="287"/>
      <c r="U1330" s="287"/>
      <c r="V1330" s="287"/>
      <c r="W1330" s="287"/>
      <c r="X1330" s="287"/>
      <c r="Y1330" s="287"/>
      <c r="Z1330" s="287"/>
      <c r="AA1330" s="287"/>
      <c r="AB1330" s="287"/>
      <c r="AC1330" s="287"/>
      <c r="AD1330" s="287"/>
      <c r="AE1330" s="407"/>
      <c r="AF1330" s="420"/>
      <c r="AG1330" s="420"/>
      <c r="AH1330" s="420"/>
      <c r="AI1330" s="420"/>
      <c r="AJ1330" s="420"/>
      <c r="AK1330" s="420"/>
      <c r="AL1330" s="420"/>
      <c r="AM1330" s="420"/>
      <c r="AN1330" s="420"/>
      <c r="AO1330" s="420"/>
      <c r="AP1330" s="420"/>
      <c r="AQ1330" s="420"/>
      <c r="AR1330" s="420"/>
      <c r="AS1330" s="302"/>
    </row>
    <row r="1331" spans="1:45" ht="28.5" hidden="1" customHeight="1" outlineLevel="1">
      <c r="A1331" s="519">
        <v>44</v>
      </c>
      <c r="B1331" s="423" t="s">
        <v>136</v>
      </c>
      <c r="C1331" s="287" t="s">
        <v>25</v>
      </c>
      <c r="D1331" s="291"/>
      <c r="E1331" s="291"/>
      <c r="F1331" s="291"/>
      <c r="G1331" s="291"/>
      <c r="H1331" s="291"/>
      <c r="I1331" s="291"/>
      <c r="J1331" s="291"/>
      <c r="K1331" s="291"/>
      <c r="L1331" s="291"/>
      <c r="M1331" s="291"/>
      <c r="N1331" s="291"/>
      <c r="O1331" s="291"/>
      <c r="P1331" s="291"/>
      <c r="Q1331" s="291">
        <v>12</v>
      </c>
      <c r="R1331" s="291"/>
      <c r="S1331" s="291"/>
      <c r="T1331" s="291"/>
      <c r="U1331" s="291"/>
      <c r="V1331" s="291"/>
      <c r="W1331" s="291"/>
      <c r="X1331" s="291"/>
      <c r="Y1331" s="291"/>
      <c r="Z1331" s="291"/>
      <c r="AA1331" s="291"/>
      <c r="AB1331" s="291"/>
      <c r="AC1331" s="291"/>
      <c r="AD1331" s="291"/>
      <c r="AE1331" s="421"/>
      <c r="AF1331" s="410"/>
      <c r="AG1331" s="410"/>
      <c r="AH1331" s="410"/>
      <c r="AI1331" s="410"/>
      <c r="AJ1331" s="410"/>
      <c r="AK1331" s="410"/>
      <c r="AL1331" s="410"/>
      <c r="AM1331" s="410"/>
      <c r="AN1331" s="410"/>
      <c r="AO1331" s="410"/>
      <c r="AP1331" s="410"/>
      <c r="AQ1331" s="410"/>
      <c r="AR1331" s="410"/>
      <c r="AS1331" s="292">
        <f>SUM(AE1331:AR1331)</f>
        <v>0</v>
      </c>
    </row>
    <row r="1332" spans="1:45" ht="15" hidden="1" customHeight="1" outlineLevel="1">
      <c r="A1332" s="519"/>
      <c r="B1332" s="290" t="s">
        <v>718</v>
      </c>
      <c r="C1332" s="287" t="s">
        <v>163</v>
      </c>
      <c r="D1332" s="291"/>
      <c r="E1332" s="291"/>
      <c r="F1332" s="291"/>
      <c r="G1332" s="291"/>
      <c r="H1332" s="291"/>
      <c r="I1332" s="291"/>
      <c r="J1332" s="291"/>
      <c r="K1332" s="291"/>
      <c r="L1332" s="291"/>
      <c r="M1332" s="291"/>
      <c r="N1332" s="291"/>
      <c r="O1332" s="291"/>
      <c r="P1332" s="291"/>
      <c r="Q1332" s="291">
        <f>Q1331</f>
        <v>12</v>
      </c>
      <c r="R1332" s="291"/>
      <c r="S1332" s="291"/>
      <c r="T1332" s="291"/>
      <c r="U1332" s="291"/>
      <c r="V1332" s="291"/>
      <c r="W1332" s="291"/>
      <c r="X1332" s="291"/>
      <c r="Y1332" s="291"/>
      <c r="Z1332" s="291"/>
      <c r="AA1332" s="291"/>
      <c r="AB1332" s="291"/>
      <c r="AC1332" s="291"/>
      <c r="AD1332" s="291"/>
      <c r="AE1332" s="406">
        <f>AE1331</f>
        <v>0</v>
      </c>
      <c r="AF1332" s="406">
        <f t="shared" ref="AF1332:AR1332" si="1997">AF1331</f>
        <v>0</v>
      </c>
      <c r="AG1332" s="406">
        <f t="shared" si="1997"/>
        <v>0</v>
      </c>
      <c r="AH1332" s="406">
        <f t="shared" si="1997"/>
        <v>0</v>
      </c>
      <c r="AI1332" s="406">
        <f t="shared" si="1997"/>
        <v>0</v>
      </c>
      <c r="AJ1332" s="406">
        <f t="shared" si="1997"/>
        <v>0</v>
      </c>
      <c r="AK1332" s="406">
        <f t="shared" si="1997"/>
        <v>0</v>
      </c>
      <c r="AL1332" s="406">
        <f t="shared" si="1997"/>
        <v>0</v>
      </c>
      <c r="AM1332" s="406">
        <f t="shared" si="1997"/>
        <v>0</v>
      </c>
      <c r="AN1332" s="406">
        <f t="shared" si="1997"/>
        <v>0</v>
      </c>
      <c r="AO1332" s="406">
        <f t="shared" si="1997"/>
        <v>0</v>
      </c>
      <c r="AP1332" s="406">
        <f t="shared" si="1997"/>
        <v>0</v>
      </c>
      <c r="AQ1332" s="406">
        <f t="shared" si="1997"/>
        <v>0</v>
      </c>
      <c r="AR1332" s="406">
        <f t="shared" si="1997"/>
        <v>0</v>
      </c>
      <c r="AS1332" s="302"/>
    </row>
    <row r="1333" spans="1:45" ht="15" hidden="1" customHeight="1" outlineLevel="1">
      <c r="A1333" s="519"/>
      <c r="B1333" s="423"/>
      <c r="C1333" s="287"/>
      <c r="D1333" s="287"/>
      <c r="E1333" s="287"/>
      <c r="F1333" s="287"/>
      <c r="G1333" s="287"/>
      <c r="H1333" s="287"/>
      <c r="I1333" s="287"/>
      <c r="J1333" s="287"/>
      <c r="K1333" s="287"/>
      <c r="L1333" s="287"/>
      <c r="M1333" s="287"/>
      <c r="N1333" s="287"/>
      <c r="O1333" s="287"/>
      <c r="P1333" s="287"/>
      <c r="Q1333" s="287"/>
      <c r="R1333" s="287"/>
      <c r="S1333" s="287"/>
      <c r="T1333" s="287"/>
      <c r="U1333" s="287"/>
      <c r="V1333" s="287"/>
      <c r="W1333" s="287"/>
      <c r="X1333" s="287"/>
      <c r="Y1333" s="287"/>
      <c r="Z1333" s="287"/>
      <c r="AA1333" s="287"/>
      <c r="AB1333" s="287"/>
      <c r="AC1333" s="287"/>
      <c r="AD1333" s="287"/>
      <c r="AE1333" s="407"/>
      <c r="AF1333" s="420"/>
      <c r="AG1333" s="420"/>
      <c r="AH1333" s="420"/>
      <c r="AI1333" s="420"/>
      <c r="AJ1333" s="420"/>
      <c r="AK1333" s="420"/>
      <c r="AL1333" s="420"/>
      <c r="AM1333" s="420"/>
      <c r="AN1333" s="420"/>
      <c r="AO1333" s="420"/>
      <c r="AP1333" s="420"/>
      <c r="AQ1333" s="420"/>
      <c r="AR1333" s="420"/>
      <c r="AS1333" s="302"/>
    </row>
    <row r="1334" spans="1:45" ht="32.450000000000003" hidden="1" customHeight="1" outlineLevel="1">
      <c r="A1334" s="519">
        <v>45</v>
      </c>
      <c r="B1334" s="423" t="s">
        <v>137</v>
      </c>
      <c r="C1334" s="287" t="s">
        <v>25</v>
      </c>
      <c r="D1334" s="291"/>
      <c r="E1334" s="291"/>
      <c r="F1334" s="291"/>
      <c r="G1334" s="291"/>
      <c r="H1334" s="291"/>
      <c r="I1334" s="291"/>
      <c r="J1334" s="291"/>
      <c r="K1334" s="291"/>
      <c r="L1334" s="291"/>
      <c r="M1334" s="291"/>
      <c r="N1334" s="291"/>
      <c r="O1334" s="291"/>
      <c r="P1334" s="291"/>
      <c r="Q1334" s="291">
        <v>12</v>
      </c>
      <c r="R1334" s="291"/>
      <c r="S1334" s="291"/>
      <c r="T1334" s="291"/>
      <c r="U1334" s="291"/>
      <c r="V1334" s="291"/>
      <c r="W1334" s="291"/>
      <c r="X1334" s="291"/>
      <c r="Y1334" s="291"/>
      <c r="Z1334" s="291"/>
      <c r="AA1334" s="291"/>
      <c r="AB1334" s="291"/>
      <c r="AC1334" s="291"/>
      <c r="AD1334" s="291"/>
      <c r="AE1334" s="421"/>
      <c r="AF1334" s="410"/>
      <c r="AG1334" s="410"/>
      <c r="AH1334" s="410"/>
      <c r="AI1334" s="410"/>
      <c r="AJ1334" s="410"/>
      <c r="AK1334" s="410"/>
      <c r="AL1334" s="410"/>
      <c r="AM1334" s="410"/>
      <c r="AN1334" s="410"/>
      <c r="AO1334" s="410"/>
      <c r="AP1334" s="410"/>
      <c r="AQ1334" s="410"/>
      <c r="AR1334" s="410"/>
      <c r="AS1334" s="292">
        <f>SUM(AE1334:AR1334)</f>
        <v>0</v>
      </c>
    </row>
    <row r="1335" spans="1:45" ht="15" hidden="1" customHeight="1" outlineLevel="1">
      <c r="A1335" s="519"/>
      <c r="B1335" s="290" t="s">
        <v>718</v>
      </c>
      <c r="C1335" s="287" t="s">
        <v>163</v>
      </c>
      <c r="D1335" s="291"/>
      <c r="E1335" s="291"/>
      <c r="F1335" s="291"/>
      <c r="G1335" s="291"/>
      <c r="H1335" s="291"/>
      <c r="I1335" s="291"/>
      <c r="J1335" s="291"/>
      <c r="K1335" s="291"/>
      <c r="L1335" s="291"/>
      <c r="M1335" s="291"/>
      <c r="N1335" s="291"/>
      <c r="O1335" s="291"/>
      <c r="P1335" s="291"/>
      <c r="Q1335" s="291">
        <f>Q1334</f>
        <v>12</v>
      </c>
      <c r="R1335" s="291"/>
      <c r="S1335" s="291"/>
      <c r="T1335" s="291"/>
      <c r="U1335" s="291"/>
      <c r="V1335" s="291"/>
      <c r="W1335" s="291"/>
      <c r="X1335" s="291"/>
      <c r="Y1335" s="291"/>
      <c r="Z1335" s="291"/>
      <c r="AA1335" s="291"/>
      <c r="AB1335" s="291"/>
      <c r="AC1335" s="291"/>
      <c r="AD1335" s="291"/>
      <c r="AE1335" s="406">
        <f>AE1334</f>
        <v>0</v>
      </c>
      <c r="AF1335" s="406">
        <f t="shared" ref="AF1335:AR1335" si="1998">AF1334</f>
        <v>0</v>
      </c>
      <c r="AG1335" s="406">
        <f t="shared" si="1998"/>
        <v>0</v>
      </c>
      <c r="AH1335" s="406">
        <f t="shared" si="1998"/>
        <v>0</v>
      </c>
      <c r="AI1335" s="406">
        <f t="shared" si="1998"/>
        <v>0</v>
      </c>
      <c r="AJ1335" s="406">
        <f t="shared" si="1998"/>
        <v>0</v>
      </c>
      <c r="AK1335" s="406">
        <f t="shared" si="1998"/>
        <v>0</v>
      </c>
      <c r="AL1335" s="406">
        <f t="shared" si="1998"/>
        <v>0</v>
      </c>
      <c r="AM1335" s="406">
        <f t="shared" si="1998"/>
        <v>0</v>
      </c>
      <c r="AN1335" s="406">
        <f t="shared" si="1998"/>
        <v>0</v>
      </c>
      <c r="AO1335" s="406">
        <f t="shared" si="1998"/>
        <v>0</v>
      </c>
      <c r="AP1335" s="406">
        <f t="shared" si="1998"/>
        <v>0</v>
      </c>
      <c r="AQ1335" s="406">
        <f t="shared" si="1998"/>
        <v>0</v>
      </c>
      <c r="AR1335" s="406">
        <f t="shared" si="1998"/>
        <v>0</v>
      </c>
      <c r="AS1335" s="302"/>
    </row>
    <row r="1336" spans="1:45" ht="15" hidden="1" customHeight="1" outlineLevel="1">
      <c r="A1336" s="519"/>
      <c r="B1336" s="423"/>
      <c r="C1336" s="287"/>
      <c r="D1336" s="287"/>
      <c r="E1336" s="287"/>
      <c r="F1336" s="287"/>
      <c r="G1336" s="287"/>
      <c r="H1336" s="287"/>
      <c r="I1336" s="287"/>
      <c r="J1336" s="287"/>
      <c r="K1336" s="287"/>
      <c r="L1336" s="287"/>
      <c r="M1336" s="287"/>
      <c r="N1336" s="287"/>
      <c r="O1336" s="287"/>
      <c r="P1336" s="287"/>
      <c r="Q1336" s="287"/>
      <c r="R1336" s="287"/>
      <c r="S1336" s="287"/>
      <c r="T1336" s="287"/>
      <c r="U1336" s="287"/>
      <c r="V1336" s="287"/>
      <c r="W1336" s="287"/>
      <c r="X1336" s="287"/>
      <c r="Y1336" s="287"/>
      <c r="Z1336" s="287"/>
      <c r="AA1336" s="287"/>
      <c r="AB1336" s="287"/>
      <c r="AC1336" s="287"/>
      <c r="AD1336" s="287"/>
      <c r="AE1336" s="407"/>
      <c r="AF1336" s="420"/>
      <c r="AG1336" s="420"/>
      <c r="AH1336" s="420"/>
      <c r="AI1336" s="420"/>
      <c r="AJ1336" s="420"/>
      <c r="AK1336" s="420"/>
      <c r="AL1336" s="420"/>
      <c r="AM1336" s="420"/>
      <c r="AN1336" s="420"/>
      <c r="AO1336" s="420"/>
      <c r="AP1336" s="420"/>
      <c r="AQ1336" s="420"/>
      <c r="AR1336" s="420"/>
      <c r="AS1336" s="302"/>
    </row>
    <row r="1337" spans="1:45" ht="32.1" hidden="1" customHeight="1" outlineLevel="1">
      <c r="A1337" s="519">
        <v>46</v>
      </c>
      <c r="B1337" s="423" t="s">
        <v>138</v>
      </c>
      <c r="C1337" s="287" t="s">
        <v>25</v>
      </c>
      <c r="D1337" s="291"/>
      <c r="E1337" s="291"/>
      <c r="F1337" s="291"/>
      <c r="G1337" s="291"/>
      <c r="H1337" s="291"/>
      <c r="I1337" s="291"/>
      <c r="J1337" s="291"/>
      <c r="K1337" s="291"/>
      <c r="L1337" s="291"/>
      <c r="M1337" s="291"/>
      <c r="N1337" s="291"/>
      <c r="O1337" s="291"/>
      <c r="P1337" s="291"/>
      <c r="Q1337" s="291">
        <v>12</v>
      </c>
      <c r="R1337" s="291"/>
      <c r="S1337" s="291"/>
      <c r="T1337" s="291"/>
      <c r="U1337" s="291"/>
      <c r="V1337" s="291"/>
      <c r="W1337" s="291"/>
      <c r="X1337" s="291"/>
      <c r="Y1337" s="291"/>
      <c r="Z1337" s="291"/>
      <c r="AA1337" s="291"/>
      <c r="AB1337" s="291"/>
      <c r="AC1337" s="291"/>
      <c r="AD1337" s="291"/>
      <c r="AE1337" s="421"/>
      <c r="AF1337" s="410"/>
      <c r="AG1337" s="410"/>
      <c r="AH1337" s="410"/>
      <c r="AI1337" s="410"/>
      <c r="AJ1337" s="410"/>
      <c r="AK1337" s="410"/>
      <c r="AL1337" s="410"/>
      <c r="AM1337" s="410"/>
      <c r="AN1337" s="410"/>
      <c r="AO1337" s="410"/>
      <c r="AP1337" s="410"/>
      <c r="AQ1337" s="410"/>
      <c r="AR1337" s="410"/>
      <c r="AS1337" s="292">
        <f>SUM(AE1337:AR1337)</f>
        <v>0</v>
      </c>
    </row>
    <row r="1338" spans="1:45" ht="15" hidden="1" customHeight="1" outlineLevel="1">
      <c r="A1338" s="519"/>
      <c r="B1338" s="290" t="s">
        <v>718</v>
      </c>
      <c r="C1338" s="287" t="s">
        <v>163</v>
      </c>
      <c r="D1338" s="291"/>
      <c r="E1338" s="291"/>
      <c r="F1338" s="291"/>
      <c r="G1338" s="291"/>
      <c r="H1338" s="291"/>
      <c r="I1338" s="291"/>
      <c r="J1338" s="291"/>
      <c r="K1338" s="291"/>
      <c r="L1338" s="291"/>
      <c r="M1338" s="291"/>
      <c r="N1338" s="291"/>
      <c r="O1338" s="291"/>
      <c r="P1338" s="291"/>
      <c r="Q1338" s="291">
        <f>Q1337</f>
        <v>12</v>
      </c>
      <c r="R1338" s="291"/>
      <c r="S1338" s="291"/>
      <c r="T1338" s="291"/>
      <c r="U1338" s="291"/>
      <c r="V1338" s="291"/>
      <c r="W1338" s="291"/>
      <c r="X1338" s="291"/>
      <c r="Y1338" s="291"/>
      <c r="Z1338" s="291"/>
      <c r="AA1338" s="291"/>
      <c r="AB1338" s="291"/>
      <c r="AC1338" s="291"/>
      <c r="AD1338" s="291"/>
      <c r="AE1338" s="406">
        <f>AE1337</f>
        <v>0</v>
      </c>
      <c r="AF1338" s="406">
        <f t="shared" ref="AF1338:AR1338" si="1999">AF1337</f>
        <v>0</v>
      </c>
      <c r="AG1338" s="406">
        <f t="shared" si="1999"/>
        <v>0</v>
      </c>
      <c r="AH1338" s="406">
        <f t="shared" si="1999"/>
        <v>0</v>
      </c>
      <c r="AI1338" s="406">
        <f t="shared" si="1999"/>
        <v>0</v>
      </c>
      <c r="AJ1338" s="406">
        <f t="shared" si="1999"/>
        <v>0</v>
      </c>
      <c r="AK1338" s="406">
        <f t="shared" si="1999"/>
        <v>0</v>
      </c>
      <c r="AL1338" s="406">
        <f t="shared" si="1999"/>
        <v>0</v>
      </c>
      <c r="AM1338" s="406">
        <f t="shared" si="1999"/>
        <v>0</v>
      </c>
      <c r="AN1338" s="406">
        <f t="shared" si="1999"/>
        <v>0</v>
      </c>
      <c r="AO1338" s="406">
        <f t="shared" si="1999"/>
        <v>0</v>
      </c>
      <c r="AP1338" s="406">
        <f t="shared" si="1999"/>
        <v>0</v>
      </c>
      <c r="AQ1338" s="406">
        <f t="shared" si="1999"/>
        <v>0</v>
      </c>
      <c r="AR1338" s="406">
        <f t="shared" si="1999"/>
        <v>0</v>
      </c>
      <c r="AS1338" s="302"/>
    </row>
    <row r="1339" spans="1:45" ht="15" hidden="1" customHeight="1" outlineLevel="1">
      <c r="A1339" s="519"/>
      <c r="B1339" s="423"/>
      <c r="C1339" s="287"/>
      <c r="D1339" s="287"/>
      <c r="E1339" s="287"/>
      <c r="F1339" s="287"/>
      <c r="G1339" s="287"/>
      <c r="H1339" s="287"/>
      <c r="I1339" s="287"/>
      <c r="J1339" s="287"/>
      <c r="K1339" s="287"/>
      <c r="L1339" s="287"/>
      <c r="M1339" s="287"/>
      <c r="N1339" s="287"/>
      <c r="O1339" s="287"/>
      <c r="P1339" s="287"/>
      <c r="Q1339" s="287"/>
      <c r="R1339" s="287"/>
      <c r="S1339" s="287"/>
      <c r="T1339" s="287"/>
      <c r="U1339" s="287"/>
      <c r="V1339" s="287"/>
      <c r="W1339" s="287"/>
      <c r="X1339" s="287"/>
      <c r="Y1339" s="287"/>
      <c r="Z1339" s="287"/>
      <c r="AA1339" s="287"/>
      <c r="AB1339" s="287"/>
      <c r="AC1339" s="287"/>
      <c r="AD1339" s="287"/>
      <c r="AE1339" s="407"/>
      <c r="AF1339" s="420"/>
      <c r="AG1339" s="420"/>
      <c r="AH1339" s="420"/>
      <c r="AI1339" s="420"/>
      <c r="AJ1339" s="420"/>
      <c r="AK1339" s="420"/>
      <c r="AL1339" s="420"/>
      <c r="AM1339" s="420"/>
      <c r="AN1339" s="420"/>
      <c r="AO1339" s="420"/>
      <c r="AP1339" s="420"/>
      <c r="AQ1339" s="420"/>
      <c r="AR1339" s="420"/>
      <c r="AS1339" s="302"/>
    </row>
    <row r="1340" spans="1:45" ht="35.450000000000003" hidden="1" customHeight="1" outlineLevel="1">
      <c r="A1340" s="519">
        <v>47</v>
      </c>
      <c r="B1340" s="423" t="s">
        <v>139</v>
      </c>
      <c r="C1340" s="287" t="s">
        <v>25</v>
      </c>
      <c r="D1340" s="291"/>
      <c r="E1340" s="291"/>
      <c r="F1340" s="291"/>
      <c r="G1340" s="291"/>
      <c r="H1340" s="291"/>
      <c r="I1340" s="291"/>
      <c r="J1340" s="291"/>
      <c r="K1340" s="291"/>
      <c r="L1340" s="291"/>
      <c r="M1340" s="291"/>
      <c r="N1340" s="291"/>
      <c r="O1340" s="291"/>
      <c r="P1340" s="291"/>
      <c r="Q1340" s="291">
        <v>12</v>
      </c>
      <c r="R1340" s="291"/>
      <c r="S1340" s="291"/>
      <c r="T1340" s="291"/>
      <c r="U1340" s="291"/>
      <c r="V1340" s="291"/>
      <c r="W1340" s="291"/>
      <c r="X1340" s="291"/>
      <c r="Y1340" s="291"/>
      <c r="Z1340" s="291"/>
      <c r="AA1340" s="291"/>
      <c r="AB1340" s="291"/>
      <c r="AC1340" s="291"/>
      <c r="AD1340" s="291"/>
      <c r="AE1340" s="421"/>
      <c r="AF1340" s="410"/>
      <c r="AG1340" s="410"/>
      <c r="AH1340" s="410"/>
      <c r="AI1340" s="410"/>
      <c r="AJ1340" s="410"/>
      <c r="AK1340" s="410"/>
      <c r="AL1340" s="410"/>
      <c r="AM1340" s="410"/>
      <c r="AN1340" s="410"/>
      <c r="AO1340" s="410"/>
      <c r="AP1340" s="410"/>
      <c r="AQ1340" s="410"/>
      <c r="AR1340" s="410"/>
      <c r="AS1340" s="292">
        <f>SUM(AE1340:AR1340)</f>
        <v>0</v>
      </c>
    </row>
    <row r="1341" spans="1:45" ht="15" hidden="1" customHeight="1" outlineLevel="1">
      <c r="A1341" s="519"/>
      <c r="B1341" s="290" t="s">
        <v>718</v>
      </c>
      <c r="C1341" s="287" t="s">
        <v>163</v>
      </c>
      <c r="D1341" s="291"/>
      <c r="E1341" s="291"/>
      <c r="F1341" s="291"/>
      <c r="G1341" s="291"/>
      <c r="H1341" s="291"/>
      <c r="I1341" s="291"/>
      <c r="J1341" s="291"/>
      <c r="K1341" s="291"/>
      <c r="L1341" s="291"/>
      <c r="M1341" s="291"/>
      <c r="N1341" s="291"/>
      <c r="O1341" s="291"/>
      <c r="P1341" s="291"/>
      <c r="Q1341" s="291">
        <f>Q1340</f>
        <v>12</v>
      </c>
      <c r="R1341" s="291"/>
      <c r="S1341" s="291"/>
      <c r="T1341" s="291"/>
      <c r="U1341" s="291"/>
      <c r="V1341" s="291"/>
      <c r="W1341" s="291"/>
      <c r="X1341" s="291"/>
      <c r="Y1341" s="291"/>
      <c r="Z1341" s="291"/>
      <c r="AA1341" s="291"/>
      <c r="AB1341" s="291"/>
      <c r="AC1341" s="291"/>
      <c r="AD1341" s="291"/>
      <c r="AE1341" s="406">
        <f>AE1340</f>
        <v>0</v>
      </c>
      <c r="AF1341" s="406">
        <f t="shared" ref="AF1341:AR1341" si="2000">AF1340</f>
        <v>0</v>
      </c>
      <c r="AG1341" s="406">
        <f t="shared" si="2000"/>
        <v>0</v>
      </c>
      <c r="AH1341" s="406">
        <f t="shared" si="2000"/>
        <v>0</v>
      </c>
      <c r="AI1341" s="406">
        <f t="shared" si="2000"/>
        <v>0</v>
      </c>
      <c r="AJ1341" s="406">
        <f t="shared" si="2000"/>
        <v>0</v>
      </c>
      <c r="AK1341" s="406">
        <f t="shared" si="2000"/>
        <v>0</v>
      </c>
      <c r="AL1341" s="406">
        <f t="shared" si="2000"/>
        <v>0</v>
      </c>
      <c r="AM1341" s="406">
        <f t="shared" si="2000"/>
        <v>0</v>
      </c>
      <c r="AN1341" s="406">
        <f t="shared" si="2000"/>
        <v>0</v>
      </c>
      <c r="AO1341" s="406">
        <f t="shared" si="2000"/>
        <v>0</v>
      </c>
      <c r="AP1341" s="406">
        <f t="shared" si="2000"/>
        <v>0</v>
      </c>
      <c r="AQ1341" s="406">
        <f t="shared" si="2000"/>
        <v>0</v>
      </c>
      <c r="AR1341" s="406">
        <f t="shared" si="2000"/>
        <v>0</v>
      </c>
      <c r="AS1341" s="302"/>
    </row>
    <row r="1342" spans="1:45" ht="15" hidden="1" customHeight="1" outlineLevel="1">
      <c r="A1342" s="519"/>
      <c r="B1342" s="423"/>
      <c r="C1342" s="287"/>
      <c r="D1342" s="287"/>
      <c r="E1342" s="287"/>
      <c r="F1342" s="287"/>
      <c r="G1342" s="287"/>
      <c r="H1342" s="287"/>
      <c r="I1342" s="287"/>
      <c r="J1342" s="287"/>
      <c r="K1342" s="287"/>
      <c r="L1342" s="287"/>
      <c r="M1342" s="287"/>
      <c r="N1342" s="287"/>
      <c r="O1342" s="287"/>
      <c r="P1342" s="287"/>
      <c r="Q1342" s="287"/>
      <c r="R1342" s="287"/>
      <c r="S1342" s="287"/>
      <c r="T1342" s="287"/>
      <c r="U1342" s="287"/>
      <c r="V1342" s="287"/>
      <c r="W1342" s="287"/>
      <c r="X1342" s="287"/>
      <c r="Y1342" s="287"/>
      <c r="Z1342" s="287"/>
      <c r="AA1342" s="287"/>
      <c r="AB1342" s="287"/>
      <c r="AC1342" s="287"/>
      <c r="AD1342" s="287"/>
      <c r="AE1342" s="407"/>
      <c r="AF1342" s="420"/>
      <c r="AG1342" s="420"/>
      <c r="AH1342" s="420"/>
      <c r="AI1342" s="420"/>
      <c r="AJ1342" s="420"/>
      <c r="AK1342" s="420"/>
      <c r="AL1342" s="420"/>
      <c r="AM1342" s="420"/>
      <c r="AN1342" s="420"/>
      <c r="AO1342" s="420"/>
      <c r="AP1342" s="420"/>
      <c r="AQ1342" s="420"/>
      <c r="AR1342" s="420"/>
      <c r="AS1342" s="302"/>
    </row>
    <row r="1343" spans="1:45" ht="39.75" hidden="1" customHeight="1" outlineLevel="1">
      <c r="A1343" s="519">
        <v>48</v>
      </c>
      <c r="B1343" s="423" t="s">
        <v>140</v>
      </c>
      <c r="C1343" s="287" t="s">
        <v>25</v>
      </c>
      <c r="D1343" s="291"/>
      <c r="E1343" s="291"/>
      <c r="F1343" s="291"/>
      <c r="G1343" s="291"/>
      <c r="H1343" s="291"/>
      <c r="I1343" s="291"/>
      <c r="J1343" s="291"/>
      <c r="K1343" s="291"/>
      <c r="L1343" s="291"/>
      <c r="M1343" s="291"/>
      <c r="N1343" s="291"/>
      <c r="O1343" s="291"/>
      <c r="P1343" s="291"/>
      <c r="Q1343" s="291">
        <v>12</v>
      </c>
      <c r="R1343" s="291"/>
      <c r="S1343" s="291"/>
      <c r="T1343" s="291"/>
      <c r="U1343" s="291"/>
      <c r="V1343" s="291"/>
      <c r="W1343" s="291"/>
      <c r="X1343" s="291"/>
      <c r="Y1343" s="291"/>
      <c r="Z1343" s="291"/>
      <c r="AA1343" s="291"/>
      <c r="AB1343" s="291"/>
      <c r="AC1343" s="291"/>
      <c r="AD1343" s="291"/>
      <c r="AE1343" s="421"/>
      <c r="AF1343" s="410"/>
      <c r="AG1343" s="410"/>
      <c r="AH1343" s="410"/>
      <c r="AI1343" s="410"/>
      <c r="AJ1343" s="410"/>
      <c r="AK1343" s="410"/>
      <c r="AL1343" s="410"/>
      <c r="AM1343" s="410"/>
      <c r="AN1343" s="410"/>
      <c r="AO1343" s="410"/>
      <c r="AP1343" s="410"/>
      <c r="AQ1343" s="410"/>
      <c r="AR1343" s="410"/>
      <c r="AS1343" s="292">
        <f>SUM(AE1343:AR1343)</f>
        <v>0</v>
      </c>
    </row>
    <row r="1344" spans="1:45" ht="15" hidden="1" customHeight="1" outlineLevel="1">
      <c r="A1344" s="519"/>
      <c r="B1344" s="290" t="s">
        <v>718</v>
      </c>
      <c r="C1344" s="287" t="s">
        <v>163</v>
      </c>
      <c r="D1344" s="291"/>
      <c r="E1344" s="291"/>
      <c r="F1344" s="291"/>
      <c r="G1344" s="291"/>
      <c r="H1344" s="291"/>
      <c r="I1344" s="291"/>
      <c r="J1344" s="291"/>
      <c r="K1344" s="291"/>
      <c r="L1344" s="291"/>
      <c r="M1344" s="291"/>
      <c r="N1344" s="291"/>
      <c r="O1344" s="291"/>
      <c r="P1344" s="291"/>
      <c r="Q1344" s="291">
        <f>Q1343</f>
        <v>12</v>
      </c>
      <c r="R1344" s="291"/>
      <c r="S1344" s="291"/>
      <c r="T1344" s="291"/>
      <c r="U1344" s="291"/>
      <c r="V1344" s="291"/>
      <c r="W1344" s="291"/>
      <c r="X1344" s="291"/>
      <c r="Y1344" s="291"/>
      <c r="Z1344" s="291"/>
      <c r="AA1344" s="291"/>
      <c r="AB1344" s="291"/>
      <c r="AC1344" s="291"/>
      <c r="AD1344" s="291"/>
      <c r="AE1344" s="406">
        <f>AE1343</f>
        <v>0</v>
      </c>
      <c r="AF1344" s="406">
        <f t="shared" ref="AF1344:AR1344" si="2001">AF1343</f>
        <v>0</v>
      </c>
      <c r="AG1344" s="406">
        <f t="shared" si="2001"/>
        <v>0</v>
      </c>
      <c r="AH1344" s="406">
        <f t="shared" si="2001"/>
        <v>0</v>
      </c>
      <c r="AI1344" s="406">
        <f t="shared" si="2001"/>
        <v>0</v>
      </c>
      <c r="AJ1344" s="406">
        <f t="shared" si="2001"/>
        <v>0</v>
      </c>
      <c r="AK1344" s="406">
        <f t="shared" si="2001"/>
        <v>0</v>
      </c>
      <c r="AL1344" s="406">
        <f t="shared" si="2001"/>
        <v>0</v>
      </c>
      <c r="AM1344" s="406">
        <f t="shared" si="2001"/>
        <v>0</v>
      </c>
      <c r="AN1344" s="406">
        <f t="shared" si="2001"/>
        <v>0</v>
      </c>
      <c r="AO1344" s="406">
        <f t="shared" si="2001"/>
        <v>0</v>
      </c>
      <c r="AP1344" s="406">
        <f t="shared" si="2001"/>
        <v>0</v>
      </c>
      <c r="AQ1344" s="406">
        <f t="shared" si="2001"/>
        <v>0</v>
      </c>
      <c r="AR1344" s="406">
        <f t="shared" si="2001"/>
        <v>0</v>
      </c>
      <c r="AS1344" s="302"/>
    </row>
    <row r="1345" spans="1:45" ht="15" hidden="1" customHeight="1" outlineLevel="1">
      <c r="A1345" s="519"/>
      <c r="B1345" s="423"/>
      <c r="C1345" s="287"/>
      <c r="D1345" s="287"/>
      <c r="E1345" s="287"/>
      <c r="F1345" s="287"/>
      <c r="G1345" s="287"/>
      <c r="H1345" s="287"/>
      <c r="I1345" s="287"/>
      <c r="J1345" s="287"/>
      <c r="K1345" s="287"/>
      <c r="L1345" s="287"/>
      <c r="M1345" s="287"/>
      <c r="N1345" s="287"/>
      <c r="O1345" s="287"/>
      <c r="P1345" s="287"/>
      <c r="Q1345" s="287"/>
      <c r="R1345" s="287"/>
      <c r="S1345" s="287"/>
      <c r="T1345" s="287"/>
      <c r="U1345" s="287"/>
      <c r="V1345" s="287"/>
      <c r="W1345" s="287"/>
      <c r="X1345" s="287"/>
      <c r="Y1345" s="287"/>
      <c r="Z1345" s="287"/>
      <c r="AA1345" s="287"/>
      <c r="AB1345" s="287"/>
      <c r="AC1345" s="287"/>
      <c r="AD1345" s="287"/>
      <c r="AE1345" s="407"/>
      <c r="AF1345" s="420"/>
      <c r="AG1345" s="420"/>
      <c r="AH1345" s="420"/>
      <c r="AI1345" s="420"/>
      <c r="AJ1345" s="420"/>
      <c r="AK1345" s="420"/>
      <c r="AL1345" s="420"/>
      <c r="AM1345" s="420"/>
      <c r="AN1345" s="420"/>
      <c r="AO1345" s="420"/>
      <c r="AP1345" s="420"/>
      <c r="AQ1345" s="420"/>
      <c r="AR1345" s="420"/>
      <c r="AS1345" s="302"/>
    </row>
    <row r="1346" spans="1:45" ht="33" hidden="1" customHeight="1" outlineLevel="1">
      <c r="A1346" s="519">
        <v>49</v>
      </c>
      <c r="B1346" s="423" t="s">
        <v>141</v>
      </c>
      <c r="C1346" s="287" t="s">
        <v>25</v>
      </c>
      <c r="D1346" s="291"/>
      <c r="E1346" s="291"/>
      <c r="F1346" s="291"/>
      <c r="G1346" s="291"/>
      <c r="H1346" s="291"/>
      <c r="I1346" s="291"/>
      <c r="J1346" s="291"/>
      <c r="K1346" s="291"/>
      <c r="L1346" s="291"/>
      <c r="M1346" s="291"/>
      <c r="N1346" s="291"/>
      <c r="O1346" s="291"/>
      <c r="P1346" s="291"/>
      <c r="Q1346" s="291">
        <v>12</v>
      </c>
      <c r="R1346" s="291"/>
      <c r="S1346" s="291"/>
      <c r="T1346" s="291"/>
      <c r="U1346" s="291"/>
      <c r="V1346" s="291"/>
      <c r="W1346" s="291"/>
      <c r="X1346" s="291"/>
      <c r="Y1346" s="291"/>
      <c r="Z1346" s="291"/>
      <c r="AA1346" s="291"/>
      <c r="AB1346" s="291"/>
      <c r="AC1346" s="291"/>
      <c r="AD1346" s="291"/>
      <c r="AE1346" s="421"/>
      <c r="AF1346" s="410"/>
      <c r="AG1346" s="410"/>
      <c r="AH1346" s="410"/>
      <c r="AI1346" s="410"/>
      <c r="AJ1346" s="410"/>
      <c r="AK1346" s="410"/>
      <c r="AL1346" s="410"/>
      <c r="AM1346" s="410"/>
      <c r="AN1346" s="410"/>
      <c r="AO1346" s="410"/>
      <c r="AP1346" s="410"/>
      <c r="AQ1346" s="410"/>
      <c r="AR1346" s="410"/>
      <c r="AS1346" s="292">
        <f>SUM(AE1346:AR1346)</f>
        <v>0</v>
      </c>
    </row>
    <row r="1347" spans="1:45" ht="15" hidden="1" customHeight="1" outlineLevel="1">
      <c r="A1347" s="519"/>
      <c r="B1347" s="290" t="s">
        <v>718</v>
      </c>
      <c r="C1347" s="287" t="s">
        <v>163</v>
      </c>
      <c r="D1347" s="291"/>
      <c r="E1347" s="291"/>
      <c r="F1347" s="291"/>
      <c r="G1347" s="291"/>
      <c r="H1347" s="291"/>
      <c r="I1347" s="291"/>
      <c r="J1347" s="291"/>
      <c r="K1347" s="291"/>
      <c r="L1347" s="291"/>
      <c r="M1347" s="291"/>
      <c r="N1347" s="291"/>
      <c r="O1347" s="291"/>
      <c r="P1347" s="291"/>
      <c r="Q1347" s="291">
        <f>Q1346</f>
        <v>12</v>
      </c>
      <c r="R1347" s="291"/>
      <c r="S1347" s="291"/>
      <c r="T1347" s="291"/>
      <c r="U1347" s="291"/>
      <c r="V1347" s="291"/>
      <c r="W1347" s="291"/>
      <c r="X1347" s="291"/>
      <c r="Y1347" s="291"/>
      <c r="Z1347" s="291"/>
      <c r="AA1347" s="291"/>
      <c r="AB1347" s="291"/>
      <c r="AC1347" s="291"/>
      <c r="AD1347" s="291"/>
      <c r="AE1347" s="406">
        <f>AE1346</f>
        <v>0</v>
      </c>
      <c r="AF1347" s="406">
        <f t="shared" ref="AF1347:AR1347" si="2002">AF1346</f>
        <v>0</v>
      </c>
      <c r="AG1347" s="406">
        <f t="shared" si="2002"/>
        <v>0</v>
      </c>
      <c r="AH1347" s="406">
        <f t="shared" si="2002"/>
        <v>0</v>
      </c>
      <c r="AI1347" s="406">
        <f t="shared" si="2002"/>
        <v>0</v>
      </c>
      <c r="AJ1347" s="406">
        <f t="shared" si="2002"/>
        <v>0</v>
      </c>
      <c r="AK1347" s="406">
        <f t="shared" si="2002"/>
        <v>0</v>
      </c>
      <c r="AL1347" s="406">
        <f t="shared" si="2002"/>
        <v>0</v>
      </c>
      <c r="AM1347" s="406">
        <f t="shared" si="2002"/>
        <v>0</v>
      </c>
      <c r="AN1347" s="406">
        <f t="shared" si="2002"/>
        <v>0</v>
      </c>
      <c r="AO1347" s="406">
        <f t="shared" si="2002"/>
        <v>0</v>
      </c>
      <c r="AP1347" s="406">
        <f t="shared" si="2002"/>
        <v>0</v>
      </c>
      <c r="AQ1347" s="406">
        <f t="shared" si="2002"/>
        <v>0</v>
      </c>
      <c r="AR1347" s="406">
        <f t="shared" si="2002"/>
        <v>0</v>
      </c>
      <c r="AS1347" s="302"/>
    </row>
    <row r="1348" spans="1:45" hidden="1" outlineLevel="1">
      <c r="A1348" s="519"/>
      <c r="AS1348" s="737"/>
    </row>
    <row r="1349" spans="1:45" ht="15.75" hidden="1" outlineLevel="1">
      <c r="A1349" s="519"/>
      <c r="B1349" s="741" t="s">
        <v>929</v>
      </c>
      <c r="AS1349" s="737"/>
    </row>
    <row r="1350" spans="1:45" hidden="1" outlineLevel="1">
      <c r="A1350" s="519">
        <v>50</v>
      </c>
      <c r="AS1350" s="737"/>
    </row>
    <row r="1351" spans="1:45" ht="15.75" hidden="1" outlineLevel="1">
      <c r="A1351" s="519"/>
      <c r="B1351" s="423" t="s">
        <v>928</v>
      </c>
      <c r="C1351" s="287" t="s">
        <v>25</v>
      </c>
      <c r="D1351" s="291"/>
      <c r="E1351" s="291"/>
      <c r="F1351" s="291"/>
      <c r="G1351" s="291"/>
      <c r="H1351" s="291"/>
      <c r="I1351" s="291"/>
      <c r="J1351" s="291"/>
      <c r="K1351" s="291"/>
      <c r="L1351" s="291"/>
      <c r="M1351" s="291"/>
      <c r="N1351" s="291"/>
      <c r="O1351" s="291"/>
      <c r="P1351" s="291"/>
      <c r="Q1351" s="291">
        <v>12</v>
      </c>
      <c r="R1351" s="291"/>
      <c r="S1351" s="291"/>
      <c r="T1351" s="291"/>
      <c r="U1351" s="291"/>
      <c r="V1351" s="291"/>
      <c r="W1351" s="291"/>
      <c r="X1351" s="291"/>
      <c r="Y1351" s="291"/>
      <c r="Z1351" s="291"/>
      <c r="AA1351" s="291"/>
      <c r="AB1351" s="291"/>
      <c r="AC1351" s="291"/>
      <c r="AD1351" s="291"/>
      <c r="AE1351" s="421"/>
      <c r="AF1351" s="410"/>
      <c r="AG1351" s="410"/>
      <c r="AH1351" s="410"/>
      <c r="AI1351" s="410"/>
      <c r="AJ1351" s="410"/>
      <c r="AK1351" s="410"/>
      <c r="AL1351" s="410"/>
      <c r="AM1351" s="410"/>
      <c r="AN1351" s="410"/>
      <c r="AO1351" s="410"/>
      <c r="AP1351" s="410"/>
      <c r="AQ1351" s="410"/>
      <c r="AR1351" s="410"/>
      <c r="AS1351" s="292">
        <f>SUM(AE1351:AR1351)</f>
        <v>0</v>
      </c>
    </row>
    <row r="1352" spans="1:45" hidden="1" outlineLevel="1">
      <c r="A1352" s="519"/>
      <c r="B1352" s="290" t="s">
        <v>718</v>
      </c>
      <c r="C1352" s="287" t="s">
        <v>163</v>
      </c>
      <c r="D1352" s="291"/>
      <c r="E1352" s="291"/>
      <c r="F1352" s="291"/>
      <c r="G1352" s="291"/>
      <c r="H1352" s="291"/>
      <c r="I1352" s="291"/>
      <c r="J1352" s="291"/>
      <c r="K1352" s="291"/>
      <c r="L1352" s="291"/>
      <c r="M1352" s="291"/>
      <c r="N1352" s="291"/>
      <c r="O1352" s="291"/>
      <c r="P1352" s="291"/>
      <c r="Q1352" s="291">
        <f>Q1351</f>
        <v>12</v>
      </c>
      <c r="R1352" s="291"/>
      <c r="S1352" s="291"/>
      <c r="T1352" s="291"/>
      <c r="U1352" s="291"/>
      <c r="V1352" s="291"/>
      <c r="W1352" s="291"/>
      <c r="X1352" s="291"/>
      <c r="Y1352" s="291"/>
      <c r="Z1352" s="291"/>
      <c r="AA1352" s="291"/>
      <c r="AB1352" s="291"/>
      <c r="AC1352" s="291"/>
      <c r="AD1352" s="291"/>
      <c r="AE1352" s="406">
        <f>AE1351</f>
        <v>0</v>
      </c>
      <c r="AF1352" s="406">
        <f t="shared" ref="AF1352:AR1352" si="2003">AF1351</f>
        <v>0</v>
      </c>
      <c r="AG1352" s="406">
        <f t="shared" si="2003"/>
        <v>0</v>
      </c>
      <c r="AH1352" s="406">
        <f t="shared" si="2003"/>
        <v>0</v>
      </c>
      <c r="AI1352" s="406">
        <f t="shared" si="2003"/>
        <v>0</v>
      </c>
      <c r="AJ1352" s="406">
        <f t="shared" si="2003"/>
        <v>0</v>
      </c>
      <c r="AK1352" s="406">
        <f t="shared" si="2003"/>
        <v>0</v>
      </c>
      <c r="AL1352" s="406">
        <f t="shared" si="2003"/>
        <v>0</v>
      </c>
      <c r="AM1352" s="406">
        <f t="shared" si="2003"/>
        <v>0</v>
      </c>
      <c r="AN1352" s="406">
        <f t="shared" si="2003"/>
        <v>0</v>
      </c>
      <c r="AO1352" s="406">
        <f t="shared" si="2003"/>
        <v>0</v>
      </c>
      <c r="AP1352" s="406">
        <f t="shared" si="2003"/>
        <v>0</v>
      </c>
      <c r="AQ1352" s="406">
        <f t="shared" si="2003"/>
        <v>0</v>
      </c>
      <c r="AR1352" s="406">
        <f t="shared" si="2003"/>
        <v>0</v>
      </c>
      <c r="AS1352" s="302"/>
    </row>
    <row r="1353" spans="1:45" ht="15" hidden="1" customHeight="1" outlineLevel="1">
      <c r="A1353" s="519"/>
      <c r="B1353" s="290"/>
      <c r="C1353" s="301"/>
      <c r="D1353" s="287"/>
      <c r="E1353" s="287"/>
      <c r="F1353" s="287"/>
      <c r="G1353" s="287"/>
      <c r="H1353" s="287"/>
      <c r="I1353" s="287"/>
      <c r="J1353" s="287"/>
      <c r="K1353" s="287"/>
      <c r="L1353" s="287"/>
      <c r="M1353" s="287"/>
      <c r="N1353" s="287"/>
      <c r="O1353" s="287"/>
      <c r="P1353" s="287"/>
      <c r="Q1353" s="287"/>
      <c r="R1353" s="287"/>
      <c r="S1353" s="287"/>
      <c r="T1353" s="287"/>
      <c r="U1353" s="287"/>
      <c r="V1353" s="287"/>
      <c r="W1353" s="287"/>
      <c r="X1353" s="287"/>
      <c r="Y1353" s="287"/>
      <c r="Z1353" s="287"/>
      <c r="AA1353" s="287"/>
      <c r="AB1353" s="287"/>
      <c r="AC1353" s="287"/>
      <c r="AD1353" s="287"/>
      <c r="AE1353" s="297"/>
      <c r="AF1353" s="297"/>
      <c r="AG1353" s="297"/>
      <c r="AH1353" s="297"/>
      <c r="AI1353" s="297"/>
      <c r="AJ1353" s="297"/>
      <c r="AK1353" s="297"/>
      <c r="AL1353" s="297"/>
      <c r="AM1353" s="297"/>
      <c r="AN1353" s="297"/>
      <c r="AO1353" s="297"/>
      <c r="AP1353" s="297"/>
      <c r="AQ1353" s="297"/>
      <c r="AR1353" s="297"/>
      <c r="AS1353" s="302"/>
    </row>
    <row r="1354" spans="1:45" ht="15.75" collapsed="1">
      <c r="B1354" s="323" t="s">
        <v>719</v>
      </c>
      <c r="C1354" s="325"/>
      <c r="D1354" s="325">
        <f>SUM(D1192:D1347)</f>
        <v>213975.57778946881</v>
      </c>
      <c r="E1354" s="325">
        <f t="shared" ref="E1354:P1354" si="2004">SUM(E1192:E1347)</f>
        <v>213975.57778946881</v>
      </c>
      <c r="F1354" s="325">
        <f t="shared" si="2004"/>
        <v>213975.57778946881</v>
      </c>
      <c r="G1354" s="325">
        <f t="shared" si="2004"/>
        <v>213975.57778946881</v>
      </c>
      <c r="H1354" s="325">
        <f t="shared" si="2004"/>
        <v>213975.57778946881</v>
      </c>
      <c r="I1354" s="325">
        <f t="shared" si="2004"/>
        <v>213955.39340949419</v>
      </c>
      <c r="J1354" s="325">
        <f t="shared" si="2004"/>
        <v>213955.39340949419</v>
      </c>
      <c r="K1354" s="325">
        <f t="shared" si="2004"/>
        <v>213955.39340949419</v>
      </c>
      <c r="L1354" s="325">
        <f t="shared" si="2004"/>
        <v>205743.69217784572</v>
      </c>
      <c r="M1354" s="325">
        <f t="shared" si="2004"/>
        <v>205743.69217784572</v>
      </c>
      <c r="N1354" s="325">
        <f t="shared" si="2004"/>
        <v>204360.6990800738</v>
      </c>
      <c r="O1354" s="325">
        <f t="shared" si="2004"/>
        <v>204327.82148573801</v>
      </c>
      <c r="P1354" s="325">
        <f t="shared" si="2004"/>
        <v>35028.643779906139</v>
      </c>
      <c r="Q1354" s="325"/>
      <c r="R1354" s="325">
        <f>SUM(R1192:R1347)</f>
        <v>15.616273634453782</v>
      </c>
      <c r="S1354" s="325">
        <f t="shared" ref="S1354:AD1354" si="2005">SUM(S1192:S1347)</f>
        <v>15.616273634453782</v>
      </c>
      <c r="T1354" s="325">
        <f t="shared" si="2005"/>
        <v>15.616273634453782</v>
      </c>
      <c r="U1354" s="325">
        <f t="shared" si="2005"/>
        <v>15.616273634453782</v>
      </c>
      <c r="V1354" s="325">
        <f t="shared" si="2005"/>
        <v>15.616273634453782</v>
      </c>
      <c r="W1354" s="325">
        <f t="shared" si="2005"/>
        <v>15.611113256674443</v>
      </c>
      <c r="X1354" s="325">
        <f t="shared" si="2005"/>
        <v>15.611113256674443</v>
      </c>
      <c r="Y1354" s="325">
        <f t="shared" si="2005"/>
        <v>15.611113256674443</v>
      </c>
      <c r="Z1354" s="325">
        <f t="shared" si="2005"/>
        <v>15.047145918751255</v>
      </c>
      <c r="AA1354" s="325">
        <f t="shared" si="2005"/>
        <v>15.047145918751255</v>
      </c>
      <c r="AB1354" s="325">
        <f t="shared" si="2005"/>
        <v>14.973707449472856</v>
      </c>
      <c r="AC1354" s="325">
        <f t="shared" si="2005"/>
        <v>14.951773319264007</v>
      </c>
      <c r="AD1354" s="325">
        <f t="shared" si="2005"/>
        <v>1.8508623593193732</v>
      </c>
      <c r="AE1354" s="325">
        <f>IF(AE1190="kWh",SUMPRODUCT(D1192:D1352,AE1192:AE1352))</f>
        <v>0</v>
      </c>
      <c r="AF1354" s="325">
        <f>IF(AF1190="kWh",SUMPRODUCT(D1192:D1352,AF1192:AF1352))</f>
        <v>0</v>
      </c>
      <c r="AG1354" s="325">
        <f>IF(AG1190="kw",SUMPRODUCT(Q1192:Q1352,R1192:R1352,AG1192:AG1352),SUMPRODUCT(D1192:D1352,AG1192:AG1352))</f>
        <v>187.39528361344537</v>
      </c>
      <c r="AH1354" s="325">
        <f>IF(AH1190="kw",SUMPRODUCT(Q1192:Q1347,R1192:R1347,AH1192:AH1347),SUMPRODUCT(D1192:D1347,AH1192:AH1347))</f>
        <v>0</v>
      </c>
      <c r="AI1354" s="325">
        <f>IF(AI1190="kw",SUMPRODUCT(Q1192:Q1347,R1192:R1347,AI1192:AI1347),SUMPRODUCT(D1192:D1347,AI1192:AI1347))</f>
        <v>0</v>
      </c>
      <c r="AJ1354" s="325">
        <f>IF(AJ1190="kw",SUMPRODUCT(Q1192:Q1347,R1192:R1347,AJ1192:AJ1347),SUMPRODUCT(D1192:D1347,AJ1192:AJ1347))</f>
        <v>0</v>
      </c>
      <c r="AK1354" s="325">
        <f>IF(AK1190="kw",SUMPRODUCT(Q1192:Q1347,R1192:R1347,AK1192:AK1347),SUMPRODUCT(D1192:D1347,AK1192:AK1347))</f>
        <v>0</v>
      </c>
      <c r="AL1354" s="325">
        <f>IF(AL1190="kw",SUMPRODUCT(Q1192:Q1347,R1192:R1347,AL1192:AL1347),SUMPRODUCT(D1192:D1347,AL1192:AL1347))</f>
        <v>0</v>
      </c>
      <c r="AM1354" s="325">
        <f>IF(AM1190="kw",SUMPRODUCT(Q1192:Q1347,R1192:R1347,AM1192:AM1347),SUMPRODUCT(D1192:D1347,AM1192:AM1347))</f>
        <v>0</v>
      </c>
      <c r="AN1354" s="325">
        <f>IF(AN1190="kw",SUMPRODUCT(Q1192:Q1347,R1192:R1347,AN1192:AN1347),SUMPRODUCT(D1192:D1347,AN1192:AN1347))</f>
        <v>0</v>
      </c>
      <c r="AO1354" s="325">
        <f>IF(AO1190="kw",SUMPRODUCT(Q1192:Q1347,R1192:R1347,AO1192:AO1347),SUMPRODUCT(D1192:D1347,AO1192:AO1347))</f>
        <v>0</v>
      </c>
      <c r="AP1354" s="325">
        <f>IF(AP1190="kw",SUMPRODUCT(Q1192:Q1347,R1192:R1347,AP1192:AP1347),SUMPRODUCT(D1192:D1347,AP1192:AP1347))</f>
        <v>0</v>
      </c>
      <c r="AQ1354" s="325">
        <f>IF(AQ1190="kw",SUMPRODUCT(Q1192:Q1347,R1192:R1347,AQ1192:AQ1347),SUMPRODUCT(D1192:D1347,AQ1192:AQ1347))</f>
        <v>0</v>
      </c>
      <c r="AR1354" s="325">
        <f>IF(AR1190="kw",SUMPRODUCT(Q1192:Q1347,R1192:R1347,AR1192:AR1347),SUMPRODUCT(D1192:D1347,AR1192:AR1347))</f>
        <v>0</v>
      </c>
      <c r="AS1354" s="326"/>
    </row>
    <row r="1355" spans="1:45" ht="15.75">
      <c r="B1355" s="386" t="s">
        <v>720</v>
      </c>
      <c r="C1355" s="387"/>
      <c r="D1355" s="387"/>
      <c r="E1355" s="387"/>
      <c r="F1355" s="387"/>
      <c r="G1355" s="387"/>
      <c r="H1355" s="387"/>
      <c r="I1355" s="387"/>
      <c r="J1355" s="387"/>
      <c r="K1355" s="387"/>
      <c r="L1355" s="387"/>
      <c r="M1355" s="387"/>
      <c r="N1355" s="387"/>
      <c r="O1355" s="387"/>
      <c r="P1355" s="387"/>
      <c r="Q1355" s="387"/>
      <c r="R1355" s="387"/>
      <c r="S1355" s="387"/>
      <c r="T1355" s="387"/>
      <c r="U1355" s="387"/>
      <c r="V1355" s="387"/>
      <c r="W1355" s="387"/>
      <c r="X1355" s="387"/>
      <c r="Y1355" s="387"/>
      <c r="Z1355" s="387"/>
      <c r="AA1355" s="387"/>
      <c r="AB1355" s="387"/>
      <c r="AC1355" s="387"/>
      <c r="AD1355" s="387"/>
      <c r="AE1355" s="387">
        <f>HLOOKUP(AE1189,'2. LRAMVA Threshold'!$B$42:$Q$60,13,FALSE)</f>
        <v>12486004.890170673</v>
      </c>
      <c r="AF1355" s="387">
        <f>HLOOKUP(AF1189,'2. LRAMVA Threshold'!$B$42:$Q$60,13,FALSE)</f>
        <v>1448724.3074137308</v>
      </c>
      <c r="AG1355" s="387">
        <f>HLOOKUP(AG1189,'2. LRAMVA Threshold'!$B$42:$Q$60,13,FALSE)</f>
        <v>64525.781647566444</v>
      </c>
      <c r="AH1355" s="387">
        <f>HLOOKUP(AH1189,'2. LRAMVA Threshold'!$B$42:$Q$60,13,FALSE)</f>
        <v>35242.11041397263</v>
      </c>
      <c r="AI1355" s="387">
        <f>HLOOKUP(AI1189,'2. LRAMVA Threshold'!$B$42:$Q$60,13,FALSE)</f>
        <v>0</v>
      </c>
      <c r="AJ1355" s="387">
        <f>HLOOKUP(AJ1189,'2. LRAMVA Threshold'!$B$42:$Q$60,13,FALSE)</f>
        <v>0</v>
      </c>
      <c r="AK1355" s="387">
        <f>HLOOKUP(AK1189,'2. LRAMVA Threshold'!$B$42:$Q$60,13,FALSE)</f>
        <v>0</v>
      </c>
      <c r="AL1355" s="387">
        <f>HLOOKUP(AL1189,'2. LRAMVA Threshold'!$B$42:$Q$60,13,FALSE)</f>
        <v>0</v>
      </c>
      <c r="AM1355" s="387">
        <f>HLOOKUP(AM1189,'2. LRAMVA Threshold'!$B$42:$Q$60,13,FALSE)</f>
        <v>0</v>
      </c>
      <c r="AN1355" s="387">
        <f>HLOOKUP(AN1189,'2. LRAMVA Threshold'!$B$42:$Q$60,13,FALSE)</f>
        <v>0</v>
      </c>
      <c r="AO1355" s="387">
        <f>HLOOKUP(AO1189,'2. LRAMVA Threshold'!$B$42:$Q$60,13,FALSE)</f>
        <v>0</v>
      </c>
      <c r="AP1355" s="387">
        <f>HLOOKUP(AP1189,'2. LRAMVA Threshold'!$B$42:$Q$60,13,FALSE)</f>
        <v>0</v>
      </c>
      <c r="AQ1355" s="387">
        <f>HLOOKUP(AQ1189,'2. LRAMVA Threshold'!$B$42:$Q$60,13,FALSE)</f>
        <v>0</v>
      </c>
      <c r="AR1355" s="387">
        <f>HLOOKUP(AR1189,'2. LRAMVA Threshold'!$B$42:$Q$60,13,FALSE)</f>
        <v>0</v>
      </c>
      <c r="AS1355" s="437"/>
    </row>
    <row r="1356" spans="1:45">
      <c r="B1356" s="389"/>
      <c r="C1356" s="427"/>
      <c r="D1356" s="428"/>
      <c r="E1356" s="428"/>
      <c r="F1356" s="428"/>
      <c r="G1356" s="428"/>
      <c r="H1356" s="428"/>
      <c r="I1356" s="428"/>
      <c r="J1356" s="428"/>
      <c r="K1356" s="428"/>
      <c r="L1356" s="428"/>
      <c r="M1356" s="428"/>
      <c r="N1356" s="391"/>
      <c r="O1356" s="391"/>
      <c r="P1356" s="391"/>
      <c r="Q1356" s="428"/>
      <c r="R1356" s="429"/>
      <c r="S1356" s="428"/>
      <c r="T1356" s="428"/>
      <c r="U1356" s="428"/>
      <c r="V1356" s="430"/>
      <c r="W1356" s="430"/>
      <c r="X1356" s="430"/>
      <c r="Y1356" s="430"/>
      <c r="Z1356" s="428"/>
      <c r="AA1356" s="428"/>
      <c r="AB1356" s="391"/>
      <c r="AC1356" s="391"/>
      <c r="AD1356" s="391"/>
      <c r="AE1356" s="431"/>
      <c r="AF1356" s="431"/>
      <c r="AG1356" s="431"/>
      <c r="AH1356" s="431"/>
      <c r="AI1356" s="431"/>
      <c r="AJ1356" s="431"/>
      <c r="AK1356" s="431"/>
      <c r="AL1356" s="394"/>
      <c r="AM1356" s="394"/>
      <c r="AN1356" s="394"/>
      <c r="AO1356" s="394"/>
      <c r="AP1356" s="394"/>
      <c r="AQ1356" s="394"/>
      <c r="AR1356" s="394"/>
      <c r="AS1356" s="395"/>
    </row>
    <row r="1357" spans="1:45">
      <c r="B1357" s="320" t="s">
        <v>721</v>
      </c>
      <c r="C1357" s="334"/>
      <c r="D1357" s="334"/>
      <c r="E1357" s="371"/>
      <c r="F1357" s="371"/>
      <c r="G1357" s="371"/>
      <c r="H1357" s="371"/>
      <c r="I1357" s="371"/>
      <c r="J1357" s="371"/>
      <c r="K1357" s="371"/>
      <c r="L1357" s="371"/>
      <c r="M1357" s="371"/>
      <c r="N1357" s="371"/>
      <c r="O1357" s="371"/>
      <c r="P1357" s="371"/>
      <c r="Q1357" s="371"/>
      <c r="R1357" s="287"/>
      <c r="S1357" s="336"/>
      <c r="T1357" s="336"/>
      <c r="U1357" s="336"/>
      <c r="V1357" s="335"/>
      <c r="W1357" s="335"/>
      <c r="X1357" s="335"/>
      <c r="Y1357" s="335"/>
      <c r="Z1357" s="336"/>
      <c r="AA1357" s="336"/>
      <c r="AB1357" s="336"/>
      <c r="AC1357" s="336"/>
      <c r="AD1357" s="336"/>
      <c r="AE1357" s="802">
        <f>HLOOKUP(AE$35,'3.  Distribution Rates'!$C$122:$P$135,13,FALSE)</f>
        <v>0</v>
      </c>
      <c r="AF1357" s="802">
        <f>HLOOKUP(AF$35,'3.  Distribution Rates'!$C$122:$P$135,13,FALSE)</f>
        <v>1.77E-2</v>
      </c>
      <c r="AG1357" s="337">
        <f>HLOOKUP(AG$35,'3.  Distribution Rates'!$C$122:$P$135,13,FALSE)</f>
        <v>3.0038999999999998</v>
      </c>
      <c r="AH1357" s="337">
        <f>HLOOKUP(AH$35,'3.  Distribution Rates'!$C$122:$P$135,13,FALSE)</f>
        <v>3.4870999999999999</v>
      </c>
      <c r="AI1357" s="337">
        <f>HLOOKUP(AI$35,'3.  Distribution Rates'!$C$122:$P$135,13,FALSE)</f>
        <v>2.6400999999999999</v>
      </c>
      <c r="AJ1357" s="337">
        <f>HLOOKUP(AJ$35,'3.  Distribution Rates'!$C$122:$P$135,13,FALSE)</f>
        <v>12.2103</v>
      </c>
      <c r="AK1357" s="337">
        <f>HLOOKUP(AK$35,'3.  Distribution Rates'!$C$122:$P$135,13,FALSE)</f>
        <v>2.0899999999999998E-2</v>
      </c>
      <c r="AL1357" s="337">
        <f>HLOOKUP(AL$35,'3.  Distribution Rates'!$C$122:$P$135,13,FALSE)</f>
        <v>0</v>
      </c>
      <c r="AM1357" s="337">
        <f>HLOOKUP(AM$35,'3.  Distribution Rates'!$C$122:$P$135,13,FALSE)</f>
        <v>0</v>
      </c>
      <c r="AN1357" s="337">
        <f>HLOOKUP(AN$35,'3.  Distribution Rates'!$C$122:$P$135,13,FALSE)</f>
        <v>0</v>
      </c>
      <c r="AO1357" s="337">
        <f>HLOOKUP(AO$35,'3.  Distribution Rates'!$C$122:$P$135,13,FALSE)</f>
        <v>0</v>
      </c>
      <c r="AP1357" s="337">
        <f>HLOOKUP(AP$35,'3.  Distribution Rates'!$C$122:$P$135,13,FALSE)</f>
        <v>0</v>
      </c>
      <c r="AQ1357" s="337">
        <f>HLOOKUP(AQ$35,'3.  Distribution Rates'!$C$122:$P$135,13,FALSE)</f>
        <v>0</v>
      </c>
      <c r="AR1357" s="337">
        <f>HLOOKUP(AR$35,'3.  Distribution Rates'!$C$122:$P$135,13,FALSE)</f>
        <v>0</v>
      </c>
      <c r="AS1357" s="439"/>
    </row>
    <row r="1358" spans="1:45">
      <c r="B1358" s="320" t="s">
        <v>722</v>
      </c>
      <c r="C1358" s="341"/>
      <c r="D1358" s="305"/>
      <c r="E1358" s="275"/>
      <c r="F1358" s="275"/>
      <c r="G1358" s="275"/>
      <c r="H1358" s="275"/>
      <c r="I1358" s="275"/>
      <c r="J1358" s="275"/>
      <c r="K1358" s="275"/>
      <c r="L1358" s="275"/>
      <c r="M1358" s="275"/>
      <c r="N1358" s="275"/>
      <c r="O1358" s="275"/>
      <c r="P1358" s="275"/>
      <c r="Q1358" s="275"/>
      <c r="R1358" s="287"/>
      <c r="S1358" s="275"/>
      <c r="T1358" s="275"/>
      <c r="U1358" s="275"/>
      <c r="V1358" s="305"/>
      <c r="W1358" s="305"/>
      <c r="X1358" s="305"/>
      <c r="Y1358" s="305"/>
      <c r="Z1358" s="275"/>
      <c r="AA1358" s="275"/>
      <c r="AB1358" s="275"/>
      <c r="AC1358" s="275"/>
      <c r="AD1358" s="275"/>
      <c r="AE1358" s="373">
        <f>'4.  2011-2014 LRAM'!AM144*AE1357</f>
        <v>0</v>
      </c>
      <c r="AF1358" s="373">
        <f>'4.  2011-2014 LRAM'!AN144*AF1357</f>
        <v>0</v>
      </c>
      <c r="AG1358" s="373">
        <f>'4.  2011-2014 LRAM'!AO144*AG1357</f>
        <v>0</v>
      </c>
      <c r="AH1358" s="373">
        <f>'4.  2011-2014 LRAM'!AP144*AH1357</f>
        <v>0</v>
      </c>
      <c r="AI1358" s="373">
        <f>'4.  2011-2014 LRAM'!AQ144*AI1357</f>
        <v>0</v>
      </c>
      <c r="AJ1358" s="373">
        <f>'4.  2011-2014 LRAM'!AR144*AJ1357</f>
        <v>0</v>
      </c>
      <c r="AK1358" s="373">
        <f>'4.  2011-2014 LRAM'!AS144*AK1357</f>
        <v>0</v>
      </c>
      <c r="AL1358" s="373">
        <f>'4.  2011-2014 LRAM'!AT144*AL1357</f>
        <v>0</v>
      </c>
      <c r="AM1358" s="373">
        <f>'4.  2011-2014 LRAM'!AU144*AM1357</f>
        <v>0</v>
      </c>
      <c r="AN1358" s="373">
        <f>'4.  2011-2014 LRAM'!AV144*AN1357</f>
        <v>0</v>
      </c>
      <c r="AO1358" s="373">
        <f>'4.  2011-2014 LRAM'!AW144*AO1357</f>
        <v>0</v>
      </c>
      <c r="AP1358" s="373">
        <f>'4.  2011-2014 LRAM'!AX144*AP1357</f>
        <v>0</v>
      </c>
      <c r="AQ1358" s="373">
        <f>'4.  2011-2014 LRAM'!AY144*AQ1357</f>
        <v>0</v>
      </c>
      <c r="AR1358" s="373">
        <f>'4.  2011-2014 LRAM'!AZ144*AR1357</f>
        <v>0</v>
      </c>
      <c r="AS1358" s="613">
        <f t="shared" ref="AS1358:AS1368" si="2006">SUM(AE1358:AR1358)</f>
        <v>0</v>
      </c>
    </row>
    <row r="1359" spans="1:45">
      <c r="B1359" s="320" t="s">
        <v>723</v>
      </c>
      <c r="C1359" s="341"/>
      <c r="D1359" s="305"/>
      <c r="E1359" s="275"/>
      <c r="F1359" s="275"/>
      <c r="G1359" s="275"/>
      <c r="H1359" s="275"/>
      <c r="I1359" s="275"/>
      <c r="J1359" s="275"/>
      <c r="K1359" s="275"/>
      <c r="L1359" s="275"/>
      <c r="M1359" s="275"/>
      <c r="N1359" s="275"/>
      <c r="O1359" s="275"/>
      <c r="P1359" s="275"/>
      <c r="Q1359" s="275"/>
      <c r="R1359" s="287"/>
      <c r="S1359" s="275"/>
      <c r="T1359" s="275"/>
      <c r="U1359" s="275"/>
      <c r="V1359" s="305"/>
      <c r="W1359" s="305"/>
      <c r="X1359" s="305"/>
      <c r="Y1359" s="305"/>
      <c r="Z1359" s="275"/>
      <c r="AA1359" s="275"/>
      <c r="AB1359" s="275"/>
      <c r="AC1359" s="275"/>
      <c r="AD1359" s="275"/>
      <c r="AE1359" s="373">
        <f>'4.  2011-2014 LRAM'!AM283*AE1357</f>
        <v>0</v>
      </c>
      <c r="AF1359" s="373">
        <f>'4.  2011-2014 LRAM'!AN283*AF1357</f>
        <v>0</v>
      </c>
      <c r="AG1359" s="373">
        <f>'4.  2011-2014 LRAM'!AO283*AG1357</f>
        <v>0</v>
      </c>
      <c r="AH1359" s="373">
        <f>'4.  2011-2014 LRAM'!AP283*AH1357</f>
        <v>0</v>
      </c>
      <c r="AI1359" s="373">
        <f>'4.  2011-2014 LRAM'!AQ283*AI1357</f>
        <v>0</v>
      </c>
      <c r="AJ1359" s="373">
        <f>'4.  2011-2014 LRAM'!AR283*AJ1357</f>
        <v>0</v>
      </c>
      <c r="AK1359" s="373">
        <f>'4.  2011-2014 LRAM'!AS283*AK1357</f>
        <v>0</v>
      </c>
      <c r="AL1359" s="373">
        <f>'4.  2011-2014 LRAM'!AT283*AL1357</f>
        <v>0</v>
      </c>
      <c r="AM1359" s="373">
        <f>'4.  2011-2014 LRAM'!AU283*AM1357</f>
        <v>0</v>
      </c>
      <c r="AN1359" s="373">
        <f>'4.  2011-2014 LRAM'!AV283*AN1357</f>
        <v>0</v>
      </c>
      <c r="AO1359" s="373">
        <f>'4.  2011-2014 LRAM'!AW283*AO1357</f>
        <v>0</v>
      </c>
      <c r="AP1359" s="373">
        <f>'4.  2011-2014 LRAM'!AX283*AP1357</f>
        <v>0</v>
      </c>
      <c r="AQ1359" s="373">
        <f>'4.  2011-2014 LRAM'!AY283*AQ1357</f>
        <v>0</v>
      </c>
      <c r="AR1359" s="373">
        <f>'4.  2011-2014 LRAM'!AZ283*AR1357</f>
        <v>0</v>
      </c>
      <c r="AS1359" s="613">
        <f t="shared" si="2006"/>
        <v>0</v>
      </c>
    </row>
    <row r="1360" spans="1:45">
      <c r="B1360" s="320" t="s">
        <v>724</v>
      </c>
      <c r="C1360" s="341"/>
      <c r="D1360" s="305"/>
      <c r="E1360" s="275"/>
      <c r="F1360" s="275"/>
      <c r="G1360" s="275"/>
      <c r="H1360" s="275"/>
      <c r="I1360" s="275"/>
      <c r="J1360" s="275"/>
      <c r="K1360" s="275"/>
      <c r="L1360" s="275"/>
      <c r="M1360" s="275"/>
      <c r="N1360" s="275"/>
      <c r="O1360" s="275"/>
      <c r="P1360" s="275"/>
      <c r="Q1360" s="275"/>
      <c r="R1360" s="287"/>
      <c r="S1360" s="275"/>
      <c r="T1360" s="275"/>
      <c r="U1360" s="275"/>
      <c r="V1360" s="305"/>
      <c r="W1360" s="305"/>
      <c r="X1360" s="305"/>
      <c r="Y1360" s="305"/>
      <c r="Z1360" s="275"/>
      <c r="AA1360" s="275"/>
      <c r="AB1360" s="275"/>
      <c r="AC1360" s="275"/>
      <c r="AD1360" s="275"/>
      <c r="AE1360" s="373">
        <f>'4.  2011-2014 LRAM'!AM419*AE1357</f>
        <v>0</v>
      </c>
      <c r="AF1360" s="373">
        <f>'4.  2011-2014 LRAM'!AN419*AF1357</f>
        <v>60310.229393747359</v>
      </c>
      <c r="AG1360" s="373">
        <f>'4.  2011-2014 LRAM'!AO419*AG1357</f>
        <v>110151.11515834951</v>
      </c>
      <c r="AH1360" s="373">
        <f>'4.  2011-2014 LRAM'!AP419*AH1357</f>
        <v>57547.008385164969</v>
      </c>
      <c r="AI1360" s="373">
        <f>'4.  2011-2014 LRAM'!AQ419*AI1357</f>
        <v>15508.280186932419</v>
      </c>
      <c r="AJ1360" s="373">
        <f>'4.  2011-2014 LRAM'!AR419*AJ1357</f>
        <v>0</v>
      </c>
      <c r="AK1360" s="373">
        <f>'4.  2011-2014 LRAM'!AS419*AK1357</f>
        <v>0</v>
      </c>
      <c r="AL1360" s="373">
        <f>'4.  2011-2014 LRAM'!AT419*AL1357</f>
        <v>0</v>
      </c>
      <c r="AM1360" s="373">
        <f>'4.  2011-2014 LRAM'!AU419*AM1357</f>
        <v>0</v>
      </c>
      <c r="AN1360" s="373">
        <f>'4.  2011-2014 LRAM'!AV419*AN1357</f>
        <v>0</v>
      </c>
      <c r="AO1360" s="373">
        <f>'4.  2011-2014 LRAM'!AW419*AO1357</f>
        <v>0</v>
      </c>
      <c r="AP1360" s="373">
        <f>'4.  2011-2014 LRAM'!AX419*AP1357</f>
        <v>0</v>
      </c>
      <c r="AQ1360" s="373">
        <f>'4.  2011-2014 LRAM'!AY419*AQ1357</f>
        <v>0</v>
      </c>
      <c r="AR1360" s="373">
        <f>'4.  2011-2014 LRAM'!AZ419*AR1357</f>
        <v>0</v>
      </c>
      <c r="AS1360" s="613">
        <f t="shared" si="2006"/>
        <v>243516.63312419422</v>
      </c>
    </row>
    <row r="1361" spans="2:45">
      <c r="B1361" s="320" t="s">
        <v>725</v>
      </c>
      <c r="C1361" s="341"/>
      <c r="D1361" s="305"/>
      <c r="E1361" s="275"/>
      <c r="F1361" s="275"/>
      <c r="G1361" s="275"/>
      <c r="H1361" s="275"/>
      <c r="I1361" s="275"/>
      <c r="J1361" s="275"/>
      <c r="K1361" s="275"/>
      <c r="L1361" s="275"/>
      <c r="M1361" s="275"/>
      <c r="N1361" s="275"/>
      <c r="O1361" s="275"/>
      <c r="P1361" s="275"/>
      <c r="Q1361" s="275"/>
      <c r="R1361" s="287"/>
      <c r="S1361" s="275"/>
      <c r="T1361" s="275"/>
      <c r="U1361" s="275"/>
      <c r="V1361" s="305"/>
      <c r="W1361" s="305"/>
      <c r="X1361" s="305"/>
      <c r="Y1361" s="305"/>
      <c r="Z1361" s="275"/>
      <c r="AA1361" s="275"/>
      <c r="AB1361" s="275"/>
      <c r="AC1361" s="275"/>
      <c r="AD1361" s="275"/>
      <c r="AE1361" s="373">
        <f>'4.  2011-2014 LRAM'!AM556*AE1357</f>
        <v>0</v>
      </c>
      <c r="AF1361" s="373">
        <f>'4.  2011-2014 LRAM'!AN556*AF1357</f>
        <v>65605.158322805379</v>
      </c>
      <c r="AG1361" s="373">
        <f>'4.  2011-2014 LRAM'!AO556*AG1357</f>
        <v>49481.055113232818</v>
      </c>
      <c r="AH1361" s="373">
        <f>'4.  2011-2014 LRAM'!AP556*AH1357</f>
        <v>8025.8103640150885</v>
      </c>
      <c r="AI1361" s="373">
        <f>'4.  2011-2014 LRAM'!AQ556*AI1357</f>
        <v>8766.8045904199262</v>
      </c>
      <c r="AJ1361" s="373">
        <f>'4.  2011-2014 LRAM'!AR556*AJ1357</f>
        <v>0</v>
      </c>
      <c r="AK1361" s="373">
        <f>'4.  2011-2014 LRAM'!AS556*AK1357</f>
        <v>0</v>
      </c>
      <c r="AL1361" s="373">
        <f>'4.  2011-2014 LRAM'!AT556*AL1357</f>
        <v>0</v>
      </c>
      <c r="AM1361" s="373">
        <f>'4.  2011-2014 LRAM'!AU556*AM1357</f>
        <v>0</v>
      </c>
      <c r="AN1361" s="373">
        <f>'4.  2011-2014 LRAM'!AV556*AN1357</f>
        <v>0</v>
      </c>
      <c r="AO1361" s="373">
        <f>'4.  2011-2014 LRAM'!AW556*AO1357</f>
        <v>0</v>
      </c>
      <c r="AP1361" s="373">
        <f>'4.  2011-2014 LRAM'!AX556*AP1357</f>
        <v>0</v>
      </c>
      <c r="AQ1361" s="373">
        <f>'4.  2011-2014 LRAM'!AY556*AQ1357</f>
        <v>0</v>
      </c>
      <c r="AR1361" s="373">
        <f>'4.  2011-2014 LRAM'!AZ556*AR1357</f>
        <v>0</v>
      </c>
      <c r="AS1361" s="613">
        <f>SUM(AE1361:AR1361)</f>
        <v>131878.82839047324</v>
      </c>
    </row>
    <row r="1362" spans="2:45">
      <c r="B1362" s="320" t="s">
        <v>726</v>
      </c>
      <c r="C1362" s="341"/>
      <c r="D1362" s="305"/>
      <c r="E1362" s="275"/>
      <c r="F1362" s="275"/>
      <c r="G1362" s="275"/>
      <c r="H1362" s="275"/>
      <c r="I1362" s="275"/>
      <c r="J1362" s="275"/>
      <c r="K1362" s="275"/>
      <c r="L1362" s="275"/>
      <c r="M1362" s="275"/>
      <c r="N1362" s="275"/>
      <c r="O1362" s="275"/>
      <c r="P1362" s="275"/>
      <c r="Q1362" s="275"/>
      <c r="R1362" s="287"/>
      <c r="S1362" s="275"/>
      <c r="T1362" s="275"/>
      <c r="U1362" s="275"/>
      <c r="V1362" s="305"/>
      <c r="W1362" s="305"/>
      <c r="X1362" s="305"/>
      <c r="Y1362" s="305"/>
      <c r="Z1362" s="275"/>
      <c r="AA1362" s="275"/>
      <c r="AB1362" s="275"/>
      <c r="AC1362" s="275"/>
      <c r="AD1362" s="275"/>
      <c r="AE1362" s="373">
        <f>AE213*AE1357</f>
        <v>0</v>
      </c>
      <c r="AF1362" s="373">
        <f t="shared" ref="AF1362:AR1362" si="2007">AF213*AF1357</f>
        <v>93089.02006224182</v>
      </c>
      <c r="AG1362" s="373">
        <f t="shared" si="2007"/>
        <v>68910.509896814343</v>
      </c>
      <c r="AH1362" s="373">
        <f t="shared" si="2007"/>
        <v>31453.491381310141</v>
      </c>
      <c r="AI1362" s="373">
        <f t="shared" si="2007"/>
        <v>961.9844262861352</v>
      </c>
      <c r="AJ1362" s="373">
        <f t="shared" si="2007"/>
        <v>0</v>
      </c>
      <c r="AK1362" s="373">
        <f t="shared" si="2007"/>
        <v>0</v>
      </c>
      <c r="AL1362" s="373">
        <f t="shared" si="2007"/>
        <v>0</v>
      </c>
      <c r="AM1362" s="373">
        <f t="shared" si="2007"/>
        <v>0</v>
      </c>
      <c r="AN1362" s="373">
        <f t="shared" si="2007"/>
        <v>0</v>
      </c>
      <c r="AO1362" s="373">
        <f t="shared" si="2007"/>
        <v>0</v>
      </c>
      <c r="AP1362" s="373">
        <f t="shared" si="2007"/>
        <v>0</v>
      </c>
      <c r="AQ1362" s="373">
        <f t="shared" si="2007"/>
        <v>0</v>
      </c>
      <c r="AR1362" s="373">
        <f t="shared" si="2007"/>
        <v>0</v>
      </c>
      <c r="AS1362" s="613">
        <f t="shared" si="2006"/>
        <v>194415.00576665244</v>
      </c>
    </row>
    <row r="1363" spans="2:45">
      <c r="B1363" s="320" t="s">
        <v>727</v>
      </c>
      <c r="C1363" s="341"/>
      <c r="D1363" s="305"/>
      <c r="E1363" s="275"/>
      <c r="F1363" s="275"/>
      <c r="G1363" s="275"/>
      <c r="H1363" s="275"/>
      <c r="I1363" s="275"/>
      <c r="J1363" s="275"/>
      <c r="K1363" s="275"/>
      <c r="L1363" s="275"/>
      <c r="M1363" s="275"/>
      <c r="N1363" s="275"/>
      <c r="O1363" s="275"/>
      <c r="P1363" s="275"/>
      <c r="Q1363" s="275"/>
      <c r="R1363" s="287"/>
      <c r="S1363" s="275"/>
      <c r="T1363" s="275"/>
      <c r="U1363" s="275"/>
      <c r="V1363" s="305"/>
      <c r="W1363" s="305"/>
      <c r="X1363" s="305"/>
      <c r="Y1363" s="305"/>
      <c r="Z1363" s="275"/>
      <c r="AA1363" s="275"/>
      <c r="AB1363" s="275"/>
      <c r="AC1363" s="275"/>
      <c r="AD1363" s="275"/>
      <c r="AE1363" s="373">
        <f>AE403*AE1357</f>
        <v>0</v>
      </c>
      <c r="AF1363" s="373">
        <f t="shared" ref="AF1363:AR1363" si="2008">AF403*AF1357</f>
        <v>47221.938758960321</v>
      </c>
      <c r="AG1363" s="373">
        <f t="shared" si="2008"/>
        <v>52078.29830098094</v>
      </c>
      <c r="AH1363" s="373">
        <f t="shared" si="2008"/>
        <v>79089.707574831671</v>
      </c>
      <c r="AI1363" s="373">
        <f t="shared" si="2008"/>
        <v>7451.2082767775892</v>
      </c>
      <c r="AJ1363" s="373">
        <f t="shared" si="2008"/>
        <v>0</v>
      </c>
      <c r="AK1363" s="373">
        <f t="shared" si="2008"/>
        <v>0</v>
      </c>
      <c r="AL1363" s="373">
        <f t="shared" si="2008"/>
        <v>0</v>
      </c>
      <c r="AM1363" s="373">
        <f t="shared" si="2008"/>
        <v>0</v>
      </c>
      <c r="AN1363" s="373">
        <f t="shared" si="2008"/>
        <v>0</v>
      </c>
      <c r="AO1363" s="373">
        <f t="shared" si="2008"/>
        <v>0</v>
      </c>
      <c r="AP1363" s="373">
        <f t="shared" si="2008"/>
        <v>0</v>
      </c>
      <c r="AQ1363" s="373">
        <f t="shared" si="2008"/>
        <v>0</v>
      </c>
      <c r="AR1363" s="373">
        <f t="shared" si="2008"/>
        <v>0</v>
      </c>
      <c r="AS1363" s="613">
        <f t="shared" si="2006"/>
        <v>185841.15291155051</v>
      </c>
    </row>
    <row r="1364" spans="2:45">
      <c r="B1364" s="320" t="s">
        <v>728</v>
      </c>
      <c r="C1364" s="341"/>
      <c r="D1364" s="305"/>
      <c r="E1364" s="275"/>
      <c r="F1364" s="275"/>
      <c r="G1364" s="275"/>
      <c r="H1364" s="275"/>
      <c r="I1364" s="275"/>
      <c r="J1364" s="275"/>
      <c r="K1364" s="275"/>
      <c r="L1364" s="275"/>
      <c r="M1364" s="275"/>
      <c r="N1364" s="275"/>
      <c r="O1364" s="275"/>
      <c r="P1364" s="275"/>
      <c r="Q1364" s="275"/>
      <c r="R1364" s="287"/>
      <c r="S1364" s="275"/>
      <c r="T1364" s="275"/>
      <c r="U1364" s="275"/>
      <c r="V1364" s="305"/>
      <c r="W1364" s="305"/>
      <c r="X1364" s="305"/>
      <c r="Y1364" s="305"/>
      <c r="Z1364" s="275"/>
      <c r="AA1364" s="275"/>
      <c r="AB1364" s="275"/>
      <c r="AC1364" s="275"/>
      <c r="AD1364" s="275"/>
      <c r="AE1364" s="373">
        <f>AE593*AE1357</f>
        <v>0</v>
      </c>
      <c r="AF1364" s="373">
        <f t="shared" ref="AF1364:AR1364" si="2009">AF593*AF1357</f>
        <v>101983.18167283329</v>
      </c>
      <c r="AG1364" s="373">
        <f t="shared" si="2009"/>
        <v>93881.668584388259</v>
      </c>
      <c r="AH1364" s="373">
        <f t="shared" si="2009"/>
        <v>51310.747573033317</v>
      </c>
      <c r="AI1364" s="373">
        <f t="shared" si="2009"/>
        <v>4107.2248386456004</v>
      </c>
      <c r="AJ1364" s="373">
        <f t="shared" si="2009"/>
        <v>0</v>
      </c>
      <c r="AK1364" s="373">
        <f t="shared" si="2009"/>
        <v>0</v>
      </c>
      <c r="AL1364" s="373">
        <f t="shared" si="2009"/>
        <v>0</v>
      </c>
      <c r="AM1364" s="373">
        <f t="shared" si="2009"/>
        <v>0</v>
      </c>
      <c r="AN1364" s="373">
        <f t="shared" si="2009"/>
        <v>0</v>
      </c>
      <c r="AO1364" s="373">
        <f t="shared" si="2009"/>
        <v>0</v>
      </c>
      <c r="AP1364" s="373">
        <f t="shared" si="2009"/>
        <v>0</v>
      </c>
      <c r="AQ1364" s="373">
        <f t="shared" si="2009"/>
        <v>0</v>
      </c>
      <c r="AR1364" s="373">
        <f t="shared" si="2009"/>
        <v>0</v>
      </c>
      <c r="AS1364" s="613">
        <f t="shared" si="2006"/>
        <v>251282.82266890048</v>
      </c>
    </row>
    <row r="1365" spans="2:45">
      <c r="B1365" s="320" t="s">
        <v>729</v>
      </c>
      <c r="C1365" s="341"/>
      <c r="D1365" s="305"/>
      <c r="E1365" s="275"/>
      <c r="F1365" s="275"/>
      <c r="G1365" s="275"/>
      <c r="H1365" s="275"/>
      <c r="I1365" s="275"/>
      <c r="J1365" s="275"/>
      <c r="K1365" s="275"/>
      <c r="L1365" s="275"/>
      <c r="M1365" s="275"/>
      <c r="N1365" s="275"/>
      <c r="O1365" s="275"/>
      <c r="P1365" s="275"/>
      <c r="Q1365" s="275"/>
      <c r="R1365" s="287"/>
      <c r="S1365" s="275"/>
      <c r="T1365" s="275"/>
      <c r="U1365" s="275"/>
      <c r="V1365" s="305"/>
      <c r="W1365" s="305"/>
      <c r="X1365" s="305"/>
      <c r="Y1365" s="305"/>
      <c r="Z1365" s="275"/>
      <c r="AA1365" s="275"/>
      <c r="AB1365" s="275"/>
      <c r="AC1365" s="275"/>
      <c r="AD1365" s="275"/>
      <c r="AE1365" s="373">
        <f>AE787*AE1357</f>
        <v>0</v>
      </c>
      <c r="AF1365" s="373">
        <f t="shared" ref="AF1365:AR1365" si="2010">AF787*AF1357</f>
        <v>93455.64658865513</v>
      </c>
      <c r="AG1365" s="373">
        <f t="shared" si="2010"/>
        <v>125059.68079861735</v>
      </c>
      <c r="AH1365" s="373">
        <f t="shared" si="2010"/>
        <v>45747.064564631757</v>
      </c>
      <c r="AI1365" s="373">
        <f t="shared" si="2010"/>
        <v>13097.457919163851</v>
      </c>
      <c r="AJ1365" s="373">
        <f t="shared" si="2010"/>
        <v>251255.82092715165</v>
      </c>
      <c r="AK1365" s="373">
        <f t="shared" si="2010"/>
        <v>0</v>
      </c>
      <c r="AL1365" s="373">
        <f t="shared" si="2010"/>
        <v>0</v>
      </c>
      <c r="AM1365" s="373">
        <f t="shared" si="2010"/>
        <v>0</v>
      </c>
      <c r="AN1365" s="373">
        <f t="shared" si="2010"/>
        <v>0</v>
      </c>
      <c r="AO1365" s="373">
        <f t="shared" si="2010"/>
        <v>0</v>
      </c>
      <c r="AP1365" s="373">
        <f t="shared" si="2010"/>
        <v>0</v>
      </c>
      <c r="AQ1365" s="373">
        <f t="shared" si="2010"/>
        <v>0</v>
      </c>
      <c r="AR1365" s="373">
        <f t="shared" si="2010"/>
        <v>0</v>
      </c>
      <c r="AS1365" s="613">
        <f t="shared" si="2006"/>
        <v>528615.67079821974</v>
      </c>
    </row>
    <row r="1366" spans="2:45">
      <c r="B1366" s="320" t="s">
        <v>730</v>
      </c>
      <c r="C1366" s="341"/>
      <c r="D1366" s="305"/>
      <c r="E1366" s="275"/>
      <c r="F1366" s="275"/>
      <c r="G1366" s="275"/>
      <c r="H1366" s="275"/>
      <c r="I1366" s="275"/>
      <c r="J1366" s="275"/>
      <c r="K1366" s="275"/>
      <c r="L1366" s="275"/>
      <c r="M1366" s="275"/>
      <c r="N1366" s="275"/>
      <c r="O1366" s="275"/>
      <c r="P1366" s="275"/>
      <c r="Q1366" s="275"/>
      <c r="R1366" s="287"/>
      <c r="S1366" s="275"/>
      <c r="T1366" s="275"/>
      <c r="U1366" s="275"/>
      <c r="V1366" s="305"/>
      <c r="W1366" s="305"/>
      <c r="X1366" s="305"/>
      <c r="Y1366" s="305"/>
      <c r="Z1366" s="275"/>
      <c r="AA1366" s="275"/>
      <c r="AB1366" s="275"/>
      <c r="AC1366" s="275"/>
      <c r="AD1366" s="275"/>
      <c r="AE1366" s="373">
        <f>AE1357*AE982</f>
        <v>0</v>
      </c>
      <c r="AF1366" s="373">
        <f t="shared" ref="AF1366:AR1366" si="2011">AF1357*AF982</f>
        <v>65742.255130370133</v>
      </c>
      <c r="AG1366" s="373">
        <f t="shared" si="2011"/>
        <v>66513.996969528729</v>
      </c>
      <c r="AH1366" s="373">
        <f t="shared" si="2011"/>
        <v>24399.710725926139</v>
      </c>
      <c r="AI1366" s="373">
        <f t="shared" si="2011"/>
        <v>13930.536528225159</v>
      </c>
      <c r="AJ1366" s="373">
        <f t="shared" si="2011"/>
        <v>104903.9550554157</v>
      </c>
      <c r="AK1366" s="373">
        <f t="shared" si="2011"/>
        <v>15687.665155144476</v>
      </c>
      <c r="AL1366" s="373">
        <f t="shared" si="2011"/>
        <v>0</v>
      </c>
      <c r="AM1366" s="373">
        <f t="shared" si="2011"/>
        <v>0</v>
      </c>
      <c r="AN1366" s="373">
        <f t="shared" si="2011"/>
        <v>0</v>
      </c>
      <c r="AO1366" s="373">
        <f t="shared" si="2011"/>
        <v>0</v>
      </c>
      <c r="AP1366" s="373">
        <f t="shared" si="2011"/>
        <v>0</v>
      </c>
      <c r="AQ1366" s="373">
        <f t="shared" si="2011"/>
        <v>0</v>
      </c>
      <c r="AR1366" s="373">
        <f t="shared" si="2011"/>
        <v>0</v>
      </c>
      <c r="AS1366" s="613">
        <f t="shared" si="2006"/>
        <v>291178.11956461036</v>
      </c>
    </row>
    <row r="1367" spans="2:45">
      <c r="B1367" s="320" t="s">
        <v>735</v>
      </c>
      <c r="C1367" s="341"/>
      <c r="D1367" s="305"/>
      <c r="E1367" s="275"/>
      <c r="F1367" s="275"/>
      <c r="G1367" s="275"/>
      <c r="H1367" s="275"/>
      <c r="I1367" s="275"/>
      <c r="J1367" s="275"/>
      <c r="K1367" s="275"/>
      <c r="L1367" s="275"/>
      <c r="M1367" s="275"/>
      <c r="N1367" s="275"/>
      <c r="O1367" s="275"/>
      <c r="P1367" s="275"/>
      <c r="Q1367" s="275"/>
      <c r="R1367" s="287"/>
      <c r="S1367" s="275"/>
      <c r="T1367" s="275"/>
      <c r="U1367" s="275"/>
      <c r="V1367" s="305"/>
      <c r="W1367" s="305"/>
      <c r="X1367" s="305"/>
      <c r="Y1367" s="305"/>
      <c r="Z1367" s="275"/>
      <c r="AA1367" s="275"/>
      <c r="AB1367" s="275"/>
      <c r="AC1367" s="275"/>
      <c r="AD1367" s="275"/>
      <c r="AE1367" s="373">
        <f>AE1177*AE1357</f>
        <v>0</v>
      </c>
      <c r="AF1367" s="373">
        <f t="shared" ref="AF1367:AR1367" si="2012">AF1177*AF1357</f>
        <v>13723.521575399202</v>
      </c>
      <c r="AG1367" s="373">
        <f t="shared" si="2012"/>
        <v>988.5080643428571</v>
      </c>
      <c r="AH1367" s="373">
        <f t="shared" si="2012"/>
        <v>19537.276577944856</v>
      </c>
      <c r="AI1367" s="373">
        <f t="shared" si="2012"/>
        <v>768.8127886607142</v>
      </c>
      <c r="AJ1367" s="373">
        <f t="shared" si="2012"/>
        <v>79760.642111827212</v>
      </c>
      <c r="AK1367" s="373">
        <f t="shared" si="2012"/>
        <v>0</v>
      </c>
      <c r="AL1367" s="373">
        <f t="shared" si="2012"/>
        <v>0</v>
      </c>
      <c r="AM1367" s="373">
        <f t="shared" si="2012"/>
        <v>0</v>
      </c>
      <c r="AN1367" s="373">
        <f t="shared" si="2012"/>
        <v>0</v>
      </c>
      <c r="AO1367" s="373">
        <f t="shared" si="2012"/>
        <v>0</v>
      </c>
      <c r="AP1367" s="373">
        <f t="shared" si="2012"/>
        <v>0</v>
      </c>
      <c r="AQ1367" s="373">
        <f t="shared" si="2012"/>
        <v>0</v>
      </c>
      <c r="AR1367" s="373">
        <f t="shared" si="2012"/>
        <v>0</v>
      </c>
      <c r="AS1367" s="613">
        <f t="shared" si="2006"/>
        <v>114778.76111817484</v>
      </c>
    </row>
    <row r="1368" spans="2:45">
      <c r="B1368" s="320" t="s">
        <v>731</v>
      </c>
      <c r="C1368" s="341"/>
      <c r="D1368" s="305"/>
      <c r="E1368" s="275"/>
      <c r="F1368" s="275"/>
      <c r="G1368" s="275"/>
      <c r="H1368" s="275"/>
      <c r="I1368" s="275"/>
      <c r="J1368" s="275"/>
      <c r="K1368" s="275"/>
      <c r="L1368" s="275"/>
      <c r="M1368" s="275"/>
      <c r="N1368" s="275"/>
      <c r="O1368" s="275"/>
      <c r="P1368" s="275"/>
      <c r="Q1368" s="275"/>
      <c r="R1368" s="287"/>
      <c r="S1368" s="275"/>
      <c r="T1368" s="275"/>
      <c r="U1368" s="275"/>
      <c r="V1368" s="305"/>
      <c r="W1368" s="305"/>
      <c r="X1368" s="305"/>
      <c r="Y1368" s="305"/>
      <c r="Z1368" s="275"/>
      <c r="AA1368" s="275"/>
      <c r="AB1368" s="275"/>
      <c r="AC1368" s="275"/>
      <c r="AD1368" s="275"/>
      <c r="AE1368" s="373">
        <f>AE1354*AE1357</f>
        <v>0</v>
      </c>
      <c r="AF1368" s="373">
        <f t="shared" ref="AF1368:AR1368" si="2013">AF1354*AF1357</f>
        <v>0</v>
      </c>
      <c r="AG1368" s="373">
        <f t="shared" si="2013"/>
        <v>562.91669244642856</v>
      </c>
      <c r="AH1368" s="373">
        <f t="shared" si="2013"/>
        <v>0</v>
      </c>
      <c r="AI1368" s="373">
        <f t="shared" si="2013"/>
        <v>0</v>
      </c>
      <c r="AJ1368" s="373">
        <f t="shared" si="2013"/>
        <v>0</v>
      </c>
      <c r="AK1368" s="373">
        <f t="shared" si="2013"/>
        <v>0</v>
      </c>
      <c r="AL1368" s="373">
        <f t="shared" si="2013"/>
        <v>0</v>
      </c>
      <c r="AM1368" s="373">
        <f t="shared" si="2013"/>
        <v>0</v>
      </c>
      <c r="AN1368" s="373">
        <f t="shared" si="2013"/>
        <v>0</v>
      </c>
      <c r="AO1368" s="373">
        <f t="shared" si="2013"/>
        <v>0</v>
      </c>
      <c r="AP1368" s="373">
        <f t="shared" si="2013"/>
        <v>0</v>
      </c>
      <c r="AQ1368" s="373">
        <f t="shared" si="2013"/>
        <v>0</v>
      </c>
      <c r="AR1368" s="373">
        <f t="shared" si="2013"/>
        <v>0</v>
      </c>
      <c r="AS1368" s="613">
        <f t="shared" si="2006"/>
        <v>562.91669244642856</v>
      </c>
    </row>
    <row r="1369" spans="2:45" ht="15.75">
      <c r="B1369" s="345" t="s">
        <v>732</v>
      </c>
      <c r="C1369" s="341"/>
      <c r="D1369" s="332"/>
      <c r="E1369" s="330"/>
      <c r="F1369" s="330"/>
      <c r="G1369" s="330"/>
      <c r="H1369" s="330"/>
      <c r="I1369" s="330"/>
      <c r="J1369" s="330"/>
      <c r="K1369" s="330"/>
      <c r="L1369" s="330"/>
      <c r="M1369" s="330"/>
      <c r="N1369" s="330"/>
      <c r="O1369" s="330"/>
      <c r="P1369" s="330"/>
      <c r="Q1369" s="330"/>
      <c r="R1369" s="296"/>
      <c r="S1369" s="330"/>
      <c r="T1369" s="330"/>
      <c r="U1369" s="330"/>
      <c r="V1369" s="332"/>
      <c r="W1369" s="332"/>
      <c r="X1369" s="332"/>
      <c r="Y1369" s="332"/>
      <c r="Z1369" s="330"/>
      <c r="AA1369" s="330"/>
      <c r="AB1369" s="330"/>
      <c r="AC1369" s="330"/>
      <c r="AD1369" s="330"/>
      <c r="AE1369" s="342">
        <f>SUM(AE1358:AE1368)</f>
        <v>0</v>
      </c>
      <c r="AF1369" s="342">
        <f t="shared" ref="AF1369:AR1369" si="2014">SUM(AF1358:AF1368)</f>
        <v>541130.95150501258</v>
      </c>
      <c r="AG1369" s="342">
        <f t="shared" si="2014"/>
        <v>567627.74957870133</v>
      </c>
      <c r="AH1369" s="342">
        <f t="shared" si="2014"/>
        <v>317110.81714685803</v>
      </c>
      <c r="AI1369" s="342">
        <f t="shared" si="2014"/>
        <v>64592.309555111395</v>
      </c>
      <c r="AJ1369" s="342">
        <f t="shared" si="2014"/>
        <v>435920.41809439455</v>
      </c>
      <c r="AK1369" s="342">
        <f t="shared" si="2014"/>
        <v>15687.665155144476</v>
      </c>
      <c r="AL1369" s="342">
        <f t="shared" si="2014"/>
        <v>0</v>
      </c>
      <c r="AM1369" s="342">
        <f t="shared" si="2014"/>
        <v>0</v>
      </c>
      <c r="AN1369" s="342">
        <f t="shared" si="2014"/>
        <v>0</v>
      </c>
      <c r="AO1369" s="342">
        <f t="shared" si="2014"/>
        <v>0</v>
      </c>
      <c r="AP1369" s="342">
        <f t="shared" si="2014"/>
        <v>0</v>
      </c>
      <c r="AQ1369" s="342">
        <f t="shared" si="2014"/>
        <v>0</v>
      </c>
      <c r="AR1369" s="342">
        <f t="shared" si="2014"/>
        <v>0</v>
      </c>
      <c r="AS1369" s="763">
        <f>SUM(AS1358:AS1368)</f>
        <v>1942069.911035222</v>
      </c>
    </row>
    <row r="1370" spans="2:45" ht="15.75">
      <c r="B1370" s="345" t="s">
        <v>733</v>
      </c>
      <c r="C1370" s="341"/>
      <c r="D1370" s="346"/>
      <c r="E1370" s="330"/>
      <c r="F1370" s="330"/>
      <c r="G1370" s="330"/>
      <c r="H1370" s="330"/>
      <c r="I1370" s="330"/>
      <c r="J1370" s="330"/>
      <c r="K1370" s="330"/>
      <c r="L1370" s="330"/>
      <c r="M1370" s="330"/>
      <c r="N1370" s="330"/>
      <c r="O1370" s="330"/>
      <c r="P1370" s="330"/>
      <c r="Q1370" s="330"/>
      <c r="R1370" s="296"/>
      <c r="S1370" s="330"/>
      <c r="T1370" s="330"/>
      <c r="U1370" s="330"/>
      <c r="V1370" s="332"/>
      <c r="W1370" s="332"/>
      <c r="X1370" s="332"/>
      <c r="Y1370" s="332"/>
      <c r="Z1370" s="330"/>
      <c r="AA1370" s="330"/>
      <c r="AB1370" s="330"/>
      <c r="AC1370" s="330"/>
      <c r="AD1370" s="330"/>
      <c r="AE1370" s="343">
        <f>AE1355*AE1357</f>
        <v>0</v>
      </c>
      <c r="AF1370" s="343">
        <f t="shared" ref="AF1370:AR1370" si="2015">AF1355*AF1357</f>
        <v>25642.420241223037</v>
      </c>
      <c r="AG1370" s="343">
        <f t="shared" si="2015"/>
        <v>193828.99549112484</v>
      </c>
      <c r="AH1370" s="343">
        <f t="shared" si="2015"/>
        <v>122892.76322456395</v>
      </c>
      <c r="AI1370" s="343">
        <f t="shared" si="2015"/>
        <v>0</v>
      </c>
      <c r="AJ1370" s="343">
        <f t="shared" si="2015"/>
        <v>0</v>
      </c>
      <c r="AK1370" s="343">
        <f t="shared" si="2015"/>
        <v>0</v>
      </c>
      <c r="AL1370" s="343">
        <f t="shared" si="2015"/>
        <v>0</v>
      </c>
      <c r="AM1370" s="343">
        <f t="shared" si="2015"/>
        <v>0</v>
      </c>
      <c r="AN1370" s="343">
        <f t="shared" si="2015"/>
        <v>0</v>
      </c>
      <c r="AO1370" s="343">
        <f t="shared" si="2015"/>
        <v>0</v>
      </c>
      <c r="AP1370" s="343">
        <f t="shared" si="2015"/>
        <v>0</v>
      </c>
      <c r="AQ1370" s="343">
        <f t="shared" si="2015"/>
        <v>0</v>
      </c>
      <c r="AR1370" s="343">
        <f t="shared" si="2015"/>
        <v>0</v>
      </c>
      <c r="AS1370" s="402">
        <f>SUM(AE1370:AR1370)</f>
        <v>342364.17895691184</v>
      </c>
    </row>
    <row r="1371" spans="2:45" ht="15.75">
      <c r="B1371" s="345" t="s">
        <v>734</v>
      </c>
      <c r="C1371" s="341"/>
      <c r="D1371" s="346"/>
      <c r="E1371" s="330"/>
      <c r="F1371" s="330"/>
      <c r="G1371" s="330"/>
      <c r="H1371" s="330"/>
      <c r="I1371" s="330"/>
      <c r="J1371" s="330"/>
      <c r="K1371" s="330"/>
      <c r="L1371" s="330"/>
      <c r="M1371" s="330"/>
      <c r="N1371" s="330"/>
      <c r="O1371" s="330"/>
      <c r="P1371" s="330"/>
      <c r="Q1371" s="330"/>
      <c r="R1371" s="296"/>
      <c r="S1371" s="330"/>
      <c r="T1371" s="330"/>
      <c r="U1371" s="330"/>
      <c r="V1371" s="346"/>
      <c r="W1371" s="346"/>
      <c r="X1371" s="346"/>
      <c r="Y1371" s="346"/>
      <c r="Z1371" s="330"/>
      <c r="AA1371" s="330"/>
      <c r="AB1371" s="330"/>
      <c r="AC1371" s="330"/>
      <c r="AD1371" s="330"/>
      <c r="AE1371" s="347"/>
      <c r="AF1371" s="347"/>
      <c r="AG1371" s="347"/>
      <c r="AH1371" s="347"/>
      <c r="AI1371" s="347"/>
      <c r="AJ1371" s="347"/>
      <c r="AK1371" s="347"/>
      <c r="AL1371" s="347"/>
      <c r="AM1371" s="347"/>
      <c r="AN1371" s="347"/>
      <c r="AO1371" s="347"/>
      <c r="AP1371" s="347"/>
      <c r="AQ1371" s="347"/>
      <c r="AR1371" s="347"/>
      <c r="AS1371" s="402">
        <f>AS1369-AS1370</f>
        <v>1599705.7320783101</v>
      </c>
    </row>
    <row r="1372" spans="2:45" ht="15.75">
      <c r="B1372" s="345"/>
      <c r="C1372" s="341"/>
      <c r="D1372" s="346"/>
      <c r="E1372" s="330"/>
      <c r="F1372" s="330"/>
      <c r="G1372" s="330"/>
      <c r="H1372" s="330"/>
      <c r="I1372" s="330"/>
      <c r="J1372" s="330"/>
      <c r="K1372" s="330"/>
      <c r="L1372" s="330"/>
      <c r="M1372" s="330"/>
      <c r="N1372" s="330"/>
      <c r="O1372" s="330"/>
      <c r="P1372" s="330"/>
      <c r="Q1372" s="330"/>
      <c r="R1372" s="296"/>
      <c r="S1372" s="330"/>
      <c r="T1372" s="330"/>
      <c r="U1372" s="330"/>
      <c r="V1372" s="346"/>
      <c r="W1372" s="346"/>
      <c r="X1372" s="346"/>
      <c r="Y1372" s="346"/>
      <c r="Z1372" s="330"/>
      <c r="AA1372" s="330"/>
      <c r="AB1372" s="330"/>
      <c r="AC1372" s="330"/>
      <c r="AD1372" s="330"/>
      <c r="AE1372" s="347"/>
      <c r="AF1372" s="347"/>
      <c r="AG1372" s="347"/>
      <c r="AH1372" s="347"/>
      <c r="AI1372" s="347"/>
      <c r="AJ1372" s="347"/>
      <c r="AK1372" s="347"/>
      <c r="AL1372" s="347"/>
      <c r="AM1372" s="347"/>
      <c r="AN1372" s="347"/>
      <c r="AO1372" s="347"/>
      <c r="AP1372" s="347"/>
      <c r="AQ1372" s="347"/>
      <c r="AR1372" s="347"/>
      <c r="AS1372" s="402"/>
    </row>
    <row r="1373" spans="2:45">
      <c r="B1373" s="320" t="s">
        <v>878</v>
      </c>
      <c r="C1373" s="346"/>
      <c r="D1373" s="346"/>
      <c r="E1373" s="330"/>
      <c r="F1373" s="330"/>
      <c r="G1373" s="330"/>
      <c r="H1373" s="330"/>
      <c r="I1373" s="330"/>
      <c r="J1373" s="330"/>
      <c r="K1373" s="330"/>
      <c r="L1373" s="330"/>
      <c r="M1373" s="330"/>
      <c r="N1373" s="330"/>
      <c r="O1373" s="330"/>
      <c r="P1373" s="330"/>
      <c r="Q1373" s="330"/>
      <c r="R1373" s="296"/>
      <c r="S1373" s="330"/>
      <c r="T1373" s="330"/>
      <c r="U1373" s="330"/>
      <c r="V1373" s="346"/>
      <c r="W1373" s="341"/>
      <c r="X1373" s="346"/>
      <c r="Y1373" s="346"/>
      <c r="Z1373" s="330"/>
      <c r="AA1373" s="330"/>
      <c r="AB1373" s="330"/>
      <c r="AC1373" s="330"/>
      <c r="AD1373" s="330"/>
      <c r="AE1373" s="748">
        <f>SUMPRODUCT($E$1192:$E$1352,AE1192:AE1352)</f>
        <v>0</v>
      </c>
      <c r="AF1373" s="748">
        <f>SUMPRODUCT($E$1192:$E$1352,AF1192:AF1352)</f>
        <v>0</v>
      </c>
      <c r="AG1373" s="748">
        <f>IF(AG1190="kw",SUMPRODUCT($Q$1192:$Q$1352,$S$1192:$S$1352,AG1192:AG1352),SUMPRODUCT($E$1192:$E$1352,AG1192:AG1352))</f>
        <v>187.39528361344537</v>
      </c>
      <c r="AH1373" s="748">
        <f t="shared" ref="AH1373:AR1373" si="2016">IF(AH1190="kw",SUMPRODUCT($Q$1192:$Q$1352,$S$1192:$S$1352,AH1192:AH1352),SUMPRODUCT($E$1192:$E$1352,AH1192:AH1352))</f>
        <v>0</v>
      </c>
      <c r="AI1373" s="748">
        <f t="shared" si="2016"/>
        <v>0</v>
      </c>
      <c r="AJ1373" s="748">
        <f t="shared" si="2016"/>
        <v>0</v>
      </c>
      <c r="AK1373" s="748">
        <f t="shared" si="2016"/>
        <v>0</v>
      </c>
      <c r="AL1373" s="748">
        <f t="shared" si="2016"/>
        <v>0</v>
      </c>
      <c r="AM1373" s="748">
        <f t="shared" si="2016"/>
        <v>0</v>
      </c>
      <c r="AN1373" s="748">
        <f t="shared" si="2016"/>
        <v>0</v>
      </c>
      <c r="AO1373" s="748">
        <f t="shared" si="2016"/>
        <v>0</v>
      </c>
      <c r="AP1373" s="748">
        <f t="shared" si="2016"/>
        <v>0</v>
      </c>
      <c r="AQ1373" s="748">
        <f t="shared" si="2016"/>
        <v>0</v>
      </c>
      <c r="AR1373" s="748">
        <f t="shared" si="2016"/>
        <v>0</v>
      </c>
      <c r="AS1373" s="333"/>
    </row>
    <row r="1374" spans="2:45">
      <c r="B1374" s="320" t="s">
        <v>879</v>
      </c>
      <c r="C1374" s="346"/>
      <c r="D1374" s="346"/>
      <c r="E1374" s="330"/>
      <c r="F1374" s="330"/>
      <c r="G1374" s="330"/>
      <c r="H1374" s="330"/>
      <c r="I1374" s="330"/>
      <c r="J1374" s="330"/>
      <c r="K1374" s="330"/>
      <c r="L1374" s="330"/>
      <c r="M1374" s="330"/>
      <c r="N1374" s="330"/>
      <c r="O1374" s="330"/>
      <c r="P1374" s="330"/>
      <c r="Q1374" s="330"/>
      <c r="R1374" s="296"/>
      <c r="S1374" s="330"/>
      <c r="T1374" s="330"/>
      <c r="U1374" s="330"/>
      <c r="V1374" s="346"/>
      <c r="W1374" s="341"/>
      <c r="X1374" s="346"/>
      <c r="Y1374" s="346"/>
      <c r="Z1374" s="330"/>
      <c r="AA1374" s="330"/>
      <c r="AB1374" s="330"/>
      <c r="AC1374" s="330"/>
      <c r="AD1374" s="330"/>
      <c r="AE1374" s="748">
        <f>SUMPRODUCT($F$1192:$F$1352,AE1192:AE1352)</f>
        <v>0</v>
      </c>
      <c r="AF1374" s="748">
        <f>SUMPRODUCT($F$1192:$F$1352,AF1192:AF1352)</f>
        <v>0</v>
      </c>
      <c r="AG1374" s="748">
        <f>IF(AG1190="kw",SUMPRODUCT($Q$1192:$Q$1352,$T$1192:$T$1352,AG1192:AG1352),SUMPRODUCT($F$1192:$F$1352,AG1192:AG1352))</f>
        <v>187.39528361344537</v>
      </c>
      <c r="AH1374" s="748">
        <f t="shared" ref="AH1374:AR1374" si="2017">IF(AH1190="kw",SUMPRODUCT($Q$1192:$Q$1352,$T$1192:$T$1352,AH1192:AH1352),SUMPRODUCT($F$1192:$F$1352,AH1192:AH1352))</f>
        <v>0</v>
      </c>
      <c r="AI1374" s="748">
        <f t="shared" si="2017"/>
        <v>0</v>
      </c>
      <c r="AJ1374" s="748">
        <f t="shared" si="2017"/>
        <v>0</v>
      </c>
      <c r="AK1374" s="748">
        <f t="shared" si="2017"/>
        <v>0</v>
      </c>
      <c r="AL1374" s="748">
        <f t="shared" si="2017"/>
        <v>0</v>
      </c>
      <c r="AM1374" s="748">
        <f t="shared" si="2017"/>
        <v>0</v>
      </c>
      <c r="AN1374" s="748">
        <f t="shared" si="2017"/>
        <v>0</v>
      </c>
      <c r="AO1374" s="748">
        <f t="shared" si="2017"/>
        <v>0</v>
      </c>
      <c r="AP1374" s="748">
        <f t="shared" si="2017"/>
        <v>0</v>
      </c>
      <c r="AQ1374" s="748">
        <f t="shared" si="2017"/>
        <v>0</v>
      </c>
      <c r="AR1374" s="748">
        <f t="shared" si="2017"/>
        <v>0</v>
      </c>
      <c r="AS1374" s="333"/>
    </row>
    <row r="1375" spans="2:45">
      <c r="B1375" s="320" t="s">
        <v>880</v>
      </c>
      <c r="C1375" s="346"/>
      <c r="D1375" s="346"/>
      <c r="E1375" s="330"/>
      <c r="F1375" s="330"/>
      <c r="G1375" s="330"/>
      <c r="H1375" s="330"/>
      <c r="I1375" s="330"/>
      <c r="J1375" s="330"/>
      <c r="K1375" s="330"/>
      <c r="L1375" s="330"/>
      <c r="M1375" s="330"/>
      <c r="N1375" s="330"/>
      <c r="O1375" s="330"/>
      <c r="P1375" s="330"/>
      <c r="Q1375" s="330"/>
      <c r="R1375" s="296"/>
      <c r="S1375" s="330"/>
      <c r="T1375" s="330"/>
      <c r="U1375" s="330"/>
      <c r="V1375" s="346"/>
      <c r="W1375" s="341"/>
      <c r="X1375" s="346"/>
      <c r="Y1375" s="346"/>
      <c r="Z1375" s="330"/>
      <c r="AA1375" s="330"/>
      <c r="AB1375" s="330"/>
      <c r="AC1375" s="330"/>
      <c r="AD1375" s="330"/>
      <c r="AE1375" s="748">
        <f>SUMPRODUCT($G$1192:$G$1352,AE1192:AE1352)</f>
        <v>0</v>
      </c>
      <c r="AF1375" s="748">
        <f>SUMPRODUCT($G$1192:$G$1352,AF1192:AF1352)</f>
        <v>0</v>
      </c>
      <c r="AG1375" s="748">
        <f>IF(AG1190="kw",SUMPRODUCT($Q$1192:$Q$1352,$U$1192:$U$1352,AG1192:AG1352),SUMPRODUCT($G$1192:$G$1352,AG1192:AG1352))</f>
        <v>187.39528361344537</v>
      </c>
      <c r="AH1375" s="748">
        <f t="shared" ref="AH1375:AR1375" si="2018">IF(AH1190="kw",SUMPRODUCT($Q$1192:$Q$1352,$U$1192:$U$1352,AH1192:AH1352),SUMPRODUCT($G$1192:$G$1352,AH1192:AH1352))</f>
        <v>0</v>
      </c>
      <c r="AI1375" s="748">
        <f t="shared" si="2018"/>
        <v>0</v>
      </c>
      <c r="AJ1375" s="748">
        <f t="shared" si="2018"/>
        <v>0</v>
      </c>
      <c r="AK1375" s="748">
        <f t="shared" si="2018"/>
        <v>0</v>
      </c>
      <c r="AL1375" s="748">
        <f t="shared" si="2018"/>
        <v>0</v>
      </c>
      <c r="AM1375" s="748">
        <f t="shared" si="2018"/>
        <v>0</v>
      </c>
      <c r="AN1375" s="748">
        <f t="shared" si="2018"/>
        <v>0</v>
      </c>
      <c r="AO1375" s="748">
        <f t="shared" si="2018"/>
        <v>0</v>
      </c>
      <c r="AP1375" s="748">
        <f t="shared" si="2018"/>
        <v>0</v>
      </c>
      <c r="AQ1375" s="748">
        <f t="shared" si="2018"/>
        <v>0</v>
      </c>
      <c r="AR1375" s="748">
        <f t="shared" si="2018"/>
        <v>0</v>
      </c>
      <c r="AS1375" s="333"/>
    </row>
    <row r="1376" spans="2:45">
      <c r="B1376" s="320" t="s">
        <v>881</v>
      </c>
      <c r="C1376" s="346"/>
      <c r="D1376" s="346"/>
      <c r="E1376" s="330"/>
      <c r="F1376" s="330"/>
      <c r="G1376" s="330"/>
      <c r="H1376" s="330"/>
      <c r="I1376" s="330"/>
      <c r="J1376" s="330"/>
      <c r="K1376" s="330"/>
      <c r="L1376" s="330"/>
      <c r="M1376" s="330"/>
      <c r="N1376" s="330"/>
      <c r="O1376" s="330"/>
      <c r="P1376" s="330"/>
      <c r="Q1376" s="330"/>
      <c r="R1376" s="296"/>
      <c r="S1376" s="330"/>
      <c r="T1376" s="330"/>
      <c r="U1376" s="330"/>
      <c r="V1376" s="346"/>
      <c r="W1376" s="341"/>
      <c r="X1376" s="346"/>
      <c r="Y1376" s="346"/>
      <c r="Z1376" s="330"/>
      <c r="AA1376" s="330"/>
      <c r="AB1376" s="330"/>
      <c r="AC1376" s="330"/>
      <c r="AD1376" s="330"/>
      <c r="AE1376" s="748">
        <f>SUMPRODUCT($H$1192:$H$1352,AE1192:AE1352)</f>
        <v>0</v>
      </c>
      <c r="AF1376" s="748">
        <f>SUMPRODUCT($H$1192:$H$1352,AF1192:AF1352)</f>
        <v>0</v>
      </c>
      <c r="AG1376" s="748">
        <f>IF(AG1190="kw",SUMPRODUCT($Q$1192:$Q$1352,$V$1192:$V$1352,AG1192:AG1352),SUMPRODUCT($H$1192:$H$1352,AG1192:AG1352))</f>
        <v>187.39528361344537</v>
      </c>
      <c r="AH1376" s="748">
        <f t="shared" ref="AH1376:AR1376" si="2019">IF(AH1190="kw",SUMPRODUCT($Q$1192:$Q$1352,$V$1192:$V$1352,AH1192:AH1352),SUMPRODUCT($H$1192:$H$1352,AH1192:AH1352))</f>
        <v>0</v>
      </c>
      <c r="AI1376" s="748">
        <f t="shared" si="2019"/>
        <v>0</v>
      </c>
      <c r="AJ1376" s="748">
        <f t="shared" si="2019"/>
        <v>0</v>
      </c>
      <c r="AK1376" s="748">
        <f t="shared" si="2019"/>
        <v>0</v>
      </c>
      <c r="AL1376" s="748">
        <f t="shared" si="2019"/>
        <v>0</v>
      </c>
      <c r="AM1376" s="748">
        <f t="shared" si="2019"/>
        <v>0</v>
      </c>
      <c r="AN1376" s="748">
        <f t="shared" si="2019"/>
        <v>0</v>
      </c>
      <c r="AO1376" s="748">
        <f t="shared" si="2019"/>
        <v>0</v>
      </c>
      <c r="AP1376" s="748">
        <f t="shared" si="2019"/>
        <v>0</v>
      </c>
      <c r="AQ1376" s="748">
        <f t="shared" si="2019"/>
        <v>0</v>
      </c>
      <c r="AR1376" s="748">
        <f t="shared" si="2019"/>
        <v>0</v>
      </c>
      <c r="AS1376" s="333"/>
    </row>
    <row r="1377" spans="1:45">
      <c r="B1377" s="320" t="s">
        <v>882</v>
      </c>
      <c r="C1377" s="346"/>
      <c r="D1377" s="346"/>
      <c r="E1377" s="330"/>
      <c r="F1377" s="330"/>
      <c r="G1377" s="330"/>
      <c r="H1377" s="330"/>
      <c r="I1377" s="330"/>
      <c r="J1377" s="330"/>
      <c r="K1377" s="330"/>
      <c r="L1377" s="330"/>
      <c r="M1377" s="330"/>
      <c r="N1377" s="330"/>
      <c r="O1377" s="330"/>
      <c r="P1377" s="330"/>
      <c r="Q1377" s="330"/>
      <c r="R1377" s="296"/>
      <c r="S1377" s="330"/>
      <c r="T1377" s="330"/>
      <c r="U1377" s="330"/>
      <c r="V1377" s="346"/>
      <c r="W1377" s="341"/>
      <c r="X1377" s="346"/>
      <c r="Y1377" s="346"/>
      <c r="Z1377" s="330"/>
      <c r="AA1377" s="330"/>
      <c r="AB1377" s="330"/>
      <c r="AC1377" s="330"/>
      <c r="AD1377" s="330"/>
      <c r="AE1377" s="748">
        <f>SUMPRODUCT($I$1192:$I$1352,AE1192:AE1352)</f>
        <v>0</v>
      </c>
      <c r="AF1377" s="748">
        <f>SUMPRODUCT($I$1192:$I$1352,AF1192:AF1352)</f>
        <v>0</v>
      </c>
      <c r="AG1377" s="748">
        <f>IF(AG1190="kw",SUMPRODUCT($Q$1192:$Q$1352,$W$1192:$W$1352,AG1192:AG1352),SUMPRODUCT($I$1192:$I$1352,AG1192:AG1352))</f>
        <v>187.33335908009332</v>
      </c>
      <c r="AH1377" s="748">
        <f t="shared" ref="AH1377:AR1377" si="2020">IF(AH1190="kw",SUMPRODUCT($Q$1192:$Q$1352,$W$1192:$W$1352,AH1192:AH1352),SUMPRODUCT($I$1192:$I$1352,AH1192:AH1352))</f>
        <v>0</v>
      </c>
      <c r="AI1377" s="748">
        <f t="shared" si="2020"/>
        <v>0</v>
      </c>
      <c r="AJ1377" s="748">
        <f t="shared" si="2020"/>
        <v>0</v>
      </c>
      <c r="AK1377" s="748">
        <f t="shared" si="2020"/>
        <v>0</v>
      </c>
      <c r="AL1377" s="748">
        <f t="shared" si="2020"/>
        <v>0</v>
      </c>
      <c r="AM1377" s="748">
        <f t="shared" si="2020"/>
        <v>0</v>
      </c>
      <c r="AN1377" s="748">
        <f t="shared" si="2020"/>
        <v>0</v>
      </c>
      <c r="AO1377" s="748">
        <f t="shared" si="2020"/>
        <v>0</v>
      </c>
      <c r="AP1377" s="748">
        <f t="shared" si="2020"/>
        <v>0</v>
      </c>
      <c r="AQ1377" s="748">
        <f t="shared" si="2020"/>
        <v>0</v>
      </c>
      <c r="AR1377" s="748">
        <f t="shared" si="2020"/>
        <v>0</v>
      </c>
      <c r="AS1377" s="333"/>
    </row>
    <row r="1378" spans="1:45">
      <c r="B1378" s="376" t="s">
        <v>883</v>
      </c>
      <c r="C1378" s="440"/>
      <c r="D1378" s="440"/>
      <c r="E1378" s="441"/>
      <c r="F1378" s="441"/>
      <c r="G1378" s="441"/>
      <c r="H1378" s="441"/>
      <c r="I1378" s="441"/>
      <c r="J1378" s="441"/>
      <c r="K1378" s="441"/>
      <c r="L1378" s="441"/>
      <c r="M1378" s="441"/>
      <c r="N1378" s="441"/>
      <c r="O1378" s="441"/>
      <c r="P1378" s="441"/>
      <c r="Q1378" s="441"/>
      <c r="R1378" s="442"/>
      <c r="S1378" s="441"/>
      <c r="T1378" s="441"/>
      <c r="U1378" s="441"/>
      <c r="V1378" s="440"/>
      <c r="W1378" s="443"/>
      <c r="X1378" s="440"/>
      <c r="Y1378" s="440"/>
      <c r="Z1378" s="441"/>
      <c r="AA1378" s="441"/>
      <c r="AB1378" s="441"/>
      <c r="AC1378" s="441"/>
      <c r="AD1378" s="441"/>
      <c r="AE1378" s="749">
        <f>SUMPRODUCT($J$1192:$J$1352,AE1192:AE1352)</f>
        <v>0</v>
      </c>
      <c r="AF1378" s="749">
        <f>SUMPRODUCT($J$1192:$J$1352,AF1192:AF1352)</f>
        <v>0</v>
      </c>
      <c r="AG1378" s="749">
        <f>IF(AG1190="kw",SUMPRODUCT($Q$1192:$Q$1352,$X$1192:$X$1352,AG1192:AG1352),SUMPRODUCT($J$1192:$J$1352,AG1192:AG1352))</f>
        <v>187.33335908009332</v>
      </c>
      <c r="AH1378" s="749">
        <f t="shared" ref="AH1378:AR1378" si="2021">IF(AH1190="kw",SUMPRODUCT($Q$1192:$Q$1352,$X$1192:$X$1352,AH1192:AH1352),SUMPRODUCT($J$1192:$J$1352,AH1192:AH1352))</f>
        <v>0</v>
      </c>
      <c r="AI1378" s="749">
        <f t="shared" si="2021"/>
        <v>0</v>
      </c>
      <c r="AJ1378" s="749">
        <f t="shared" si="2021"/>
        <v>0</v>
      </c>
      <c r="AK1378" s="749">
        <f t="shared" si="2021"/>
        <v>0</v>
      </c>
      <c r="AL1378" s="749">
        <f t="shared" si="2021"/>
        <v>0</v>
      </c>
      <c r="AM1378" s="749">
        <f t="shared" si="2021"/>
        <v>0</v>
      </c>
      <c r="AN1378" s="749">
        <f t="shared" si="2021"/>
        <v>0</v>
      </c>
      <c r="AO1378" s="749">
        <f t="shared" si="2021"/>
        <v>0</v>
      </c>
      <c r="AP1378" s="749">
        <f t="shared" si="2021"/>
        <v>0</v>
      </c>
      <c r="AQ1378" s="749">
        <f t="shared" si="2021"/>
        <v>0</v>
      </c>
      <c r="AR1378" s="749">
        <f t="shared" si="2021"/>
        <v>0</v>
      </c>
      <c r="AS1378" s="381"/>
    </row>
    <row r="1379" spans="1:45" ht="19.5" customHeight="1">
      <c r="B1379" s="363" t="s">
        <v>589</v>
      </c>
      <c r="C1379" s="382"/>
      <c r="D1379" s="383"/>
      <c r="E1379" s="383"/>
      <c r="F1379" s="383"/>
      <c r="G1379" s="383"/>
      <c r="H1379" s="383"/>
      <c r="I1379" s="383"/>
      <c r="J1379" s="383"/>
      <c r="K1379" s="383"/>
      <c r="L1379" s="383"/>
      <c r="M1379" s="383"/>
      <c r="N1379" s="383"/>
      <c r="O1379" s="383"/>
      <c r="P1379" s="383"/>
      <c r="Q1379" s="383"/>
      <c r="R1379" s="383"/>
      <c r="S1379" s="383"/>
      <c r="T1379" s="383"/>
      <c r="U1379" s="383"/>
      <c r="V1379" s="366"/>
      <c r="W1379" s="367"/>
      <c r="X1379" s="383"/>
      <c r="Y1379" s="383"/>
      <c r="Z1379" s="383"/>
      <c r="AA1379" s="383"/>
      <c r="AB1379" s="383"/>
      <c r="AC1379" s="383"/>
      <c r="AD1379" s="383"/>
      <c r="AE1379" s="404"/>
      <c r="AF1379" s="404"/>
      <c r="AG1379" s="404"/>
      <c r="AH1379" s="404"/>
      <c r="AI1379" s="404"/>
      <c r="AJ1379" s="404"/>
      <c r="AK1379" s="404"/>
      <c r="AL1379" s="404"/>
      <c r="AM1379" s="404"/>
      <c r="AN1379" s="404"/>
      <c r="AO1379" s="404"/>
      <c r="AP1379" s="404"/>
      <c r="AQ1379" s="404"/>
      <c r="AR1379" s="404"/>
      <c r="AS1379" s="384"/>
    </row>
    <row r="1380" spans="1:45" ht="19.5" customHeight="1">
      <c r="B1380" s="738"/>
      <c r="C1380" s="739"/>
      <c r="D1380" s="720"/>
      <c r="E1380" s="720"/>
      <c r="F1380" s="720"/>
      <c r="G1380" s="720"/>
      <c r="H1380" s="720"/>
      <c r="I1380" s="720"/>
      <c r="J1380" s="720"/>
      <c r="K1380" s="720"/>
      <c r="L1380" s="720"/>
      <c r="M1380" s="720"/>
      <c r="N1380" s="720"/>
      <c r="O1380" s="720"/>
      <c r="P1380" s="720"/>
      <c r="Q1380" s="720"/>
      <c r="R1380" s="720"/>
      <c r="S1380" s="720"/>
      <c r="T1380" s="720"/>
      <c r="U1380" s="720"/>
      <c r="V1380" s="300"/>
      <c r="W1380" s="740"/>
      <c r="X1380" s="720"/>
      <c r="Y1380" s="720"/>
      <c r="Z1380" s="720"/>
      <c r="AA1380" s="720"/>
      <c r="AB1380" s="720"/>
      <c r="AC1380" s="720"/>
      <c r="AD1380" s="720"/>
      <c r="AE1380" s="251"/>
      <c r="AF1380" s="251"/>
      <c r="AG1380" s="251"/>
      <c r="AH1380" s="251"/>
      <c r="AI1380" s="251"/>
      <c r="AJ1380" s="251"/>
      <c r="AK1380" s="251"/>
      <c r="AL1380" s="251"/>
      <c r="AM1380" s="251"/>
      <c r="AN1380" s="251"/>
      <c r="AO1380" s="251"/>
      <c r="AP1380" s="251"/>
      <c r="AQ1380" s="251"/>
      <c r="AR1380" s="251"/>
      <c r="AS1380" s="252"/>
    </row>
    <row r="1381" spans="1:45" ht="15.75">
      <c r="B1381" s="276" t="s">
        <v>808</v>
      </c>
      <c r="C1381" s="277"/>
      <c r="D1381" s="577" t="s">
        <v>523</v>
      </c>
      <c r="E1381" s="249"/>
      <c r="F1381" s="577"/>
      <c r="G1381" s="249"/>
      <c r="H1381" s="249"/>
      <c r="I1381" s="249"/>
      <c r="J1381" s="249"/>
      <c r="K1381" s="249"/>
      <c r="L1381" s="249"/>
      <c r="M1381" s="249"/>
      <c r="N1381" s="249"/>
      <c r="O1381" s="249"/>
      <c r="P1381" s="249"/>
      <c r="Q1381" s="249"/>
      <c r="R1381" s="277"/>
      <c r="S1381" s="249"/>
      <c r="T1381" s="249"/>
      <c r="U1381" s="249"/>
      <c r="V1381" s="249"/>
      <c r="W1381" s="249"/>
      <c r="X1381" s="249"/>
      <c r="Y1381" s="249"/>
      <c r="Z1381" s="249"/>
      <c r="AA1381" s="249"/>
      <c r="AB1381" s="249"/>
      <c r="AC1381" s="249"/>
      <c r="AD1381" s="249"/>
      <c r="AE1381" s="266"/>
      <c r="AF1381" s="263"/>
      <c r="AG1381" s="263"/>
      <c r="AH1381" s="263"/>
      <c r="AI1381" s="263"/>
      <c r="AJ1381" s="263"/>
      <c r="AK1381" s="263"/>
      <c r="AL1381" s="263"/>
      <c r="AM1381" s="263"/>
      <c r="AN1381" s="263"/>
      <c r="AO1381" s="263"/>
      <c r="AP1381" s="263"/>
      <c r="AQ1381" s="263"/>
      <c r="AR1381" s="263"/>
    </row>
    <row r="1382" spans="1:45" ht="39.75" customHeight="1">
      <c r="B1382" s="1031" t="s">
        <v>211</v>
      </c>
      <c r="C1382" s="1033" t="s">
        <v>33</v>
      </c>
      <c r="D1382" s="280" t="s">
        <v>421</v>
      </c>
      <c r="E1382" s="1037" t="s">
        <v>209</v>
      </c>
      <c r="F1382" s="1038"/>
      <c r="G1382" s="1038"/>
      <c r="H1382" s="1038"/>
      <c r="I1382" s="1038"/>
      <c r="J1382" s="1038"/>
      <c r="K1382" s="1038"/>
      <c r="L1382" s="1038"/>
      <c r="M1382" s="1038"/>
      <c r="N1382" s="1038"/>
      <c r="O1382" s="1038"/>
      <c r="P1382" s="1039"/>
      <c r="Q1382" s="1035" t="s">
        <v>213</v>
      </c>
      <c r="R1382" s="280" t="s">
        <v>422</v>
      </c>
      <c r="S1382" s="1028" t="s">
        <v>212</v>
      </c>
      <c r="T1382" s="1029"/>
      <c r="U1382" s="1029"/>
      <c r="V1382" s="1029"/>
      <c r="W1382" s="1029"/>
      <c r="X1382" s="1029"/>
      <c r="Y1382" s="1029"/>
      <c r="Z1382" s="1029"/>
      <c r="AA1382" s="1029"/>
      <c r="AB1382" s="1029"/>
      <c r="AC1382" s="1029"/>
      <c r="AD1382" s="1040"/>
      <c r="AE1382" s="1028" t="s">
        <v>242</v>
      </c>
      <c r="AF1382" s="1029"/>
      <c r="AG1382" s="1029"/>
      <c r="AH1382" s="1029"/>
      <c r="AI1382" s="1029"/>
      <c r="AJ1382" s="1029"/>
      <c r="AK1382" s="1029"/>
      <c r="AL1382" s="1029"/>
      <c r="AM1382" s="1029"/>
      <c r="AN1382" s="1029"/>
      <c r="AO1382" s="1029"/>
      <c r="AP1382" s="1029"/>
      <c r="AQ1382" s="1029"/>
      <c r="AR1382" s="1029"/>
      <c r="AS1382" s="1030"/>
    </row>
    <row r="1383" spans="1:45" ht="65.25" customHeight="1">
      <c r="B1383" s="1032"/>
      <c r="C1383" s="1034"/>
      <c r="D1383" s="281">
        <v>2022</v>
      </c>
      <c r="E1383" s="281">
        <v>2023</v>
      </c>
      <c r="F1383" s="281">
        <v>2024</v>
      </c>
      <c r="G1383" s="281">
        <v>2025</v>
      </c>
      <c r="H1383" s="281">
        <v>2026</v>
      </c>
      <c r="I1383" s="281">
        <v>2027</v>
      </c>
      <c r="J1383" s="281">
        <v>2028</v>
      </c>
      <c r="K1383" s="281">
        <v>2029</v>
      </c>
      <c r="L1383" s="281">
        <v>2030</v>
      </c>
      <c r="M1383" s="281">
        <v>2031</v>
      </c>
      <c r="N1383" s="281">
        <v>2032</v>
      </c>
      <c r="O1383" s="281">
        <v>2033</v>
      </c>
      <c r="P1383" s="281">
        <v>2034</v>
      </c>
      <c r="Q1383" s="1036"/>
      <c r="R1383" s="281">
        <v>2022</v>
      </c>
      <c r="S1383" s="281">
        <v>2023</v>
      </c>
      <c r="T1383" s="281">
        <v>2024</v>
      </c>
      <c r="U1383" s="281">
        <v>2025</v>
      </c>
      <c r="V1383" s="281">
        <v>2026</v>
      </c>
      <c r="W1383" s="281">
        <v>2027</v>
      </c>
      <c r="X1383" s="281">
        <v>2028</v>
      </c>
      <c r="Y1383" s="281">
        <v>2029</v>
      </c>
      <c r="Z1383" s="281">
        <v>2030</v>
      </c>
      <c r="AA1383" s="281">
        <v>2031</v>
      </c>
      <c r="AB1383" s="281">
        <v>2032</v>
      </c>
      <c r="AC1383" s="281">
        <v>2033</v>
      </c>
      <c r="AD1383" s="281">
        <v>2034</v>
      </c>
      <c r="AE1383" s="281" t="str">
        <f>'1.  LRAMVA Summary'!$D$53</f>
        <v>Residential</v>
      </c>
      <c r="AF1383" s="281" t="str">
        <f>'1.  LRAMVA Summary'!$E$53</f>
        <v>GS&lt;50 kW</v>
      </c>
      <c r="AG1383" s="281" t="str">
        <f>'1.  LRAMVA Summary'!$F$53</f>
        <v>GS 50 to 699 kW</v>
      </c>
      <c r="AH1383" s="281" t="str">
        <f>'1.  LRAMVA Summary'!$G$53</f>
        <v>GS 700 to 4,999 kW</v>
      </c>
      <c r="AI1383" s="281" t="str">
        <f>'1.  LRAMVA Summary'!$H$53</f>
        <v>Large Use</v>
      </c>
      <c r="AJ1383" s="281" t="str">
        <f>'1.  LRAMVA Summary'!$I$53</f>
        <v>Street Lighting</v>
      </c>
      <c r="AK1383" s="281" t="str">
        <f>'1.  LRAMVA Summary'!$J$53</f>
        <v>Unmetered Scattered Load</v>
      </c>
      <c r="AL1383" s="281" t="str">
        <f>'1.  LRAMVA Summary'!$K$53</f>
        <v/>
      </c>
      <c r="AM1383" s="281" t="str">
        <f>'1.  LRAMVA Summary'!$L$53</f>
        <v/>
      </c>
      <c r="AN1383" s="281" t="str">
        <f>'1.  LRAMVA Summary'!$M$53</f>
        <v/>
      </c>
      <c r="AO1383" s="281" t="str">
        <f>'1.  LRAMVA Summary'!$N$53</f>
        <v/>
      </c>
      <c r="AP1383" s="281" t="str">
        <f>'1.  LRAMVA Summary'!$O$53</f>
        <v/>
      </c>
      <c r="AQ1383" s="281" t="str">
        <f>'1.  LRAMVA Summary'!$P$53</f>
        <v/>
      </c>
      <c r="AR1383" s="281" t="str">
        <f>'1.  LRAMVA Summary'!$Q$53</f>
        <v/>
      </c>
      <c r="AS1383" s="283" t="str">
        <f>'1.  LRAMVA Summary'!$R$53</f>
        <v>Total</v>
      </c>
    </row>
    <row r="1384" spans="1:45" ht="15" customHeight="1">
      <c r="A1384" s="519"/>
      <c r="B1384" s="505" t="s">
        <v>501</v>
      </c>
      <c r="C1384" s="285"/>
      <c r="D1384" s="285"/>
      <c r="E1384" s="285"/>
      <c r="F1384" s="285"/>
      <c r="G1384" s="285"/>
      <c r="H1384" s="285"/>
      <c r="I1384" s="285"/>
      <c r="J1384" s="285"/>
      <c r="K1384" s="285"/>
      <c r="L1384" s="285"/>
      <c r="M1384" s="285"/>
      <c r="N1384" s="285"/>
      <c r="O1384" s="285"/>
      <c r="P1384" s="285"/>
      <c r="Q1384" s="286"/>
      <c r="R1384" s="285"/>
      <c r="S1384" s="285"/>
      <c r="T1384" s="285"/>
      <c r="U1384" s="285"/>
      <c r="V1384" s="285"/>
      <c r="W1384" s="285"/>
      <c r="X1384" s="285"/>
      <c r="Y1384" s="285"/>
      <c r="Z1384" s="285"/>
      <c r="AA1384" s="285"/>
      <c r="AB1384" s="285"/>
      <c r="AC1384" s="285"/>
      <c r="AD1384" s="285"/>
      <c r="AE1384" s="287" t="str">
        <f>'1.  LRAMVA Summary'!$D$54</f>
        <v>kWh</v>
      </c>
      <c r="AF1384" s="287" t="str">
        <f>'1.  LRAMVA Summary'!$E$54</f>
        <v>kWh</v>
      </c>
      <c r="AG1384" s="287" t="str">
        <f>'1.  LRAMVA Summary'!$F$54</f>
        <v>kW</v>
      </c>
      <c r="AH1384" s="287" t="str">
        <f>'1.  LRAMVA Summary'!$G$54</f>
        <v>kW</v>
      </c>
      <c r="AI1384" s="287" t="str">
        <f>'1.  LRAMVA Summary'!$H$54</f>
        <v>kW</v>
      </c>
      <c r="AJ1384" s="287" t="str">
        <f>'1.  LRAMVA Summary'!$I$54</f>
        <v>kW</v>
      </c>
      <c r="AK1384" s="287" t="str">
        <f>'1.  LRAMVA Summary'!$J$54</f>
        <v>kWh</v>
      </c>
      <c r="AL1384" s="287">
        <f>'1.  LRAMVA Summary'!$K$54</f>
        <v>0</v>
      </c>
      <c r="AM1384" s="287">
        <f>'1.  LRAMVA Summary'!$L$54</f>
        <v>0</v>
      </c>
      <c r="AN1384" s="287">
        <f>'1.  LRAMVA Summary'!$M$54</f>
        <v>0</v>
      </c>
      <c r="AO1384" s="287">
        <f>'1.  LRAMVA Summary'!$N$54</f>
        <v>0</v>
      </c>
      <c r="AP1384" s="287">
        <f>'1.  LRAMVA Summary'!$O$54</f>
        <v>0</v>
      </c>
      <c r="AQ1384" s="287">
        <f>'1.  LRAMVA Summary'!$P$54</f>
        <v>0</v>
      </c>
      <c r="AR1384" s="287">
        <f>'1.  LRAMVA Summary'!$Q$54</f>
        <v>0</v>
      </c>
      <c r="AS1384" s="288"/>
    </row>
    <row r="1385" spans="1:45" ht="15" hidden="1" customHeight="1" outlineLevel="1">
      <c r="A1385" s="519"/>
      <c r="B1385" s="491" t="s">
        <v>494</v>
      </c>
      <c r="C1385" s="285"/>
      <c r="D1385" s="285"/>
      <c r="E1385" s="285"/>
      <c r="F1385" s="285"/>
      <c r="G1385" s="285"/>
      <c r="H1385" s="285"/>
      <c r="I1385" s="285"/>
      <c r="J1385" s="285"/>
      <c r="K1385" s="285"/>
      <c r="L1385" s="285"/>
      <c r="M1385" s="285"/>
      <c r="N1385" s="285"/>
      <c r="O1385" s="285"/>
      <c r="P1385" s="285"/>
      <c r="Q1385" s="286"/>
      <c r="R1385" s="285"/>
      <c r="S1385" s="285"/>
      <c r="T1385" s="285"/>
      <c r="U1385" s="285"/>
      <c r="V1385" s="285"/>
      <c r="W1385" s="285"/>
      <c r="X1385" s="285"/>
      <c r="Y1385" s="285"/>
      <c r="Z1385" s="285"/>
      <c r="AA1385" s="285"/>
      <c r="AB1385" s="285"/>
      <c r="AC1385" s="285"/>
      <c r="AD1385" s="285"/>
      <c r="AE1385" s="287"/>
      <c r="AF1385" s="287"/>
      <c r="AG1385" s="287"/>
      <c r="AH1385" s="287"/>
      <c r="AI1385" s="287"/>
      <c r="AJ1385" s="287"/>
      <c r="AK1385" s="287"/>
      <c r="AL1385" s="287"/>
      <c r="AM1385" s="287"/>
      <c r="AN1385" s="287"/>
      <c r="AO1385" s="287"/>
      <c r="AP1385" s="287"/>
      <c r="AQ1385" s="287"/>
      <c r="AR1385" s="287"/>
      <c r="AS1385" s="288"/>
    </row>
    <row r="1386" spans="1:45" ht="15" hidden="1" customHeight="1" outlineLevel="1">
      <c r="A1386" s="519">
        <v>1</v>
      </c>
      <c r="B1386" s="423" t="s">
        <v>95</v>
      </c>
      <c r="C1386" s="287" t="s">
        <v>25</v>
      </c>
      <c r="D1386" s="291"/>
      <c r="E1386" s="291"/>
      <c r="F1386" s="291"/>
      <c r="G1386" s="291"/>
      <c r="H1386" s="291"/>
      <c r="I1386" s="291"/>
      <c r="J1386" s="291"/>
      <c r="K1386" s="291"/>
      <c r="L1386" s="291"/>
      <c r="M1386" s="291"/>
      <c r="N1386" s="291"/>
      <c r="O1386" s="291"/>
      <c r="P1386" s="291"/>
      <c r="Q1386" s="287"/>
      <c r="R1386" s="291"/>
      <c r="S1386" s="291"/>
      <c r="T1386" s="291"/>
      <c r="U1386" s="291"/>
      <c r="V1386" s="291"/>
      <c r="W1386" s="291"/>
      <c r="X1386" s="291"/>
      <c r="Y1386" s="291"/>
      <c r="Z1386" s="291"/>
      <c r="AA1386" s="291"/>
      <c r="AB1386" s="291"/>
      <c r="AC1386" s="291"/>
      <c r="AD1386" s="291"/>
      <c r="AE1386" s="410"/>
      <c r="AF1386" s="410"/>
      <c r="AG1386" s="410"/>
      <c r="AH1386" s="410"/>
      <c r="AI1386" s="410"/>
      <c r="AJ1386" s="410"/>
      <c r="AK1386" s="410"/>
      <c r="AL1386" s="405"/>
      <c r="AM1386" s="405"/>
      <c r="AN1386" s="405"/>
      <c r="AO1386" s="405"/>
      <c r="AP1386" s="405"/>
      <c r="AQ1386" s="405"/>
      <c r="AR1386" s="405"/>
      <c r="AS1386" s="292">
        <f>SUM(AE1386:AR1386)</f>
        <v>0</v>
      </c>
    </row>
    <row r="1387" spans="1:45" ht="15" hidden="1" customHeight="1" outlineLevel="1">
      <c r="A1387" s="519"/>
      <c r="B1387" s="290" t="s">
        <v>736</v>
      </c>
      <c r="C1387" s="287" t="s">
        <v>163</v>
      </c>
      <c r="D1387" s="291"/>
      <c r="E1387" s="291"/>
      <c r="F1387" s="291"/>
      <c r="G1387" s="291"/>
      <c r="H1387" s="291"/>
      <c r="I1387" s="291"/>
      <c r="J1387" s="291"/>
      <c r="K1387" s="291"/>
      <c r="L1387" s="291"/>
      <c r="M1387" s="291"/>
      <c r="N1387" s="291"/>
      <c r="O1387" s="291"/>
      <c r="P1387" s="291"/>
      <c r="Q1387" s="463"/>
      <c r="R1387" s="291"/>
      <c r="S1387" s="291"/>
      <c r="T1387" s="291"/>
      <c r="U1387" s="291"/>
      <c r="V1387" s="291"/>
      <c r="W1387" s="291"/>
      <c r="X1387" s="291"/>
      <c r="Y1387" s="291"/>
      <c r="Z1387" s="291"/>
      <c r="AA1387" s="291"/>
      <c r="AB1387" s="291"/>
      <c r="AC1387" s="291"/>
      <c r="AD1387" s="291"/>
      <c r="AE1387" s="406">
        <f>AE1386</f>
        <v>0</v>
      </c>
      <c r="AF1387" s="406">
        <f t="shared" ref="AF1387:AR1387" si="2022">AF1386</f>
        <v>0</v>
      </c>
      <c r="AG1387" s="406">
        <f t="shared" si="2022"/>
        <v>0</v>
      </c>
      <c r="AH1387" s="406">
        <f t="shared" si="2022"/>
        <v>0</v>
      </c>
      <c r="AI1387" s="406">
        <f t="shared" si="2022"/>
        <v>0</v>
      </c>
      <c r="AJ1387" s="406">
        <f t="shared" si="2022"/>
        <v>0</v>
      </c>
      <c r="AK1387" s="406">
        <f t="shared" si="2022"/>
        <v>0</v>
      </c>
      <c r="AL1387" s="406">
        <f t="shared" si="2022"/>
        <v>0</v>
      </c>
      <c r="AM1387" s="406">
        <f t="shared" si="2022"/>
        <v>0</v>
      </c>
      <c r="AN1387" s="406">
        <f t="shared" si="2022"/>
        <v>0</v>
      </c>
      <c r="AO1387" s="406">
        <f t="shared" si="2022"/>
        <v>0</v>
      </c>
      <c r="AP1387" s="406">
        <f t="shared" si="2022"/>
        <v>0</v>
      </c>
      <c r="AQ1387" s="406">
        <f t="shared" si="2022"/>
        <v>0</v>
      </c>
      <c r="AR1387" s="406">
        <f t="shared" si="2022"/>
        <v>0</v>
      </c>
      <c r="AS1387" s="293"/>
    </row>
    <row r="1388" spans="1:45" ht="15" hidden="1" customHeight="1" outlineLevel="1">
      <c r="A1388" s="519"/>
      <c r="B1388" s="294"/>
      <c r="C1388" s="295"/>
      <c r="D1388" s="295"/>
      <c r="E1388" s="295"/>
      <c r="F1388" s="295"/>
      <c r="G1388" s="295"/>
      <c r="H1388" s="295"/>
      <c r="I1388" s="295"/>
      <c r="J1388" s="725"/>
      <c r="K1388" s="295"/>
      <c r="L1388" s="295"/>
      <c r="M1388" s="295"/>
      <c r="N1388" s="295"/>
      <c r="O1388" s="295"/>
      <c r="P1388" s="295"/>
      <c r="Q1388" s="296"/>
      <c r="R1388" s="295"/>
      <c r="S1388" s="295"/>
      <c r="T1388" s="295"/>
      <c r="U1388" s="295"/>
      <c r="V1388" s="295"/>
      <c r="W1388" s="295"/>
      <c r="X1388" s="295"/>
      <c r="Y1388" s="295"/>
      <c r="Z1388" s="295"/>
      <c r="AA1388" s="295"/>
      <c r="AB1388" s="295"/>
      <c r="AC1388" s="295"/>
      <c r="AD1388" s="295"/>
      <c r="AE1388" s="407"/>
      <c r="AF1388" s="408"/>
      <c r="AG1388" s="408"/>
      <c r="AH1388" s="408"/>
      <c r="AI1388" s="408"/>
      <c r="AJ1388" s="408"/>
      <c r="AK1388" s="408"/>
      <c r="AL1388" s="408"/>
      <c r="AM1388" s="408"/>
      <c r="AN1388" s="408"/>
      <c r="AO1388" s="408"/>
      <c r="AP1388" s="408"/>
      <c r="AQ1388" s="408"/>
      <c r="AR1388" s="408"/>
      <c r="AS1388" s="298"/>
    </row>
    <row r="1389" spans="1:45" ht="15" hidden="1" customHeight="1" outlineLevel="1">
      <c r="A1389" s="519">
        <v>2</v>
      </c>
      <c r="B1389" s="423" t="s">
        <v>96</v>
      </c>
      <c r="C1389" s="287" t="s">
        <v>25</v>
      </c>
      <c r="D1389" s="291"/>
      <c r="E1389" s="291"/>
      <c r="F1389" s="291"/>
      <c r="G1389" s="291"/>
      <c r="H1389" s="291"/>
      <c r="I1389" s="291"/>
      <c r="J1389" s="291"/>
      <c r="K1389" s="291"/>
      <c r="L1389" s="291"/>
      <c r="M1389" s="291"/>
      <c r="N1389" s="291"/>
      <c r="O1389" s="291"/>
      <c r="P1389" s="291"/>
      <c r="Q1389" s="287"/>
      <c r="R1389" s="291"/>
      <c r="S1389" s="291"/>
      <c r="T1389" s="291"/>
      <c r="U1389" s="291"/>
      <c r="V1389" s="291"/>
      <c r="W1389" s="291"/>
      <c r="X1389" s="291"/>
      <c r="Y1389" s="291"/>
      <c r="Z1389" s="291"/>
      <c r="AA1389" s="291"/>
      <c r="AB1389" s="291"/>
      <c r="AC1389" s="291"/>
      <c r="AD1389" s="291"/>
      <c r="AE1389" s="410"/>
      <c r="AF1389" s="410"/>
      <c r="AG1389" s="410"/>
      <c r="AH1389" s="410"/>
      <c r="AI1389" s="410"/>
      <c r="AJ1389" s="410"/>
      <c r="AK1389" s="410"/>
      <c r="AL1389" s="405"/>
      <c r="AM1389" s="405"/>
      <c r="AN1389" s="405"/>
      <c r="AO1389" s="405"/>
      <c r="AP1389" s="405"/>
      <c r="AQ1389" s="405"/>
      <c r="AR1389" s="405"/>
      <c r="AS1389" s="292">
        <f>SUM(AE1389:AR1389)</f>
        <v>0</v>
      </c>
    </row>
    <row r="1390" spans="1:45" ht="15" hidden="1" customHeight="1" outlineLevel="1">
      <c r="A1390" s="519"/>
      <c r="B1390" s="290" t="s">
        <v>736</v>
      </c>
      <c r="C1390" s="287" t="s">
        <v>163</v>
      </c>
      <c r="D1390" s="291"/>
      <c r="E1390" s="291"/>
      <c r="F1390" s="291"/>
      <c r="G1390" s="291"/>
      <c r="H1390" s="291"/>
      <c r="I1390" s="291"/>
      <c r="J1390" s="291"/>
      <c r="K1390" s="291"/>
      <c r="L1390" s="291"/>
      <c r="M1390" s="291"/>
      <c r="N1390" s="291"/>
      <c r="O1390" s="291"/>
      <c r="P1390" s="291"/>
      <c r="Q1390" s="463"/>
      <c r="R1390" s="291"/>
      <c r="S1390" s="291"/>
      <c r="T1390" s="291"/>
      <c r="U1390" s="291"/>
      <c r="V1390" s="291"/>
      <c r="W1390" s="291"/>
      <c r="X1390" s="291"/>
      <c r="Y1390" s="291"/>
      <c r="Z1390" s="291"/>
      <c r="AA1390" s="291"/>
      <c r="AB1390" s="291"/>
      <c r="AC1390" s="291"/>
      <c r="AD1390" s="291"/>
      <c r="AE1390" s="406">
        <f>AE1389</f>
        <v>0</v>
      </c>
      <c r="AF1390" s="406">
        <f t="shared" ref="AF1390:AR1390" si="2023">AF1389</f>
        <v>0</v>
      </c>
      <c r="AG1390" s="406">
        <f t="shared" si="2023"/>
        <v>0</v>
      </c>
      <c r="AH1390" s="406">
        <f t="shared" si="2023"/>
        <v>0</v>
      </c>
      <c r="AI1390" s="406">
        <f t="shared" si="2023"/>
        <v>0</v>
      </c>
      <c r="AJ1390" s="406">
        <f t="shared" si="2023"/>
        <v>0</v>
      </c>
      <c r="AK1390" s="406">
        <f t="shared" si="2023"/>
        <v>0</v>
      </c>
      <c r="AL1390" s="406">
        <f t="shared" si="2023"/>
        <v>0</v>
      </c>
      <c r="AM1390" s="406">
        <f t="shared" si="2023"/>
        <v>0</v>
      </c>
      <c r="AN1390" s="406">
        <f t="shared" si="2023"/>
        <v>0</v>
      </c>
      <c r="AO1390" s="406">
        <f t="shared" si="2023"/>
        <v>0</v>
      </c>
      <c r="AP1390" s="406">
        <f t="shared" si="2023"/>
        <v>0</v>
      </c>
      <c r="AQ1390" s="406">
        <f t="shared" si="2023"/>
        <v>0</v>
      </c>
      <c r="AR1390" s="406">
        <f t="shared" si="2023"/>
        <v>0</v>
      </c>
      <c r="AS1390" s="293"/>
    </row>
    <row r="1391" spans="1:45" ht="15" hidden="1" customHeight="1" outlineLevel="1">
      <c r="A1391" s="519"/>
      <c r="B1391" s="294"/>
      <c r="C1391" s="295"/>
      <c r="D1391" s="300"/>
      <c r="E1391" s="300"/>
      <c r="F1391" s="300"/>
      <c r="G1391" s="300"/>
      <c r="H1391" s="300"/>
      <c r="I1391" s="300"/>
      <c r="J1391" s="300"/>
      <c r="K1391" s="300"/>
      <c r="L1391" s="300"/>
      <c r="M1391" s="300"/>
      <c r="N1391" s="300"/>
      <c r="O1391" s="300"/>
      <c r="P1391" s="300"/>
      <c r="Q1391" s="296"/>
      <c r="R1391" s="300"/>
      <c r="S1391" s="300"/>
      <c r="T1391" s="300"/>
      <c r="U1391" s="300"/>
      <c r="V1391" s="300"/>
      <c r="W1391" s="300"/>
      <c r="X1391" s="300"/>
      <c r="Y1391" s="300"/>
      <c r="Z1391" s="300"/>
      <c r="AA1391" s="300"/>
      <c r="AB1391" s="300"/>
      <c r="AC1391" s="300"/>
      <c r="AD1391" s="300"/>
      <c r="AE1391" s="407"/>
      <c r="AF1391" s="408"/>
      <c r="AG1391" s="408"/>
      <c r="AH1391" s="408"/>
      <c r="AI1391" s="408"/>
      <c r="AJ1391" s="408"/>
      <c r="AK1391" s="408"/>
      <c r="AL1391" s="408"/>
      <c r="AM1391" s="408"/>
      <c r="AN1391" s="408"/>
      <c r="AO1391" s="408"/>
      <c r="AP1391" s="408"/>
      <c r="AQ1391" s="408"/>
      <c r="AR1391" s="408"/>
      <c r="AS1391" s="298"/>
    </row>
    <row r="1392" spans="1:45" ht="15" hidden="1" customHeight="1" outlineLevel="1">
      <c r="A1392" s="519">
        <v>3</v>
      </c>
      <c r="B1392" s="423" t="s">
        <v>97</v>
      </c>
      <c r="C1392" s="287" t="s">
        <v>25</v>
      </c>
      <c r="D1392" s="291"/>
      <c r="E1392" s="291"/>
      <c r="F1392" s="291"/>
      <c r="G1392" s="291"/>
      <c r="H1392" s="291"/>
      <c r="I1392" s="291"/>
      <c r="J1392" s="291"/>
      <c r="K1392" s="291"/>
      <c r="L1392" s="291"/>
      <c r="M1392" s="291"/>
      <c r="N1392" s="291"/>
      <c r="O1392" s="291"/>
      <c r="P1392" s="291"/>
      <c r="Q1392" s="287"/>
      <c r="R1392" s="291"/>
      <c r="S1392" s="291"/>
      <c r="T1392" s="291"/>
      <c r="U1392" s="291"/>
      <c r="V1392" s="291"/>
      <c r="W1392" s="291"/>
      <c r="X1392" s="291"/>
      <c r="Y1392" s="291"/>
      <c r="Z1392" s="291"/>
      <c r="AA1392" s="291"/>
      <c r="AB1392" s="291"/>
      <c r="AC1392" s="291"/>
      <c r="AD1392" s="291"/>
      <c r="AE1392" s="410"/>
      <c r="AF1392" s="410"/>
      <c r="AG1392" s="410"/>
      <c r="AH1392" s="410"/>
      <c r="AI1392" s="410"/>
      <c r="AJ1392" s="410"/>
      <c r="AK1392" s="410"/>
      <c r="AL1392" s="405"/>
      <c r="AM1392" s="405"/>
      <c r="AN1392" s="405"/>
      <c r="AO1392" s="405"/>
      <c r="AP1392" s="405"/>
      <c r="AQ1392" s="405"/>
      <c r="AR1392" s="405"/>
      <c r="AS1392" s="292">
        <f>SUM(AE1392:AR1392)</f>
        <v>0</v>
      </c>
    </row>
    <row r="1393" spans="1:45" ht="15" hidden="1" customHeight="1" outlineLevel="1">
      <c r="A1393" s="519"/>
      <c r="B1393" s="290" t="s">
        <v>736</v>
      </c>
      <c r="C1393" s="287" t="s">
        <v>163</v>
      </c>
      <c r="D1393" s="291"/>
      <c r="E1393" s="291"/>
      <c r="F1393" s="291"/>
      <c r="G1393" s="291"/>
      <c r="H1393" s="291"/>
      <c r="I1393" s="291"/>
      <c r="J1393" s="291"/>
      <c r="K1393" s="291"/>
      <c r="L1393" s="291"/>
      <c r="M1393" s="291"/>
      <c r="N1393" s="291"/>
      <c r="O1393" s="291"/>
      <c r="P1393" s="291"/>
      <c r="Q1393" s="463"/>
      <c r="R1393" s="291"/>
      <c r="S1393" s="291"/>
      <c r="T1393" s="291"/>
      <c r="U1393" s="291"/>
      <c r="V1393" s="291"/>
      <c r="W1393" s="291"/>
      <c r="X1393" s="291"/>
      <c r="Y1393" s="291"/>
      <c r="Z1393" s="291"/>
      <c r="AA1393" s="291"/>
      <c r="AB1393" s="291"/>
      <c r="AC1393" s="291"/>
      <c r="AD1393" s="291"/>
      <c r="AE1393" s="406">
        <f>AE1392</f>
        <v>0</v>
      </c>
      <c r="AF1393" s="406">
        <f t="shared" ref="AF1393:AR1393" si="2024">AF1392</f>
        <v>0</v>
      </c>
      <c r="AG1393" s="406">
        <f t="shared" si="2024"/>
        <v>0</v>
      </c>
      <c r="AH1393" s="406">
        <f t="shared" si="2024"/>
        <v>0</v>
      </c>
      <c r="AI1393" s="406">
        <f t="shared" si="2024"/>
        <v>0</v>
      </c>
      <c r="AJ1393" s="406">
        <f t="shared" si="2024"/>
        <v>0</v>
      </c>
      <c r="AK1393" s="406">
        <f t="shared" si="2024"/>
        <v>0</v>
      </c>
      <c r="AL1393" s="406">
        <f t="shared" si="2024"/>
        <v>0</v>
      </c>
      <c r="AM1393" s="406">
        <f t="shared" si="2024"/>
        <v>0</v>
      </c>
      <c r="AN1393" s="406">
        <f t="shared" si="2024"/>
        <v>0</v>
      </c>
      <c r="AO1393" s="406">
        <f t="shared" si="2024"/>
        <v>0</v>
      </c>
      <c r="AP1393" s="406">
        <f t="shared" si="2024"/>
        <v>0</v>
      </c>
      <c r="AQ1393" s="406">
        <f t="shared" si="2024"/>
        <v>0</v>
      </c>
      <c r="AR1393" s="406">
        <f t="shared" si="2024"/>
        <v>0</v>
      </c>
      <c r="AS1393" s="293"/>
    </row>
    <row r="1394" spans="1:45" ht="15" hidden="1" customHeight="1" outlineLevel="1">
      <c r="A1394" s="519"/>
      <c r="B1394" s="290"/>
      <c r="C1394" s="301"/>
      <c r="D1394" s="287"/>
      <c r="E1394" s="287"/>
      <c r="F1394" s="287"/>
      <c r="G1394" s="287"/>
      <c r="H1394" s="287"/>
      <c r="I1394" s="287"/>
      <c r="J1394" s="287"/>
      <c r="K1394" s="287"/>
      <c r="L1394" s="287"/>
      <c r="M1394" s="287"/>
      <c r="N1394" s="287"/>
      <c r="O1394" s="287"/>
      <c r="P1394" s="287"/>
      <c r="Q1394" s="287"/>
      <c r="R1394" s="287"/>
      <c r="S1394" s="287"/>
      <c r="T1394" s="287"/>
      <c r="U1394" s="287"/>
      <c r="V1394" s="287"/>
      <c r="W1394" s="287"/>
      <c r="X1394" s="287"/>
      <c r="Y1394" s="287"/>
      <c r="Z1394" s="287"/>
      <c r="AA1394" s="287"/>
      <c r="AB1394" s="287"/>
      <c r="AC1394" s="287"/>
      <c r="AD1394" s="287"/>
      <c r="AE1394" s="407"/>
      <c r="AF1394" s="407"/>
      <c r="AG1394" s="407"/>
      <c r="AH1394" s="407"/>
      <c r="AI1394" s="407"/>
      <c r="AJ1394" s="407"/>
      <c r="AK1394" s="407"/>
      <c r="AL1394" s="407"/>
      <c r="AM1394" s="407"/>
      <c r="AN1394" s="407"/>
      <c r="AO1394" s="407"/>
      <c r="AP1394" s="407"/>
      <c r="AQ1394" s="407"/>
      <c r="AR1394" s="407"/>
      <c r="AS1394" s="302"/>
    </row>
    <row r="1395" spans="1:45" ht="15" hidden="1" customHeight="1" outlineLevel="1">
      <c r="A1395" s="519">
        <v>4</v>
      </c>
      <c r="B1395" s="507" t="s">
        <v>664</v>
      </c>
      <c r="C1395" s="287" t="s">
        <v>25</v>
      </c>
      <c r="D1395" s="291"/>
      <c r="E1395" s="291"/>
      <c r="F1395" s="291"/>
      <c r="G1395" s="291"/>
      <c r="H1395" s="291"/>
      <c r="I1395" s="291"/>
      <c r="J1395" s="291"/>
      <c r="K1395" s="291"/>
      <c r="L1395" s="291"/>
      <c r="M1395" s="291"/>
      <c r="N1395" s="291"/>
      <c r="O1395" s="291"/>
      <c r="P1395" s="291"/>
      <c r="Q1395" s="287"/>
      <c r="R1395" s="291"/>
      <c r="S1395" s="291"/>
      <c r="T1395" s="291"/>
      <c r="U1395" s="291"/>
      <c r="V1395" s="291"/>
      <c r="W1395" s="291"/>
      <c r="X1395" s="291"/>
      <c r="Y1395" s="291"/>
      <c r="Z1395" s="291"/>
      <c r="AA1395" s="291"/>
      <c r="AB1395" s="291"/>
      <c r="AC1395" s="291"/>
      <c r="AD1395" s="291"/>
      <c r="AE1395" s="410"/>
      <c r="AF1395" s="410"/>
      <c r="AG1395" s="410"/>
      <c r="AH1395" s="410"/>
      <c r="AI1395" s="410"/>
      <c r="AJ1395" s="410"/>
      <c r="AK1395" s="410"/>
      <c r="AL1395" s="405"/>
      <c r="AM1395" s="405"/>
      <c r="AN1395" s="405"/>
      <c r="AO1395" s="405"/>
      <c r="AP1395" s="405"/>
      <c r="AQ1395" s="405"/>
      <c r="AR1395" s="405"/>
      <c r="AS1395" s="292">
        <f>SUM(AE1395:AR1395)</f>
        <v>0</v>
      </c>
    </row>
    <row r="1396" spans="1:45" ht="15" hidden="1" customHeight="1" outlineLevel="1">
      <c r="A1396" s="519"/>
      <c r="B1396" s="290" t="s">
        <v>736</v>
      </c>
      <c r="C1396" s="287" t="s">
        <v>163</v>
      </c>
      <c r="D1396" s="291"/>
      <c r="E1396" s="291"/>
      <c r="F1396" s="291"/>
      <c r="G1396" s="291"/>
      <c r="H1396" s="291"/>
      <c r="I1396" s="291"/>
      <c r="J1396" s="291"/>
      <c r="K1396" s="291"/>
      <c r="L1396" s="291"/>
      <c r="M1396" s="291"/>
      <c r="N1396" s="291"/>
      <c r="O1396" s="291"/>
      <c r="P1396" s="291"/>
      <c r="Q1396" s="463"/>
      <c r="R1396" s="291"/>
      <c r="S1396" s="291"/>
      <c r="T1396" s="291"/>
      <c r="U1396" s="291"/>
      <c r="V1396" s="291"/>
      <c r="W1396" s="291"/>
      <c r="X1396" s="291"/>
      <c r="Y1396" s="291"/>
      <c r="Z1396" s="291"/>
      <c r="AA1396" s="291"/>
      <c r="AB1396" s="291"/>
      <c r="AC1396" s="291"/>
      <c r="AD1396" s="291"/>
      <c r="AE1396" s="406">
        <f>AE1395</f>
        <v>0</v>
      </c>
      <c r="AF1396" s="406">
        <f t="shared" ref="AF1396:AR1396" si="2025">AF1395</f>
        <v>0</v>
      </c>
      <c r="AG1396" s="406">
        <f t="shared" si="2025"/>
        <v>0</v>
      </c>
      <c r="AH1396" s="406">
        <f t="shared" si="2025"/>
        <v>0</v>
      </c>
      <c r="AI1396" s="406">
        <f t="shared" si="2025"/>
        <v>0</v>
      </c>
      <c r="AJ1396" s="406">
        <f t="shared" si="2025"/>
        <v>0</v>
      </c>
      <c r="AK1396" s="406">
        <f t="shared" si="2025"/>
        <v>0</v>
      </c>
      <c r="AL1396" s="406">
        <f t="shared" si="2025"/>
        <v>0</v>
      </c>
      <c r="AM1396" s="406">
        <f t="shared" si="2025"/>
        <v>0</v>
      </c>
      <c r="AN1396" s="406">
        <f t="shared" si="2025"/>
        <v>0</v>
      </c>
      <c r="AO1396" s="406">
        <f t="shared" si="2025"/>
        <v>0</v>
      </c>
      <c r="AP1396" s="406">
        <f t="shared" si="2025"/>
        <v>0</v>
      </c>
      <c r="AQ1396" s="406">
        <f t="shared" si="2025"/>
        <v>0</v>
      </c>
      <c r="AR1396" s="406">
        <f t="shared" si="2025"/>
        <v>0</v>
      </c>
      <c r="AS1396" s="293"/>
    </row>
    <row r="1397" spans="1:45" ht="15" hidden="1" customHeight="1" outlineLevel="1">
      <c r="A1397" s="519"/>
      <c r="B1397" s="290"/>
      <c r="C1397" s="301"/>
      <c r="D1397" s="300"/>
      <c r="E1397" s="300"/>
      <c r="F1397" s="300"/>
      <c r="G1397" s="300"/>
      <c r="H1397" s="300"/>
      <c r="I1397" s="300"/>
      <c r="J1397" s="300"/>
      <c r="K1397" s="300"/>
      <c r="L1397" s="300"/>
      <c r="M1397" s="300"/>
      <c r="N1397" s="300"/>
      <c r="O1397" s="300"/>
      <c r="P1397" s="300"/>
      <c r="Q1397" s="287"/>
      <c r="R1397" s="300"/>
      <c r="S1397" s="300"/>
      <c r="T1397" s="300"/>
      <c r="U1397" s="300"/>
      <c r="V1397" s="300"/>
      <c r="W1397" s="300"/>
      <c r="X1397" s="300"/>
      <c r="Y1397" s="300"/>
      <c r="Z1397" s="300"/>
      <c r="AA1397" s="300"/>
      <c r="AB1397" s="300"/>
      <c r="AC1397" s="300"/>
      <c r="AD1397" s="300"/>
      <c r="AE1397" s="407"/>
      <c r="AF1397" s="407"/>
      <c r="AG1397" s="407"/>
      <c r="AH1397" s="407"/>
      <c r="AI1397" s="407"/>
      <c r="AJ1397" s="407"/>
      <c r="AK1397" s="407"/>
      <c r="AL1397" s="407"/>
      <c r="AM1397" s="407"/>
      <c r="AN1397" s="407"/>
      <c r="AO1397" s="407"/>
      <c r="AP1397" s="407"/>
      <c r="AQ1397" s="407"/>
      <c r="AR1397" s="407"/>
      <c r="AS1397" s="302"/>
    </row>
    <row r="1398" spans="1:45" ht="15" hidden="1" customHeight="1" outlineLevel="1">
      <c r="A1398" s="519">
        <v>5</v>
      </c>
      <c r="B1398" s="423" t="s">
        <v>98</v>
      </c>
      <c r="C1398" s="287" t="s">
        <v>25</v>
      </c>
      <c r="D1398" s="291"/>
      <c r="E1398" s="291"/>
      <c r="F1398" s="291"/>
      <c r="G1398" s="291"/>
      <c r="H1398" s="291"/>
      <c r="I1398" s="291"/>
      <c r="J1398" s="291"/>
      <c r="K1398" s="291"/>
      <c r="L1398" s="291"/>
      <c r="M1398" s="291"/>
      <c r="N1398" s="291"/>
      <c r="O1398" s="291"/>
      <c r="P1398" s="291"/>
      <c r="Q1398" s="287"/>
      <c r="R1398" s="291"/>
      <c r="S1398" s="291"/>
      <c r="T1398" s="291"/>
      <c r="U1398" s="291"/>
      <c r="V1398" s="291"/>
      <c r="W1398" s="291"/>
      <c r="X1398" s="291"/>
      <c r="Y1398" s="291"/>
      <c r="Z1398" s="291"/>
      <c r="AA1398" s="291"/>
      <c r="AB1398" s="291"/>
      <c r="AC1398" s="291"/>
      <c r="AD1398" s="291"/>
      <c r="AE1398" s="410"/>
      <c r="AF1398" s="410"/>
      <c r="AG1398" s="410"/>
      <c r="AH1398" s="410"/>
      <c r="AI1398" s="410"/>
      <c r="AJ1398" s="410"/>
      <c r="AK1398" s="410"/>
      <c r="AL1398" s="405"/>
      <c r="AM1398" s="405"/>
      <c r="AN1398" s="405"/>
      <c r="AO1398" s="405"/>
      <c r="AP1398" s="405"/>
      <c r="AQ1398" s="405"/>
      <c r="AR1398" s="405"/>
      <c r="AS1398" s="292">
        <f>SUM(AE1398:AR1398)</f>
        <v>0</v>
      </c>
    </row>
    <row r="1399" spans="1:45" ht="15" hidden="1" customHeight="1" outlineLevel="1">
      <c r="A1399" s="519"/>
      <c r="B1399" s="290" t="s">
        <v>736</v>
      </c>
      <c r="C1399" s="287" t="s">
        <v>163</v>
      </c>
      <c r="D1399" s="291"/>
      <c r="E1399" s="291"/>
      <c r="F1399" s="291"/>
      <c r="G1399" s="291"/>
      <c r="H1399" s="291"/>
      <c r="I1399" s="291"/>
      <c r="J1399" s="291"/>
      <c r="K1399" s="291"/>
      <c r="L1399" s="291"/>
      <c r="M1399" s="291"/>
      <c r="N1399" s="291"/>
      <c r="O1399" s="291"/>
      <c r="P1399" s="291"/>
      <c r="Q1399" s="463"/>
      <c r="R1399" s="291"/>
      <c r="S1399" s="291"/>
      <c r="T1399" s="291"/>
      <c r="U1399" s="291"/>
      <c r="V1399" s="291"/>
      <c r="W1399" s="291"/>
      <c r="X1399" s="291"/>
      <c r="Y1399" s="291"/>
      <c r="Z1399" s="291"/>
      <c r="AA1399" s="291"/>
      <c r="AB1399" s="291"/>
      <c r="AC1399" s="291"/>
      <c r="AD1399" s="291"/>
      <c r="AE1399" s="406">
        <f>AE1398</f>
        <v>0</v>
      </c>
      <c r="AF1399" s="406">
        <f t="shared" ref="AF1399:AR1399" si="2026">AF1398</f>
        <v>0</v>
      </c>
      <c r="AG1399" s="406">
        <f t="shared" si="2026"/>
        <v>0</v>
      </c>
      <c r="AH1399" s="406">
        <f t="shared" si="2026"/>
        <v>0</v>
      </c>
      <c r="AI1399" s="406">
        <f t="shared" si="2026"/>
        <v>0</v>
      </c>
      <c r="AJ1399" s="406">
        <f t="shared" si="2026"/>
        <v>0</v>
      </c>
      <c r="AK1399" s="406">
        <f t="shared" si="2026"/>
        <v>0</v>
      </c>
      <c r="AL1399" s="406">
        <f t="shared" si="2026"/>
        <v>0</v>
      </c>
      <c r="AM1399" s="406">
        <f t="shared" si="2026"/>
        <v>0</v>
      </c>
      <c r="AN1399" s="406">
        <f t="shared" si="2026"/>
        <v>0</v>
      </c>
      <c r="AO1399" s="406">
        <f t="shared" si="2026"/>
        <v>0</v>
      </c>
      <c r="AP1399" s="406">
        <f t="shared" si="2026"/>
        <v>0</v>
      </c>
      <c r="AQ1399" s="406">
        <f t="shared" si="2026"/>
        <v>0</v>
      </c>
      <c r="AR1399" s="406">
        <f t="shared" si="2026"/>
        <v>0</v>
      </c>
      <c r="AS1399" s="293"/>
    </row>
    <row r="1400" spans="1:45" ht="15" hidden="1" customHeight="1" outlineLevel="1">
      <c r="A1400" s="519"/>
      <c r="B1400" s="290"/>
      <c r="C1400" s="287"/>
      <c r="D1400" s="287"/>
      <c r="E1400" s="287"/>
      <c r="F1400" s="287"/>
      <c r="G1400" s="287"/>
      <c r="H1400" s="287"/>
      <c r="I1400" s="287"/>
      <c r="J1400" s="287"/>
      <c r="K1400" s="287"/>
      <c r="L1400" s="287"/>
      <c r="M1400" s="287"/>
      <c r="N1400" s="287"/>
      <c r="O1400" s="287"/>
      <c r="P1400" s="287"/>
      <c r="Q1400" s="287"/>
      <c r="R1400" s="287"/>
      <c r="S1400" s="287"/>
      <c r="T1400" s="287"/>
      <c r="U1400" s="287"/>
      <c r="V1400" s="287"/>
      <c r="W1400" s="287"/>
      <c r="X1400" s="287"/>
      <c r="Y1400" s="287"/>
      <c r="Z1400" s="287"/>
      <c r="AA1400" s="287"/>
      <c r="AB1400" s="287"/>
      <c r="AC1400" s="287"/>
      <c r="AD1400" s="287"/>
      <c r="AE1400" s="417"/>
      <c r="AF1400" s="418"/>
      <c r="AG1400" s="418"/>
      <c r="AH1400" s="418"/>
      <c r="AI1400" s="418"/>
      <c r="AJ1400" s="418"/>
      <c r="AK1400" s="418"/>
      <c r="AL1400" s="418"/>
      <c r="AM1400" s="418"/>
      <c r="AN1400" s="418"/>
      <c r="AO1400" s="418"/>
      <c r="AP1400" s="418"/>
      <c r="AQ1400" s="418"/>
      <c r="AR1400" s="418"/>
      <c r="AS1400" s="293"/>
    </row>
    <row r="1401" spans="1:45" ht="15.75" hidden="1" outlineLevel="1">
      <c r="A1401" s="519"/>
      <c r="B1401" s="315" t="s">
        <v>495</v>
      </c>
      <c r="C1401" s="285"/>
      <c r="D1401" s="285"/>
      <c r="E1401" s="285"/>
      <c r="F1401" s="285"/>
      <c r="G1401" s="285"/>
      <c r="H1401" s="285"/>
      <c r="I1401" s="285"/>
      <c r="J1401" s="285"/>
      <c r="K1401" s="285"/>
      <c r="L1401" s="285"/>
      <c r="M1401" s="285"/>
      <c r="N1401" s="285"/>
      <c r="O1401" s="285"/>
      <c r="P1401" s="285"/>
      <c r="Q1401" s="286"/>
      <c r="R1401" s="285"/>
      <c r="S1401" s="285"/>
      <c r="T1401" s="285"/>
      <c r="U1401" s="285"/>
      <c r="V1401" s="285"/>
      <c r="W1401" s="285"/>
      <c r="X1401" s="285"/>
      <c r="Y1401" s="285"/>
      <c r="Z1401" s="285"/>
      <c r="AA1401" s="285"/>
      <c r="AB1401" s="285"/>
      <c r="AC1401" s="285"/>
      <c r="AD1401" s="285"/>
      <c r="AE1401" s="409"/>
      <c r="AF1401" s="409"/>
      <c r="AG1401" s="409"/>
      <c r="AH1401" s="409"/>
      <c r="AI1401" s="409"/>
      <c r="AJ1401" s="409"/>
      <c r="AK1401" s="409"/>
      <c r="AL1401" s="409"/>
      <c r="AM1401" s="409"/>
      <c r="AN1401" s="409"/>
      <c r="AO1401" s="409"/>
      <c r="AP1401" s="409"/>
      <c r="AQ1401" s="409"/>
      <c r="AR1401" s="409"/>
      <c r="AS1401" s="288"/>
    </row>
    <row r="1402" spans="1:45" ht="15" hidden="1" customHeight="1" outlineLevel="1">
      <c r="A1402" s="519">
        <v>6</v>
      </c>
      <c r="B1402" s="423" t="s">
        <v>99</v>
      </c>
      <c r="C1402" s="287" t="s">
        <v>25</v>
      </c>
      <c r="D1402" s="291"/>
      <c r="E1402" s="291"/>
      <c r="F1402" s="291"/>
      <c r="G1402" s="291"/>
      <c r="H1402" s="291"/>
      <c r="I1402" s="291"/>
      <c r="J1402" s="291"/>
      <c r="K1402" s="291"/>
      <c r="L1402" s="291"/>
      <c r="M1402" s="291"/>
      <c r="N1402" s="291"/>
      <c r="O1402" s="291"/>
      <c r="P1402" s="291"/>
      <c r="Q1402" s="291">
        <v>12</v>
      </c>
      <c r="R1402" s="291"/>
      <c r="S1402" s="291"/>
      <c r="T1402" s="291"/>
      <c r="U1402" s="291"/>
      <c r="V1402" s="291"/>
      <c r="W1402" s="291"/>
      <c r="X1402" s="291"/>
      <c r="Y1402" s="291"/>
      <c r="Z1402" s="291"/>
      <c r="AA1402" s="291"/>
      <c r="AB1402" s="291"/>
      <c r="AC1402" s="291"/>
      <c r="AD1402" s="291"/>
      <c r="AE1402" s="410"/>
      <c r="AF1402" s="410"/>
      <c r="AG1402" s="410"/>
      <c r="AH1402" s="410"/>
      <c r="AI1402" s="410"/>
      <c r="AJ1402" s="410"/>
      <c r="AK1402" s="410"/>
      <c r="AL1402" s="410"/>
      <c r="AM1402" s="410"/>
      <c r="AN1402" s="410"/>
      <c r="AO1402" s="410"/>
      <c r="AP1402" s="410"/>
      <c r="AQ1402" s="410"/>
      <c r="AR1402" s="410"/>
      <c r="AS1402" s="292">
        <f>SUM(AE1402:AR1402)</f>
        <v>0</v>
      </c>
    </row>
    <row r="1403" spans="1:45" ht="15" hidden="1" customHeight="1" outlineLevel="1">
      <c r="A1403" s="519"/>
      <c r="B1403" s="290" t="s">
        <v>736</v>
      </c>
      <c r="C1403" s="287" t="s">
        <v>163</v>
      </c>
      <c r="D1403" s="291"/>
      <c r="E1403" s="291"/>
      <c r="F1403" s="291"/>
      <c r="G1403" s="291"/>
      <c r="H1403" s="291"/>
      <c r="I1403" s="291"/>
      <c r="J1403" s="291"/>
      <c r="K1403" s="291"/>
      <c r="L1403" s="291"/>
      <c r="M1403" s="291"/>
      <c r="N1403" s="291"/>
      <c r="O1403" s="291"/>
      <c r="P1403" s="291"/>
      <c r="Q1403" s="291">
        <f>Q1402</f>
        <v>12</v>
      </c>
      <c r="R1403" s="291"/>
      <c r="S1403" s="291"/>
      <c r="T1403" s="291"/>
      <c r="U1403" s="291"/>
      <c r="V1403" s="291"/>
      <c r="W1403" s="291"/>
      <c r="X1403" s="291"/>
      <c r="Y1403" s="291"/>
      <c r="Z1403" s="291"/>
      <c r="AA1403" s="291"/>
      <c r="AB1403" s="291"/>
      <c r="AC1403" s="291"/>
      <c r="AD1403" s="291"/>
      <c r="AE1403" s="406">
        <f>AE1402</f>
        <v>0</v>
      </c>
      <c r="AF1403" s="406">
        <f t="shared" ref="AF1403:AR1403" si="2027">AF1402</f>
        <v>0</v>
      </c>
      <c r="AG1403" s="406">
        <f t="shared" si="2027"/>
        <v>0</v>
      </c>
      <c r="AH1403" s="406">
        <f t="shared" si="2027"/>
        <v>0</v>
      </c>
      <c r="AI1403" s="406">
        <f t="shared" si="2027"/>
        <v>0</v>
      </c>
      <c r="AJ1403" s="406">
        <f t="shared" si="2027"/>
        <v>0</v>
      </c>
      <c r="AK1403" s="406">
        <f t="shared" si="2027"/>
        <v>0</v>
      </c>
      <c r="AL1403" s="406">
        <f t="shared" si="2027"/>
        <v>0</v>
      </c>
      <c r="AM1403" s="406">
        <f t="shared" si="2027"/>
        <v>0</v>
      </c>
      <c r="AN1403" s="406">
        <f t="shared" si="2027"/>
        <v>0</v>
      </c>
      <c r="AO1403" s="406">
        <f t="shared" si="2027"/>
        <v>0</v>
      </c>
      <c r="AP1403" s="406">
        <f t="shared" si="2027"/>
        <v>0</v>
      </c>
      <c r="AQ1403" s="406">
        <f t="shared" si="2027"/>
        <v>0</v>
      </c>
      <c r="AR1403" s="406">
        <f t="shared" si="2027"/>
        <v>0</v>
      </c>
      <c r="AS1403" s="307"/>
    </row>
    <row r="1404" spans="1:45" ht="15" hidden="1" customHeight="1" outlineLevel="1">
      <c r="A1404" s="519"/>
      <c r="B1404" s="306"/>
      <c r="C1404" s="308"/>
      <c r="D1404" s="287"/>
      <c r="E1404" s="287"/>
      <c r="F1404" s="287"/>
      <c r="G1404" s="287"/>
      <c r="H1404" s="287"/>
      <c r="I1404" s="287"/>
      <c r="J1404" s="287"/>
      <c r="K1404" s="287"/>
      <c r="L1404" s="287"/>
      <c r="M1404" s="287"/>
      <c r="N1404" s="287"/>
      <c r="O1404" s="287"/>
      <c r="P1404" s="287"/>
      <c r="Q1404" s="287"/>
      <c r="R1404" s="287"/>
      <c r="S1404" s="287"/>
      <c r="T1404" s="287"/>
      <c r="U1404" s="287"/>
      <c r="V1404" s="287"/>
      <c r="W1404" s="287"/>
      <c r="X1404" s="287"/>
      <c r="Y1404" s="287"/>
      <c r="Z1404" s="287"/>
      <c r="AA1404" s="287"/>
      <c r="AB1404" s="287"/>
      <c r="AC1404" s="287"/>
      <c r="AD1404" s="287"/>
      <c r="AE1404" s="411"/>
      <c r="AF1404" s="411"/>
      <c r="AG1404" s="411"/>
      <c r="AH1404" s="411"/>
      <c r="AI1404" s="411"/>
      <c r="AJ1404" s="411"/>
      <c r="AK1404" s="411"/>
      <c r="AL1404" s="411"/>
      <c r="AM1404" s="411"/>
      <c r="AN1404" s="411"/>
      <c r="AO1404" s="411"/>
      <c r="AP1404" s="411"/>
      <c r="AQ1404" s="411"/>
      <c r="AR1404" s="411"/>
      <c r="AS1404" s="309"/>
    </row>
    <row r="1405" spans="1:45" ht="15" hidden="1" customHeight="1" outlineLevel="1">
      <c r="A1405" s="519">
        <v>7</v>
      </c>
      <c r="B1405" s="423" t="s">
        <v>100</v>
      </c>
      <c r="C1405" s="287" t="s">
        <v>25</v>
      </c>
      <c r="D1405" s="291"/>
      <c r="E1405" s="291"/>
      <c r="F1405" s="291"/>
      <c r="G1405" s="291"/>
      <c r="H1405" s="291"/>
      <c r="I1405" s="291"/>
      <c r="J1405" s="291"/>
      <c r="K1405" s="291"/>
      <c r="L1405" s="291"/>
      <c r="M1405" s="291"/>
      <c r="N1405" s="291"/>
      <c r="O1405" s="291"/>
      <c r="P1405" s="291"/>
      <c r="Q1405" s="291">
        <v>12</v>
      </c>
      <c r="R1405" s="291"/>
      <c r="S1405" s="291"/>
      <c r="T1405" s="291"/>
      <c r="U1405" s="291"/>
      <c r="V1405" s="291"/>
      <c r="W1405" s="291"/>
      <c r="X1405" s="291"/>
      <c r="Y1405" s="291"/>
      <c r="Z1405" s="291"/>
      <c r="AA1405" s="291"/>
      <c r="AB1405" s="291"/>
      <c r="AC1405" s="291"/>
      <c r="AD1405" s="291"/>
      <c r="AE1405" s="410"/>
      <c r="AF1405" s="410"/>
      <c r="AG1405" s="410"/>
      <c r="AH1405" s="410"/>
      <c r="AI1405" s="410"/>
      <c r="AJ1405" s="410"/>
      <c r="AK1405" s="410"/>
      <c r="AL1405" s="410"/>
      <c r="AM1405" s="410"/>
      <c r="AN1405" s="410"/>
      <c r="AO1405" s="410"/>
      <c r="AP1405" s="410"/>
      <c r="AQ1405" s="410"/>
      <c r="AR1405" s="410"/>
      <c r="AS1405" s="292">
        <f>SUM(AE1405:AR1405)</f>
        <v>0</v>
      </c>
    </row>
    <row r="1406" spans="1:45" ht="15" hidden="1" customHeight="1" outlineLevel="1">
      <c r="A1406" s="519"/>
      <c r="B1406" s="290" t="s">
        <v>736</v>
      </c>
      <c r="C1406" s="287" t="s">
        <v>163</v>
      </c>
      <c r="D1406" s="291"/>
      <c r="E1406" s="291"/>
      <c r="F1406" s="291"/>
      <c r="G1406" s="291"/>
      <c r="H1406" s="291"/>
      <c r="I1406" s="291"/>
      <c r="J1406" s="291"/>
      <c r="K1406" s="291"/>
      <c r="L1406" s="291"/>
      <c r="M1406" s="291"/>
      <c r="N1406" s="291"/>
      <c r="O1406" s="291"/>
      <c r="P1406" s="291"/>
      <c r="Q1406" s="291">
        <f>Q1405</f>
        <v>12</v>
      </c>
      <c r="R1406" s="291"/>
      <c r="S1406" s="291"/>
      <c r="T1406" s="291"/>
      <c r="U1406" s="291"/>
      <c r="V1406" s="291"/>
      <c r="W1406" s="291"/>
      <c r="X1406" s="291"/>
      <c r="Y1406" s="291"/>
      <c r="Z1406" s="291"/>
      <c r="AA1406" s="291"/>
      <c r="AB1406" s="291"/>
      <c r="AC1406" s="291"/>
      <c r="AD1406" s="291"/>
      <c r="AE1406" s="406">
        <f>AE1405</f>
        <v>0</v>
      </c>
      <c r="AF1406" s="406">
        <f t="shared" ref="AF1406:AR1406" si="2028">AF1405</f>
        <v>0</v>
      </c>
      <c r="AG1406" s="406">
        <f t="shared" si="2028"/>
        <v>0</v>
      </c>
      <c r="AH1406" s="406">
        <f t="shared" si="2028"/>
        <v>0</v>
      </c>
      <c r="AI1406" s="406">
        <f t="shared" si="2028"/>
        <v>0</v>
      </c>
      <c r="AJ1406" s="406">
        <f t="shared" si="2028"/>
        <v>0</v>
      </c>
      <c r="AK1406" s="406">
        <f t="shared" si="2028"/>
        <v>0</v>
      </c>
      <c r="AL1406" s="406">
        <f t="shared" si="2028"/>
        <v>0</v>
      </c>
      <c r="AM1406" s="406">
        <f t="shared" si="2028"/>
        <v>0</v>
      </c>
      <c r="AN1406" s="406">
        <f t="shared" si="2028"/>
        <v>0</v>
      </c>
      <c r="AO1406" s="406">
        <f t="shared" si="2028"/>
        <v>0</v>
      </c>
      <c r="AP1406" s="406">
        <f t="shared" si="2028"/>
        <v>0</v>
      </c>
      <c r="AQ1406" s="406">
        <f t="shared" si="2028"/>
        <v>0</v>
      </c>
      <c r="AR1406" s="406">
        <f t="shared" si="2028"/>
        <v>0</v>
      </c>
      <c r="AS1406" s="307"/>
    </row>
    <row r="1407" spans="1:45" ht="15" hidden="1" customHeight="1" outlineLevel="1">
      <c r="A1407" s="519"/>
      <c r="B1407" s="310"/>
      <c r="C1407" s="308"/>
      <c r="D1407" s="287"/>
      <c r="E1407" s="287"/>
      <c r="F1407" s="287"/>
      <c r="G1407" s="287"/>
      <c r="H1407" s="287"/>
      <c r="I1407" s="287"/>
      <c r="J1407" s="287"/>
      <c r="K1407" s="287"/>
      <c r="L1407" s="287"/>
      <c r="M1407" s="287"/>
      <c r="N1407" s="287"/>
      <c r="O1407" s="287"/>
      <c r="P1407" s="287"/>
      <c r="Q1407" s="287"/>
      <c r="R1407" s="287"/>
      <c r="S1407" s="287"/>
      <c r="T1407" s="287"/>
      <c r="U1407" s="287"/>
      <c r="V1407" s="287"/>
      <c r="W1407" s="287"/>
      <c r="X1407" s="287"/>
      <c r="Y1407" s="287"/>
      <c r="Z1407" s="287"/>
      <c r="AA1407" s="287"/>
      <c r="AB1407" s="287"/>
      <c r="AC1407" s="287"/>
      <c r="AD1407" s="287"/>
      <c r="AE1407" s="411"/>
      <c r="AF1407" s="412"/>
      <c r="AG1407" s="411"/>
      <c r="AH1407" s="411"/>
      <c r="AI1407" s="411"/>
      <c r="AJ1407" s="411"/>
      <c r="AK1407" s="411"/>
      <c r="AL1407" s="411"/>
      <c r="AM1407" s="411"/>
      <c r="AN1407" s="411"/>
      <c r="AO1407" s="411"/>
      <c r="AP1407" s="411"/>
      <c r="AQ1407" s="411"/>
      <c r="AR1407" s="411"/>
      <c r="AS1407" s="309"/>
    </row>
    <row r="1408" spans="1:45" ht="15" hidden="1" customHeight="1" outlineLevel="1">
      <c r="A1408" s="519">
        <v>8</v>
      </c>
      <c r="B1408" s="423" t="s">
        <v>101</v>
      </c>
      <c r="C1408" s="287" t="s">
        <v>25</v>
      </c>
      <c r="D1408" s="291"/>
      <c r="E1408" s="291"/>
      <c r="F1408" s="291"/>
      <c r="G1408" s="291"/>
      <c r="H1408" s="291"/>
      <c r="I1408" s="291"/>
      <c r="J1408" s="291"/>
      <c r="K1408" s="291"/>
      <c r="L1408" s="291"/>
      <c r="M1408" s="291"/>
      <c r="N1408" s="291"/>
      <c r="O1408" s="291"/>
      <c r="P1408" s="291"/>
      <c r="Q1408" s="291">
        <v>12</v>
      </c>
      <c r="R1408" s="291"/>
      <c r="S1408" s="291"/>
      <c r="T1408" s="291"/>
      <c r="U1408" s="291"/>
      <c r="V1408" s="291"/>
      <c r="W1408" s="291"/>
      <c r="X1408" s="291"/>
      <c r="Y1408" s="291"/>
      <c r="Z1408" s="291"/>
      <c r="AA1408" s="291"/>
      <c r="AB1408" s="291"/>
      <c r="AC1408" s="291"/>
      <c r="AD1408" s="291"/>
      <c r="AE1408" s="410"/>
      <c r="AF1408" s="410"/>
      <c r="AG1408" s="410"/>
      <c r="AH1408" s="410"/>
      <c r="AI1408" s="410"/>
      <c r="AJ1408" s="410"/>
      <c r="AK1408" s="410"/>
      <c r="AL1408" s="410"/>
      <c r="AM1408" s="410"/>
      <c r="AN1408" s="410"/>
      <c r="AO1408" s="410"/>
      <c r="AP1408" s="410"/>
      <c r="AQ1408" s="410"/>
      <c r="AR1408" s="410"/>
      <c r="AS1408" s="292">
        <f>SUM(AE1408:AR1408)</f>
        <v>0</v>
      </c>
    </row>
    <row r="1409" spans="1:45" ht="15" hidden="1" customHeight="1" outlineLevel="1">
      <c r="A1409" s="519"/>
      <c r="B1409" s="290" t="s">
        <v>736</v>
      </c>
      <c r="C1409" s="287" t="s">
        <v>163</v>
      </c>
      <c r="D1409" s="291"/>
      <c r="E1409" s="291"/>
      <c r="F1409" s="291"/>
      <c r="G1409" s="291"/>
      <c r="H1409" s="291"/>
      <c r="I1409" s="291"/>
      <c r="J1409" s="291"/>
      <c r="K1409" s="291"/>
      <c r="L1409" s="291"/>
      <c r="M1409" s="291"/>
      <c r="N1409" s="291"/>
      <c r="O1409" s="291"/>
      <c r="P1409" s="291"/>
      <c r="Q1409" s="291">
        <f>Q1408</f>
        <v>12</v>
      </c>
      <c r="R1409" s="291"/>
      <c r="S1409" s="291"/>
      <c r="T1409" s="291"/>
      <c r="U1409" s="291"/>
      <c r="V1409" s="291"/>
      <c r="W1409" s="291"/>
      <c r="X1409" s="291"/>
      <c r="Y1409" s="291"/>
      <c r="Z1409" s="291"/>
      <c r="AA1409" s="291"/>
      <c r="AB1409" s="291"/>
      <c r="AC1409" s="291"/>
      <c r="AD1409" s="291"/>
      <c r="AE1409" s="406">
        <f>AE1408</f>
        <v>0</v>
      </c>
      <c r="AF1409" s="406">
        <f t="shared" ref="AF1409:AR1409" si="2029">AF1408</f>
        <v>0</v>
      </c>
      <c r="AG1409" s="406">
        <f t="shared" si="2029"/>
        <v>0</v>
      </c>
      <c r="AH1409" s="406">
        <f t="shared" si="2029"/>
        <v>0</v>
      </c>
      <c r="AI1409" s="406">
        <f t="shared" si="2029"/>
        <v>0</v>
      </c>
      <c r="AJ1409" s="406">
        <f t="shared" si="2029"/>
        <v>0</v>
      </c>
      <c r="AK1409" s="406">
        <f t="shared" si="2029"/>
        <v>0</v>
      </c>
      <c r="AL1409" s="406">
        <f t="shared" si="2029"/>
        <v>0</v>
      </c>
      <c r="AM1409" s="406">
        <f t="shared" si="2029"/>
        <v>0</v>
      </c>
      <c r="AN1409" s="406">
        <f t="shared" si="2029"/>
        <v>0</v>
      </c>
      <c r="AO1409" s="406">
        <f t="shared" si="2029"/>
        <v>0</v>
      </c>
      <c r="AP1409" s="406">
        <f t="shared" si="2029"/>
        <v>0</v>
      </c>
      <c r="AQ1409" s="406">
        <f t="shared" si="2029"/>
        <v>0</v>
      </c>
      <c r="AR1409" s="406">
        <f t="shared" si="2029"/>
        <v>0</v>
      </c>
      <c r="AS1409" s="307"/>
    </row>
    <row r="1410" spans="1:45" ht="15" hidden="1" customHeight="1" outlineLevel="1">
      <c r="A1410" s="519"/>
      <c r="B1410" s="310"/>
      <c r="C1410" s="308"/>
      <c r="D1410" s="312"/>
      <c r="E1410" s="312"/>
      <c r="F1410" s="312"/>
      <c r="G1410" s="312"/>
      <c r="H1410" s="312"/>
      <c r="I1410" s="312"/>
      <c r="J1410" s="312"/>
      <c r="K1410" s="312"/>
      <c r="L1410" s="312"/>
      <c r="M1410" s="312"/>
      <c r="N1410" s="312"/>
      <c r="O1410" s="312"/>
      <c r="P1410" s="312"/>
      <c r="Q1410" s="287"/>
      <c r="R1410" s="312"/>
      <c r="S1410" s="312"/>
      <c r="T1410" s="312"/>
      <c r="U1410" s="312"/>
      <c r="V1410" s="312"/>
      <c r="W1410" s="312"/>
      <c r="X1410" s="312"/>
      <c r="Y1410" s="312"/>
      <c r="Z1410" s="312"/>
      <c r="AA1410" s="312"/>
      <c r="AB1410" s="312"/>
      <c r="AC1410" s="312"/>
      <c r="AD1410" s="312"/>
      <c r="AE1410" s="411"/>
      <c r="AF1410" s="412"/>
      <c r="AG1410" s="411"/>
      <c r="AH1410" s="411"/>
      <c r="AI1410" s="411"/>
      <c r="AJ1410" s="411"/>
      <c r="AK1410" s="411"/>
      <c r="AL1410" s="411"/>
      <c r="AM1410" s="411"/>
      <c r="AN1410" s="411"/>
      <c r="AO1410" s="411"/>
      <c r="AP1410" s="411"/>
      <c r="AQ1410" s="411"/>
      <c r="AR1410" s="411"/>
      <c r="AS1410" s="309"/>
    </row>
    <row r="1411" spans="1:45" ht="15" hidden="1" customHeight="1" outlineLevel="1">
      <c r="A1411" s="519">
        <v>9</v>
      </c>
      <c r="B1411" s="423" t="s">
        <v>102</v>
      </c>
      <c r="C1411" s="287" t="s">
        <v>25</v>
      </c>
      <c r="D1411" s="291"/>
      <c r="E1411" s="291"/>
      <c r="F1411" s="291"/>
      <c r="G1411" s="291"/>
      <c r="H1411" s="291"/>
      <c r="I1411" s="291"/>
      <c r="J1411" s="291"/>
      <c r="K1411" s="291"/>
      <c r="L1411" s="291"/>
      <c r="M1411" s="291"/>
      <c r="N1411" s="291"/>
      <c r="O1411" s="291"/>
      <c r="P1411" s="291"/>
      <c r="Q1411" s="291">
        <v>12</v>
      </c>
      <c r="R1411" s="291"/>
      <c r="S1411" s="291"/>
      <c r="T1411" s="291"/>
      <c r="U1411" s="291"/>
      <c r="V1411" s="291"/>
      <c r="W1411" s="291"/>
      <c r="X1411" s="291"/>
      <c r="Y1411" s="291"/>
      <c r="Z1411" s="291"/>
      <c r="AA1411" s="291"/>
      <c r="AB1411" s="291"/>
      <c r="AC1411" s="291"/>
      <c r="AD1411" s="291"/>
      <c r="AE1411" s="410"/>
      <c r="AF1411" s="410"/>
      <c r="AG1411" s="410"/>
      <c r="AH1411" s="410"/>
      <c r="AI1411" s="410"/>
      <c r="AJ1411" s="410"/>
      <c r="AK1411" s="410"/>
      <c r="AL1411" s="410"/>
      <c r="AM1411" s="410"/>
      <c r="AN1411" s="410"/>
      <c r="AO1411" s="410"/>
      <c r="AP1411" s="410"/>
      <c r="AQ1411" s="410"/>
      <c r="AR1411" s="410"/>
      <c r="AS1411" s="292">
        <f>SUM(AE1411:AR1411)</f>
        <v>0</v>
      </c>
    </row>
    <row r="1412" spans="1:45" ht="15" hidden="1" customHeight="1" outlineLevel="1">
      <c r="A1412" s="519"/>
      <c r="B1412" s="290" t="s">
        <v>736</v>
      </c>
      <c r="C1412" s="287" t="s">
        <v>163</v>
      </c>
      <c r="D1412" s="291"/>
      <c r="E1412" s="291"/>
      <c r="F1412" s="291"/>
      <c r="G1412" s="291"/>
      <c r="H1412" s="291"/>
      <c r="I1412" s="291"/>
      <c r="J1412" s="291"/>
      <c r="K1412" s="291"/>
      <c r="L1412" s="291"/>
      <c r="M1412" s="291"/>
      <c r="N1412" s="291"/>
      <c r="O1412" s="291"/>
      <c r="P1412" s="291"/>
      <c r="Q1412" s="291">
        <f>Q1411</f>
        <v>12</v>
      </c>
      <c r="R1412" s="291"/>
      <c r="S1412" s="291"/>
      <c r="T1412" s="291"/>
      <c r="U1412" s="291"/>
      <c r="V1412" s="291"/>
      <c r="W1412" s="291"/>
      <c r="X1412" s="291"/>
      <c r="Y1412" s="291"/>
      <c r="Z1412" s="291"/>
      <c r="AA1412" s="291"/>
      <c r="AB1412" s="291"/>
      <c r="AC1412" s="291"/>
      <c r="AD1412" s="291"/>
      <c r="AE1412" s="406">
        <f>AE1411</f>
        <v>0</v>
      </c>
      <c r="AF1412" s="406">
        <f t="shared" ref="AF1412:AR1412" si="2030">AF1411</f>
        <v>0</v>
      </c>
      <c r="AG1412" s="406">
        <f t="shared" si="2030"/>
        <v>0</v>
      </c>
      <c r="AH1412" s="406">
        <f t="shared" si="2030"/>
        <v>0</v>
      </c>
      <c r="AI1412" s="406">
        <f t="shared" si="2030"/>
        <v>0</v>
      </c>
      <c r="AJ1412" s="406">
        <f t="shared" si="2030"/>
        <v>0</v>
      </c>
      <c r="AK1412" s="406">
        <f t="shared" si="2030"/>
        <v>0</v>
      </c>
      <c r="AL1412" s="406">
        <f t="shared" si="2030"/>
        <v>0</v>
      </c>
      <c r="AM1412" s="406">
        <f t="shared" si="2030"/>
        <v>0</v>
      </c>
      <c r="AN1412" s="406">
        <f t="shared" si="2030"/>
        <v>0</v>
      </c>
      <c r="AO1412" s="406">
        <f t="shared" si="2030"/>
        <v>0</v>
      </c>
      <c r="AP1412" s="406">
        <f t="shared" si="2030"/>
        <v>0</v>
      </c>
      <c r="AQ1412" s="406">
        <f t="shared" si="2030"/>
        <v>0</v>
      </c>
      <c r="AR1412" s="406">
        <f t="shared" si="2030"/>
        <v>0</v>
      </c>
      <c r="AS1412" s="307"/>
    </row>
    <row r="1413" spans="1:45" ht="15" hidden="1" customHeight="1" outlineLevel="1">
      <c r="A1413" s="519"/>
      <c r="B1413" s="310"/>
      <c r="C1413" s="308"/>
      <c r="D1413" s="312"/>
      <c r="E1413" s="312"/>
      <c r="F1413" s="312"/>
      <c r="G1413" s="312"/>
      <c r="H1413" s="312"/>
      <c r="I1413" s="312"/>
      <c r="J1413" s="312"/>
      <c r="K1413" s="312"/>
      <c r="L1413" s="312"/>
      <c r="M1413" s="312"/>
      <c r="N1413" s="312"/>
      <c r="O1413" s="312"/>
      <c r="P1413" s="312"/>
      <c r="Q1413" s="287"/>
      <c r="R1413" s="312"/>
      <c r="S1413" s="312"/>
      <c r="T1413" s="312"/>
      <c r="U1413" s="312"/>
      <c r="V1413" s="312"/>
      <c r="W1413" s="312"/>
      <c r="X1413" s="312"/>
      <c r="Y1413" s="312"/>
      <c r="Z1413" s="312"/>
      <c r="AA1413" s="312"/>
      <c r="AB1413" s="312"/>
      <c r="AC1413" s="312"/>
      <c r="AD1413" s="312"/>
      <c r="AE1413" s="411"/>
      <c r="AF1413" s="411"/>
      <c r="AG1413" s="411"/>
      <c r="AH1413" s="411"/>
      <c r="AI1413" s="411"/>
      <c r="AJ1413" s="411"/>
      <c r="AK1413" s="411"/>
      <c r="AL1413" s="411"/>
      <c r="AM1413" s="411"/>
      <c r="AN1413" s="411"/>
      <c r="AO1413" s="411"/>
      <c r="AP1413" s="411"/>
      <c r="AQ1413" s="411"/>
      <c r="AR1413" s="411"/>
      <c r="AS1413" s="309"/>
    </row>
    <row r="1414" spans="1:45" ht="15" hidden="1" customHeight="1" outlineLevel="1">
      <c r="A1414" s="519">
        <v>10</v>
      </c>
      <c r="B1414" s="423" t="s">
        <v>103</v>
      </c>
      <c r="C1414" s="287" t="s">
        <v>25</v>
      </c>
      <c r="D1414" s="291"/>
      <c r="E1414" s="291"/>
      <c r="F1414" s="291"/>
      <c r="G1414" s="291"/>
      <c r="H1414" s="291"/>
      <c r="I1414" s="291"/>
      <c r="J1414" s="291"/>
      <c r="K1414" s="291"/>
      <c r="L1414" s="291"/>
      <c r="M1414" s="291"/>
      <c r="N1414" s="291"/>
      <c r="O1414" s="291"/>
      <c r="P1414" s="291"/>
      <c r="Q1414" s="291">
        <v>3</v>
      </c>
      <c r="R1414" s="291"/>
      <c r="S1414" s="291"/>
      <c r="T1414" s="291"/>
      <c r="U1414" s="291"/>
      <c r="V1414" s="291"/>
      <c r="W1414" s="291"/>
      <c r="X1414" s="291"/>
      <c r="Y1414" s="291"/>
      <c r="Z1414" s="291"/>
      <c r="AA1414" s="291"/>
      <c r="AB1414" s="291"/>
      <c r="AC1414" s="291"/>
      <c r="AD1414" s="291"/>
      <c r="AE1414" s="410"/>
      <c r="AF1414" s="410"/>
      <c r="AG1414" s="410"/>
      <c r="AH1414" s="410"/>
      <c r="AI1414" s="410"/>
      <c r="AJ1414" s="410"/>
      <c r="AK1414" s="410"/>
      <c r="AL1414" s="410"/>
      <c r="AM1414" s="410"/>
      <c r="AN1414" s="410"/>
      <c r="AO1414" s="410"/>
      <c r="AP1414" s="410"/>
      <c r="AQ1414" s="410"/>
      <c r="AR1414" s="410"/>
      <c r="AS1414" s="292">
        <f>SUM(AE1414:AR1414)</f>
        <v>0</v>
      </c>
    </row>
    <row r="1415" spans="1:45" ht="15" hidden="1" customHeight="1" outlineLevel="1">
      <c r="A1415" s="519"/>
      <c r="B1415" s="290" t="s">
        <v>736</v>
      </c>
      <c r="C1415" s="287" t="s">
        <v>163</v>
      </c>
      <c r="D1415" s="291"/>
      <c r="E1415" s="291"/>
      <c r="F1415" s="291"/>
      <c r="G1415" s="291"/>
      <c r="H1415" s="291"/>
      <c r="I1415" s="291"/>
      <c r="J1415" s="291"/>
      <c r="K1415" s="291"/>
      <c r="L1415" s="291"/>
      <c r="M1415" s="291"/>
      <c r="N1415" s="291"/>
      <c r="O1415" s="291"/>
      <c r="P1415" s="291"/>
      <c r="Q1415" s="291">
        <f>Q1414</f>
        <v>3</v>
      </c>
      <c r="R1415" s="291"/>
      <c r="S1415" s="291"/>
      <c r="T1415" s="291"/>
      <c r="U1415" s="291"/>
      <c r="V1415" s="291"/>
      <c r="W1415" s="291"/>
      <c r="X1415" s="291"/>
      <c r="Y1415" s="291"/>
      <c r="Z1415" s="291"/>
      <c r="AA1415" s="291"/>
      <c r="AB1415" s="291"/>
      <c r="AC1415" s="291"/>
      <c r="AD1415" s="291"/>
      <c r="AE1415" s="406">
        <f>AE1414</f>
        <v>0</v>
      </c>
      <c r="AF1415" s="406">
        <f t="shared" ref="AF1415:AR1415" si="2031">AF1414</f>
        <v>0</v>
      </c>
      <c r="AG1415" s="406">
        <f t="shared" si="2031"/>
        <v>0</v>
      </c>
      <c r="AH1415" s="406">
        <f t="shared" si="2031"/>
        <v>0</v>
      </c>
      <c r="AI1415" s="406">
        <f t="shared" si="2031"/>
        <v>0</v>
      </c>
      <c r="AJ1415" s="406">
        <f t="shared" si="2031"/>
        <v>0</v>
      </c>
      <c r="AK1415" s="406">
        <f t="shared" si="2031"/>
        <v>0</v>
      </c>
      <c r="AL1415" s="406">
        <f t="shared" si="2031"/>
        <v>0</v>
      </c>
      <c r="AM1415" s="406">
        <f t="shared" si="2031"/>
        <v>0</v>
      </c>
      <c r="AN1415" s="406">
        <f t="shared" si="2031"/>
        <v>0</v>
      </c>
      <c r="AO1415" s="406">
        <f t="shared" si="2031"/>
        <v>0</v>
      </c>
      <c r="AP1415" s="406">
        <f t="shared" si="2031"/>
        <v>0</v>
      </c>
      <c r="AQ1415" s="406">
        <f t="shared" si="2031"/>
        <v>0</v>
      </c>
      <c r="AR1415" s="406">
        <f t="shared" si="2031"/>
        <v>0</v>
      </c>
      <c r="AS1415" s="307"/>
    </row>
    <row r="1416" spans="1:45" ht="15" hidden="1" customHeight="1" outlineLevel="1">
      <c r="A1416" s="519"/>
      <c r="B1416" s="310"/>
      <c r="C1416" s="308"/>
      <c r="D1416" s="312"/>
      <c r="E1416" s="312"/>
      <c r="F1416" s="312"/>
      <c r="G1416" s="312"/>
      <c r="H1416" s="312"/>
      <c r="I1416" s="312"/>
      <c r="J1416" s="312"/>
      <c r="K1416" s="312"/>
      <c r="L1416" s="312"/>
      <c r="M1416" s="312"/>
      <c r="N1416" s="312"/>
      <c r="O1416" s="312"/>
      <c r="P1416" s="312"/>
      <c r="Q1416" s="287"/>
      <c r="R1416" s="312"/>
      <c r="S1416" s="312"/>
      <c r="T1416" s="312"/>
      <c r="U1416" s="312"/>
      <c r="V1416" s="312"/>
      <c r="W1416" s="312"/>
      <c r="X1416" s="312"/>
      <c r="Y1416" s="312"/>
      <c r="Z1416" s="312"/>
      <c r="AA1416" s="312"/>
      <c r="AB1416" s="312"/>
      <c r="AC1416" s="312"/>
      <c r="AD1416" s="312"/>
      <c r="AE1416" s="411"/>
      <c r="AF1416" s="412"/>
      <c r="AG1416" s="411"/>
      <c r="AH1416" s="411"/>
      <c r="AI1416" s="411"/>
      <c r="AJ1416" s="411"/>
      <c r="AK1416" s="411"/>
      <c r="AL1416" s="411"/>
      <c r="AM1416" s="411"/>
      <c r="AN1416" s="411"/>
      <c r="AO1416" s="411"/>
      <c r="AP1416" s="411"/>
      <c r="AQ1416" s="411"/>
      <c r="AR1416" s="411"/>
      <c r="AS1416" s="309"/>
    </row>
    <row r="1417" spans="1:45" ht="15" hidden="1" customHeight="1" outlineLevel="1">
      <c r="A1417" s="519"/>
      <c r="B1417" s="284" t="s">
        <v>10</v>
      </c>
      <c r="C1417" s="285"/>
      <c r="D1417" s="285"/>
      <c r="E1417" s="285"/>
      <c r="F1417" s="285"/>
      <c r="G1417" s="285"/>
      <c r="H1417" s="285"/>
      <c r="I1417" s="285"/>
      <c r="J1417" s="285"/>
      <c r="K1417" s="285"/>
      <c r="L1417" s="285"/>
      <c r="M1417" s="285"/>
      <c r="N1417" s="285"/>
      <c r="O1417" s="285"/>
      <c r="P1417" s="285"/>
      <c r="Q1417" s="286"/>
      <c r="R1417" s="285"/>
      <c r="S1417" s="285"/>
      <c r="T1417" s="285"/>
      <c r="U1417" s="285"/>
      <c r="V1417" s="285"/>
      <c r="W1417" s="285"/>
      <c r="X1417" s="285"/>
      <c r="Y1417" s="285"/>
      <c r="Z1417" s="285"/>
      <c r="AA1417" s="285"/>
      <c r="AB1417" s="285"/>
      <c r="AC1417" s="285"/>
      <c r="AD1417" s="285"/>
      <c r="AE1417" s="409"/>
      <c r="AF1417" s="409"/>
      <c r="AG1417" s="409"/>
      <c r="AH1417" s="409"/>
      <c r="AI1417" s="409"/>
      <c r="AJ1417" s="409"/>
      <c r="AK1417" s="409"/>
      <c r="AL1417" s="409"/>
      <c r="AM1417" s="409"/>
      <c r="AN1417" s="409"/>
      <c r="AO1417" s="409"/>
      <c r="AP1417" s="409"/>
      <c r="AQ1417" s="409"/>
      <c r="AR1417" s="409"/>
      <c r="AS1417" s="288"/>
    </row>
    <row r="1418" spans="1:45" ht="15" hidden="1" customHeight="1" outlineLevel="1">
      <c r="A1418" s="519">
        <v>11</v>
      </c>
      <c r="B1418" s="423" t="s">
        <v>104</v>
      </c>
      <c r="C1418" s="287" t="s">
        <v>25</v>
      </c>
      <c r="D1418" s="291"/>
      <c r="E1418" s="291"/>
      <c r="F1418" s="291"/>
      <c r="G1418" s="291"/>
      <c r="H1418" s="291"/>
      <c r="I1418" s="291"/>
      <c r="J1418" s="291"/>
      <c r="K1418" s="291"/>
      <c r="L1418" s="291"/>
      <c r="M1418" s="291"/>
      <c r="N1418" s="291"/>
      <c r="O1418" s="291"/>
      <c r="P1418" s="291"/>
      <c r="Q1418" s="291">
        <v>12</v>
      </c>
      <c r="R1418" s="291"/>
      <c r="S1418" s="291"/>
      <c r="T1418" s="291"/>
      <c r="U1418" s="291"/>
      <c r="V1418" s="291"/>
      <c r="W1418" s="291"/>
      <c r="X1418" s="291"/>
      <c r="Y1418" s="291"/>
      <c r="Z1418" s="291"/>
      <c r="AA1418" s="291"/>
      <c r="AB1418" s="291"/>
      <c r="AC1418" s="291"/>
      <c r="AD1418" s="291"/>
      <c r="AE1418" s="421"/>
      <c r="AF1418" s="410"/>
      <c r="AG1418" s="410"/>
      <c r="AH1418" s="410"/>
      <c r="AI1418" s="410"/>
      <c r="AJ1418" s="410"/>
      <c r="AK1418" s="410"/>
      <c r="AL1418" s="410"/>
      <c r="AM1418" s="410"/>
      <c r="AN1418" s="410"/>
      <c r="AO1418" s="410"/>
      <c r="AP1418" s="410"/>
      <c r="AQ1418" s="410"/>
      <c r="AR1418" s="410"/>
      <c r="AS1418" s="292">
        <f>SUM(AE1418:AR1418)</f>
        <v>0</v>
      </c>
    </row>
    <row r="1419" spans="1:45" ht="15" hidden="1" customHeight="1" outlineLevel="1">
      <c r="A1419" s="519"/>
      <c r="B1419" s="290" t="s">
        <v>736</v>
      </c>
      <c r="C1419" s="287" t="s">
        <v>163</v>
      </c>
      <c r="D1419" s="291"/>
      <c r="E1419" s="291"/>
      <c r="F1419" s="291"/>
      <c r="G1419" s="291"/>
      <c r="H1419" s="291"/>
      <c r="I1419" s="291"/>
      <c r="J1419" s="291"/>
      <c r="K1419" s="291"/>
      <c r="L1419" s="291"/>
      <c r="M1419" s="291"/>
      <c r="N1419" s="291"/>
      <c r="O1419" s="291"/>
      <c r="P1419" s="291"/>
      <c r="Q1419" s="291">
        <f>Q1418</f>
        <v>12</v>
      </c>
      <c r="R1419" s="291"/>
      <c r="S1419" s="291"/>
      <c r="T1419" s="291"/>
      <c r="U1419" s="291"/>
      <c r="V1419" s="291"/>
      <c r="W1419" s="291"/>
      <c r="X1419" s="291"/>
      <c r="Y1419" s="291"/>
      <c r="Z1419" s="291"/>
      <c r="AA1419" s="291"/>
      <c r="AB1419" s="291"/>
      <c r="AC1419" s="291"/>
      <c r="AD1419" s="291"/>
      <c r="AE1419" s="406">
        <f>AE1418</f>
        <v>0</v>
      </c>
      <c r="AF1419" s="406">
        <f t="shared" ref="AF1419:AR1419" si="2032">AF1418</f>
        <v>0</v>
      </c>
      <c r="AG1419" s="406">
        <f t="shared" si="2032"/>
        <v>0</v>
      </c>
      <c r="AH1419" s="406">
        <f t="shared" si="2032"/>
        <v>0</v>
      </c>
      <c r="AI1419" s="406">
        <f t="shared" si="2032"/>
        <v>0</v>
      </c>
      <c r="AJ1419" s="406">
        <f t="shared" si="2032"/>
        <v>0</v>
      </c>
      <c r="AK1419" s="406">
        <f t="shared" si="2032"/>
        <v>0</v>
      </c>
      <c r="AL1419" s="406">
        <f t="shared" si="2032"/>
        <v>0</v>
      </c>
      <c r="AM1419" s="406">
        <f t="shared" si="2032"/>
        <v>0</v>
      </c>
      <c r="AN1419" s="406">
        <f t="shared" si="2032"/>
        <v>0</v>
      </c>
      <c r="AO1419" s="406">
        <f t="shared" si="2032"/>
        <v>0</v>
      </c>
      <c r="AP1419" s="406">
        <f t="shared" si="2032"/>
        <v>0</v>
      </c>
      <c r="AQ1419" s="406">
        <f t="shared" si="2032"/>
        <v>0</v>
      </c>
      <c r="AR1419" s="406">
        <f t="shared" si="2032"/>
        <v>0</v>
      </c>
      <c r="AS1419" s="293"/>
    </row>
    <row r="1420" spans="1:45" ht="15" hidden="1" customHeight="1" outlineLevel="1">
      <c r="A1420" s="519"/>
      <c r="B1420" s="311"/>
      <c r="C1420" s="301"/>
      <c r="D1420" s="287"/>
      <c r="E1420" s="287"/>
      <c r="F1420" s="287"/>
      <c r="G1420" s="287"/>
      <c r="H1420" s="287"/>
      <c r="I1420" s="287"/>
      <c r="J1420" s="287"/>
      <c r="K1420" s="287"/>
      <c r="L1420" s="287"/>
      <c r="M1420" s="287"/>
      <c r="N1420" s="287"/>
      <c r="O1420" s="287"/>
      <c r="P1420" s="287"/>
      <c r="Q1420" s="287"/>
      <c r="R1420" s="287"/>
      <c r="S1420" s="287"/>
      <c r="T1420" s="287"/>
      <c r="U1420" s="287"/>
      <c r="V1420" s="287"/>
      <c r="W1420" s="287"/>
      <c r="X1420" s="287"/>
      <c r="Y1420" s="287"/>
      <c r="Z1420" s="287"/>
      <c r="AA1420" s="287"/>
      <c r="AB1420" s="287"/>
      <c r="AC1420" s="287"/>
      <c r="AD1420" s="287"/>
      <c r="AE1420" s="407"/>
      <c r="AF1420" s="416"/>
      <c r="AG1420" s="416"/>
      <c r="AH1420" s="416"/>
      <c r="AI1420" s="416"/>
      <c r="AJ1420" s="416"/>
      <c r="AK1420" s="416"/>
      <c r="AL1420" s="416"/>
      <c r="AM1420" s="416"/>
      <c r="AN1420" s="416"/>
      <c r="AO1420" s="416"/>
      <c r="AP1420" s="416"/>
      <c r="AQ1420" s="416"/>
      <c r="AR1420" s="416"/>
      <c r="AS1420" s="302"/>
    </row>
    <row r="1421" spans="1:45" ht="28.5" hidden="1" customHeight="1" outlineLevel="1">
      <c r="A1421" s="519">
        <v>12</v>
      </c>
      <c r="B1421" s="423" t="s">
        <v>105</v>
      </c>
      <c r="C1421" s="287" t="s">
        <v>25</v>
      </c>
      <c r="D1421" s="291"/>
      <c r="E1421" s="291"/>
      <c r="F1421" s="291"/>
      <c r="G1421" s="291"/>
      <c r="H1421" s="291"/>
      <c r="I1421" s="291"/>
      <c r="J1421" s="291"/>
      <c r="K1421" s="291"/>
      <c r="L1421" s="291"/>
      <c r="M1421" s="291"/>
      <c r="N1421" s="291"/>
      <c r="O1421" s="291"/>
      <c r="P1421" s="291"/>
      <c r="Q1421" s="291">
        <v>12</v>
      </c>
      <c r="R1421" s="291"/>
      <c r="S1421" s="291"/>
      <c r="T1421" s="291"/>
      <c r="U1421" s="291"/>
      <c r="V1421" s="291"/>
      <c r="W1421" s="291"/>
      <c r="X1421" s="291"/>
      <c r="Y1421" s="291"/>
      <c r="Z1421" s="291"/>
      <c r="AA1421" s="291"/>
      <c r="AB1421" s="291"/>
      <c r="AC1421" s="291"/>
      <c r="AD1421" s="291"/>
      <c r="AE1421" s="405"/>
      <c r="AF1421" s="410"/>
      <c r="AG1421" s="410"/>
      <c r="AH1421" s="410"/>
      <c r="AI1421" s="410"/>
      <c r="AJ1421" s="410"/>
      <c r="AK1421" s="410"/>
      <c r="AL1421" s="410"/>
      <c r="AM1421" s="410"/>
      <c r="AN1421" s="410"/>
      <c r="AO1421" s="410"/>
      <c r="AP1421" s="410"/>
      <c r="AQ1421" s="410"/>
      <c r="AR1421" s="410"/>
      <c r="AS1421" s="292">
        <f>SUM(AE1421:AR1421)</f>
        <v>0</v>
      </c>
    </row>
    <row r="1422" spans="1:45" ht="15" hidden="1" customHeight="1" outlineLevel="1">
      <c r="A1422" s="519"/>
      <c r="B1422" s="290" t="s">
        <v>736</v>
      </c>
      <c r="C1422" s="287" t="s">
        <v>163</v>
      </c>
      <c r="D1422" s="291"/>
      <c r="E1422" s="291"/>
      <c r="F1422" s="291"/>
      <c r="G1422" s="291"/>
      <c r="H1422" s="291"/>
      <c r="I1422" s="291"/>
      <c r="J1422" s="291"/>
      <c r="K1422" s="291"/>
      <c r="L1422" s="291"/>
      <c r="M1422" s="291"/>
      <c r="N1422" s="291"/>
      <c r="O1422" s="291"/>
      <c r="P1422" s="291"/>
      <c r="Q1422" s="291">
        <f>Q1421</f>
        <v>12</v>
      </c>
      <c r="R1422" s="291"/>
      <c r="S1422" s="291"/>
      <c r="T1422" s="291"/>
      <c r="U1422" s="291"/>
      <c r="V1422" s="291"/>
      <c r="W1422" s="291"/>
      <c r="X1422" s="291"/>
      <c r="Y1422" s="291"/>
      <c r="Z1422" s="291"/>
      <c r="AA1422" s="291"/>
      <c r="AB1422" s="291"/>
      <c r="AC1422" s="291"/>
      <c r="AD1422" s="291"/>
      <c r="AE1422" s="406">
        <f>AE1421</f>
        <v>0</v>
      </c>
      <c r="AF1422" s="406">
        <f t="shared" ref="AF1422:AR1422" si="2033">AF1421</f>
        <v>0</v>
      </c>
      <c r="AG1422" s="406">
        <f t="shared" si="2033"/>
        <v>0</v>
      </c>
      <c r="AH1422" s="406">
        <f t="shared" si="2033"/>
        <v>0</v>
      </c>
      <c r="AI1422" s="406">
        <f t="shared" si="2033"/>
        <v>0</v>
      </c>
      <c r="AJ1422" s="406">
        <f t="shared" si="2033"/>
        <v>0</v>
      </c>
      <c r="AK1422" s="406">
        <f t="shared" si="2033"/>
        <v>0</v>
      </c>
      <c r="AL1422" s="406">
        <f t="shared" si="2033"/>
        <v>0</v>
      </c>
      <c r="AM1422" s="406">
        <f t="shared" si="2033"/>
        <v>0</v>
      </c>
      <c r="AN1422" s="406">
        <f t="shared" si="2033"/>
        <v>0</v>
      </c>
      <c r="AO1422" s="406">
        <f t="shared" si="2033"/>
        <v>0</v>
      </c>
      <c r="AP1422" s="406">
        <f t="shared" si="2033"/>
        <v>0</v>
      </c>
      <c r="AQ1422" s="406">
        <f t="shared" si="2033"/>
        <v>0</v>
      </c>
      <c r="AR1422" s="406">
        <f t="shared" si="2033"/>
        <v>0</v>
      </c>
      <c r="AS1422" s="293"/>
    </row>
    <row r="1423" spans="1:45" ht="15" hidden="1" customHeight="1" outlineLevel="1">
      <c r="A1423" s="519"/>
      <c r="B1423" s="311"/>
      <c r="C1423" s="301"/>
      <c r="D1423" s="287"/>
      <c r="E1423" s="287"/>
      <c r="F1423" s="287"/>
      <c r="G1423" s="287"/>
      <c r="H1423" s="287"/>
      <c r="I1423" s="287"/>
      <c r="J1423" s="287"/>
      <c r="K1423" s="287"/>
      <c r="L1423" s="287"/>
      <c r="M1423" s="287"/>
      <c r="N1423" s="287"/>
      <c r="O1423" s="287"/>
      <c r="P1423" s="287"/>
      <c r="Q1423" s="287"/>
      <c r="R1423" s="287"/>
      <c r="S1423" s="287"/>
      <c r="T1423" s="287"/>
      <c r="U1423" s="287"/>
      <c r="V1423" s="287"/>
      <c r="W1423" s="287"/>
      <c r="X1423" s="287"/>
      <c r="Y1423" s="287"/>
      <c r="Z1423" s="287"/>
      <c r="AA1423" s="287"/>
      <c r="AB1423" s="287"/>
      <c r="AC1423" s="287"/>
      <c r="AD1423" s="287"/>
      <c r="AE1423" s="417"/>
      <c r="AF1423" s="417"/>
      <c r="AG1423" s="407"/>
      <c r="AH1423" s="407"/>
      <c r="AI1423" s="407"/>
      <c r="AJ1423" s="407"/>
      <c r="AK1423" s="407"/>
      <c r="AL1423" s="407"/>
      <c r="AM1423" s="407"/>
      <c r="AN1423" s="407"/>
      <c r="AO1423" s="407"/>
      <c r="AP1423" s="407"/>
      <c r="AQ1423" s="407"/>
      <c r="AR1423" s="407"/>
      <c r="AS1423" s="302"/>
    </row>
    <row r="1424" spans="1:45" ht="15" hidden="1" customHeight="1" outlineLevel="1">
      <c r="A1424" s="519">
        <v>13</v>
      </c>
      <c r="B1424" s="423" t="s">
        <v>106</v>
      </c>
      <c r="C1424" s="287" t="s">
        <v>25</v>
      </c>
      <c r="D1424" s="291"/>
      <c r="E1424" s="291"/>
      <c r="F1424" s="291"/>
      <c r="G1424" s="291"/>
      <c r="H1424" s="291"/>
      <c r="I1424" s="291"/>
      <c r="J1424" s="291"/>
      <c r="K1424" s="291"/>
      <c r="L1424" s="291"/>
      <c r="M1424" s="291"/>
      <c r="N1424" s="291"/>
      <c r="O1424" s="291"/>
      <c r="P1424" s="291"/>
      <c r="Q1424" s="291">
        <v>12</v>
      </c>
      <c r="R1424" s="291"/>
      <c r="S1424" s="291"/>
      <c r="T1424" s="291"/>
      <c r="U1424" s="291"/>
      <c r="V1424" s="291"/>
      <c r="W1424" s="291"/>
      <c r="X1424" s="291"/>
      <c r="Y1424" s="291"/>
      <c r="Z1424" s="291"/>
      <c r="AA1424" s="291"/>
      <c r="AB1424" s="291"/>
      <c r="AC1424" s="291"/>
      <c r="AD1424" s="291"/>
      <c r="AE1424" s="405"/>
      <c r="AF1424" s="410"/>
      <c r="AG1424" s="410"/>
      <c r="AH1424" s="410"/>
      <c r="AI1424" s="410"/>
      <c r="AJ1424" s="410"/>
      <c r="AK1424" s="410"/>
      <c r="AL1424" s="410"/>
      <c r="AM1424" s="410"/>
      <c r="AN1424" s="410"/>
      <c r="AO1424" s="410"/>
      <c r="AP1424" s="410"/>
      <c r="AQ1424" s="410"/>
      <c r="AR1424" s="410"/>
      <c r="AS1424" s="292">
        <f>SUM(AE1424:AR1424)</f>
        <v>0</v>
      </c>
    </row>
    <row r="1425" spans="1:46" ht="15" hidden="1" customHeight="1" outlineLevel="1">
      <c r="A1425" s="519"/>
      <c r="B1425" s="290" t="s">
        <v>736</v>
      </c>
      <c r="C1425" s="287" t="s">
        <v>163</v>
      </c>
      <c r="D1425" s="291"/>
      <c r="E1425" s="291"/>
      <c r="F1425" s="291"/>
      <c r="G1425" s="291"/>
      <c r="H1425" s="291"/>
      <c r="I1425" s="291"/>
      <c r="J1425" s="291"/>
      <c r="K1425" s="291"/>
      <c r="L1425" s="291"/>
      <c r="M1425" s="291"/>
      <c r="N1425" s="291"/>
      <c r="O1425" s="291"/>
      <c r="P1425" s="291"/>
      <c r="Q1425" s="291">
        <f>Q1424</f>
        <v>12</v>
      </c>
      <c r="R1425" s="291"/>
      <c r="S1425" s="291"/>
      <c r="T1425" s="291"/>
      <c r="U1425" s="291"/>
      <c r="V1425" s="291"/>
      <c r="W1425" s="291"/>
      <c r="X1425" s="291"/>
      <c r="Y1425" s="291"/>
      <c r="Z1425" s="291"/>
      <c r="AA1425" s="291"/>
      <c r="AB1425" s="291"/>
      <c r="AC1425" s="291"/>
      <c r="AD1425" s="291"/>
      <c r="AE1425" s="406">
        <f>AE1424</f>
        <v>0</v>
      </c>
      <c r="AF1425" s="406">
        <f t="shared" ref="AF1425:AR1425" si="2034">AF1424</f>
        <v>0</v>
      </c>
      <c r="AG1425" s="406">
        <f t="shared" si="2034"/>
        <v>0</v>
      </c>
      <c r="AH1425" s="406">
        <f t="shared" si="2034"/>
        <v>0</v>
      </c>
      <c r="AI1425" s="406">
        <f t="shared" si="2034"/>
        <v>0</v>
      </c>
      <c r="AJ1425" s="406">
        <f t="shared" si="2034"/>
        <v>0</v>
      </c>
      <c r="AK1425" s="406">
        <f t="shared" si="2034"/>
        <v>0</v>
      </c>
      <c r="AL1425" s="406">
        <f t="shared" si="2034"/>
        <v>0</v>
      </c>
      <c r="AM1425" s="406">
        <f t="shared" si="2034"/>
        <v>0</v>
      </c>
      <c r="AN1425" s="406">
        <f t="shared" si="2034"/>
        <v>0</v>
      </c>
      <c r="AO1425" s="406">
        <f t="shared" si="2034"/>
        <v>0</v>
      </c>
      <c r="AP1425" s="406">
        <f t="shared" si="2034"/>
        <v>0</v>
      </c>
      <c r="AQ1425" s="406">
        <f t="shared" si="2034"/>
        <v>0</v>
      </c>
      <c r="AR1425" s="406">
        <f t="shared" si="2034"/>
        <v>0</v>
      </c>
      <c r="AS1425" s="302"/>
    </row>
    <row r="1426" spans="1:46" ht="15" hidden="1" customHeight="1" outlineLevel="1">
      <c r="A1426" s="519"/>
      <c r="B1426" s="311"/>
      <c r="C1426" s="301"/>
      <c r="D1426" s="287"/>
      <c r="E1426" s="287"/>
      <c r="F1426" s="287"/>
      <c r="G1426" s="287"/>
      <c r="H1426" s="287"/>
      <c r="I1426" s="287"/>
      <c r="J1426" s="287"/>
      <c r="K1426" s="287"/>
      <c r="L1426" s="287"/>
      <c r="M1426" s="287"/>
      <c r="N1426" s="287"/>
      <c r="O1426" s="287"/>
      <c r="P1426" s="287"/>
      <c r="Q1426" s="287"/>
      <c r="R1426" s="287"/>
      <c r="S1426" s="287"/>
      <c r="T1426" s="287"/>
      <c r="U1426" s="287"/>
      <c r="V1426" s="287"/>
      <c r="W1426" s="287"/>
      <c r="X1426" s="287"/>
      <c r="Y1426" s="287"/>
      <c r="Z1426" s="287"/>
      <c r="AA1426" s="287"/>
      <c r="AB1426" s="287"/>
      <c r="AC1426" s="287"/>
      <c r="AD1426" s="287"/>
      <c r="AE1426" s="407"/>
      <c r="AF1426" s="407"/>
      <c r="AG1426" s="407"/>
      <c r="AH1426" s="407"/>
      <c r="AI1426" s="407"/>
      <c r="AJ1426" s="407"/>
      <c r="AK1426" s="407"/>
      <c r="AL1426" s="407"/>
      <c r="AM1426" s="407"/>
      <c r="AN1426" s="407"/>
      <c r="AO1426" s="407"/>
      <c r="AP1426" s="407"/>
      <c r="AQ1426" s="407"/>
      <c r="AR1426" s="407"/>
      <c r="AS1426" s="302"/>
    </row>
    <row r="1427" spans="1:46" ht="15" hidden="1" customHeight="1" outlineLevel="1">
      <c r="A1427" s="519"/>
      <c r="B1427" s="284" t="s">
        <v>107</v>
      </c>
      <c r="C1427" s="285"/>
      <c r="D1427" s="286"/>
      <c r="E1427" s="286"/>
      <c r="F1427" s="286"/>
      <c r="G1427" s="286"/>
      <c r="H1427" s="286"/>
      <c r="I1427" s="286"/>
      <c r="J1427" s="286"/>
      <c r="K1427" s="286"/>
      <c r="L1427" s="286"/>
      <c r="M1427" s="286"/>
      <c r="N1427" s="286"/>
      <c r="O1427" s="286"/>
      <c r="P1427" s="286"/>
      <c r="Q1427" s="286"/>
      <c r="R1427" s="286"/>
      <c r="S1427" s="285"/>
      <c r="T1427" s="285"/>
      <c r="U1427" s="285"/>
      <c r="V1427" s="285"/>
      <c r="W1427" s="285"/>
      <c r="X1427" s="285"/>
      <c r="Y1427" s="285"/>
      <c r="Z1427" s="285"/>
      <c r="AA1427" s="285"/>
      <c r="AB1427" s="285"/>
      <c r="AC1427" s="285"/>
      <c r="AD1427" s="285"/>
      <c r="AE1427" s="409"/>
      <c r="AF1427" s="409"/>
      <c r="AG1427" s="409"/>
      <c r="AH1427" s="409"/>
      <c r="AI1427" s="409"/>
      <c r="AJ1427" s="409"/>
      <c r="AK1427" s="409"/>
      <c r="AL1427" s="409"/>
      <c r="AM1427" s="409"/>
      <c r="AN1427" s="409"/>
      <c r="AO1427" s="409"/>
      <c r="AP1427" s="409"/>
      <c r="AQ1427" s="409"/>
      <c r="AR1427" s="409"/>
      <c r="AS1427" s="288"/>
    </row>
    <row r="1428" spans="1:46" ht="15" hidden="1" customHeight="1" outlineLevel="1">
      <c r="A1428" s="519">
        <v>14</v>
      </c>
      <c r="B1428" s="311" t="s">
        <v>108</v>
      </c>
      <c r="C1428" s="287" t="s">
        <v>25</v>
      </c>
      <c r="D1428" s="291"/>
      <c r="E1428" s="291"/>
      <c r="F1428" s="291"/>
      <c r="G1428" s="291"/>
      <c r="H1428" s="291"/>
      <c r="I1428" s="291"/>
      <c r="J1428" s="291"/>
      <c r="K1428" s="291"/>
      <c r="L1428" s="291"/>
      <c r="M1428" s="291"/>
      <c r="N1428" s="291"/>
      <c r="O1428" s="291"/>
      <c r="P1428" s="291"/>
      <c r="Q1428" s="291">
        <v>12</v>
      </c>
      <c r="R1428" s="291"/>
      <c r="S1428" s="291"/>
      <c r="T1428" s="291"/>
      <c r="U1428" s="291"/>
      <c r="V1428" s="291"/>
      <c r="W1428" s="291"/>
      <c r="X1428" s="291"/>
      <c r="Y1428" s="291"/>
      <c r="Z1428" s="291"/>
      <c r="AA1428" s="291"/>
      <c r="AB1428" s="291"/>
      <c r="AC1428" s="291"/>
      <c r="AD1428" s="291"/>
      <c r="AE1428" s="405"/>
      <c r="AF1428" s="405"/>
      <c r="AG1428" s="405"/>
      <c r="AH1428" s="405"/>
      <c r="AI1428" s="405"/>
      <c r="AJ1428" s="405"/>
      <c r="AK1428" s="405"/>
      <c r="AL1428" s="405"/>
      <c r="AM1428" s="405"/>
      <c r="AN1428" s="405"/>
      <c r="AO1428" s="405"/>
      <c r="AP1428" s="405"/>
      <c r="AQ1428" s="405"/>
      <c r="AR1428" s="405"/>
      <c r="AS1428" s="292">
        <f>SUM(AE1428:AR1428)</f>
        <v>0</v>
      </c>
    </row>
    <row r="1429" spans="1:46" ht="15" hidden="1" customHeight="1" outlineLevel="1">
      <c r="A1429" s="519"/>
      <c r="B1429" s="290" t="s">
        <v>736</v>
      </c>
      <c r="C1429" s="287" t="s">
        <v>163</v>
      </c>
      <c r="D1429" s="291"/>
      <c r="E1429" s="291"/>
      <c r="F1429" s="291"/>
      <c r="G1429" s="291"/>
      <c r="H1429" s="291"/>
      <c r="I1429" s="291"/>
      <c r="J1429" s="291"/>
      <c r="K1429" s="291"/>
      <c r="L1429" s="291"/>
      <c r="M1429" s="291"/>
      <c r="N1429" s="291"/>
      <c r="O1429" s="291"/>
      <c r="P1429" s="291"/>
      <c r="Q1429" s="291">
        <f>Q1428</f>
        <v>12</v>
      </c>
      <c r="R1429" s="291"/>
      <c r="S1429" s="291"/>
      <c r="T1429" s="291"/>
      <c r="U1429" s="291"/>
      <c r="V1429" s="291"/>
      <c r="W1429" s="291"/>
      <c r="X1429" s="291"/>
      <c r="Y1429" s="291"/>
      <c r="Z1429" s="291"/>
      <c r="AA1429" s="291"/>
      <c r="AB1429" s="291"/>
      <c r="AC1429" s="291"/>
      <c r="AD1429" s="291"/>
      <c r="AE1429" s="406">
        <f>AE1428</f>
        <v>0</v>
      </c>
      <c r="AF1429" s="406">
        <f t="shared" ref="AF1429:AR1429" si="2035">AF1428</f>
        <v>0</v>
      </c>
      <c r="AG1429" s="406">
        <f t="shared" si="2035"/>
        <v>0</v>
      </c>
      <c r="AH1429" s="406">
        <f t="shared" si="2035"/>
        <v>0</v>
      </c>
      <c r="AI1429" s="406">
        <f t="shared" si="2035"/>
        <v>0</v>
      </c>
      <c r="AJ1429" s="406">
        <f t="shared" si="2035"/>
        <v>0</v>
      </c>
      <c r="AK1429" s="406">
        <f t="shared" si="2035"/>
        <v>0</v>
      </c>
      <c r="AL1429" s="406">
        <f t="shared" si="2035"/>
        <v>0</v>
      </c>
      <c r="AM1429" s="406">
        <f t="shared" si="2035"/>
        <v>0</v>
      </c>
      <c r="AN1429" s="406">
        <f t="shared" si="2035"/>
        <v>0</v>
      </c>
      <c r="AO1429" s="406">
        <f t="shared" si="2035"/>
        <v>0</v>
      </c>
      <c r="AP1429" s="406">
        <f t="shared" si="2035"/>
        <v>0</v>
      </c>
      <c r="AQ1429" s="406">
        <f t="shared" si="2035"/>
        <v>0</v>
      </c>
      <c r="AR1429" s="406">
        <f t="shared" si="2035"/>
        <v>0</v>
      </c>
      <c r="AS1429" s="293"/>
    </row>
    <row r="1430" spans="1:46" ht="15" hidden="1" customHeight="1" outlineLevel="1">
      <c r="A1430" s="519"/>
      <c r="B1430" s="311"/>
      <c r="C1430" s="301"/>
      <c r="D1430" s="287"/>
      <c r="E1430" s="287"/>
      <c r="F1430" s="287"/>
      <c r="G1430" s="287"/>
      <c r="H1430" s="287"/>
      <c r="I1430" s="287"/>
      <c r="J1430" s="287"/>
      <c r="K1430" s="287"/>
      <c r="L1430" s="287"/>
      <c r="M1430" s="287"/>
      <c r="N1430" s="287"/>
      <c r="O1430" s="287"/>
      <c r="P1430" s="287"/>
      <c r="Q1430" s="463"/>
      <c r="R1430" s="287"/>
      <c r="S1430" s="287"/>
      <c r="T1430" s="287"/>
      <c r="U1430" s="287"/>
      <c r="V1430" s="287"/>
      <c r="W1430" s="287"/>
      <c r="X1430" s="287"/>
      <c r="Y1430" s="287"/>
      <c r="Z1430" s="287"/>
      <c r="AA1430" s="287"/>
      <c r="AB1430" s="287"/>
      <c r="AC1430" s="287"/>
      <c r="AD1430" s="287"/>
      <c r="AE1430" s="407"/>
      <c r="AF1430" s="407"/>
      <c r="AG1430" s="407"/>
      <c r="AH1430" s="407"/>
      <c r="AI1430" s="407"/>
      <c r="AJ1430" s="407"/>
      <c r="AK1430" s="407"/>
      <c r="AL1430" s="407"/>
      <c r="AM1430" s="407"/>
      <c r="AN1430" s="407"/>
      <c r="AO1430" s="407"/>
      <c r="AP1430" s="407"/>
      <c r="AQ1430" s="407"/>
      <c r="AR1430" s="407"/>
      <c r="AS1430" s="297"/>
      <c r="AT1430" s="614"/>
    </row>
    <row r="1431" spans="1:46" s="305" customFormat="1" ht="15.75" hidden="1" outlineLevel="1">
      <c r="A1431" s="519"/>
      <c r="B1431" s="284" t="s">
        <v>487</v>
      </c>
      <c r="C1431" s="287"/>
      <c r="D1431" s="287"/>
      <c r="E1431" s="287"/>
      <c r="F1431" s="287"/>
      <c r="G1431" s="287"/>
      <c r="H1431" s="287"/>
      <c r="I1431" s="287"/>
      <c r="J1431" s="287"/>
      <c r="K1431" s="287"/>
      <c r="L1431" s="287"/>
      <c r="M1431" s="287"/>
      <c r="N1431" s="287"/>
      <c r="O1431" s="287"/>
      <c r="P1431" s="287"/>
      <c r="Q1431" s="287"/>
      <c r="R1431" s="287"/>
      <c r="S1431" s="287"/>
      <c r="T1431" s="287"/>
      <c r="U1431" s="287"/>
      <c r="V1431" s="287"/>
      <c r="W1431" s="287"/>
      <c r="X1431" s="287"/>
      <c r="Y1431" s="287"/>
      <c r="Z1431" s="287"/>
      <c r="AA1431" s="287"/>
      <c r="AB1431" s="287"/>
      <c r="AC1431" s="287"/>
      <c r="AD1431" s="287"/>
      <c r="AE1431" s="407"/>
      <c r="AF1431" s="407"/>
      <c r="AG1431" s="407"/>
      <c r="AH1431" s="407"/>
      <c r="AI1431" s="407"/>
      <c r="AJ1431" s="407"/>
      <c r="AK1431" s="411"/>
      <c r="AL1431" s="411"/>
      <c r="AM1431" s="411"/>
      <c r="AN1431" s="411"/>
      <c r="AO1431" s="411"/>
      <c r="AP1431" s="411"/>
      <c r="AQ1431" s="411"/>
      <c r="AR1431" s="411"/>
      <c r="AS1431" s="504"/>
      <c r="AT1431" s="615"/>
    </row>
    <row r="1432" spans="1:46" hidden="1" outlineLevel="1">
      <c r="A1432" s="519">
        <v>15</v>
      </c>
      <c r="B1432" s="290" t="s">
        <v>492</v>
      </c>
      <c r="C1432" s="287" t="s">
        <v>25</v>
      </c>
      <c r="D1432" s="291"/>
      <c r="E1432" s="291"/>
      <c r="F1432" s="291"/>
      <c r="G1432" s="291"/>
      <c r="H1432" s="291"/>
      <c r="I1432" s="291"/>
      <c r="J1432" s="291"/>
      <c r="K1432" s="291"/>
      <c r="L1432" s="291"/>
      <c r="M1432" s="291"/>
      <c r="N1432" s="291"/>
      <c r="O1432" s="291"/>
      <c r="P1432" s="291"/>
      <c r="Q1432" s="291">
        <v>0</v>
      </c>
      <c r="R1432" s="291"/>
      <c r="S1432" s="291"/>
      <c r="T1432" s="291"/>
      <c r="U1432" s="291"/>
      <c r="V1432" s="291"/>
      <c r="W1432" s="291"/>
      <c r="X1432" s="291"/>
      <c r="Y1432" s="291"/>
      <c r="Z1432" s="291"/>
      <c r="AA1432" s="291"/>
      <c r="AB1432" s="291"/>
      <c r="AC1432" s="291"/>
      <c r="AD1432" s="291"/>
      <c r="AE1432" s="405"/>
      <c r="AF1432" s="405"/>
      <c r="AG1432" s="405"/>
      <c r="AH1432" s="405"/>
      <c r="AI1432" s="405"/>
      <c r="AJ1432" s="405"/>
      <c r="AK1432" s="405"/>
      <c r="AL1432" s="405"/>
      <c r="AM1432" s="405"/>
      <c r="AN1432" s="405"/>
      <c r="AO1432" s="405"/>
      <c r="AP1432" s="405"/>
      <c r="AQ1432" s="405"/>
      <c r="AR1432" s="405"/>
      <c r="AS1432" s="616">
        <f>SUM(AE1432:AR1432)</f>
        <v>0</v>
      </c>
      <c r="AT1432" s="614"/>
    </row>
    <row r="1433" spans="1:46" hidden="1" outlineLevel="1">
      <c r="A1433" s="519"/>
      <c r="B1433" s="290" t="s">
        <v>736</v>
      </c>
      <c r="C1433" s="287" t="s">
        <v>163</v>
      </c>
      <c r="D1433" s="291"/>
      <c r="E1433" s="291"/>
      <c r="F1433" s="291"/>
      <c r="G1433" s="291"/>
      <c r="H1433" s="291"/>
      <c r="I1433" s="291"/>
      <c r="J1433" s="291"/>
      <c r="K1433" s="291"/>
      <c r="L1433" s="291"/>
      <c r="M1433" s="291"/>
      <c r="N1433" s="291"/>
      <c r="O1433" s="291"/>
      <c r="P1433" s="291"/>
      <c r="Q1433" s="291">
        <f>Q1432</f>
        <v>0</v>
      </c>
      <c r="R1433" s="291"/>
      <c r="S1433" s="291"/>
      <c r="T1433" s="291"/>
      <c r="U1433" s="291"/>
      <c r="V1433" s="291"/>
      <c r="W1433" s="291"/>
      <c r="X1433" s="291"/>
      <c r="Y1433" s="291"/>
      <c r="Z1433" s="291"/>
      <c r="AA1433" s="291"/>
      <c r="AB1433" s="291"/>
      <c r="AC1433" s="291"/>
      <c r="AD1433" s="291"/>
      <c r="AE1433" s="406">
        <f>AE1432</f>
        <v>0</v>
      </c>
      <c r="AF1433" s="406">
        <f>AF1432</f>
        <v>0</v>
      </c>
      <c r="AG1433" s="406">
        <f t="shared" ref="AG1433:AI1433" si="2036">AG1432</f>
        <v>0</v>
      </c>
      <c r="AH1433" s="406">
        <f t="shared" si="2036"/>
        <v>0</v>
      </c>
      <c r="AI1433" s="406">
        <f t="shared" si="2036"/>
        <v>0</v>
      </c>
      <c r="AJ1433" s="406">
        <f>AJ1432</f>
        <v>0</v>
      </c>
      <c r="AK1433" s="406">
        <f t="shared" ref="AK1433:AR1433" si="2037">AK1432</f>
        <v>0</v>
      </c>
      <c r="AL1433" s="406">
        <f t="shared" si="2037"/>
        <v>0</v>
      </c>
      <c r="AM1433" s="406">
        <f t="shared" si="2037"/>
        <v>0</v>
      </c>
      <c r="AN1433" s="406">
        <f t="shared" si="2037"/>
        <v>0</v>
      </c>
      <c r="AO1433" s="406">
        <f t="shared" si="2037"/>
        <v>0</v>
      </c>
      <c r="AP1433" s="406">
        <f t="shared" si="2037"/>
        <v>0</v>
      </c>
      <c r="AQ1433" s="406">
        <f t="shared" si="2037"/>
        <v>0</v>
      </c>
      <c r="AR1433" s="406">
        <f t="shared" si="2037"/>
        <v>0</v>
      </c>
      <c r="AS1433" s="293"/>
    </row>
    <row r="1434" spans="1:46" hidden="1" outlineLevel="1">
      <c r="A1434" s="519"/>
      <c r="B1434" s="311"/>
      <c r="C1434" s="301"/>
      <c r="D1434" s="287"/>
      <c r="E1434" s="287"/>
      <c r="F1434" s="287"/>
      <c r="G1434" s="287"/>
      <c r="H1434" s="287"/>
      <c r="I1434" s="287"/>
      <c r="J1434" s="287"/>
      <c r="K1434" s="287"/>
      <c r="L1434" s="287"/>
      <c r="M1434" s="287"/>
      <c r="N1434" s="287"/>
      <c r="O1434" s="287"/>
      <c r="P1434" s="287"/>
      <c r="Q1434" s="287"/>
      <c r="R1434" s="287"/>
      <c r="S1434" s="287"/>
      <c r="T1434" s="287"/>
      <c r="U1434" s="287"/>
      <c r="V1434" s="287"/>
      <c r="W1434" s="287"/>
      <c r="X1434" s="287"/>
      <c r="Y1434" s="287"/>
      <c r="Z1434" s="287"/>
      <c r="AA1434" s="287"/>
      <c r="AB1434" s="287"/>
      <c r="AC1434" s="287"/>
      <c r="AD1434" s="287"/>
      <c r="AE1434" s="407"/>
      <c r="AF1434" s="407"/>
      <c r="AG1434" s="407"/>
      <c r="AH1434" s="407"/>
      <c r="AI1434" s="407"/>
      <c r="AJ1434" s="407"/>
      <c r="AK1434" s="407"/>
      <c r="AL1434" s="407"/>
      <c r="AM1434" s="407"/>
      <c r="AN1434" s="407"/>
      <c r="AO1434" s="407"/>
      <c r="AP1434" s="407"/>
      <c r="AQ1434" s="407"/>
      <c r="AR1434" s="407"/>
      <c r="AS1434" s="302"/>
    </row>
    <row r="1435" spans="1:46" s="279" customFormat="1" hidden="1" outlineLevel="1">
      <c r="A1435" s="519">
        <v>16</v>
      </c>
      <c r="B1435" s="320" t="s">
        <v>488</v>
      </c>
      <c r="C1435" s="287" t="s">
        <v>25</v>
      </c>
      <c r="D1435" s="291"/>
      <c r="E1435" s="291"/>
      <c r="F1435" s="291"/>
      <c r="G1435" s="291"/>
      <c r="H1435" s="291"/>
      <c r="I1435" s="291"/>
      <c r="J1435" s="291"/>
      <c r="K1435" s="291"/>
      <c r="L1435" s="291"/>
      <c r="M1435" s="291"/>
      <c r="N1435" s="291"/>
      <c r="O1435" s="291"/>
      <c r="P1435" s="291"/>
      <c r="Q1435" s="291">
        <v>0</v>
      </c>
      <c r="R1435" s="291"/>
      <c r="S1435" s="291"/>
      <c r="T1435" s="291"/>
      <c r="U1435" s="291"/>
      <c r="V1435" s="291"/>
      <c r="W1435" s="291"/>
      <c r="X1435" s="291"/>
      <c r="Y1435" s="291"/>
      <c r="Z1435" s="291"/>
      <c r="AA1435" s="291"/>
      <c r="AB1435" s="291"/>
      <c r="AC1435" s="291"/>
      <c r="AD1435" s="291"/>
      <c r="AE1435" s="405"/>
      <c r="AF1435" s="405"/>
      <c r="AG1435" s="405"/>
      <c r="AH1435" s="405"/>
      <c r="AI1435" s="405"/>
      <c r="AJ1435" s="405"/>
      <c r="AK1435" s="405"/>
      <c r="AL1435" s="405"/>
      <c r="AM1435" s="405"/>
      <c r="AN1435" s="405"/>
      <c r="AO1435" s="405"/>
      <c r="AP1435" s="405"/>
      <c r="AQ1435" s="405"/>
      <c r="AR1435" s="405"/>
      <c r="AS1435" s="292">
        <f>SUM(AE1435:AR1435)</f>
        <v>0</v>
      </c>
    </row>
    <row r="1436" spans="1:46" s="279" customFormat="1" hidden="1" outlineLevel="1">
      <c r="A1436" s="519"/>
      <c r="B1436" s="290" t="s">
        <v>736</v>
      </c>
      <c r="C1436" s="287" t="s">
        <v>163</v>
      </c>
      <c r="D1436" s="291"/>
      <c r="E1436" s="291"/>
      <c r="F1436" s="291"/>
      <c r="G1436" s="291"/>
      <c r="H1436" s="291"/>
      <c r="I1436" s="291"/>
      <c r="J1436" s="291"/>
      <c r="K1436" s="291"/>
      <c r="L1436" s="291"/>
      <c r="M1436" s="291"/>
      <c r="N1436" s="291"/>
      <c r="O1436" s="291"/>
      <c r="P1436" s="291"/>
      <c r="Q1436" s="291">
        <f>Q1435</f>
        <v>0</v>
      </c>
      <c r="R1436" s="291"/>
      <c r="S1436" s="291"/>
      <c r="T1436" s="291"/>
      <c r="U1436" s="291"/>
      <c r="V1436" s="291"/>
      <c r="W1436" s="291"/>
      <c r="X1436" s="291"/>
      <c r="Y1436" s="291"/>
      <c r="Z1436" s="291"/>
      <c r="AA1436" s="291"/>
      <c r="AB1436" s="291"/>
      <c r="AC1436" s="291"/>
      <c r="AD1436" s="291"/>
      <c r="AE1436" s="406">
        <f>AE1435</f>
        <v>0</v>
      </c>
      <c r="AF1436" s="406">
        <f t="shared" ref="AF1436:AQ1436" si="2038">AF1435</f>
        <v>0</v>
      </c>
      <c r="AG1436" s="406">
        <f t="shared" si="2038"/>
        <v>0</v>
      </c>
      <c r="AH1436" s="406">
        <f t="shared" si="2038"/>
        <v>0</v>
      </c>
      <c r="AI1436" s="406">
        <f t="shared" si="2038"/>
        <v>0</v>
      </c>
      <c r="AJ1436" s="406">
        <f t="shared" si="2038"/>
        <v>0</v>
      </c>
      <c r="AK1436" s="406">
        <f t="shared" si="2038"/>
        <v>0</v>
      </c>
      <c r="AL1436" s="406">
        <f t="shared" si="2038"/>
        <v>0</v>
      </c>
      <c r="AM1436" s="406">
        <f t="shared" si="2038"/>
        <v>0</v>
      </c>
      <c r="AN1436" s="406">
        <f t="shared" si="2038"/>
        <v>0</v>
      </c>
      <c r="AO1436" s="406">
        <f t="shared" si="2038"/>
        <v>0</v>
      </c>
      <c r="AP1436" s="406">
        <f t="shared" si="2038"/>
        <v>0</v>
      </c>
      <c r="AQ1436" s="406">
        <f t="shared" si="2038"/>
        <v>0</v>
      </c>
      <c r="AR1436" s="406">
        <f>AR1435</f>
        <v>0</v>
      </c>
      <c r="AS1436" s="293"/>
    </row>
    <row r="1437" spans="1:46" s="279" customFormat="1" hidden="1" outlineLevel="1">
      <c r="A1437" s="519"/>
      <c r="B1437" s="320"/>
      <c r="C1437" s="287"/>
      <c r="D1437" s="287"/>
      <c r="E1437" s="287"/>
      <c r="F1437" s="287"/>
      <c r="G1437" s="287"/>
      <c r="H1437" s="287"/>
      <c r="I1437" s="287"/>
      <c r="J1437" s="287"/>
      <c r="K1437" s="287"/>
      <c r="L1437" s="287"/>
      <c r="M1437" s="287"/>
      <c r="N1437" s="287"/>
      <c r="O1437" s="287"/>
      <c r="P1437" s="287"/>
      <c r="Q1437" s="287"/>
      <c r="R1437" s="287"/>
      <c r="S1437" s="287"/>
      <c r="T1437" s="287"/>
      <c r="U1437" s="287"/>
      <c r="V1437" s="287"/>
      <c r="W1437" s="287"/>
      <c r="X1437" s="287"/>
      <c r="Y1437" s="287"/>
      <c r="Z1437" s="287"/>
      <c r="AA1437" s="287"/>
      <c r="AB1437" s="287"/>
      <c r="AC1437" s="287"/>
      <c r="AD1437" s="287"/>
      <c r="AE1437" s="407"/>
      <c r="AF1437" s="407"/>
      <c r="AG1437" s="407"/>
      <c r="AH1437" s="407"/>
      <c r="AI1437" s="407"/>
      <c r="AJ1437" s="407"/>
      <c r="AK1437" s="411"/>
      <c r="AL1437" s="411"/>
      <c r="AM1437" s="411"/>
      <c r="AN1437" s="411"/>
      <c r="AO1437" s="411"/>
      <c r="AP1437" s="411"/>
      <c r="AQ1437" s="411"/>
      <c r="AR1437" s="411"/>
      <c r="AS1437" s="309"/>
    </row>
    <row r="1438" spans="1:46" ht="15.75" hidden="1" outlineLevel="1">
      <c r="A1438" s="519"/>
      <c r="B1438" s="506" t="s">
        <v>493</v>
      </c>
      <c r="C1438" s="316"/>
      <c r="D1438" s="286"/>
      <c r="E1438" s="285"/>
      <c r="F1438" s="285"/>
      <c r="G1438" s="285"/>
      <c r="H1438" s="285"/>
      <c r="I1438" s="285"/>
      <c r="J1438" s="285"/>
      <c r="K1438" s="285"/>
      <c r="L1438" s="285"/>
      <c r="M1438" s="285"/>
      <c r="N1438" s="285"/>
      <c r="O1438" s="285"/>
      <c r="P1438" s="285"/>
      <c r="Q1438" s="286"/>
      <c r="R1438" s="285"/>
      <c r="S1438" s="285"/>
      <c r="T1438" s="285"/>
      <c r="U1438" s="285"/>
      <c r="V1438" s="285"/>
      <c r="W1438" s="285"/>
      <c r="X1438" s="285"/>
      <c r="Y1438" s="285"/>
      <c r="Z1438" s="285"/>
      <c r="AA1438" s="285"/>
      <c r="AB1438" s="285"/>
      <c r="AC1438" s="285"/>
      <c r="AD1438" s="285"/>
      <c r="AE1438" s="409"/>
      <c r="AF1438" s="409"/>
      <c r="AG1438" s="409"/>
      <c r="AH1438" s="409"/>
      <c r="AI1438" s="409"/>
      <c r="AJ1438" s="409"/>
      <c r="AK1438" s="409"/>
      <c r="AL1438" s="409"/>
      <c r="AM1438" s="409"/>
      <c r="AN1438" s="409"/>
      <c r="AO1438" s="409"/>
      <c r="AP1438" s="409"/>
      <c r="AQ1438" s="409"/>
      <c r="AR1438" s="409"/>
      <c r="AS1438" s="288"/>
    </row>
    <row r="1439" spans="1:46" hidden="1" outlineLevel="1">
      <c r="A1439" s="519">
        <v>17</v>
      </c>
      <c r="B1439" s="423" t="s">
        <v>112</v>
      </c>
      <c r="C1439" s="287" t="s">
        <v>25</v>
      </c>
      <c r="D1439" s="291"/>
      <c r="E1439" s="291"/>
      <c r="F1439" s="291"/>
      <c r="G1439" s="291"/>
      <c r="H1439" s="291"/>
      <c r="I1439" s="291"/>
      <c r="J1439" s="291"/>
      <c r="K1439" s="291"/>
      <c r="L1439" s="291"/>
      <c r="M1439" s="291"/>
      <c r="N1439" s="291"/>
      <c r="O1439" s="291"/>
      <c r="P1439" s="291"/>
      <c r="Q1439" s="291">
        <v>12</v>
      </c>
      <c r="R1439" s="291"/>
      <c r="S1439" s="291"/>
      <c r="T1439" s="291"/>
      <c r="U1439" s="291"/>
      <c r="V1439" s="291"/>
      <c r="W1439" s="291"/>
      <c r="X1439" s="291"/>
      <c r="Y1439" s="291"/>
      <c r="Z1439" s="291"/>
      <c r="AA1439" s="291"/>
      <c r="AB1439" s="291"/>
      <c r="AC1439" s="291"/>
      <c r="AD1439" s="291"/>
      <c r="AE1439" s="421"/>
      <c r="AF1439" s="405"/>
      <c r="AG1439" s="405"/>
      <c r="AH1439" s="405"/>
      <c r="AI1439" s="405"/>
      <c r="AJ1439" s="405"/>
      <c r="AK1439" s="405"/>
      <c r="AL1439" s="410"/>
      <c r="AM1439" s="410"/>
      <c r="AN1439" s="410"/>
      <c r="AO1439" s="410"/>
      <c r="AP1439" s="410"/>
      <c r="AQ1439" s="410"/>
      <c r="AR1439" s="410"/>
      <c r="AS1439" s="292">
        <f>SUM(AE1439:AR1439)</f>
        <v>0</v>
      </c>
    </row>
    <row r="1440" spans="1:46" hidden="1" outlineLevel="1">
      <c r="A1440" s="519"/>
      <c r="B1440" s="290" t="s">
        <v>736</v>
      </c>
      <c r="C1440" s="287" t="s">
        <v>163</v>
      </c>
      <c r="D1440" s="291"/>
      <c r="E1440" s="291"/>
      <c r="F1440" s="291"/>
      <c r="G1440" s="291"/>
      <c r="H1440" s="291"/>
      <c r="I1440" s="291"/>
      <c r="J1440" s="291"/>
      <c r="K1440" s="291"/>
      <c r="L1440" s="291"/>
      <c r="M1440" s="291"/>
      <c r="N1440" s="291"/>
      <c r="O1440" s="291"/>
      <c r="P1440" s="291"/>
      <c r="Q1440" s="291">
        <f>Q1439</f>
        <v>12</v>
      </c>
      <c r="R1440" s="291"/>
      <c r="S1440" s="291"/>
      <c r="T1440" s="291"/>
      <c r="U1440" s="291"/>
      <c r="V1440" s="291"/>
      <c r="W1440" s="291"/>
      <c r="X1440" s="291"/>
      <c r="Y1440" s="291"/>
      <c r="Z1440" s="291"/>
      <c r="AA1440" s="291"/>
      <c r="AB1440" s="291"/>
      <c r="AC1440" s="291"/>
      <c r="AD1440" s="291"/>
      <c r="AE1440" s="406">
        <f>AE1439</f>
        <v>0</v>
      </c>
      <c r="AF1440" s="406">
        <f t="shared" ref="AF1440:AR1440" si="2039">AF1439</f>
        <v>0</v>
      </c>
      <c r="AG1440" s="406">
        <f t="shared" si="2039"/>
        <v>0</v>
      </c>
      <c r="AH1440" s="406">
        <f t="shared" si="2039"/>
        <v>0</v>
      </c>
      <c r="AI1440" s="406">
        <f t="shared" si="2039"/>
        <v>0</v>
      </c>
      <c r="AJ1440" s="406">
        <f t="shared" si="2039"/>
        <v>0</v>
      </c>
      <c r="AK1440" s="406">
        <f t="shared" si="2039"/>
        <v>0</v>
      </c>
      <c r="AL1440" s="406">
        <f t="shared" si="2039"/>
        <v>0</v>
      </c>
      <c r="AM1440" s="406">
        <f t="shared" si="2039"/>
        <v>0</v>
      </c>
      <c r="AN1440" s="406">
        <f t="shared" si="2039"/>
        <v>0</v>
      </c>
      <c r="AO1440" s="406">
        <f t="shared" si="2039"/>
        <v>0</v>
      </c>
      <c r="AP1440" s="406">
        <f t="shared" si="2039"/>
        <v>0</v>
      </c>
      <c r="AQ1440" s="406">
        <f t="shared" si="2039"/>
        <v>0</v>
      </c>
      <c r="AR1440" s="406">
        <f t="shared" si="2039"/>
        <v>0</v>
      </c>
      <c r="AS1440" s="302"/>
    </row>
    <row r="1441" spans="1:45" hidden="1" outlineLevel="1">
      <c r="A1441" s="519"/>
      <c r="B1441" s="290"/>
      <c r="C1441" s="287"/>
      <c r="D1441" s="287"/>
      <c r="E1441" s="287"/>
      <c r="F1441" s="287"/>
      <c r="G1441" s="287"/>
      <c r="H1441" s="287"/>
      <c r="I1441" s="287"/>
      <c r="J1441" s="287"/>
      <c r="K1441" s="287"/>
      <c r="L1441" s="287"/>
      <c r="M1441" s="287"/>
      <c r="N1441" s="287"/>
      <c r="O1441" s="287"/>
      <c r="P1441" s="287"/>
      <c r="Q1441" s="287"/>
      <c r="R1441" s="287"/>
      <c r="S1441" s="287"/>
      <c r="T1441" s="287"/>
      <c r="U1441" s="287"/>
      <c r="V1441" s="287"/>
      <c r="W1441" s="287"/>
      <c r="X1441" s="287"/>
      <c r="Y1441" s="287"/>
      <c r="Z1441" s="287"/>
      <c r="AA1441" s="287"/>
      <c r="AB1441" s="287"/>
      <c r="AC1441" s="287"/>
      <c r="AD1441" s="287"/>
      <c r="AE1441" s="417"/>
      <c r="AF1441" s="420"/>
      <c r="AG1441" s="420"/>
      <c r="AH1441" s="420"/>
      <c r="AI1441" s="420"/>
      <c r="AJ1441" s="420"/>
      <c r="AK1441" s="420"/>
      <c r="AL1441" s="420"/>
      <c r="AM1441" s="420"/>
      <c r="AN1441" s="420"/>
      <c r="AO1441" s="420"/>
      <c r="AP1441" s="420"/>
      <c r="AQ1441" s="420"/>
      <c r="AR1441" s="420"/>
      <c r="AS1441" s="302"/>
    </row>
    <row r="1442" spans="1:45" hidden="1" outlineLevel="1">
      <c r="A1442" s="519">
        <v>18</v>
      </c>
      <c r="B1442" s="423" t="s">
        <v>109</v>
      </c>
      <c r="C1442" s="287" t="s">
        <v>25</v>
      </c>
      <c r="D1442" s="291"/>
      <c r="E1442" s="291"/>
      <c r="F1442" s="291"/>
      <c r="G1442" s="291"/>
      <c r="H1442" s="291"/>
      <c r="I1442" s="291"/>
      <c r="J1442" s="291"/>
      <c r="K1442" s="291"/>
      <c r="L1442" s="291"/>
      <c r="M1442" s="291"/>
      <c r="N1442" s="291"/>
      <c r="O1442" s="291"/>
      <c r="P1442" s="291"/>
      <c r="Q1442" s="291">
        <v>12</v>
      </c>
      <c r="R1442" s="291"/>
      <c r="S1442" s="291"/>
      <c r="T1442" s="291"/>
      <c r="U1442" s="291"/>
      <c r="V1442" s="291"/>
      <c r="W1442" s="291"/>
      <c r="X1442" s="291"/>
      <c r="Y1442" s="291"/>
      <c r="Z1442" s="291"/>
      <c r="AA1442" s="291"/>
      <c r="AB1442" s="291"/>
      <c r="AC1442" s="291"/>
      <c r="AD1442" s="291"/>
      <c r="AE1442" s="421"/>
      <c r="AF1442" s="405"/>
      <c r="AG1442" s="405"/>
      <c r="AH1442" s="405"/>
      <c r="AI1442" s="405"/>
      <c r="AJ1442" s="405"/>
      <c r="AK1442" s="405"/>
      <c r="AL1442" s="410"/>
      <c r="AM1442" s="410"/>
      <c r="AN1442" s="410"/>
      <c r="AO1442" s="410"/>
      <c r="AP1442" s="410"/>
      <c r="AQ1442" s="410"/>
      <c r="AR1442" s="410"/>
      <c r="AS1442" s="292">
        <f>SUM(AE1442:AR1442)</f>
        <v>0</v>
      </c>
    </row>
    <row r="1443" spans="1:45" hidden="1" outlineLevel="1">
      <c r="A1443" s="519"/>
      <c r="B1443" s="290" t="s">
        <v>736</v>
      </c>
      <c r="C1443" s="287" t="s">
        <v>163</v>
      </c>
      <c r="D1443" s="291"/>
      <c r="E1443" s="291"/>
      <c r="F1443" s="291"/>
      <c r="G1443" s="291"/>
      <c r="H1443" s="291"/>
      <c r="I1443" s="291"/>
      <c r="J1443" s="291"/>
      <c r="K1443" s="291"/>
      <c r="L1443" s="291"/>
      <c r="M1443" s="291"/>
      <c r="N1443" s="291"/>
      <c r="O1443" s="291"/>
      <c r="P1443" s="291"/>
      <c r="Q1443" s="291">
        <f>Q1442</f>
        <v>12</v>
      </c>
      <c r="R1443" s="291"/>
      <c r="S1443" s="291"/>
      <c r="T1443" s="291"/>
      <c r="U1443" s="291"/>
      <c r="V1443" s="291"/>
      <c r="W1443" s="291"/>
      <c r="X1443" s="291"/>
      <c r="Y1443" s="291"/>
      <c r="Z1443" s="291"/>
      <c r="AA1443" s="291"/>
      <c r="AB1443" s="291"/>
      <c r="AC1443" s="291"/>
      <c r="AD1443" s="291"/>
      <c r="AE1443" s="406">
        <f>AE1442</f>
        <v>0</v>
      </c>
      <c r="AF1443" s="406">
        <f t="shared" ref="AF1443:AR1443" si="2040">AF1442</f>
        <v>0</v>
      </c>
      <c r="AG1443" s="406">
        <f t="shared" si="2040"/>
        <v>0</v>
      </c>
      <c r="AH1443" s="406">
        <f t="shared" si="2040"/>
        <v>0</v>
      </c>
      <c r="AI1443" s="406">
        <f t="shared" si="2040"/>
        <v>0</v>
      </c>
      <c r="AJ1443" s="406">
        <f t="shared" si="2040"/>
        <v>0</v>
      </c>
      <c r="AK1443" s="406">
        <f t="shared" si="2040"/>
        <v>0</v>
      </c>
      <c r="AL1443" s="406">
        <f t="shared" si="2040"/>
        <v>0</v>
      </c>
      <c r="AM1443" s="406">
        <f t="shared" si="2040"/>
        <v>0</v>
      </c>
      <c r="AN1443" s="406">
        <f t="shared" si="2040"/>
        <v>0</v>
      </c>
      <c r="AO1443" s="406">
        <f t="shared" si="2040"/>
        <v>0</v>
      </c>
      <c r="AP1443" s="406">
        <f t="shared" si="2040"/>
        <v>0</v>
      </c>
      <c r="AQ1443" s="406">
        <f t="shared" si="2040"/>
        <v>0</v>
      </c>
      <c r="AR1443" s="406">
        <f t="shared" si="2040"/>
        <v>0</v>
      </c>
      <c r="AS1443" s="302"/>
    </row>
    <row r="1444" spans="1:45" hidden="1" outlineLevel="1">
      <c r="A1444" s="519"/>
      <c r="B1444" s="318"/>
      <c r="C1444" s="287"/>
      <c r="D1444" s="287"/>
      <c r="E1444" s="287"/>
      <c r="F1444" s="287"/>
      <c r="G1444" s="287"/>
      <c r="H1444" s="287"/>
      <c r="I1444" s="287"/>
      <c r="J1444" s="287"/>
      <c r="K1444" s="287"/>
      <c r="L1444" s="287"/>
      <c r="M1444" s="287"/>
      <c r="N1444" s="287"/>
      <c r="O1444" s="287"/>
      <c r="P1444" s="287"/>
      <c r="Q1444" s="287"/>
      <c r="R1444" s="287"/>
      <c r="S1444" s="287"/>
      <c r="T1444" s="287"/>
      <c r="U1444" s="287"/>
      <c r="V1444" s="287"/>
      <c r="W1444" s="287"/>
      <c r="X1444" s="287"/>
      <c r="Y1444" s="287"/>
      <c r="Z1444" s="287"/>
      <c r="AA1444" s="287"/>
      <c r="AB1444" s="287"/>
      <c r="AC1444" s="287"/>
      <c r="AD1444" s="287"/>
      <c r="AE1444" s="418"/>
      <c r="AF1444" s="419"/>
      <c r="AG1444" s="419"/>
      <c r="AH1444" s="419"/>
      <c r="AI1444" s="419"/>
      <c r="AJ1444" s="419"/>
      <c r="AK1444" s="419"/>
      <c r="AL1444" s="419"/>
      <c r="AM1444" s="419"/>
      <c r="AN1444" s="419"/>
      <c r="AO1444" s="419"/>
      <c r="AP1444" s="419"/>
      <c r="AQ1444" s="419"/>
      <c r="AR1444" s="419"/>
      <c r="AS1444" s="293"/>
    </row>
    <row r="1445" spans="1:45" hidden="1" outlineLevel="1">
      <c r="A1445" s="519">
        <v>19</v>
      </c>
      <c r="B1445" s="423" t="s">
        <v>111</v>
      </c>
      <c r="C1445" s="287" t="s">
        <v>25</v>
      </c>
      <c r="D1445" s="291"/>
      <c r="E1445" s="291"/>
      <c r="F1445" s="291"/>
      <c r="G1445" s="291"/>
      <c r="H1445" s="291"/>
      <c r="I1445" s="291"/>
      <c r="J1445" s="291"/>
      <c r="K1445" s="291"/>
      <c r="L1445" s="291"/>
      <c r="M1445" s="291"/>
      <c r="N1445" s="291"/>
      <c r="O1445" s="291"/>
      <c r="P1445" s="291"/>
      <c r="Q1445" s="291">
        <v>12</v>
      </c>
      <c r="R1445" s="291"/>
      <c r="S1445" s="291"/>
      <c r="T1445" s="291"/>
      <c r="U1445" s="291"/>
      <c r="V1445" s="291"/>
      <c r="W1445" s="291"/>
      <c r="X1445" s="291"/>
      <c r="Y1445" s="291"/>
      <c r="Z1445" s="291"/>
      <c r="AA1445" s="291"/>
      <c r="AB1445" s="291"/>
      <c r="AC1445" s="291"/>
      <c r="AD1445" s="291"/>
      <c r="AE1445" s="421"/>
      <c r="AF1445" s="405"/>
      <c r="AG1445" s="405"/>
      <c r="AH1445" s="405"/>
      <c r="AI1445" s="405"/>
      <c r="AJ1445" s="405"/>
      <c r="AK1445" s="405"/>
      <c r="AL1445" s="410"/>
      <c r="AM1445" s="410"/>
      <c r="AN1445" s="410"/>
      <c r="AO1445" s="410"/>
      <c r="AP1445" s="410"/>
      <c r="AQ1445" s="410"/>
      <c r="AR1445" s="410"/>
      <c r="AS1445" s="292">
        <f>SUM(AE1445:AR1445)</f>
        <v>0</v>
      </c>
    </row>
    <row r="1446" spans="1:45" hidden="1" outlineLevel="1">
      <c r="A1446" s="519"/>
      <c r="B1446" s="290" t="s">
        <v>736</v>
      </c>
      <c r="C1446" s="287" t="s">
        <v>163</v>
      </c>
      <c r="D1446" s="291"/>
      <c r="E1446" s="291"/>
      <c r="F1446" s="291"/>
      <c r="G1446" s="291"/>
      <c r="H1446" s="291"/>
      <c r="I1446" s="291"/>
      <c r="J1446" s="291"/>
      <c r="K1446" s="291"/>
      <c r="L1446" s="291"/>
      <c r="M1446" s="291"/>
      <c r="N1446" s="291"/>
      <c r="O1446" s="291"/>
      <c r="P1446" s="291"/>
      <c r="Q1446" s="291">
        <f>Q1445</f>
        <v>12</v>
      </c>
      <c r="R1446" s="291"/>
      <c r="S1446" s="291"/>
      <c r="T1446" s="291"/>
      <c r="U1446" s="291"/>
      <c r="V1446" s="291"/>
      <c r="W1446" s="291"/>
      <c r="X1446" s="291"/>
      <c r="Y1446" s="291"/>
      <c r="Z1446" s="291"/>
      <c r="AA1446" s="291"/>
      <c r="AB1446" s="291"/>
      <c r="AC1446" s="291"/>
      <c r="AD1446" s="291"/>
      <c r="AE1446" s="406">
        <f>AE1445</f>
        <v>0</v>
      </c>
      <c r="AF1446" s="406">
        <f t="shared" ref="AF1446:AR1446" si="2041">AF1445</f>
        <v>0</v>
      </c>
      <c r="AG1446" s="406">
        <f t="shared" si="2041"/>
        <v>0</v>
      </c>
      <c r="AH1446" s="406">
        <f t="shared" si="2041"/>
        <v>0</v>
      </c>
      <c r="AI1446" s="406">
        <f t="shared" si="2041"/>
        <v>0</v>
      </c>
      <c r="AJ1446" s="406">
        <f t="shared" si="2041"/>
        <v>0</v>
      </c>
      <c r="AK1446" s="406">
        <f t="shared" si="2041"/>
        <v>0</v>
      </c>
      <c r="AL1446" s="406">
        <f t="shared" si="2041"/>
        <v>0</v>
      </c>
      <c r="AM1446" s="406">
        <f t="shared" si="2041"/>
        <v>0</v>
      </c>
      <c r="AN1446" s="406">
        <f t="shared" si="2041"/>
        <v>0</v>
      </c>
      <c r="AO1446" s="406">
        <f t="shared" si="2041"/>
        <v>0</v>
      </c>
      <c r="AP1446" s="406">
        <f t="shared" si="2041"/>
        <v>0</v>
      </c>
      <c r="AQ1446" s="406">
        <f t="shared" si="2041"/>
        <v>0</v>
      </c>
      <c r="AR1446" s="406">
        <f t="shared" si="2041"/>
        <v>0</v>
      </c>
      <c r="AS1446" s="293"/>
    </row>
    <row r="1447" spans="1:45" hidden="1" outlineLevel="1">
      <c r="A1447" s="519"/>
      <c r="B1447" s="318"/>
      <c r="C1447" s="287"/>
      <c r="D1447" s="287"/>
      <c r="E1447" s="287"/>
      <c r="F1447" s="287"/>
      <c r="G1447" s="287"/>
      <c r="H1447" s="287"/>
      <c r="I1447" s="287"/>
      <c r="J1447" s="287"/>
      <c r="K1447" s="287"/>
      <c r="L1447" s="287"/>
      <c r="M1447" s="287"/>
      <c r="N1447" s="287"/>
      <c r="O1447" s="287"/>
      <c r="P1447" s="287"/>
      <c r="Q1447" s="287"/>
      <c r="R1447" s="287"/>
      <c r="S1447" s="287"/>
      <c r="T1447" s="287"/>
      <c r="U1447" s="287"/>
      <c r="V1447" s="287"/>
      <c r="W1447" s="287"/>
      <c r="X1447" s="287"/>
      <c r="Y1447" s="287"/>
      <c r="Z1447" s="287"/>
      <c r="AA1447" s="287"/>
      <c r="AB1447" s="287"/>
      <c r="AC1447" s="287"/>
      <c r="AD1447" s="287"/>
      <c r="AE1447" s="407"/>
      <c r="AF1447" s="407"/>
      <c r="AG1447" s="407"/>
      <c r="AH1447" s="407"/>
      <c r="AI1447" s="407"/>
      <c r="AJ1447" s="407"/>
      <c r="AK1447" s="407"/>
      <c r="AL1447" s="407"/>
      <c r="AM1447" s="407"/>
      <c r="AN1447" s="407"/>
      <c r="AO1447" s="407"/>
      <c r="AP1447" s="407"/>
      <c r="AQ1447" s="407"/>
      <c r="AR1447" s="407"/>
      <c r="AS1447" s="302"/>
    </row>
    <row r="1448" spans="1:45" hidden="1" outlineLevel="1">
      <c r="A1448" s="519">
        <v>20</v>
      </c>
      <c r="B1448" s="423" t="s">
        <v>110</v>
      </c>
      <c r="C1448" s="287" t="s">
        <v>25</v>
      </c>
      <c r="D1448" s="291"/>
      <c r="E1448" s="291"/>
      <c r="F1448" s="291"/>
      <c r="G1448" s="291"/>
      <c r="H1448" s="291"/>
      <c r="I1448" s="291"/>
      <c r="J1448" s="291"/>
      <c r="K1448" s="291"/>
      <c r="L1448" s="291"/>
      <c r="M1448" s="291"/>
      <c r="N1448" s="291"/>
      <c r="O1448" s="291"/>
      <c r="P1448" s="291"/>
      <c r="Q1448" s="291">
        <v>12</v>
      </c>
      <c r="R1448" s="291"/>
      <c r="S1448" s="291"/>
      <c r="T1448" s="291"/>
      <c r="U1448" s="291"/>
      <c r="V1448" s="291"/>
      <c r="W1448" s="291"/>
      <c r="X1448" s="291"/>
      <c r="Y1448" s="291"/>
      <c r="Z1448" s="291"/>
      <c r="AA1448" s="291"/>
      <c r="AB1448" s="291"/>
      <c r="AC1448" s="291"/>
      <c r="AD1448" s="291"/>
      <c r="AE1448" s="421"/>
      <c r="AF1448" s="405"/>
      <c r="AG1448" s="405"/>
      <c r="AH1448" s="405"/>
      <c r="AI1448" s="405"/>
      <c r="AJ1448" s="405"/>
      <c r="AK1448" s="405"/>
      <c r="AL1448" s="410"/>
      <c r="AM1448" s="410"/>
      <c r="AN1448" s="410"/>
      <c r="AO1448" s="410"/>
      <c r="AP1448" s="410"/>
      <c r="AQ1448" s="410"/>
      <c r="AR1448" s="410"/>
      <c r="AS1448" s="292">
        <f>SUM(AE1448:AR1448)</f>
        <v>0</v>
      </c>
    </row>
    <row r="1449" spans="1:45" hidden="1" outlineLevel="1">
      <c r="A1449" s="519"/>
      <c r="B1449" s="290" t="s">
        <v>736</v>
      </c>
      <c r="C1449" s="287" t="s">
        <v>163</v>
      </c>
      <c r="D1449" s="291"/>
      <c r="E1449" s="291"/>
      <c r="F1449" s="291"/>
      <c r="G1449" s="291"/>
      <c r="H1449" s="291"/>
      <c r="I1449" s="291"/>
      <c r="J1449" s="291"/>
      <c r="K1449" s="291"/>
      <c r="L1449" s="291"/>
      <c r="M1449" s="291"/>
      <c r="N1449" s="291"/>
      <c r="O1449" s="291"/>
      <c r="P1449" s="291"/>
      <c r="Q1449" s="291">
        <f>Q1448</f>
        <v>12</v>
      </c>
      <c r="R1449" s="291"/>
      <c r="S1449" s="291"/>
      <c r="T1449" s="291"/>
      <c r="U1449" s="291"/>
      <c r="V1449" s="291"/>
      <c r="W1449" s="291"/>
      <c r="X1449" s="291"/>
      <c r="Y1449" s="291"/>
      <c r="Z1449" s="291"/>
      <c r="AA1449" s="291"/>
      <c r="AB1449" s="291"/>
      <c r="AC1449" s="291"/>
      <c r="AD1449" s="291"/>
      <c r="AE1449" s="406">
        <f t="shared" ref="AE1449:AR1449" si="2042">AE1448</f>
        <v>0</v>
      </c>
      <c r="AF1449" s="406">
        <f t="shared" si="2042"/>
        <v>0</v>
      </c>
      <c r="AG1449" s="406">
        <f t="shared" si="2042"/>
        <v>0</v>
      </c>
      <c r="AH1449" s="406">
        <f t="shared" si="2042"/>
        <v>0</v>
      </c>
      <c r="AI1449" s="406">
        <f t="shared" si="2042"/>
        <v>0</v>
      </c>
      <c r="AJ1449" s="406">
        <f t="shared" si="2042"/>
        <v>0</v>
      </c>
      <c r="AK1449" s="406">
        <f t="shared" si="2042"/>
        <v>0</v>
      </c>
      <c r="AL1449" s="406">
        <f t="shared" si="2042"/>
        <v>0</v>
      </c>
      <c r="AM1449" s="406">
        <f t="shared" si="2042"/>
        <v>0</v>
      </c>
      <c r="AN1449" s="406">
        <f t="shared" si="2042"/>
        <v>0</v>
      </c>
      <c r="AO1449" s="406">
        <f t="shared" si="2042"/>
        <v>0</v>
      </c>
      <c r="AP1449" s="406">
        <f t="shared" si="2042"/>
        <v>0</v>
      </c>
      <c r="AQ1449" s="406">
        <f t="shared" si="2042"/>
        <v>0</v>
      </c>
      <c r="AR1449" s="406">
        <f t="shared" si="2042"/>
        <v>0</v>
      </c>
      <c r="AS1449" s="302"/>
    </row>
    <row r="1450" spans="1:45" ht="15.75" hidden="1" outlineLevel="1">
      <c r="A1450" s="519"/>
      <c r="B1450" s="319"/>
      <c r="C1450" s="296"/>
      <c r="D1450" s="287"/>
      <c r="E1450" s="287"/>
      <c r="F1450" s="287"/>
      <c r="G1450" s="287"/>
      <c r="H1450" s="287"/>
      <c r="I1450" s="287"/>
      <c r="J1450" s="287"/>
      <c r="K1450" s="287"/>
      <c r="L1450" s="287"/>
      <c r="M1450" s="287"/>
      <c r="N1450" s="287"/>
      <c r="O1450" s="287"/>
      <c r="P1450" s="287"/>
      <c r="Q1450" s="296"/>
      <c r="R1450" s="287"/>
      <c r="S1450" s="287"/>
      <c r="T1450" s="287"/>
      <c r="U1450" s="287"/>
      <c r="V1450" s="287"/>
      <c r="W1450" s="287"/>
      <c r="X1450" s="287"/>
      <c r="Y1450" s="287"/>
      <c r="Z1450" s="287"/>
      <c r="AA1450" s="287"/>
      <c r="AB1450" s="287"/>
      <c r="AC1450" s="287"/>
      <c r="AD1450" s="287"/>
      <c r="AE1450" s="407"/>
      <c r="AF1450" s="407"/>
      <c r="AG1450" s="407"/>
      <c r="AH1450" s="407"/>
      <c r="AI1450" s="407"/>
      <c r="AJ1450" s="407"/>
      <c r="AK1450" s="407"/>
      <c r="AL1450" s="407"/>
      <c r="AM1450" s="407"/>
      <c r="AN1450" s="407"/>
      <c r="AO1450" s="407"/>
      <c r="AP1450" s="407"/>
      <c r="AQ1450" s="407"/>
      <c r="AR1450" s="407"/>
      <c r="AS1450" s="302"/>
    </row>
    <row r="1451" spans="1:45" ht="15.75" hidden="1" outlineLevel="1">
      <c r="A1451" s="519"/>
      <c r="B1451" s="505" t="s">
        <v>500</v>
      </c>
      <c r="C1451" s="287"/>
      <c r="D1451" s="287"/>
      <c r="E1451" s="287"/>
      <c r="F1451" s="287"/>
      <c r="G1451" s="287"/>
      <c r="H1451" s="287"/>
      <c r="I1451" s="287"/>
      <c r="J1451" s="287"/>
      <c r="K1451" s="287"/>
      <c r="L1451" s="287"/>
      <c r="M1451" s="287"/>
      <c r="N1451" s="287"/>
      <c r="O1451" s="287"/>
      <c r="P1451" s="287"/>
      <c r="Q1451" s="287"/>
      <c r="R1451" s="287"/>
      <c r="S1451" s="287"/>
      <c r="T1451" s="287"/>
      <c r="U1451" s="287"/>
      <c r="V1451" s="287"/>
      <c r="W1451" s="287"/>
      <c r="X1451" s="287"/>
      <c r="Y1451" s="287"/>
      <c r="Z1451" s="287"/>
      <c r="AA1451" s="287"/>
      <c r="AB1451" s="287"/>
      <c r="AC1451" s="287"/>
      <c r="AD1451" s="287"/>
      <c r="AE1451" s="417"/>
      <c r="AF1451" s="420"/>
      <c r="AG1451" s="420"/>
      <c r="AH1451" s="420"/>
      <c r="AI1451" s="420"/>
      <c r="AJ1451" s="420"/>
      <c r="AK1451" s="420"/>
      <c r="AL1451" s="420"/>
      <c r="AM1451" s="420"/>
      <c r="AN1451" s="420"/>
      <c r="AO1451" s="420"/>
      <c r="AP1451" s="420"/>
      <c r="AQ1451" s="420"/>
      <c r="AR1451" s="420"/>
      <c r="AS1451" s="302"/>
    </row>
    <row r="1452" spans="1:45" ht="15.75" hidden="1" outlineLevel="1">
      <c r="A1452" s="519"/>
      <c r="B1452" s="491" t="s">
        <v>496</v>
      </c>
      <c r="C1452" s="287"/>
      <c r="D1452" s="287"/>
      <c r="E1452" s="287"/>
      <c r="F1452" s="287"/>
      <c r="G1452" s="287"/>
      <c r="H1452" s="287"/>
      <c r="I1452" s="287"/>
      <c r="J1452" s="287"/>
      <c r="K1452" s="287"/>
      <c r="L1452" s="287"/>
      <c r="M1452" s="287"/>
      <c r="N1452" s="287"/>
      <c r="O1452" s="287"/>
      <c r="P1452" s="287"/>
      <c r="Q1452" s="287"/>
      <c r="R1452" s="287"/>
      <c r="S1452" s="287"/>
      <c r="T1452" s="287"/>
      <c r="U1452" s="287"/>
      <c r="V1452" s="287"/>
      <c r="W1452" s="287"/>
      <c r="X1452" s="287"/>
      <c r="Y1452" s="287"/>
      <c r="Z1452" s="287"/>
      <c r="AA1452" s="287"/>
      <c r="AB1452" s="287"/>
      <c r="AC1452" s="287"/>
      <c r="AD1452" s="287"/>
      <c r="AE1452" s="417"/>
      <c r="AF1452" s="420"/>
      <c r="AG1452" s="420"/>
      <c r="AH1452" s="420"/>
      <c r="AI1452" s="420"/>
      <c r="AJ1452" s="420"/>
      <c r="AK1452" s="420"/>
      <c r="AL1452" s="420"/>
      <c r="AM1452" s="420"/>
      <c r="AN1452" s="420"/>
      <c r="AO1452" s="420"/>
      <c r="AP1452" s="420"/>
      <c r="AQ1452" s="420"/>
      <c r="AR1452" s="420"/>
      <c r="AS1452" s="302"/>
    </row>
    <row r="1453" spans="1:45" ht="15" hidden="1" customHeight="1" outlineLevel="1">
      <c r="A1453" s="519">
        <v>21</v>
      </c>
      <c r="B1453" s="423" t="s">
        <v>113</v>
      </c>
      <c r="C1453" s="287" t="s">
        <v>25</v>
      </c>
      <c r="D1453" s="291"/>
      <c r="E1453" s="291"/>
      <c r="F1453" s="291"/>
      <c r="G1453" s="291"/>
      <c r="H1453" s="291"/>
      <c r="I1453" s="291"/>
      <c r="J1453" s="291"/>
      <c r="K1453" s="291"/>
      <c r="L1453" s="291"/>
      <c r="M1453" s="291"/>
      <c r="N1453" s="291"/>
      <c r="O1453" s="291"/>
      <c r="P1453" s="291"/>
      <c r="Q1453" s="287"/>
      <c r="R1453" s="291"/>
      <c r="S1453" s="291"/>
      <c r="T1453" s="291"/>
      <c r="U1453" s="291"/>
      <c r="V1453" s="291"/>
      <c r="W1453" s="291"/>
      <c r="X1453" s="291"/>
      <c r="Y1453" s="291"/>
      <c r="Z1453" s="291"/>
      <c r="AA1453" s="291"/>
      <c r="AB1453" s="291"/>
      <c r="AC1453" s="291"/>
      <c r="AD1453" s="291"/>
      <c r="AE1453" s="405"/>
      <c r="AF1453" s="405"/>
      <c r="AG1453" s="405"/>
      <c r="AH1453" s="405"/>
      <c r="AI1453" s="405"/>
      <c r="AJ1453" s="405"/>
      <c r="AK1453" s="405"/>
      <c r="AL1453" s="405"/>
      <c r="AM1453" s="405"/>
      <c r="AN1453" s="405"/>
      <c r="AO1453" s="405"/>
      <c r="AP1453" s="405"/>
      <c r="AQ1453" s="405"/>
      <c r="AR1453" s="405"/>
      <c r="AS1453" s="292">
        <f>SUM(AE1453:AR1453)</f>
        <v>0</v>
      </c>
    </row>
    <row r="1454" spans="1:45" ht="15" hidden="1" customHeight="1" outlineLevel="1">
      <c r="A1454" s="519"/>
      <c r="B1454" s="290" t="s">
        <v>736</v>
      </c>
      <c r="C1454" s="287" t="s">
        <v>163</v>
      </c>
      <c r="D1454" s="291"/>
      <c r="E1454" s="291"/>
      <c r="F1454" s="291"/>
      <c r="G1454" s="291"/>
      <c r="H1454" s="291"/>
      <c r="I1454" s="291"/>
      <c r="J1454" s="291"/>
      <c r="K1454" s="291"/>
      <c r="L1454" s="291"/>
      <c r="M1454" s="291"/>
      <c r="N1454" s="291"/>
      <c r="O1454" s="291"/>
      <c r="P1454" s="291"/>
      <c r="Q1454" s="287"/>
      <c r="R1454" s="291"/>
      <c r="S1454" s="291"/>
      <c r="T1454" s="291"/>
      <c r="U1454" s="291"/>
      <c r="V1454" s="291"/>
      <c r="W1454" s="291"/>
      <c r="X1454" s="291"/>
      <c r="Y1454" s="291"/>
      <c r="Z1454" s="291"/>
      <c r="AA1454" s="291"/>
      <c r="AB1454" s="291"/>
      <c r="AC1454" s="291"/>
      <c r="AD1454" s="291"/>
      <c r="AE1454" s="406">
        <f>AE1453</f>
        <v>0</v>
      </c>
      <c r="AF1454" s="406">
        <f t="shared" ref="AF1454:AR1454" si="2043">AF1453</f>
        <v>0</v>
      </c>
      <c r="AG1454" s="406">
        <f t="shared" si="2043"/>
        <v>0</v>
      </c>
      <c r="AH1454" s="406">
        <f t="shared" si="2043"/>
        <v>0</v>
      </c>
      <c r="AI1454" s="406">
        <f t="shared" si="2043"/>
        <v>0</v>
      </c>
      <c r="AJ1454" s="406">
        <f t="shared" si="2043"/>
        <v>0</v>
      </c>
      <c r="AK1454" s="406">
        <f t="shared" si="2043"/>
        <v>0</v>
      </c>
      <c r="AL1454" s="406">
        <f t="shared" si="2043"/>
        <v>0</v>
      </c>
      <c r="AM1454" s="406">
        <f t="shared" si="2043"/>
        <v>0</v>
      </c>
      <c r="AN1454" s="406">
        <f t="shared" si="2043"/>
        <v>0</v>
      </c>
      <c r="AO1454" s="406">
        <f t="shared" si="2043"/>
        <v>0</v>
      </c>
      <c r="AP1454" s="406">
        <f t="shared" si="2043"/>
        <v>0</v>
      </c>
      <c r="AQ1454" s="406">
        <f t="shared" si="2043"/>
        <v>0</v>
      </c>
      <c r="AR1454" s="406">
        <f t="shared" si="2043"/>
        <v>0</v>
      </c>
      <c r="AS1454" s="302"/>
    </row>
    <row r="1455" spans="1:45" ht="15" hidden="1" customHeight="1" outlineLevel="1">
      <c r="A1455" s="519"/>
      <c r="B1455" s="290"/>
      <c r="C1455" s="287"/>
      <c r="D1455" s="287"/>
      <c r="E1455" s="287"/>
      <c r="F1455" s="287"/>
      <c r="G1455" s="287"/>
      <c r="H1455" s="287"/>
      <c r="I1455" s="287"/>
      <c r="J1455" s="287"/>
      <c r="K1455" s="287"/>
      <c r="L1455" s="287"/>
      <c r="M1455" s="287"/>
      <c r="N1455" s="287"/>
      <c r="O1455" s="287"/>
      <c r="P1455" s="287"/>
      <c r="Q1455" s="287"/>
      <c r="R1455" s="287"/>
      <c r="S1455" s="287"/>
      <c r="T1455" s="287"/>
      <c r="U1455" s="287"/>
      <c r="V1455" s="287"/>
      <c r="W1455" s="287"/>
      <c r="X1455" s="287"/>
      <c r="Y1455" s="287"/>
      <c r="Z1455" s="287"/>
      <c r="AA1455" s="287"/>
      <c r="AB1455" s="287"/>
      <c r="AC1455" s="287"/>
      <c r="AD1455" s="287"/>
      <c r="AE1455" s="417"/>
      <c r="AF1455" s="420"/>
      <c r="AG1455" s="420"/>
      <c r="AH1455" s="420"/>
      <c r="AI1455" s="420"/>
      <c r="AJ1455" s="420"/>
      <c r="AK1455" s="420"/>
      <c r="AL1455" s="420"/>
      <c r="AM1455" s="420"/>
      <c r="AN1455" s="420"/>
      <c r="AO1455" s="420"/>
      <c r="AP1455" s="420"/>
      <c r="AQ1455" s="420"/>
      <c r="AR1455" s="420"/>
      <c r="AS1455" s="302"/>
    </row>
    <row r="1456" spans="1:45" ht="15" hidden="1" customHeight="1" outlineLevel="1">
      <c r="A1456" s="519">
        <v>22</v>
      </c>
      <c r="B1456" s="423" t="s">
        <v>114</v>
      </c>
      <c r="C1456" s="287" t="s">
        <v>25</v>
      </c>
      <c r="D1456" s="291"/>
      <c r="E1456" s="291"/>
      <c r="F1456" s="291"/>
      <c r="G1456" s="291"/>
      <c r="H1456" s="291"/>
      <c r="I1456" s="291"/>
      <c r="J1456" s="291"/>
      <c r="K1456" s="291"/>
      <c r="L1456" s="291"/>
      <c r="M1456" s="291"/>
      <c r="N1456" s="291"/>
      <c r="O1456" s="291"/>
      <c r="P1456" s="291"/>
      <c r="Q1456" s="287"/>
      <c r="R1456" s="291"/>
      <c r="S1456" s="291"/>
      <c r="T1456" s="291"/>
      <c r="U1456" s="291"/>
      <c r="V1456" s="291"/>
      <c r="W1456" s="291"/>
      <c r="X1456" s="291"/>
      <c r="Y1456" s="291"/>
      <c r="Z1456" s="291"/>
      <c r="AA1456" s="291"/>
      <c r="AB1456" s="291"/>
      <c r="AC1456" s="291"/>
      <c r="AD1456" s="291"/>
      <c r="AE1456" s="405"/>
      <c r="AF1456" s="405"/>
      <c r="AG1456" s="405"/>
      <c r="AH1456" s="405"/>
      <c r="AI1456" s="405"/>
      <c r="AJ1456" s="405"/>
      <c r="AK1456" s="405"/>
      <c r="AL1456" s="405"/>
      <c r="AM1456" s="405"/>
      <c r="AN1456" s="405"/>
      <c r="AO1456" s="405"/>
      <c r="AP1456" s="405"/>
      <c r="AQ1456" s="405"/>
      <c r="AR1456" s="405"/>
      <c r="AS1456" s="292">
        <f>SUM(AE1456:AR1456)</f>
        <v>0</v>
      </c>
    </row>
    <row r="1457" spans="1:45" ht="15" hidden="1" customHeight="1" outlineLevel="1">
      <c r="A1457" s="519"/>
      <c r="B1457" s="290" t="s">
        <v>736</v>
      </c>
      <c r="C1457" s="287" t="s">
        <v>163</v>
      </c>
      <c r="D1457" s="291"/>
      <c r="E1457" s="291"/>
      <c r="F1457" s="291"/>
      <c r="G1457" s="291"/>
      <c r="H1457" s="291"/>
      <c r="I1457" s="291"/>
      <c r="J1457" s="291"/>
      <c r="K1457" s="291"/>
      <c r="L1457" s="291"/>
      <c r="M1457" s="291"/>
      <c r="N1457" s="291"/>
      <c r="O1457" s="291"/>
      <c r="P1457" s="291"/>
      <c r="Q1457" s="287"/>
      <c r="R1457" s="291"/>
      <c r="S1457" s="291"/>
      <c r="T1457" s="291"/>
      <c r="U1457" s="291"/>
      <c r="V1457" s="291"/>
      <c r="W1457" s="291"/>
      <c r="X1457" s="291"/>
      <c r="Y1457" s="291"/>
      <c r="Z1457" s="291"/>
      <c r="AA1457" s="291"/>
      <c r="AB1457" s="291"/>
      <c r="AC1457" s="291"/>
      <c r="AD1457" s="291"/>
      <c r="AE1457" s="406">
        <f>AE1456</f>
        <v>0</v>
      </c>
      <c r="AF1457" s="406">
        <f t="shared" ref="AF1457:AR1457" si="2044">AF1456</f>
        <v>0</v>
      </c>
      <c r="AG1457" s="406">
        <f t="shared" si="2044"/>
        <v>0</v>
      </c>
      <c r="AH1457" s="406">
        <f t="shared" si="2044"/>
        <v>0</v>
      </c>
      <c r="AI1457" s="406">
        <f t="shared" si="2044"/>
        <v>0</v>
      </c>
      <c r="AJ1457" s="406">
        <f t="shared" si="2044"/>
        <v>0</v>
      </c>
      <c r="AK1457" s="406">
        <f t="shared" si="2044"/>
        <v>0</v>
      </c>
      <c r="AL1457" s="406">
        <f t="shared" si="2044"/>
        <v>0</v>
      </c>
      <c r="AM1457" s="406">
        <f t="shared" si="2044"/>
        <v>0</v>
      </c>
      <c r="AN1457" s="406">
        <f t="shared" si="2044"/>
        <v>0</v>
      </c>
      <c r="AO1457" s="406">
        <f t="shared" si="2044"/>
        <v>0</v>
      </c>
      <c r="AP1457" s="406">
        <f t="shared" si="2044"/>
        <v>0</v>
      </c>
      <c r="AQ1457" s="406">
        <f t="shared" si="2044"/>
        <v>0</v>
      </c>
      <c r="AR1457" s="406">
        <f t="shared" si="2044"/>
        <v>0</v>
      </c>
      <c r="AS1457" s="302"/>
    </row>
    <row r="1458" spans="1:45" ht="15" hidden="1" customHeight="1" outlineLevel="1">
      <c r="A1458" s="519"/>
      <c r="B1458" s="290"/>
      <c r="C1458" s="287"/>
      <c r="D1458" s="287"/>
      <c r="E1458" s="287"/>
      <c r="F1458" s="287"/>
      <c r="G1458" s="287"/>
      <c r="H1458" s="287"/>
      <c r="I1458" s="287"/>
      <c r="J1458" s="287"/>
      <c r="K1458" s="287"/>
      <c r="L1458" s="287"/>
      <c r="M1458" s="287"/>
      <c r="N1458" s="287"/>
      <c r="O1458" s="287"/>
      <c r="P1458" s="287"/>
      <c r="Q1458" s="287"/>
      <c r="R1458" s="287"/>
      <c r="S1458" s="287"/>
      <c r="T1458" s="287"/>
      <c r="U1458" s="287"/>
      <c r="V1458" s="287"/>
      <c r="W1458" s="287"/>
      <c r="X1458" s="287"/>
      <c r="Y1458" s="287"/>
      <c r="Z1458" s="287"/>
      <c r="AA1458" s="287"/>
      <c r="AB1458" s="287"/>
      <c r="AC1458" s="287"/>
      <c r="AD1458" s="287"/>
      <c r="AE1458" s="417"/>
      <c r="AF1458" s="420"/>
      <c r="AG1458" s="420"/>
      <c r="AH1458" s="420"/>
      <c r="AI1458" s="420"/>
      <c r="AJ1458" s="420"/>
      <c r="AK1458" s="420"/>
      <c r="AL1458" s="420"/>
      <c r="AM1458" s="420"/>
      <c r="AN1458" s="420"/>
      <c r="AO1458" s="420"/>
      <c r="AP1458" s="420"/>
      <c r="AQ1458" s="420"/>
      <c r="AR1458" s="420"/>
      <c r="AS1458" s="302"/>
    </row>
    <row r="1459" spans="1:45" ht="15" hidden="1" customHeight="1" outlineLevel="1">
      <c r="A1459" s="519">
        <v>23</v>
      </c>
      <c r="B1459" s="423" t="s">
        <v>115</v>
      </c>
      <c r="C1459" s="287" t="s">
        <v>25</v>
      </c>
      <c r="D1459" s="291"/>
      <c r="E1459" s="291"/>
      <c r="F1459" s="291"/>
      <c r="G1459" s="291"/>
      <c r="H1459" s="291"/>
      <c r="I1459" s="291"/>
      <c r="J1459" s="291"/>
      <c r="K1459" s="291"/>
      <c r="L1459" s="291"/>
      <c r="M1459" s="291"/>
      <c r="N1459" s="291"/>
      <c r="O1459" s="291"/>
      <c r="P1459" s="291"/>
      <c r="Q1459" s="287"/>
      <c r="R1459" s="291"/>
      <c r="S1459" s="291"/>
      <c r="T1459" s="291"/>
      <c r="U1459" s="291"/>
      <c r="V1459" s="291"/>
      <c r="W1459" s="291"/>
      <c r="X1459" s="291"/>
      <c r="Y1459" s="291"/>
      <c r="Z1459" s="291"/>
      <c r="AA1459" s="291"/>
      <c r="AB1459" s="291"/>
      <c r="AC1459" s="291"/>
      <c r="AD1459" s="291"/>
      <c r="AE1459" s="405"/>
      <c r="AF1459" s="405"/>
      <c r="AG1459" s="405"/>
      <c r="AH1459" s="405"/>
      <c r="AI1459" s="405"/>
      <c r="AJ1459" s="405"/>
      <c r="AK1459" s="405"/>
      <c r="AL1459" s="405"/>
      <c r="AM1459" s="405"/>
      <c r="AN1459" s="405"/>
      <c r="AO1459" s="405"/>
      <c r="AP1459" s="405"/>
      <c r="AQ1459" s="405"/>
      <c r="AR1459" s="405"/>
      <c r="AS1459" s="292">
        <f>SUM(AE1459:AR1459)</f>
        <v>0</v>
      </c>
    </row>
    <row r="1460" spans="1:45" ht="15" hidden="1" customHeight="1" outlineLevel="1">
      <c r="A1460" s="519"/>
      <c r="B1460" s="290" t="s">
        <v>736</v>
      </c>
      <c r="C1460" s="287" t="s">
        <v>163</v>
      </c>
      <c r="D1460" s="291"/>
      <c r="E1460" s="291"/>
      <c r="F1460" s="291"/>
      <c r="G1460" s="291"/>
      <c r="H1460" s="291"/>
      <c r="I1460" s="291"/>
      <c r="J1460" s="291"/>
      <c r="K1460" s="291"/>
      <c r="L1460" s="291"/>
      <c r="M1460" s="291"/>
      <c r="N1460" s="291"/>
      <c r="O1460" s="291"/>
      <c r="P1460" s="291"/>
      <c r="Q1460" s="287"/>
      <c r="R1460" s="291"/>
      <c r="S1460" s="291"/>
      <c r="T1460" s="291"/>
      <c r="U1460" s="291"/>
      <c r="V1460" s="291"/>
      <c r="W1460" s="291"/>
      <c r="X1460" s="291"/>
      <c r="Y1460" s="291"/>
      <c r="Z1460" s="291"/>
      <c r="AA1460" s="291"/>
      <c r="AB1460" s="291"/>
      <c r="AC1460" s="291"/>
      <c r="AD1460" s="291"/>
      <c r="AE1460" s="406">
        <f>AE1459</f>
        <v>0</v>
      </c>
      <c r="AF1460" s="406">
        <f t="shared" ref="AF1460:AR1460" si="2045">AF1459</f>
        <v>0</v>
      </c>
      <c r="AG1460" s="406">
        <f t="shared" si="2045"/>
        <v>0</v>
      </c>
      <c r="AH1460" s="406">
        <f t="shared" si="2045"/>
        <v>0</v>
      </c>
      <c r="AI1460" s="406">
        <f t="shared" si="2045"/>
        <v>0</v>
      </c>
      <c r="AJ1460" s="406">
        <f t="shared" si="2045"/>
        <v>0</v>
      </c>
      <c r="AK1460" s="406">
        <f t="shared" si="2045"/>
        <v>0</v>
      </c>
      <c r="AL1460" s="406">
        <f t="shared" si="2045"/>
        <v>0</v>
      </c>
      <c r="AM1460" s="406">
        <f t="shared" si="2045"/>
        <v>0</v>
      </c>
      <c r="AN1460" s="406">
        <f t="shared" si="2045"/>
        <v>0</v>
      </c>
      <c r="AO1460" s="406">
        <f t="shared" si="2045"/>
        <v>0</v>
      </c>
      <c r="AP1460" s="406">
        <f t="shared" si="2045"/>
        <v>0</v>
      </c>
      <c r="AQ1460" s="406">
        <f t="shared" si="2045"/>
        <v>0</v>
      </c>
      <c r="AR1460" s="406">
        <f t="shared" si="2045"/>
        <v>0</v>
      </c>
      <c r="AS1460" s="302"/>
    </row>
    <row r="1461" spans="1:45" ht="15" hidden="1" customHeight="1" outlineLevel="1">
      <c r="A1461" s="519"/>
      <c r="B1461" s="425"/>
      <c r="C1461" s="287"/>
      <c r="D1461" s="287"/>
      <c r="E1461" s="287"/>
      <c r="F1461" s="287"/>
      <c r="G1461" s="287"/>
      <c r="H1461" s="287"/>
      <c r="I1461" s="287"/>
      <c r="J1461" s="287"/>
      <c r="K1461" s="287"/>
      <c r="L1461" s="287"/>
      <c r="M1461" s="287"/>
      <c r="N1461" s="287"/>
      <c r="O1461" s="287"/>
      <c r="P1461" s="287"/>
      <c r="Q1461" s="287"/>
      <c r="R1461" s="287"/>
      <c r="S1461" s="287"/>
      <c r="T1461" s="287"/>
      <c r="U1461" s="287"/>
      <c r="V1461" s="287"/>
      <c r="W1461" s="287"/>
      <c r="X1461" s="287"/>
      <c r="Y1461" s="287"/>
      <c r="Z1461" s="287"/>
      <c r="AA1461" s="287"/>
      <c r="AB1461" s="287"/>
      <c r="AC1461" s="287"/>
      <c r="AD1461" s="287"/>
      <c r="AE1461" s="417"/>
      <c r="AF1461" s="420"/>
      <c r="AG1461" s="420"/>
      <c r="AH1461" s="420"/>
      <c r="AI1461" s="420"/>
      <c r="AJ1461" s="420"/>
      <c r="AK1461" s="420"/>
      <c r="AL1461" s="420"/>
      <c r="AM1461" s="420"/>
      <c r="AN1461" s="420"/>
      <c r="AO1461" s="420"/>
      <c r="AP1461" s="420"/>
      <c r="AQ1461" s="420"/>
      <c r="AR1461" s="420"/>
      <c r="AS1461" s="302"/>
    </row>
    <row r="1462" spans="1:45" ht="15" hidden="1" customHeight="1" outlineLevel="1">
      <c r="A1462" s="519">
        <v>24</v>
      </c>
      <c r="B1462" s="423" t="s">
        <v>116</v>
      </c>
      <c r="C1462" s="287" t="s">
        <v>25</v>
      </c>
      <c r="D1462" s="291"/>
      <c r="E1462" s="291"/>
      <c r="F1462" s="291"/>
      <c r="G1462" s="291"/>
      <c r="H1462" s="291"/>
      <c r="I1462" s="291"/>
      <c r="J1462" s="291"/>
      <c r="K1462" s="291"/>
      <c r="L1462" s="291"/>
      <c r="M1462" s="291"/>
      <c r="N1462" s="291"/>
      <c r="O1462" s="291"/>
      <c r="P1462" s="291"/>
      <c r="Q1462" s="287"/>
      <c r="R1462" s="291"/>
      <c r="S1462" s="291"/>
      <c r="T1462" s="291"/>
      <c r="U1462" s="291"/>
      <c r="V1462" s="291"/>
      <c r="W1462" s="291"/>
      <c r="X1462" s="291"/>
      <c r="Y1462" s="291"/>
      <c r="Z1462" s="291"/>
      <c r="AA1462" s="291"/>
      <c r="AB1462" s="291"/>
      <c r="AC1462" s="291"/>
      <c r="AD1462" s="291"/>
      <c r="AE1462" s="405"/>
      <c r="AF1462" s="405"/>
      <c r="AG1462" s="405"/>
      <c r="AH1462" s="405"/>
      <c r="AI1462" s="405"/>
      <c r="AJ1462" s="405"/>
      <c r="AK1462" s="405"/>
      <c r="AL1462" s="405"/>
      <c r="AM1462" s="405"/>
      <c r="AN1462" s="405"/>
      <c r="AO1462" s="405"/>
      <c r="AP1462" s="405"/>
      <c r="AQ1462" s="405"/>
      <c r="AR1462" s="405"/>
      <c r="AS1462" s="292">
        <f>SUM(AE1462:AR1462)</f>
        <v>0</v>
      </c>
    </row>
    <row r="1463" spans="1:45" ht="15" hidden="1" customHeight="1" outlineLevel="1">
      <c r="A1463" s="519"/>
      <c r="B1463" s="290" t="s">
        <v>736</v>
      </c>
      <c r="C1463" s="287" t="s">
        <v>163</v>
      </c>
      <c r="D1463" s="291"/>
      <c r="E1463" s="291"/>
      <c r="F1463" s="291"/>
      <c r="G1463" s="291"/>
      <c r="H1463" s="291"/>
      <c r="I1463" s="291"/>
      <c r="J1463" s="291"/>
      <c r="K1463" s="291"/>
      <c r="L1463" s="291"/>
      <c r="M1463" s="291"/>
      <c r="N1463" s="291"/>
      <c r="O1463" s="291"/>
      <c r="P1463" s="291"/>
      <c r="Q1463" s="287"/>
      <c r="R1463" s="291"/>
      <c r="S1463" s="291"/>
      <c r="T1463" s="291"/>
      <c r="U1463" s="291"/>
      <c r="V1463" s="291"/>
      <c r="W1463" s="291"/>
      <c r="X1463" s="291"/>
      <c r="Y1463" s="291"/>
      <c r="Z1463" s="291"/>
      <c r="AA1463" s="291"/>
      <c r="AB1463" s="291"/>
      <c r="AC1463" s="291"/>
      <c r="AD1463" s="291"/>
      <c r="AE1463" s="406">
        <f>AE1462</f>
        <v>0</v>
      </c>
      <c r="AF1463" s="406">
        <f t="shared" ref="AF1463:AR1463" si="2046">AF1462</f>
        <v>0</v>
      </c>
      <c r="AG1463" s="406">
        <f t="shared" si="2046"/>
        <v>0</v>
      </c>
      <c r="AH1463" s="406">
        <f t="shared" si="2046"/>
        <v>0</v>
      </c>
      <c r="AI1463" s="406">
        <f t="shared" si="2046"/>
        <v>0</v>
      </c>
      <c r="AJ1463" s="406">
        <f t="shared" si="2046"/>
        <v>0</v>
      </c>
      <c r="AK1463" s="406">
        <f t="shared" si="2046"/>
        <v>0</v>
      </c>
      <c r="AL1463" s="406">
        <f t="shared" si="2046"/>
        <v>0</v>
      </c>
      <c r="AM1463" s="406">
        <f t="shared" si="2046"/>
        <v>0</v>
      </c>
      <c r="AN1463" s="406">
        <f t="shared" si="2046"/>
        <v>0</v>
      </c>
      <c r="AO1463" s="406">
        <f t="shared" si="2046"/>
        <v>0</v>
      </c>
      <c r="AP1463" s="406">
        <f t="shared" si="2046"/>
        <v>0</v>
      </c>
      <c r="AQ1463" s="406">
        <f t="shared" si="2046"/>
        <v>0</v>
      </c>
      <c r="AR1463" s="406">
        <f t="shared" si="2046"/>
        <v>0</v>
      </c>
      <c r="AS1463" s="302"/>
    </row>
    <row r="1464" spans="1:45" ht="15" hidden="1" customHeight="1" outlineLevel="1">
      <c r="A1464" s="519"/>
      <c r="B1464" s="290"/>
      <c r="C1464" s="287"/>
      <c r="D1464" s="287"/>
      <c r="E1464" s="287"/>
      <c r="F1464" s="287"/>
      <c r="G1464" s="287"/>
      <c r="H1464" s="287"/>
      <c r="I1464" s="287"/>
      <c r="J1464" s="287"/>
      <c r="K1464" s="287"/>
      <c r="L1464" s="287"/>
      <c r="M1464" s="287"/>
      <c r="N1464" s="287"/>
      <c r="O1464" s="287"/>
      <c r="P1464" s="287"/>
      <c r="Q1464" s="287"/>
      <c r="R1464" s="287"/>
      <c r="S1464" s="287"/>
      <c r="T1464" s="287"/>
      <c r="U1464" s="287"/>
      <c r="V1464" s="287"/>
      <c r="W1464" s="287"/>
      <c r="X1464" s="287"/>
      <c r="Y1464" s="287"/>
      <c r="Z1464" s="287"/>
      <c r="AA1464" s="287"/>
      <c r="AB1464" s="287"/>
      <c r="AC1464" s="287"/>
      <c r="AD1464" s="287"/>
      <c r="AE1464" s="407"/>
      <c r="AF1464" s="420"/>
      <c r="AG1464" s="420"/>
      <c r="AH1464" s="420"/>
      <c r="AI1464" s="420"/>
      <c r="AJ1464" s="420"/>
      <c r="AK1464" s="420"/>
      <c r="AL1464" s="420"/>
      <c r="AM1464" s="420"/>
      <c r="AN1464" s="420"/>
      <c r="AO1464" s="420"/>
      <c r="AP1464" s="420"/>
      <c r="AQ1464" s="420"/>
      <c r="AR1464" s="420"/>
      <c r="AS1464" s="302"/>
    </row>
    <row r="1465" spans="1:45" ht="15" hidden="1" customHeight="1" outlineLevel="1">
      <c r="A1465" s="519"/>
      <c r="B1465" s="284" t="s">
        <v>497</v>
      </c>
      <c r="C1465" s="287"/>
      <c r="D1465" s="287"/>
      <c r="E1465" s="287"/>
      <c r="F1465" s="287"/>
      <c r="G1465" s="287"/>
      <c r="H1465" s="287"/>
      <c r="I1465" s="287"/>
      <c r="J1465" s="287"/>
      <c r="K1465" s="287"/>
      <c r="L1465" s="287"/>
      <c r="M1465" s="287"/>
      <c r="N1465" s="287"/>
      <c r="O1465" s="287"/>
      <c r="P1465" s="287"/>
      <c r="Q1465" s="287"/>
      <c r="R1465" s="287"/>
      <c r="S1465" s="287"/>
      <c r="T1465" s="287"/>
      <c r="U1465" s="287"/>
      <c r="V1465" s="287"/>
      <c r="W1465" s="287"/>
      <c r="X1465" s="287"/>
      <c r="Y1465" s="287"/>
      <c r="Z1465" s="287"/>
      <c r="AA1465" s="287"/>
      <c r="AB1465" s="287"/>
      <c r="AC1465" s="287"/>
      <c r="AD1465" s="287"/>
      <c r="AE1465" s="407"/>
      <c r="AF1465" s="420"/>
      <c r="AG1465" s="420"/>
      <c r="AH1465" s="420"/>
      <c r="AI1465" s="420"/>
      <c r="AJ1465" s="420"/>
      <c r="AK1465" s="420"/>
      <c r="AL1465" s="420"/>
      <c r="AM1465" s="420"/>
      <c r="AN1465" s="420"/>
      <c r="AO1465" s="420"/>
      <c r="AP1465" s="420"/>
      <c r="AQ1465" s="420"/>
      <c r="AR1465" s="420"/>
      <c r="AS1465" s="302"/>
    </row>
    <row r="1466" spans="1:45" ht="15" hidden="1" customHeight="1" outlineLevel="1">
      <c r="A1466" s="519">
        <v>25</v>
      </c>
      <c r="B1466" s="423" t="s">
        <v>117</v>
      </c>
      <c r="C1466" s="287" t="s">
        <v>25</v>
      </c>
      <c r="D1466" s="291"/>
      <c r="E1466" s="291"/>
      <c r="F1466" s="291"/>
      <c r="G1466" s="291"/>
      <c r="H1466" s="291"/>
      <c r="I1466" s="291"/>
      <c r="J1466" s="291"/>
      <c r="K1466" s="291"/>
      <c r="L1466" s="291"/>
      <c r="M1466" s="291"/>
      <c r="N1466" s="291"/>
      <c r="O1466" s="291"/>
      <c r="P1466" s="291"/>
      <c r="Q1466" s="291">
        <v>12</v>
      </c>
      <c r="R1466" s="291"/>
      <c r="S1466" s="291"/>
      <c r="T1466" s="291"/>
      <c r="U1466" s="291"/>
      <c r="V1466" s="291"/>
      <c r="W1466" s="291"/>
      <c r="X1466" s="291"/>
      <c r="Y1466" s="291"/>
      <c r="Z1466" s="291"/>
      <c r="AA1466" s="291"/>
      <c r="AB1466" s="291"/>
      <c r="AC1466" s="291"/>
      <c r="AD1466" s="291"/>
      <c r="AE1466" s="421"/>
      <c r="AF1466" s="410"/>
      <c r="AG1466" s="410"/>
      <c r="AH1466" s="410"/>
      <c r="AI1466" s="410"/>
      <c r="AJ1466" s="410"/>
      <c r="AK1466" s="410"/>
      <c r="AL1466" s="410"/>
      <c r="AM1466" s="410"/>
      <c r="AN1466" s="410"/>
      <c r="AO1466" s="410"/>
      <c r="AP1466" s="410"/>
      <c r="AQ1466" s="410"/>
      <c r="AR1466" s="410"/>
      <c r="AS1466" s="292">
        <f>SUM(AE1466:AR1466)</f>
        <v>0</v>
      </c>
    </row>
    <row r="1467" spans="1:45" ht="15" hidden="1" customHeight="1" outlineLevel="1">
      <c r="A1467" s="519"/>
      <c r="B1467" s="290" t="s">
        <v>736</v>
      </c>
      <c r="C1467" s="287" t="s">
        <v>163</v>
      </c>
      <c r="D1467" s="291"/>
      <c r="E1467" s="291"/>
      <c r="F1467" s="291"/>
      <c r="G1467" s="291"/>
      <c r="H1467" s="291"/>
      <c r="I1467" s="291"/>
      <c r="J1467" s="291"/>
      <c r="K1467" s="291"/>
      <c r="L1467" s="291"/>
      <c r="M1467" s="291"/>
      <c r="N1467" s="291"/>
      <c r="O1467" s="291"/>
      <c r="P1467" s="291"/>
      <c r="Q1467" s="291">
        <f>Q1466</f>
        <v>12</v>
      </c>
      <c r="R1467" s="291"/>
      <c r="S1467" s="291"/>
      <c r="T1467" s="291"/>
      <c r="U1467" s="291"/>
      <c r="V1467" s="291"/>
      <c r="W1467" s="291"/>
      <c r="X1467" s="291"/>
      <c r="Y1467" s="291"/>
      <c r="Z1467" s="291"/>
      <c r="AA1467" s="291"/>
      <c r="AB1467" s="291"/>
      <c r="AC1467" s="291"/>
      <c r="AD1467" s="291"/>
      <c r="AE1467" s="406">
        <f>AE1466</f>
        <v>0</v>
      </c>
      <c r="AF1467" s="406">
        <f t="shared" ref="AF1467:AR1467" si="2047">AF1466</f>
        <v>0</v>
      </c>
      <c r="AG1467" s="406">
        <f t="shared" si="2047"/>
        <v>0</v>
      </c>
      <c r="AH1467" s="406">
        <f t="shared" si="2047"/>
        <v>0</v>
      </c>
      <c r="AI1467" s="406">
        <f t="shared" si="2047"/>
        <v>0</v>
      </c>
      <c r="AJ1467" s="406">
        <f t="shared" si="2047"/>
        <v>0</v>
      </c>
      <c r="AK1467" s="406">
        <f t="shared" si="2047"/>
        <v>0</v>
      </c>
      <c r="AL1467" s="406">
        <f t="shared" si="2047"/>
        <v>0</v>
      </c>
      <c r="AM1467" s="406">
        <f t="shared" si="2047"/>
        <v>0</v>
      </c>
      <c r="AN1467" s="406">
        <f t="shared" si="2047"/>
        <v>0</v>
      </c>
      <c r="AO1467" s="406">
        <f t="shared" si="2047"/>
        <v>0</v>
      </c>
      <c r="AP1467" s="406">
        <f t="shared" si="2047"/>
        <v>0</v>
      </c>
      <c r="AQ1467" s="406">
        <f t="shared" si="2047"/>
        <v>0</v>
      </c>
      <c r="AR1467" s="406">
        <f t="shared" si="2047"/>
        <v>0</v>
      </c>
      <c r="AS1467" s="302"/>
    </row>
    <row r="1468" spans="1:45" ht="15" hidden="1" customHeight="1" outlineLevel="1">
      <c r="A1468" s="519"/>
      <c r="B1468" s="290"/>
      <c r="C1468" s="287"/>
      <c r="D1468" s="287"/>
      <c r="E1468" s="287"/>
      <c r="F1468" s="287"/>
      <c r="G1468" s="287"/>
      <c r="H1468" s="287"/>
      <c r="I1468" s="287"/>
      <c r="J1468" s="287"/>
      <c r="K1468" s="287"/>
      <c r="L1468" s="287"/>
      <c r="M1468" s="287"/>
      <c r="N1468" s="287"/>
      <c r="O1468" s="287"/>
      <c r="P1468" s="287"/>
      <c r="Q1468" s="287"/>
      <c r="R1468" s="287"/>
      <c r="S1468" s="287"/>
      <c r="T1468" s="287"/>
      <c r="U1468" s="287"/>
      <c r="V1468" s="287"/>
      <c r="W1468" s="287"/>
      <c r="X1468" s="287"/>
      <c r="Y1468" s="287"/>
      <c r="Z1468" s="287"/>
      <c r="AA1468" s="287"/>
      <c r="AB1468" s="287"/>
      <c r="AC1468" s="287"/>
      <c r="AD1468" s="287"/>
      <c r="AE1468" s="407"/>
      <c r="AF1468" s="420"/>
      <c r="AG1468" s="420"/>
      <c r="AH1468" s="420"/>
      <c r="AI1468" s="420"/>
      <c r="AJ1468" s="420"/>
      <c r="AK1468" s="420"/>
      <c r="AL1468" s="420"/>
      <c r="AM1468" s="420"/>
      <c r="AN1468" s="420"/>
      <c r="AO1468" s="420"/>
      <c r="AP1468" s="420"/>
      <c r="AQ1468" s="420"/>
      <c r="AR1468" s="420"/>
      <c r="AS1468" s="302"/>
    </row>
    <row r="1469" spans="1:45" ht="15" hidden="1" customHeight="1" outlineLevel="1">
      <c r="A1469" s="519">
        <v>26</v>
      </c>
      <c r="B1469" s="423" t="s">
        <v>118</v>
      </c>
      <c r="C1469" s="287" t="s">
        <v>25</v>
      </c>
      <c r="D1469" s="291"/>
      <c r="E1469" s="291"/>
      <c r="F1469" s="291"/>
      <c r="G1469" s="291"/>
      <c r="H1469" s="291"/>
      <c r="I1469" s="291"/>
      <c r="J1469" s="291"/>
      <c r="K1469" s="291"/>
      <c r="L1469" s="291"/>
      <c r="M1469" s="291"/>
      <c r="N1469" s="291"/>
      <c r="O1469" s="291"/>
      <c r="P1469" s="291"/>
      <c r="Q1469" s="291">
        <v>12</v>
      </c>
      <c r="R1469" s="291"/>
      <c r="S1469" s="291"/>
      <c r="T1469" s="291"/>
      <c r="U1469" s="291"/>
      <c r="V1469" s="291"/>
      <c r="W1469" s="291"/>
      <c r="X1469" s="291"/>
      <c r="Y1469" s="291"/>
      <c r="Z1469" s="291"/>
      <c r="AA1469" s="291"/>
      <c r="AB1469" s="291"/>
      <c r="AC1469" s="291"/>
      <c r="AD1469" s="291"/>
      <c r="AE1469" s="421"/>
      <c r="AF1469" s="410"/>
      <c r="AG1469" s="410"/>
      <c r="AH1469" s="410"/>
      <c r="AI1469" s="410"/>
      <c r="AJ1469" s="410"/>
      <c r="AK1469" s="410"/>
      <c r="AL1469" s="410"/>
      <c r="AM1469" s="410"/>
      <c r="AN1469" s="410"/>
      <c r="AO1469" s="410"/>
      <c r="AP1469" s="410"/>
      <c r="AQ1469" s="410"/>
      <c r="AR1469" s="410"/>
      <c r="AS1469" s="292">
        <f>SUM(AE1469:AR1469)</f>
        <v>0</v>
      </c>
    </row>
    <row r="1470" spans="1:45" ht="15" hidden="1" customHeight="1" outlineLevel="1">
      <c r="A1470" s="519"/>
      <c r="B1470" s="290" t="s">
        <v>736</v>
      </c>
      <c r="C1470" s="287" t="s">
        <v>163</v>
      </c>
      <c r="D1470" s="291"/>
      <c r="E1470" s="291"/>
      <c r="F1470" s="291"/>
      <c r="G1470" s="291"/>
      <c r="H1470" s="291"/>
      <c r="I1470" s="291"/>
      <c r="J1470" s="291"/>
      <c r="K1470" s="291"/>
      <c r="L1470" s="291"/>
      <c r="M1470" s="291"/>
      <c r="N1470" s="291"/>
      <c r="O1470" s="291"/>
      <c r="P1470" s="291"/>
      <c r="Q1470" s="291">
        <f>Q1469</f>
        <v>12</v>
      </c>
      <c r="R1470" s="291"/>
      <c r="S1470" s="291"/>
      <c r="T1470" s="291"/>
      <c r="U1470" s="291"/>
      <c r="V1470" s="291"/>
      <c r="W1470" s="291"/>
      <c r="X1470" s="291"/>
      <c r="Y1470" s="291"/>
      <c r="Z1470" s="291"/>
      <c r="AA1470" s="291"/>
      <c r="AB1470" s="291"/>
      <c r="AC1470" s="291"/>
      <c r="AD1470" s="291"/>
      <c r="AE1470" s="406">
        <f>AE1469</f>
        <v>0</v>
      </c>
      <c r="AF1470" s="406">
        <f t="shared" ref="AF1470:AR1470" si="2048">AF1469</f>
        <v>0</v>
      </c>
      <c r="AG1470" s="406">
        <f t="shared" si="2048"/>
        <v>0</v>
      </c>
      <c r="AH1470" s="406">
        <f t="shared" si="2048"/>
        <v>0</v>
      </c>
      <c r="AI1470" s="406">
        <f t="shared" si="2048"/>
        <v>0</v>
      </c>
      <c r="AJ1470" s="406">
        <f t="shared" si="2048"/>
        <v>0</v>
      </c>
      <c r="AK1470" s="406">
        <f t="shared" si="2048"/>
        <v>0</v>
      </c>
      <c r="AL1470" s="406">
        <f t="shared" si="2048"/>
        <v>0</v>
      </c>
      <c r="AM1470" s="406">
        <f t="shared" si="2048"/>
        <v>0</v>
      </c>
      <c r="AN1470" s="406">
        <f t="shared" si="2048"/>
        <v>0</v>
      </c>
      <c r="AO1470" s="406">
        <f t="shared" si="2048"/>
        <v>0</v>
      </c>
      <c r="AP1470" s="406">
        <f t="shared" si="2048"/>
        <v>0</v>
      </c>
      <c r="AQ1470" s="406">
        <f t="shared" si="2048"/>
        <v>0</v>
      </c>
      <c r="AR1470" s="406">
        <f t="shared" si="2048"/>
        <v>0</v>
      </c>
      <c r="AS1470" s="302"/>
    </row>
    <row r="1471" spans="1:45" ht="15" hidden="1" customHeight="1" outlineLevel="1">
      <c r="A1471" s="519"/>
      <c r="B1471" s="290"/>
      <c r="C1471" s="287"/>
      <c r="D1471" s="287"/>
      <c r="E1471" s="287"/>
      <c r="F1471" s="287"/>
      <c r="G1471" s="287"/>
      <c r="H1471" s="287"/>
      <c r="I1471" s="287"/>
      <c r="J1471" s="287"/>
      <c r="K1471" s="287"/>
      <c r="L1471" s="287"/>
      <c r="M1471" s="287"/>
      <c r="N1471" s="287"/>
      <c r="O1471" s="287"/>
      <c r="P1471" s="287"/>
      <c r="Q1471" s="287"/>
      <c r="R1471" s="287"/>
      <c r="S1471" s="287"/>
      <c r="T1471" s="287"/>
      <c r="U1471" s="287"/>
      <c r="V1471" s="287"/>
      <c r="W1471" s="287"/>
      <c r="X1471" s="287"/>
      <c r="Y1471" s="287"/>
      <c r="Z1471" s="287"/>
      <c r="AA1471" s="287"/>
      <c r="AB1471" s="287"/>
      <c r="AC1471" s="287"/>
      <c r="AD1471" s="287"/>
      <c r="AE1471" s="407"/>
      <c r="AF1471" s="420"/>
      <c r="AG1471" s="420"/>
      <c r="AH1471" s="420"/>
      <c r="AI1471" s="420"/>
      <c r="AJ1471" s="420"/>
      <c r="AK1471" s="420"/>
      <c r="AL1471" s="420"/>
      <c r="AM1471" s="420"/>
      <c r="AN1471" s="420"/>
      <c r="AO1471" s="420"/>
      <c r="AP1471" s="420"/>
      <c r="AQ1471" s="420"/>
      <c r="AR1471" s="420"/>
      <c r="AS1471" s="302"/>
    </row>
    <row r="1472" spans="1:45" ht="15" hidden="1" customHeight="1" outlineLevel="1">
      <c r="A1472" s="519">
        <v>27</v>
      </c>
      <c r="B1472" s="423" t="s">
        <v>119</v>
      </c>
      <c r="C1472" s="287" t="s">
        <v>25</v>
      </c>
      <c r="D1472" s="291"/>
      <c r="E1472" s="291"/>
      <c r="F1472" s="291"/>
      <c r="G1472" s="291"/>
      <c r="H1472" s="291"/>
      <c r="I1472" s="291"/>
      <c r="J1472" s="291"/>
      <c r="K1472" s="291"/>
      <c r="L1472" s="291"/>
      <c r="M1472" s="291"/>
      <c r="N1472" s="291"/>
      <c r="O1472" s="291"/>
      <c r="P1472" s="291"/>
      <c r="Q1472" s="291">
        <v>12</v>
      </c>
      <c r="R1472" s="291"/>
      <c r="S1472" s="291"/>
      <c r="T1472" s="291"/>
      <c r="U1472" s="291"/>
      <c r="V1472" s="291"/>
      <c r="W1472" s="291"/>
      <c r="X1472" s="291"/>
      <c r="Y1472" s="291"/>
      <c r="Z1472" s="291"/>
      <c r="AA1472" s="291"/>
      <c r="AB1472" s="291"/>
      <c r="AC1472" s="291"/>
      <c r="AD1472" s="291"/>
      <c r="AE1472" s="421"/>
      <c r="AF1472" s="410"/>
      <c r="AG1472" s="410"/>
      <c r="AH1472" s="410"/>
      <c r="AI1472" s="410"/>
      <c r="AJ1472" s="410"/>
      <c r="AK1472" s="410"/>
      <c r="AL1472" s="410"/>
      <c r="AM1472" s="410"/>
      <c r="AN1472" s="410"/>
      <c r="AO1472" s="410"/>
      <c r="AP1472" s="410"/>
      <c r="AQ1472" s="410"/>
      <c r="AR1472" s="410"/>
      <c r="AS1472" s="292">
        <f>SUM(AE1472:AR1472)</f>
        <v>0</v>
      </c>
    </row>
    <row r="1473" spans="1:45" ht="15" hidden="1" customHeight="1" outlineLevel="1">
      <c r="A1473" s="519"/>
      <c r="B1473" s="290" t="s">
        <v>736</v>
      </c>
      <c r="C1473" s="287" t="s">
        <v>163</v>
      </c>
      <c r="D1473" s="291"/>
      <c r="E1473" s="291"/>
      <c r="F1473" s="291"/>
      <c r="G1473" s="291"/>
      <c r="H1473" s="291"/>
      <c r="I1473" s="291"/>
      <c r="J1473" s="291"/>
      <c r="K1473" s="291"/>
      <c r="L1473" s="291"/>
      <c r="M1473" s="291"/>
      <c r="N1473" s="291"/>
      <c r="O1473" s="291"/>
      <c r="P1473" s="291"/>
      <c r="Q1473" s="291">
        <f>Q1472</f>
        <v>12</v>
      </c>
      <c r="R1473" s="291"/>
      <c r="S1473" s="291"/>
      <c r="T1473" s="291"/>
      <c r="U1473" s="291"/>
      <c r="V1473" s="291"/>
      <c r="W1473" s="291"/>
      <c r="X1473" s="291"/>
      <c r="Y1473" s="291"/>
      <c r="Z1473" s="291"/>
      <c r="AA1473" s="291"/>
      <c r="AB1473" s="291"/>
      <c r="AC1473" s="291"/>
      <c r="AD1473" s="291"/>
      <c r="AE1473" s="406">
        <f>AE1472</f>
        <v>0</v>
      </c>
      <c r="AF1473" s="406">
        <f t="shared" ref="AF1473:AR1473" si="2049">AF1472</f>
        <v>0</v>
      </c>
      <c r="AG1473" s="406">
        <f t="shared" si="2049"/>
        <v>0</v>
      </c>
      <c r="AH1473" s="406">
        <f t="shared" si="2049"/>
        <v>0</v>
      </c>
      <c r="AI1473" s="406">
        <f t="shared" si="2049"/>
        <v>0</v>
      </c>
      <c r="AJ1473" s="406">
        <f t="shared" si="2049"/>
        <v>0</v>
      </c>
      <c r="AK1473" s="406">
        <f t="shared" si="2049"/>
        <v>0</v>
      </c>
      <c r="AL1473" s="406">
        <f t="shared" si="2049"/>
        <v>0</v>
      </c>
      <c r="AM1473" s="406">
        <f t="shared" si="2049"/>
        <v>0</v>
      </c>
      <c r="AN1473" s="406">
        <f t="shared" si="2049"/>
        <v>0</v>
      </c>
      <c r="AO1473" s="406">
        <f t="shared" si="2049"/>
        <v>0</v>
      </c>
      <c r="AP1473" s="406">
        <f t="shared" si="2049"/>
        <v>0</v>
      </c>
      <c r="AQ1473" s="406">
        <f t="shared" si="2049"/>
        <v>0</v>
      </c>
      <c r="AR1473" s="406">
        <f t="shared" si="2049"/>
        <v>0</v>
      </c>
      <c r="AS1473" s="302"/>
    </row>
    <row r="1474" spans="1:45" ht="15" hidden="1" customHeight="1" outlineLevel="1">
      <c r="A1474" s="519"/>
      <c r="B1474" s="290"/>
      <c r="C1474" s="287"/>
      <c r="D1474" s="287"/>
      <c r="E1474" s="287"/>
      <c r="F1474" s="287"/>
      <c r="G1474" s="287"/>
      <c r="H1474" s="287"/>
      <c r="I1474" s="287"/>
      <c r="J1474" s="287"/>
      <c r="K1474" s="287"/>
      <c r="L1474" s="287"/>
      <c r="M1474" s="287"/>
      <c r="N1474" s="287"/>
      <c r="O1474" s="287"/>
      <c r="P1474" s="287"/>
      <c r="Q1474" s="287"/>
      <c r="R1474" s="287"/>
      <c r="S1474" s="287"/>
      <c r="T1474" s="287"/>
      <c r="U1474" s="287"/>
      <c r="V1474" s="287"/>
      <c r="W1474" s="287"/>
      <c r="X1474" s="287"/>
      <c r="Y1474" s="287"/>
      <c r="Z1474" s="287"/>
      <c r="AA1474" s="287"/>
      <c r="AB1474" s="287"/>
      <c r="AC1474" s="287"/>
      <c r="AD1474" s="287"/>
      <c r="AE1474" s="407"/>
      <c r="AF1474" s="420"/>
      <c r="AG1474" s="420"/>
      <c r="AH1474" s="420"/>
      <c r="AI1474" s="420"/>
      <c r="AJ1474" s="420"/>
      <c r="AK1474" s="420"/>
      <c r="AL1474" s="420"/>
      <c r="AM1474" s="420"/>
      <c r="AN1474" s="420"/>
      <c r="AO1474" s="420"/>
      <c r="AP1474" s="420"/>
      <c r="AQ1474" s="420"/>
      <c r="AR1474" s="420"/>
      <c r="AS1474" s="302"/>
    </row>
    <row r="1475" spans="1:45" ht="15" hidden="1" customHeight="1" outlineLevel="1">
      <c r="A1475" s="519">
        <v>28</v>
      </c>
      <c r="B1475" s="423" t="s">
        <v>120</v>
      </c>
      <c r="C1475" s="287" t="s">
        <v>25</v>
      </c>
      <c r="D1475" s="291"/>
      <c r="E1475" s="291"/>
      <c r="F1475" s="291"/>
      <c r="G1475" s="291"/>
      <c r="H1475" s="291"/>
      <c r="I1475" s="291"/>
      <c r="J1475" s="291"/>
      <c r="K1475" s="291"/>
      <c r="L1475" s="291"/>
      <c r="M1475" s="291"/>
      <c r="N1475" s="291"/>
      <c r="O1475" s="291"/>
      <c r="P1475" s="291"/>
      <c r="Q1475" s="291">
        <v>12</v>
      </c>
      <c r="R1475" s="291"/>
      <c r="S1475" s="291"/>
      <c r="T1475" s="291"/>
      <c r="U1475" s="291"/>
      <c r="V1475" s="291"/>
      <c r="W1475" s="291"/>
      <c r="X1475" s="291"/>
      <c r="Y1475" s="291"/>
      <c r="Z1475" s="291"/>
      <c r="AA1475" s="291"/>
      <c r="AB1475" s="291"/>
      <c r="AC1475" s="291"/>
      <c r="AD1475" s="291"/>
      <c r="AE1475" s="421"/>
      <c r="AF1475" s="410"/>
      <c r="AG1475" s="410"/>
      <c r="AH1475" s="410"/>
      <c r="AI1475" s="410"/>
      <c r="AJ1475" s="410"/>
      <c r="AK1475" s="410"/>
      <c r="AL1475" s="410"/>
      <c r="AM1475" s="410"/>
      <c r="AN1475" s="410"/>
      <c r="AO1475" s="410"/>
      <c r="AP1475" s="410"/>
      <c r="AQ1475" s="410"/>
      <c r="AR1475" s="410"/>
      <c r="AS1475" s="292">
        <f>SUM(AE1475:AR1475)</f>
        <v>0</v>
      </c>
    </row>
    <row r="1476" spans="1:45" ht="15" hidden="1" customHeight="1" outlineLevel="1">
      <c r="A1476" s="519"/>
      <c r="B1476" s="290" t="s">
        <v>736</v>
      </c>
      <c r="C1476" s="287" t="s">
        <v>163</v>
      </c>
      <c r="D1476" s="291"/>
      <c r="E1476" s="291"/>
      <c r="F1476" s="291"/>
      <c r="G1476" s="291"/>
      <c r="H1476" s="291"/>
      <c r="I1476" s="291"/>
      <c r="J1476" s="291"/>
      <c r="K1476" s="291"/>
      <c r="L1476" s="291"/>
      <c r="M1476" s="291"/>
      <c r="N1476" s="291"/>
      <c r="O1476" s="291"/>
      <c r="P1476" s="291"/>
      <c r="Q1476" s="291">
        <f>Q1475</f>
        <v>12</v>
      </c>
      <c r="R1476" s="291"/>
      <c r="S1476" s="291"/>
      <c r="T1476" s="291"/>
      <c r="U1476" s="291"/>
      <c r="V1476" s="291"/>
      <c r="W1476" s="291"/>
      <c r="X1476" s="291"/>
      <c r="Y1476" s="291"/>
      <c r="Z1476" s="291"/>
      <c r="AA1476" s="291"/>
      <c r="AB1476" s="291"/>
      <c r="AC1476" s="291"/>
      <c r="AD1476" s="291"/>
      <c r="AE1476" s="406">
        <f>AE1475</f>
        <v>0</v>
      </c>
      <c r="AF1476" s="406">
        <f>AF1475</f>
        <v>0</v>
      </c>
      <c r="AG1476" s="406">
        <f t="shared" ref="AG1476:AJ1476" si="2050">AG1475</f>
        <v>0</v>
      </c>
      <c r="AH1476" s="406">
        <f t="shared" si="2050"/>
        <v>0</v>
      </c>
      <c r="AI1476" s="406">
        <f t="shared" si="2050"/>
        <v>0</v>
      </c>
      <c r="AJ1476" s="406">
        <f t="shared" si="2050"/>
        <v>0</v>
      </c>
      <c r="AK1476" s="406">
        <f>AK1475</f>
        <v>0</v>
      </c>
      <c r="AL1476" s="406">
        <f t="shared" ref="AL1476:AR1476" si="2051">AL1475</f>
        <v>0</v>
      </c>
      <c r="AM1476" s="406">
        <f t="shared" si="2051"/>
        <v>0</v>
      </c>
      <c r="AN1476" s="406">
        <f t="shared" si="2051"/>
        <v>0</v>
      </c>
      <c r="AO1476" s="406">
        <f t="shared" si="2051"/>
        <v>0</v>
      </c>
      <c r="AP1476" s="406">
        <f t="shared" si="2051"/>
        <v>0</v>
      </c>
      <c r="AQ1476" s="406">
        <f t="shared" si="2051"/>
        <v>0</v>
      </c>
      <c r="AR1476" s="406">
        <f t="shared" si="2051"/>
        <v>0</v>
      </c>
      <c r="AS1476" s="302"/>
    </row>
    <row r="1477" spans="1:45" ht="15" hidden="1" customHeight="1" outlineLevel="1">
      <c r="A1477" s="519"/>
      <c r="B1477" s="290"/>
      <c r="C1477" s="287"/>
      <c r="D1477" s="287"/>
      <c r="E1477" s="287"/>
      <c r="F1477" s="287"/>
      <c r="G1477" s="287"/>
      <c r="H1477" s="287"/>
      <c r="I1477" s="287"/>
      <c r="J1477" s="287"/>
      <c r="K1477" s="287"/>
      <c r="L1477" s="287"/>
      <c r="M1477" s="287"/>
      <c r="N1477" s="287"/>
      <c r="O1477" s="287"/>
      <c r="P1477" s="287"/>
      <c r="Q1477" s="287"/>
      <c r="R1477" s="287"/>
      <c r="S1477" s="287"/>
      <c r="T1477" s="287"/>
      <c r="U1477" s="287"/>
      <c r="V1477" s="287"/>
      <c r="W1477" s="287"/>
      <c r="X1477" s="287"/>
      <c r="Y1477" s="287"/>
      <c r="Z1477" s="287"/>
      <c r="AA1477" s="287"/>
      <c r="AB1477" s="287"/>
      <c r="AC1477" s="287"/>
      <c r="AD1477" s="287"/>
      <c r="AE1477" s="407"/>
      <c r="AF1477" s="420"/>
      <c r="AG1477" s="420"/>
      <c r="AH1477" s="420"/>
      <c r="AI1477" s="420"/>
      <c r="AJ1477" s="420"/>
      <c r="AK1477" s="420"/>
      <c r="AL1477" s="420"/>
      <c r="AM1477" s="420"/>
      <c r="AN1477" s="420"/>
      <c r="AO1477" s="420"/>
      <c r="AP1477" s="420"/>
      <c r="AQ1477" s="420"/>
      <c r="AR1477" s="420"/>
      <c r="AS1477" s="302"/>
    </row>
    <row r="1478" spans="1:45" ht="15" hidden="1" customHeight="1" outlineLevel="1">
      <c r="A1478" s="519">
        <v>29</v>
      </c>
      <c r="B1478" s="423" t="s">
        <v>121</v>
      </c>
      <c r="C1478" s="287" t="s">
        <v>25</v>
      </c>
      <c r="D1478" s="291"/>
      <c r="E1478" s="291"/>
      <c r="F1478" s="291"/>
      <c r="G1478" s="291"/>
      <c r="H1478" s="291"/>
      <c r="I1478" s="291"/>
      <c r="J1478" s="291"/>
      <c r="K1478" s="291"/>
      <c r="L1478" s="291"/>
      <c r="M1478" s="291"/>
      <c r="N1478" s="291"/>
      <c r="O1478" s="291"/>
      <c r="P1478" s="291"/>
      <c r="Q1478" s="291">
        <v>3</v>
      </c>
      <c r="R1478" s="291"/>
      <c r="S1478" s="291"/>
      <c r="T1478" s="291"/>
      <c r="U1478" s="291"/>
      <c r="V1478" s="291"/>
      <c r="W1478" s="291"/>
      <c r="X1478" s="291"/>
      <c r="Y1478" s="291"/>
      <c r="Z1478" s="291"/>
      <c r="AA1478" s="291"/>
      <c r="AB1478" s="291"/>
      <c r="AC1478" s="291"/>
      <c r="AD1478" s="291"/>
      <c r="AE1478" s="421"/>
      <c r="AF1478" s="410"/>
      <c r="AG1478" s="410"/>
      <c r="AH1478" s="410"/>
      <c r="AI1478" s="410"/>
      <c r="AJ1478" s="410"/>
      <c r="AK1478" s="410"/>
      <c r="AL1478" s="410"/>
      <c r="AM1478" s="410"/>
      <c r="AN1478" s="410"/>
      <c r="AO1478" s="410"/>
      <c r="AP1478" s="410"/>
      <c r="AQ1478" s="410"/>
      <c r="AR1478" s="410"/>
      <c r="AS1478" s="292">
        <f>SUM(AE1478:AR1478)</f>
        <v>0</v>
      </c>
    </row>
    <row r="1479" spans="1:45" ht="15" hidden="1" customHeight="1" outlineLevel="1">
      <c r="A1479" s="519"/>
      <c r="B1479" s="290" t="s">
        <v>736</v>
      </c>
      <c r="C1479" s="287" t="s">
        <v>163</v>
      </c>
      <c r="D1479" s="291"/>
      <c r="E1479" s="291"/>
      <c r="F1479" s="291"/>
      <c r="G1479" s="291"/>
      <c r="H1479" s="291"/>
      <c r="I1479" s="291"/>
      <c r="J1479" s="291"/>
      <c r="K1479" s="291"/>
      <c r="L1479" s="291"/>
      <c r="M1479" s="291"/>
      <c r="N1479" s="291"/>
      <c r="O1479" s="291"/>
      <c r="P1479" s="291"/>
      <c r="Q1479" s="291">
        <f>Q1478</f>
        <v>3</v>
      </c>
      <c r="R1479" s="291"/>
      <c r="S1479" s="291"/>
      <c r="T1479" s="291"/>
      <c r="U1479" s="291"/>
      <c r="V1479" s="291"/>
      <c r="W1479" s="291"/>
      <c r="X1479" s="291"/>
      <c r="Y1479" s="291"/>
      <c r="Z1479" s="291"/>
      <c r="AA1479" s="291"/>
      <c r="AB1479" s="291"/>
      <c r="AC1479" s="291"/>
      <c r="AD1479" s="291"/>
      <c r="AE1479" s="406">
        <f>AE1478</f>
        <v>0</v>
      </c>
      <c r="AF1479" s="406">
        <f t="shared" ref="AF1479:AR1479" si="2052">AF1478</f>
        <v>0</v>
      </c>
      <c r="AG1479" s="406">
        <f t="shared" si="2052"/>
        <v>0</v>
      </c>
      <c r="AH1479" s="406">
        <f t="shared" si="2052"/>
        <v>0</v>
      </c>
      <c r="AI1479" s="406">
        <f t="shared" si="2052"/>
        <v>0</v>
      </c>
      <c r="AJ1479" s="406">
        <f t="shared" si="2052"/>
        <v>0</v>
      </c>
      <c r="AK1479" s="406">
        <f t="shared" si="2052"/>
        <v>0</v>
      </c>
      <c r="AL1479" s="406">
        <f t="shared" si="2052"/>
        <v>0</v>
      </c>
      <c r="AM1479" s="406">
        <f t="shared" si="2052"/>
        <v>0</v>
      </c>
      <c r="AN1479" s="406">
        <f t="shared" si="2052"/>
        <v>0</v>
      </c>
      <c r="AO1479" s="406">
        <f t="shared" si="2052"/>
        <v>0</v>
      </c>
      <c r="AP1479" s="406">
        <f t="shared" si="2052"/>
        <v>0</v>
      </c>
      <c r="AQ1479" s="406">
        <f t="shared" si="2052"/>
        <v>0</v>
      </c>
      <c r="AR1479" s="406">
        <f t="shared" si="2052"/>
        <v>0</v>
      </c>
      <c r="AS1479" s="302"/>
    </row>
    <row r="1480" spans="1:45" ht="15" hidden="1" customHeight="1" outlineLevel="1">
      <c r="A1480" s="519"/>
      <c r="B1480" s="290"/>
      <c r="C1480" s="287"/>
      <c r="D1480" s="287"/>
      <c r="E1480" s="287"/>
      <c r="F1480" s="287"/>
      <c r="G1480" s="287"/>
      <c r="H1480" s="287"/>
      <c r="I1480" s="287"/>
      <c r="J1480" s="287"/>
      <c r="K1480" s="287"/>
      <c r="L1480" s="287"/>
      <c r="M1480" s="287"/>
      <c r="N1480" s="287"/>
      <c r="O1480" s="287"/>
      <c r="P1480" s="287"/>
      <c r="Q1480" s="287"/>
      <c r="R1480" s="287"/>
      <c r="S1480" s="287"/>
      <c r="T1480" s="287"/>
      <c r="U1480" s="287"/>
      <c r="V1480" s="287"/>
      <c r="W1480" s="287"/>
      <c r="X1480" s="287"/>
      <c r="Y1480" s="287"/>
      <c r="Z1480" s="287"/>
      <c r="AA1480" s="287"/>
      <c r="AB1480" s="287"/>
      <c r="AC1480" s="287"/>
      <c r="AD1480" s="287"/>
      <c r="AE1480" s="407"/>
      <c r="AF1480" s="420"/>
      <c r="AG1480" s="420"/>
      <c r="AH1480" s="420"/>
      <c r="AI1480" s="420"/>
      <c r="AJ1480" s="420"/>
      <c r="AK1480" s="420"/>
      <c r="AL1480" s="420"/>
      <c r="AM1480" s="420"/>
      <c r="AN1480" s="420"/>
      <c r="AO1480" s="420"/>
      <c r="AP1480" s="420"/>
      <c r="AQ1480" s="420"/>
      <c r="AR1480" s="420"/>
      <c r="AS1480" s="302"/>
    </row>
    <row r="1481" spans="1:45" ht="15" hidden="1" customHeight="1" outlineLevel="1">
      <c r="A1481" s="519">
        <v>30</v>
      </c>
      <c r="B1481" s="423" t="s">
        <v>122</v>
      </c>
      <c r="C1481" s="287" t="s">
        <v>25</v>
      </c>
      <c r="D1481" s="291"/>
      <c r="E1481" s="291"/>
      <c r="F1481" s="291"/>
      <c r="G1481" s="291"/>
      <c r="H1481" s="291"/>
      <c r="I1481" s="291"/>
      <c r="J1481" s="291"/>
      <c r="K1481" s="291"/>
      <c r="L1481" s="291"/>
      <c r="M1481" s="291"/>
      <c r="N1481" s="291"/>
      <c r="O1481" s="291"/>
      <c r="P1481" s="291"/>
      <c r="Q1481" s="291">
        <v>12</v>
      </c>
      <c r="R1481" s="291"/>
      <c r="S1481" s="291"/>
      <c r="T1481" s="291"/>
      <c r="U1481" s="291"/>
      <c r="V1481" s="291"/>
      <c r="W1481" s="291"/>
      <c r="X1481" s="291"/>
      <c r="Y1481" s="291"/>
      <c r="Z1481" s="291"/>
      <c r="AA1481" s="291"/>
      <c r="AB1481" s="291"/>
      <c r="AC1481" s="291"/>
      <c r="AD1481" s="291"/>
      <c r="AE1481" s="421"/>
      <c r="AF1481" s="410"/>
      <c r="AG1481" s="410"/>
      <c r="AH1481" s="410"/>
      <c r="AI1481" s="410"/>
      <c r="AJ1481" s="410"/>
      <c r="AK1481" s="410"/>
      <c r="AL1481" s="410"/>
      <c r="AM1481" s="410"/>
      <c r="AN1481" s="410"/>
      <c r="AO1481" s="410"/>
      <c r="AP1481" s="410"/>
      <c r="AQ1481" s="410"/>
      <c r="AR1481" s="410"/>
      <c r="AS1481" s="292">
        <f>SUM(AE1481:AR1481)</f>
        <v>0</v>
      </c>
    </row>
    <row r="1482" spans="1:45" ht="15" hidden="1" customHeight="1" outlineLevel="1">
      <c r="A1482" s="519"/>
      <c r="B1482" s="290" t="s">
        <v>736</v>
      </c>
      <c r="C1482" s="287" t="s">
        <v>163</v>
      </c>
      <c r="D1482" s="291"/>
      <c r="E1482" s="291"/>
      <c r="F1482" s="291"/>
      <c r="G1482" s="291"/>
      <c r="H1482" s="291"/>
      <c r="I1482" s="291"/>
      <c r="J1482" s="291"/>
      <c r="K1482" s="291"/>
      <c r="L1482" s="291"/>
      <c r="M1482" s="291"/>
      <c r="N1482" s="291"/>
      <c r="O1482" s="291"/>
      <c r="P1482" s="291"/>
      <c r="Q1482" s="291">
        <f>Q1481</f>
        <v>12</v>
      </c>
      <c r="R1482" s="291"/>
      <c r="S1482" s="291"/>
      <c r="T1482" s="291"/>
      <c r="U1482" s="291"/>
      <c r="V1482" s="291"/>
      <c r="W1482" s="291"/>
      <c r="X1482" s="291"/>
      <c r="Y1482" s="291"/>
      <c r="Z1482" s="291"/>
      <c r="AA1482" s="291"/>
      <c r="AB1482" s="291"/>
      <c r="AC1482" s="291"/>
      <c r="AD1482" s="291"/>
      <c r="AE1482" s="406">
        <f>AE1481</f>
        <v>0</v>
      </c>
      <c r="AF1482" s="406">
        <f t="shared" ref="AF1482:AR1482" si="2053">AF1481</f>
        <v>0</v>
      </c>
      <c r="AG1482" s="406">
        <f t="shared" si="2053"/>
        <v>0</v>
      </c>
      <c r="AH1482" s="406">
        <f t="shared" si="2053"/>
        <v>0</v>
      </c>
      <c r="AI1482" s="406">
        <f t="shared" si="2053"/>
        <v>0</v>
      </c>
      <c r="AJ1482" s="406">
        <f t="shared" si="2053"/>
        <v>0</v>
      </c>
      <c r="AK1482" s="406">
        <f t="shared" si="2053"/>
        <v>0</v>
      </c>
      <c r="AL1482" s="406">
        <f t="shared" si="2053"/>
        <v>0</v>
      </c>
      <c r="AM1482" s="406">
        <f t="shared" si="2053"/>
        <v>0</v>
      </c>
      <c r="AN1482" s="406">
        <f t="shared" si="2053"/>
        <v>0</v>
      </c>
      <c r="AO1482" s="406">
        <f t="shared" si="2053"/>
        <v>0</v>
      </c>
      <c r="AP1482" s="406">
        <f t="shared" si="2053"/>
        <v>0</v>
      </c>
      <c r="AQ1482" s="406">
        <f t="shared" si="2053"/>
        <v>0</v>
      </c>
      <c r="AR1482" s="406">
        <f t="shared" si="2053"/>
        <v>0</v>
      </c>
      <c r="AS1482" s="302"/>
    </row>
    <row r="1483" spans="1:45" ht="15" hidden="1" customHeight="1" outlineLevel="1">
      <c r="A1483" s="519"/>
      <c r="B1483" s="290"/>
      <c r="C1483" s="287"/>
      <c r="D1483" s="287"/>
      <c r="E1483" s="287"/>
      <c r="F1483" s="287"/>
      <c r="G1483" s="287"/>
      <c r="H1483" s="287"/>
      <c r="I1483" s="287"/>
      <c r="J1483" s="287"/>
      <c r="K1483" s="287"/>
      <c r="L1483" s="287"/>
      <c r="M1483" s="287"/>
      <c r="N1483" s="287"/>
      <c r="O1483" s="287"/>
      <c r="P1483" s="287"/>
      <c r="Q1483" s="287"/>
      <c r="R1483" s="287"/>
      <c r="S1483" s="287"/>
      <c r="T1483" s="287"/>
      <c r="U1483" s="287"/>
      <c r="V1483" s="287"/>
      <c r="W1483" s="287"/>
      <c r="X1483" s="287"/>
      <c r="Y1483" s="287"/>
      <c r="Z1483" s="287"/>
      <c r="AA1483" s="287"/>
      <c r="AB1483" s="287"/>
      <c r="AC1483" s="287"/>
      <c r="AD1483" s="287"/>
      <c r="AE1483" s="407"/>
      <c r="AF1483" s="420"/>
      <c r="AG1483" s="420"/>
      <c r="AH1483" s="420"/>
      <c r="AI1483" s="420"/>
      <c r="AJ1483" s="420"/>
      <c r="AK1483" s="420"/>
      <c r="AL1483" s="420"/>
      <c r="AM1483" s="420"/>
      <c r="AN1483" s="420"/>
      <c r="AO1483" s="420"/>
      <c r="AP1483" s="420"/>
      <c r="AQ1483" s="420"/>
      <c r="AR1483" s="420"/>
      <c r="AS1483" s="302"/>
    </row>
    <row r="1484" spans="1:45" ht="15" hidden="1" customHeight="1" outlineLevel="1">
      <c r="A1484" s="519">
        <v>31</v>
      </c>
      <c r="B1484" s="423" t="s">
        <v>123</v>
      </c>
      <c r="C1484" s="287" t="s">
        <v>25</v>
      </c>
      <c r="D1484" s="291"/>
      <c r="E1484" s="291"/>
      <c r="F1484" s="291"/>
      <c r="G1484" s="291"/>
      <c r="H1484" s="291"/>
      <c r="I1484" s="291"/>
      <c r="J1484" s="291"/>
      <c r="K1484" s="291"/>
      <c r="L1484" s="291"/>
      <c r="M1484" s="291"/>
      <c r="N1484" s="291"/>
      <c r="O1484" s="291"/>
      <c r="P1484" s="291"/>
      <c r="Q1484" s="291">
        <v>12</v>
      </c>
      <c r="R1484" s="291"/>
      <c r="S1484" s="291"/>
      <c r="T1484" s="291"/>
      <c r="U1484" s="291"/>
      <c r="V1484" s="291"/>
      <c r="W1484" s="291"/>
      <c r="X1484" s="291"/>
      <c r="Y1484" s="291"/>
      <c r="Z1484" s="291"/>
      <c r="AA1484" s="291"/>
      <c r="AB1484" s="291"/>
      <c r="AC1484" s="291"/>
      <c r="AD1484" s="291"/>
      <c r="AE1484" s="421"/>
      <c r="AF1484" s="410"/>
      <c r="AG1484" s="410"/>
      <c r="AH1484" s="410"/>
      <c r="AI1484" s="410"/>
      <c r="AJ1484" s="410"/>
      <c r="AK1484" s="410"/>
      <c r="AL1484" s="410"/>
      <c r="AM1484" s="410"/>
      <c r="AN1484" s="410"/>
      <c r="AO1484" s="410"/>
      <c r="AP1484" s="410"/>
      <c r="AQ1484" s="410"/>
      <c r="AR1484" s="410"/>
      <c r="AS1484" s="292">
        <f>SUM(AE1484:AR1484)</f>
        <v>0</v>
      </c>
    </row>
    <row r="1485" spans="1:45" ht="15" hidden="1" customHeight="1" outlineLevel="1">
      <c r="A1485" s="519"/>
      <c r="B1485" s="290" t="s">
        <v>736</v>
      </c>
      <c r="C1485" s="287" t="s">
        <v>163</v>
      </c>
      <c r="D1485" s="291"/>
      <c r="E1485" s="291"/>
      <c r="F1485" s="291"/>
      <c r="G1485" s="291"/>
      <c r="H1485" s="291"/>
      <c r="I1485" s="291"/>
      <c r="J1485" s="291"/>
      <c r="K1485" s="291"/>
      <c r="L1485" s="291"/>
      <c r="M1485" s="291"/>
      <c r="N1485" s="291"/>
      <c r="O1485" s="291"/>
      <c r="P1485" s="291"/>
      <c r="Q1485" s="291">
        <f>Q1484</f>
        <v>12</v>
      </c>
      <c r="R1485" s="291"/>
      <c r="S1485" s="291"/>
      <c r="T1485" s="291"/>
      <c r="U1485" s="291"/>
      <c r="V1485" s="291"/>
      <c r="W1485" s="291"/>
      <c r="X1485" s="291"/>
      <c r="Y1485" s="291"/>
      <c r="Z1485" s="291"/>
      <c r="AA1485" s="291"/>
      <c r="AB1485" s="291"/>
      <c r="AC1485" s="291"/>
      <c r="AD1485" s="291"/>
      <c r="AE1485" s="406">
        <f>AE1484</f>
        <v>0</v>
      </c>
      <c r="AF1485" s="406">
        <f t="shared" ref="AF1485:AR1485" si="2054">AF1484</f>
        <v>0</v>
      </c>
      <c r="AG1485" s="406">
        <f t="shared" si="2054"/>
        <v>0</v>
      </c>
      <c r="AH1485" s="406">
        <f t="shared" si="2054"/>
        <v>0</v>
      </c>
      <c r="AI1485" s="406">
        <f t="shared" si="2054"/>
        <v>0</v>
      </c>
      <c r="AJ1485" s="406">
        <f t="shared" si="2054"/>
        <v>0</v>
      </c>
      <c r="AK1485" s="406">
        <f t="shared" si="2054"/>
        <v>0</v>
      </c>
      <c r="AL1485" s="406">
        <f t="shared" si="2054"/>
        <v>0</v>
      </c>
      <c r="AM1485" s="406">
        <f t="shared" si="2054"/>
        <v>0</v>
      </c>
      <c r="AN1485" s="406">
        <f t="shared" si="2054"/>
        <v>0</v>
      </c>
      <c r="AO1485" s="406">
        <f t="shared" si="2054"/>
        <v>0</v>
      </c>
      <c r="AP1485" s="406">
        <f t="shared" si="2054"/>
        <v>0</v>
      </c>
      <c r="AQ1485" s="406">
        <f t="shared" si="2054"/>
        <v>0</v>
      </c>
      <c r="AR1485" s="406">
        <f t="shared" si="2054"/>
        <v>0</v>
      </c>
      <c r="AS1485" s="302"/>
    </row>
    <row r="1486" spans="1:45" ht="15" hidden="1" customHeight="1" outlineLevel="1">
      <c r="A1486" s="519"/>
      <c r="B1486" s="423"/>
      <c r="C1486" s="287"/>
      <c r="D1486" s="287"/>
      <c r="E1486" s="287"/>
      <c r="F1486" s="287"/>
      <c r="G1486" s="287"/>
      <c r="H1486" s="287"/>
      <c r="I1486" s="287"/>
      <c r="J1486" s="287"/>
      <c r="K1486" s="287"/>
      <c r="L1486" s="287"/>
      <c r="M1486" s="287"/>
      <c r="N1486" s="287"/>
      <c r="O1486" s="287"/>
      <c r="P1486" s="287"/>
      <c r="Q1486" s="287"/>
      <c r="R1486" s="287"/>
      <c r="S1486" s="287"/>
      <c r="T1486" s="287"/>
      <c r="U1486" s="287"/>
      <c r="V1486" s="287"/>
      <c r="W1486" s="287"/>
      <c r="X1486" s="287"/>
      <c r="Y1486" s="287"/>
      <c r="Z1486" s="287"/>
      <c r="AA1486" s="287"/>
      <c r="AB1486" s="287"/>
      <c r="AC1486" s="287"/>
      <c r="AD1486" s="287"/>
      <c r="AE1486" s="407"/>
      <c r="AF1486" s="420"/>
      <c r="AG1486" s="420"/>
      <c r="AH1486" s="420"/>
      <c r="AI1486" s="420"/>
      <c r="AJ1486" s="420"/>
      <c r="AK1486" s="420"/>
      <c r="AL1486" s="420"/>
      <c r="AM1486" s="420"/>
      <c r="AN1486" s="420"/>
      <c r="AO1486" s="420"/>
      <c r="AP1486" s="420"/>
      <c r="AQ1486" s="420"/>
      <c r="AR1486" s="420"/>
      <c r="AS1486" s="302"/>
    </row>
    <row r="1487" spans="1:45" ht="15" hidden="1" customHeight="1" outlineLevel="1">
      <c r="A1487" s="519">
        <v>32</v>
      </c>
      <c r="B1487" s="423" t="s">
        <v>124</v>
      </c>
      <c r="C1487" s="287" t="s">
        <v>25</v>
      </c>
      <c r="D1487" s="291"/>
      <c r="E1487" s="291"/>
      <c r="F1487" s="291"/>
      <c r="G1487" s="291"/>
      <c r="H1487" s="291"/>
      <c r="I1487" s="291"/>
      <c r="J1487" s="291"/>
      <c r="K1487" s="291"/>
      <c r="L1487" s="291"/>
      <c r="M1487" s="291"/>
      <c r="N1487" s="291"/>
      <c r="O1487" s="291"/>
      <c r="P1487" s="291"/>
      <c r="Q1487" s="291">
        <v>12</v>
      </c>
      <c r="R1487" s="291"/>
      <c r="S1487" s="291"/>
      <c r="T1487" s="291"/>
      <c r="U1487" s="291"/>
      <c r="V1487" s="291"/>
      <c r="W1487" s="291"/>
      <c r="X1487" s="291"/>
      <c r="Y1487" s="291"/>
      <c r="Z1487" s="291"/>
      <c r="AA1487" s="291"/>
      <c r="AB1487" s="291"/>
      <c r="AC1487" s="291"/>
      <c r="AD1487" s="291"/>
      <c r="AE1487" s="421"/>
      <c r="AF1487" s="410"/>
      <c r="AG1487" s="410"/>
      <c r="AH1487" s="410"/>
      <c r="AI1487" s="410"/>
      <c r="AJ1487" s="410"/>
      <c r="AK1487" s="410"/>
      <c r="AL1487" s="410"/>
      <c r="AM1487" s="410"/>
      <c r="AN1487" s="410"/>
      <c r="AO1487" s="410"/>
      <c r="AP1487" s="410"/>
      <c r="AQ1487" s="410"/>
      <c r="AR1487" s="410"/>
      <c r="AS1487" s="292">
        <f>SUM(AE1487:AR1487)</f>
        <v>0</v>
      </c>
    </row>
    <row r="1488" spans="1:45" ht="15" hidden="1" customHeight="1" outlineLevel="1">
      <c r="A1488" s="519"/>
      <c r="B1488" s="290" t="s">
        <v>736</v>
      </c>
      <c r="C1488" s="287" t="s">
        <v>163</v>
      </c>
      <c r="D1488" s="291"/>
      <c r="E1488" s="291"/>
      <c r="F1488" s="291"/>
      <c r="G1488" s="291"/>
      <c r="H1488" s="291"/>
      <c r="I1488" s="291"/>
      <c r="J1488" s="291"/>
      <c r="K1488" s="291"/>
      <c r="L1488" s="291"/>
      <c r="M1488" s="291"/>
      <c r="N1488" s="291"/>
      <c r="O1488" s="291"/>
      <c r="P1488" s="291"/>
      <c r="Q1488" s="291">
        <f>Q1487</f>
        <v>12</v>
      </c>
      <c r="R1488" s="291"/>
      <c r="S1488" s="291"/>
      <c r="T1488" s="291"/>
      <c r="U1488" s="291"/>
      <c r="V1488" s="291"/>
      <c r="W1488" s="291"/>
      <c r="X1488" s="291"/>
      <c r="Y1488" s="291"/>
      <c r="Z1488" s="291"/>
      <c r="AA1488" s="291"/>
      <c r="AB1488" s="291"/>
      <c r="AC1488" s="291"/>
      <c r="AD1488" s="291"/>
      <c r="AE1488" s="406">
        <f>AE1487</f>
        <v>0</v>
      </c>
      <c r="AF1488" s="406">
        <f t="shared" ref="AF1488:AR1488" si="2055">AF1487</f>
        <v>0</v>
      </c>
      <c r="AG1488" s="406">
        <f t="shared" si="2055"/>
        <v>0</v>
      </c>
      <c r="AH1488" s="406">
        <f t="shared" si="2055"/>
        <v>0</v>
      </c>
      <c r="AI1488" s="406">
        <f t="shared" si="2055"/>
        <v>0</v>
      </c>
      <c r="AJ1488" s="406">
        <f t="shared" si="2055"/>
        <v>0</v>
      </c>
      <c r="AK1488" s="406">
        <f t="shared" si="2055"/>
        <v>0</v>
      </c>
      <c r="AL1488" s="406">
        <f t="shared" si="2055"/>
        <v>0</v>
      </c>
      <c r="AM1488" s="406">
        <f t="shared" si="2055"/>
        <v>0</v>
      </c>
      <c r="AN1488" s="406">
        <f t="shared" si="2055"/>
        <v>0</v>
      </c>
      <c r="AO1488" s="406">
        <f t="shared" si="2055"/>
        <v>0</v>
      </c>
      <c r="AP1488" s="406">
        <f t="shared" si="2055"/>
        <v>0</v>
      </c>
      <c r="AQ1488" s="406">
        <f t="shared" si="2055"/>
        <v>0</v>
      </c>
      <c r="AR1488" s="406">
        <f t="shared" si="2055"/>
        <v>0</v>
      </c>
      <c r="AS1488" s="302"/>
    </row>
    <row r="1489" spans="1:45" ht="15" hidden="1" customHeight="1" outlineLevel="1">
      <c r="A1489" s="519"/>
      <c r="B1489" s="423"/>
      <c r="C1489" s="287"/>
      <c r="D1489" s="287"/>
      <c r="E1489" s="287"/>
      <c r="F1489" s="287"/>
      <c r="G1489" s="287"/>
      <c r="H1489" s="287"/>
      <c r="I1489" s="287"/>
      <c r="J1489" s="287"/>
      <c r="K1489" s="287"/>
      <c r="L1489" s="287"/>
      <c r="M1489" s="287"/>
      <c r="N1489" s="287"/>
      <c r="O1489" s="287"/>
      <c r="P1489" s="287"/>
      <c r="Q1489" s="287"/>
      <c r="R1489" s="287"/>
      <c r="S1489" s="287"/>
      <c r="T1489" s="287"/>
      <c r="U1489" s="287"/>
      <c r="V1489" s="287"/>
      <c r="W1489" s="287"/>
      <c r="X1489" s="287"/>
      <c r="Y1489" s="287"/>
      <c r="Z1489" s="287"/>
      <c r="AA1489" s="287"/>
      <c r="AB1489" s="287"/>
      <c r="AC1489" s="287"/>
      <c r="AD1489" s="287"/>
      <c r="AE1489" s="407"/>
      <c r="AF1489" s="420"/>
      <c r="AG1489" s="420"/>
      <c r="AH1489" s="420"/>
      <c r="AI1489" s="420"/>
      <c r="AJ1489" s="420"/>
      <c r="AK1489" s="420"/>
      <c r="AL1489" s="420"/>
      <c r="AM1489" s="420"/>
      <c r="AN1489" s="420"/>
      <c r="AO1489" s="420"/>
      <c r="AP1489" s="420"/>
      <c r="AQ1489" s="420"/>
      <c r="AR1489" s="420"/>
      <c r="AS1489" s="302"/>
    </row>
    <row r="1490" spans="1:45" ht="15" hidden="1" customHeight="1" outlineLevel="1">
      <c r="A1490" s="519"/>
      <c r="B1490" s="284" t="s">
        <v>498</v>
      </c>
      <c r="C1490" s="287"/>
      <c r="D1490" s="287"/>
      <c r="E1490" s="287"/>
      <c r="F1490" s="287"/>
      <c r="G1490" s="287"/>
      <c r="H1490" s="287"/>
      <c r="I1490" s="287"/>
      <c r="J1490" s="287"/>
      <c r="K1490" s="287"/>
      <c r="L1490" s="287"/>
      <c r="M1490" s="287"/>
      <c r="N1490" s="287"/>
      <c r="O1490" s="287"/>
      <c r="P1490" s="287"/>
      <c r="Q1490" s="287"/>
      <c r="R1490" s="287"/>
      <c r="S1490" s="287"/>
      <c r="T1490" s="287"/>
      <c r="U1490" s="287"/>
      <c r="V1490" s="287"/>
      <c r="W1490" s="287"/>
      <c r="X1490" s="287"/>
      <c r="Y1490" s="287"/>
      <c r="Z1490" s="287"/>
      <c r="AA1490" s="287"/>
      <c r="AB1490" s="287"/>
      <c r="AC1490" s="287"/>
      <c r="AD1490" s="287"/>
      <c r="AE1490" s="407"/>
      <c r="AF1490" s="420"/>
      <c r="AG1490" s="420"/>
      <c r="AH1490" s="420"/>
      <c r="AI1490" s="420"/>
      <c r="AJ1490" s="420"/>
      <c r="AK1490" s="420"/>
      <c r="AL1490" s="420"/>
      <c r="AM1490" s="420"/>
      <c r="AN1490" s="420"/>
      <c r="AO1490" s="420"/>
      <c r="AP1490" s="420"/>
      <c r="AQ1490" s="420"/>
      <c r="AR1490" s="420"/>
      <c r="AS1490" s="302"/>
    </row>
    <row r="1491" spans="1:45" ht="15" hidden="1" customHeight="1" outlineLevel="1">
      <c r="A1491" s="519">
        <v>33</v>
      </c>
      <c r="B1491" s="423" t="s">
        <v>125</v>
      </c>
      <c r="C1491" s="287" t="s">
        <v>25</v>
      </c>
      <c r="D1491" s="291"/>
      <c r="E1491" s="291"/>
      <c r="F1491" s="291"/>
      <c r="G1491" s="291"/>
      <c r="H1491" s="291"/>
      <c r="I1491" s="291"/>
      <c r="J1491" s="291"/>
      <c r="K1491" s="291"/>
      <c r="L1491" s="291"/>
      <c r="M1491" s="291"/>
      <c r="N1491" s="291"/>
      <c r="O1491" s="291"/>
      <c r="P1491" s="291"/>
      <c r="Q1491" s="291">
        <v>0</v>
      </c>
      <c r="R1491" s="291"/>
      <c r="S1491" s="291"/>
      <c r="T1491" s="291"/>
      <c r="U1491" s="291"/>
      <c r="V1491" s="291"/>
      <c r="W1491" s="291"/>
      <c r="X1491" s="291"/>
      <c r="Y1491" s="291"/>
      <c r="Z1491" s="291"/>
      <c r="AA1491" s="291"/>
      <c r="AB1491" s="291"/>
      <c r="AC1491" s="291"/>
      <c r="AD1491" s="291"/>
      <c r="AE1491" s="421"/>
      <c r="AF1491" s="410"/>
      <c r="AG1491" s="410"/>
      <c r="AH1491" s="410"/>
      <c r="AI1491" s="410"/>
      <c r="AJ1491" s="410"/>
      <c r="AK1491" s="410"/>
      <c r="AL1491" s="410"/>
      <c r="AM1491" s="410"/>
      <c r="AN1491" s="410"/>
      <c r="AO1491" s="410"/>
      <c r="AP1491" s="410"/>
      <c r="AQ1491" s="410"/>
      <c r="AR1491" s="410"/>
      <c r="AS1491" s="292">
        <f>SUM(AE1491:AR1491)</f>
        <v>0</v>
      </c>
    </row>
    <row r="1492" spans="1:45" ht="15" hidden="1" customHeight="1" outlineLevel="1">
      <c r="A1492" s="519"/>
      <c r="B1492" s="290" t="s">
        <v>736</v>
      </c>
      <c r="C1492" s="287" t="s">
        <v>163</v>
      </c>
      <c r="D1492" s="291"/>
      <c r="E1492" s="291"/>
      <c r="F1492" s="291"/>
      <c r="G1492" s="291"/>
      <c r="H1492" s="291"/>
      <c r="I1492" s="291"/>
      <c r="J1492" s="291"/>
      <c r="K1492" s="291"/>
      <c r="L1492" s="291"/>
      <c r="M1492" s="291"/>
      <c r="N1492" s="291"/>
      <c r="O1492" s="291"/>
      <c r="P1492" s="291"/>
      <c r="Q1492" s="291">
        <f>Q1491</f>
        <v>0</v>
      </c>
      <c r="R1492" s="291"/>
      <c r="S1492" s="291"/>
      <c r="T1492" s="291"/>
      <c r="U1492" s="291"/>
      <c r="V1492" s="291"/>
      <c r="W1492" s="291"/>
      <c r="X1492" s="291"/>
      <c r="Y1492" s="291"/>
      <c r="Z1492" s="291"/>
      <c r="AA1492" s="291"/>
      <c r="AB1492" s="291"/>
      <c r="AC1492" s="291"/>
      <c r="AD1492" s="291"/>
      <c r="AE1492" s="406">
        <f>AE1491</f>
        <v>0</v>
      </c>
      <c r="AF1492" s="406">
        <f t="shared" ref="AF1492:AR1492" si="2056">AF1491</f>
        <v>0</v>
      </c>
      <c r="AG1492" s="406">
        <f t="shared" si="2056"/>
        <v>0</v>
      </c>
      <c r="AH1492" s="406">
        <f t="shared" si="2056"/>
        <v>0</v>
      </c>
      <c r="AI1492" s="406">
        <f t="shared" si="2056"/>
        <v>0</v>
      </c>
      <c r="AJ1492" s="406">
        <f t="shared" si="2056"/>
        <v>0</v>
      </c>
      <c r="AK1492" s="406">
        <f t="shared" si="2056"/>
        <v>0</v>
      </c>
      <c r="AL1492" s="406">
        <f t="shared" si="2056"/>
        <v>0</v>
      </c>
      <c r="AM1492" s="406">
        <f t="shared" si="2056"/>
        <v>0</v>
      </c>
      <c r="AN1492" s="406">
        <f t="shared" si="2056"/>
        <v>0</v>
      </c>
      <c r="AO1492" s="406">
        <f t="shared" si="2056"/>
        <v>0</v>
      </c>
      <c r="AP1492" s="406">
        <f t="shared" si="2056"/>
        <v>0</v>
      </c>
      <c r="AQ1492" s="406">
        <f t="shared" si="2056"/>
        <v>0</v>
      </c>
      <c r="AR1492" s="406">
        <f t="shared" si="2056"/>
        <v>0</v>
      </c>
      <c r="AS1492" s="302"/>
    </row>
    <row r="1493" spans="1:45" ht="15" hidden="1" customHeight="1" outlineLevel="1">
      <c r="A1493" s="519"/>
      <c r="B1493" s="423"/>
      <c r="C1493" s="287"/>
      <c r="D1493" s="287"/>
      <c r="E1493" s="287"/>
      <c r="F1493" s="287"/>
      <c r="G1493" s="287"/>
      <c r="H1493" s="287"/>
      <c r="I1493" s="287"/>
      <c r="J1493" s="287"/>
      <c r="K1493" s="287"/>
      <c r="L1493" s="287"/>
      <c r="M1493" s="287"/>
      <c r="N1493" s="287"/>
      <c r="O1493" s="287"/>
      <c r="P1493" s="287"/>
      <c r="Q1493" s="287"/>
      <c r="R1493" s="287"/>
      <c r="S1493" s="287"/>
      <c r="T1493" s="287"/>
      <c r="U1493" s="287"/>
      <c r="V1493" s="287"/>
      <c r="W1493" s="287"/>
      <c r="X1493" s="287"/>
      <c r="Y1493" s="287"/>
      <c r="Z1493" s="287"/>
      <c r="AA1493" s="287"/>
      <c r="AB1493" s="287"/>
      <c r="AC1493" s="287"/>
      <c r="AD1493" s="287"/>
      <c r="AE1493" s="407"/>
      <c r="AF1493" s="420"/>
      <c r="AG1493" s="420"/>
      <c r="AH1493" s="420"/>
      <c r="AI1493" s="420"/>
      <c r="AJ1493" s="420"/>
      <c r="AK1493" s="420"/>
      <c r="AL1493" s="420"/>
      <c r="AM1493" s="420"/>
      <c r="AN1493" s="420"/>
      <c r="AO1493" s="420"/>
      <c r="AP1493" s="420"/>
      <c r="AQ1493" s="420"/>
      <c r="AR1493" s="420"/>
      <c r="AS1493" s="302"/>
    </row>
    <row r="1494" spans="1:45" ht="15" hidden="1" customHeight="1" outlineLevel="1">
      <c r="A1494" s="519">
        <v>34</v>
      </c>
      <c r="B1494" s="423" t="s">
        <v>126</v>
      </c>
      <c r="C1494" s="287" t="s">
        <v>25</v>
      </c>
      <c r="D1494" s="291"/>
      <c r="E1494" s="291"/>
      <c r="F1494" s="291"/>
      <c r="G1494" s="291"/>
      <c r="H1494" s="291"/>
      <c r="I1494" s="291"/>
      <c r="J1494" s="291"/>
      <c r="K1494" s="291"/>
      <c r="L1494" s="291"/>
      <c r="M1494" s="291"/>
      <c r="N1494" s="291"/>
      <c r="O1494" s="291"/>
      <c r="P1494" s="291"/>
      <c r="Q1494" s="291">
        <v>0</v>
      </c>
      <c r="R1494" s="291"/>
      <c r="S1494" s="291"/>
      <c r="T1494" s="291"/>
      <c r="U1494" s="291"/>
      <c r="V1494" s="291"/>
      <c r="W1494" s="291"/>
      <c r="X1494" s="291"/>
      <c r="Y1494" s="291"/>
      <c r="Z1494" s="291"/>
      <c r="AA1494" s="291"/>
      <c r="AB1494" s="291"/>
      <c r="AC1494" s="291"/>
      <c r="AD1494" s="291"/>
      <c r="AE1494" s="421"/>
      <c r="AF1494" s="410"/>
      <c r="AG1494" s="410"/>
      <c r="AH1494" s="410"/>
      <c r="AI1494" s="410"/>
      <c r="AJ1494" s="410"/>
      <c r="AK1494" s="410"/>
      <c r="AL1494" s="410"/>
      <c r="AM1494" s="410"/>
      <c r="AN1494" s="410"/>
      <c r="AO1494" s="410"/>
      <c r="AP1494" s="410"/>
      <c r="AQ1494" s="410"/>
      <c r="AR1494" s="410"/>
      <c r="AS1494" s="292">
        <f>SUM(AE1494:AR1494)</f>
        <v>0</v>
      </c>
    </row>
    <row r="1495" spans="1:45" ht="15" hidden="1" customHeight="1" outlineLevel="1">
      <c r="A1495" s="519"/>
      <c r="B1495" s="290" t="s">
        <v>736</v>
      </c>
      <c r="C1495" s="287" t="s">
        <v>163</v>
      </c>
      <c r="D1495" s="291"/>
      <c r="E1495" s="291"/>
      <c r="F1495" s="291"/>
      <c r="G1495" s="291"/>
      <c r="H1495" s="291"/>
      <c r="I1495" s="291"/>
      <c r="J1495" s="291"/>
      <c r="K1495" s="291"/>
      <c r="L1495" s="291"/>
      <c r="M1495" s="291"/>
      <c r="N1495" s="291"/>
      <c r="O1495" s="291"/>
      <c r="P1495" s="291"/>
      <c r="Q1495" s="291">
        <f>Q1494</f>
        <v>0</v>
      </c>
      <c r="R1495" s="291"/>
      <c r="S1495" s="291"/>
      <c r="T1495" s="291"/>
      <c r="U1495" s="291"/>
      <c r="V1495" s="291"/>
      <c r="W1495" s="291"/>
      <c r="X1495" s="291"/>
      <c r="Y1495" s="291"/>
      <c r="Z1495" s="291"/>
      <c r="AA1495" s="291"/>
      <c r="AB1495" s="291"/>
      <c r="AC1495" s="291"/>
      <c r="AD1495" s="291"/>
      <c r="AE1495" s="406">
        <f>AE1494</f>
        <v>0</v>
      </c>
      <c r="AF1495" s="406">
        <f t="shared" ref="AF1495:AR1495" si="2057">AF1494</f>
        <v>0</v>
      </c>
      <c r="AG1495" s="406">
        <f t="shared" si="2057"/>
        <v>0</v>
      </c>
      <c r="AH1495" s="406">
        <f t="shared" si="2057"/>
        <v>0</v>
      </c>
      <c r="AI1495" s="406">
        <f t="shared" si="2057"/>
        <v>0</v>
      </c>
      <c r="AJ1495" s="406">
        <f t="shared" si="2057"/>
        <v>0</v>
      </c>
      <c r="AK1495" s="406">
        <f t="shared" si="2057"/>
        <v>0</v>
      </c>
      <c r="AL1495" s="406">
        <f t="shared" si="2057"/>
        <v>0</v>
      </c>
      <c r="AM1495" s="406">
        <f t="shared" si="2057"/>
        <v>0</v>
      </c>
      <c r="AN1495" s="406">
        <f t="shared" si="2057"/>
        <v>0</v>
      </c>
      <c r="AO1495" s="406">
        <f t="shared" si="2057"/>
        <v>0</v>
      </c>
      <c r="AP1495" s="406">
        <f t="shared" si="2057"/>
        <v>0</v>
      </c>
      <c r="AQ1495" s="406">
        <f t="shared" si="2057"/>
        <v>0</v>
      </c>
      <c r="AR1495" s="406">
        <f t="shared" si="2057"/>
        <v>0</v>
      </c>
      <c r="AS1495" s="302"/>
    </row>
    <row r="1496" spans="1:45" ht="15" hidden="1" customHeight="1" outlineLevel="1">
      <c r="A1496" s="519"/>
      <c r="B1496" s="423"/>
      <c r="C1496" s="287"/>
      <c r="D1496" s="287"/>
      <c r="E1496" s="287"/>
      <c r="F1496" s="287"/>
      <c r="G1496" s="287"/>
      <c r="H1496" s="287"/>
      <c r="I1496" s="287"/>
      <c r="J1496" s="287"/>
      <c r="K1496" s="287"/>
      <c r="L1496" s="287"/>
      <c r="M1496" s="287"/>
      <c r="N1496" s="287"/>
      <c r="O1496" s="287"/>
      <c r="P1496" s="287"/>
      <c r="Q1496" s="287"/>
      <c r="R1496" s="287"/>
      <c r="S1496" s="287"/>
      <c r="T1496" s="287"/>
      <c r="U1496" s="287"/>
      <c r="V1496" s="287"/>
      <c r="W1496" s="287"/>
      <c r="X1496" s="287"/>
      <c r="Y1496" s="287"/>
      <c r="Z1496" s="287"/>
      <c r="AA1496" s="287"/>
      <c r="AB1496" s="287"/>
      <c r="AC1496" s="287"/>
      <c r="AD1496" s="287"/>
      <c r="AE1496" s="407"/>
      <c r="AF1496" s="420"/>
      <c r="AG1496" s="420"/>
      <c r="AH1496" s="420"/>
      <c r="AI1496" s="420"/>
      <c r="AJ1496" s="420"/>
      <c r="AK1496" s="420"/>
      <c r="AL1496" s="420"/>
      <c r="AM1496" s="420"/>
      <c r="AN1496" s="420"/>
      <c r="AO1496" s="420"/>
      <c r="AP1496" s="420"/>
      <c r="AQ1496" s="420"/>
      <c r="AR1496" s="420"/>
      <c r="AS1496" s="302"/>
    </row>
    <row r="1497" spans="1:45" ht="15" hidden="1" customHeight="1" outlineLevel="1">
      <c r="A1497" s="519">
        <v>35</v>
      </c>
      <c r="B1497" s="423" t="s">
        <v>127</v>
      </c>
      <c r="C1497" s="287" t="s">
        <v>25</v>
      </c>
      <c r="D1497" s="291"/>
      <c r="E1497" s="291"/>
      <c r="F1497" s="291"/>
      <c r="G1497" s="291"/>
      <c r="H1497" s="291"/>
      <c r="I1497" s="291"/>
      <c r="J1497" s="291"/>
      <c r="K1497" s="291"/>
      <c r="L1497" s="291"/>
      <c r="M1497" s="291"/>
      <c r="N1497" s="291"/>
      <c r="O1497" s="291"/>
      <c r="P1497" s="291"/>
      <c r="Q1497" s="291">
        <v>0</v>
      </c>
      <c r="R1497" s="291"/>
      <c r="S1497" s="291"/>
      <c r="T1497" s="291"/>
      <c r="U1497" s="291"/>
      <c r="V1497" s="291"/>
      <c r="W1497" s="291"/>
      <c r="X1497" s="291"/>
      <c r="Y1497" s="291"/>
      <c r="Z1497" s="291"/>
      <c r="AA1497" s="291"/>
      <c r="AB1497" s="291"/>
      <c r="AC1497" s="291"/>
      <c r="AD1497" s="291"/>
      <c r="AE1497" s="421"/>
      <c r="AF1497" s="410"/>
      <c r="AG1497" s="410"/>
      <c r="AH1497" s="410"/>
      <c r="AI1497" s="410"/>
      <c r="AJ1497" s="410"/>
      <c r="AK1497" s="410"/>
      <c r="AL1497" s="410"/>
      <c r="AM1497" s="410"/>
      <c r="AN1497" s="410"/>
      <c r="AO1497" s="410"/>
      <c r="AP1497" s="410"/>
      <c r="AQ1497" s="410"/>
      <c r="AR1497" s="410"/>
      <c r="AS1497" s="292">
        <f>SUM(AE1497:AR1497)</f>
        <v>0</v>
      </c>
    </row>
    <row r="1498" spans="1:45" ht="15" hidden="1" customHeight="1" outlineLevel="1">
      <c r="A1498" s="519"/>
      <c r="B1498" s="290" t="s">
        <v>736</v>
      </c>
      <c r="C1498" s="287" t="s">
        <v>163</v>
      </c>
      <c r="D1498" s="291"/>
      <c r="E1498" s="291"/>
      <c r="F1498" s="291"/>
      <c r="G1498" s="291"/>
      <c r="H1498" s="291"/>
      <c r="I1498" s="291"/>
      <c r="J1498" s="291"/>
      <c r="K1498" s="291"/>
      <c r="L1498" s="291"/>
      <c r="M1498" s="291"/>
      <c r="N1498" s="291"/>
      <c r="O1498" s="291"/>
      <c r="P1498" s="291"/>
      <c r="Q1498" s="291">
        <f>Q1497</f>
        <v>0</v>
      </c>
      <c r="R1498" s="291"/>
      <c r="S1498" s="291"/>
      <c r="T1498" s="291"/>
      <c r="U1498" s="291"/>
      <c r="V1498" s="291"/>
      <c r="W1498" s="291"/>
      <c r="X1498" s="291"/>
      <c r="Y1498" s="291"/>
      <c r="Z1498" s="291"/>
      <c r="AA1498" s="291"/>
      <c r="AB1498" s="291"/>
      <c r="AC1498" s="291"/>
      <c r="AD1498" s="291"/>
      <c r="AE1498" s="406">
        <f>AE1497</f>
        <v>0</v>
      </c>
      <c r="AF1498" s="406">
        <f t="shared" ref="AF1498:AR1498" si="2058">AF1497</f>
        <v>0</v>
      </c>
      <c r="AG1498" s="406">
        <f t="shared" si="2058"/>
        <v>0</v>
      </c>
      <c r="AH1498" s="406">
        <f t="shared" si="2058"/>
        <v>0</v>
      </c>
      <c r="AI1498" s="406">
        <f t="shared" si="2058"/>
        <v>0</v>
      </c>
      <c r="AJ1498" s="406">
        <f t="shared" si="2058"/>
        <v>0</v>
      </c>
      <c r="AK1498" s="406">
        <f t="shared" si="2058"/>
        <v>0</v>
      </c>
      <c r="AL1498" s="406">
        <f t="shared" si="2058"/>
        <v>0</v>
      </c>
      <c r="AM1498" s="406">
        <f t="shared" si="2058"/>
        <v>0</v>
      </c>
      <c r="AN1498" s="406">
        <f t="shared" si="2058"/>
        <v>0</v>
      </c>
      <c r="AO1498" s="406">
        <f t="shared" si="2058"/>
        <v>0</v>
      </c>
      <c r="AP1498" s="406">
        <f t="shared" si="2058"/>
        <v>0</v>
      </c>
      <c r="AQ1498" s="406">
        <f t="shared" si="2058"/>
        <v>0</v>
      </c>
      <c r="AR1498" s="406">
        <f t="shared" si="2058"/>
        <v>0</v>
      </c>
      <c r="AS1498" s="302"/>
    </row>
    <row r="1499" spans="1:45" ht="15" hidden="1" customHeight="1" outlineLevel="1">
      <c r="A1499" s="519"/>
      <c r="B1499" s="426"/>
      <c r="C1499" s="287"/>
      <c r="D1499" s="287"/>
      <c r="E1499" s="287"/>
      <c r="F1499" s="287"/>
      <c r="G1499" s="287"/>
      <c r="H1499" s="287"/>
      <c r="I1499" s="287"/>
      <c r="J1499" s="287"/>
      <c r="K1499" s="287"/>
      <c r="L1499" s="287"/>
      <c r="M1499" s="287"/>
      <c r="N1499" s="287"/>
      <c r="O1499" s="287"/>
      <c r="P1499" s="287"/>
      <c r="Q1499" s="287"/>
      <c r="R1499" s="287"/>
      <c r="S1499" s="287"/>
      <c r="T1499" s="287"/>
      <c r="U1499" s="287"/>
      <c r="V1499" s="287"/>
      <c r="W1499" s="287"/>
      <c r="X1499" s="287"/>
      <c r="Y1499" s="287"/>
      <c r="Z1499" s="287"/>
      <c r="AA1499" s="287"/>
      <c r="AB1499" s="287"/>
      <c r="AC1499" s="287"/>
      <c r="AD1499" s="287"/>
      <c r="AE1499" s="407"/>
      <c r="AF1499" s="420"/>
      <c r="AG1499" s="420"/>
      <c r="AH1499" s="420"/>
      <c r="AI1499" s="420"/>
      <c r="AJ1499" s="420"/>
      <c r="AK1499" s="420"/>
      <c r="AL1499" s="420"/>
      <c r="AM1499" s="420"/>
      <c r="AN1499" s="420"/>
      <c r="AO1499" s="420"/>
      <c r="AP1499" s="420"/>
      <c r="AQ1499" s="420"/>
      <c r="AR1499" s="420"/>
      <c r="AS1499" s="302"/>
    </row>
    <row r="1500" spans="1:45" ht="15" hidden="1" customHeight="1" outlineLevel="1">
      <c r="A1500" s="519"/>
      <c r="B1500" s="284" t="s">
        <v>499</v>
      </c>
      <c r="C1500" s="287"/>
      <c r="D1500" s="287"/>
      <c r="E1500" s="287"/>
      <c r="F1500" s="287"/>
      <c r="G1500" s="287"/>
      <c r="H1500" s="287"/>
      <c r="I1500" s="287"/>
      <c r="J1500" s="287"/>
      <c r="K1500" s="287"/>
      <c r="L1500" s="287"/>
      <c r="M1500" s="287"/>
      <c r="N1500" s="287"/>
      <c r="O1500" s="287"/>
      <c r="P1500" s="287"/>
      <c r="Q1500" s="287"/>
      <c r="R1500" s="287"/>
      <c r="S1500" s="287"/>
      <c r="T1500" s="287"/>
      <c r="U1500" s="287"/>
      <c r="V1500" s="287"/>
      <c r="W1500" s="287"/>
      <c r="X1500" s="287"/>
      <c r="Y1500" s="287"/>
      <c r="Z1500" s="287"/>
      <c r="AA1500" s="287"/>
      <c r="AB1500" s="287"/>
      <c r="AC1500" s="287"/>
      <c r="AD1500" s="287"/>
      <c r="AE1500" s="407"/>
      <c r="AF1500" s="420"/>
      <c r="AG1500" s="420"/>
      <c r="AH1500" s="420"/>
      <c r="AI1500" s="420"/>
      <c r="AJ1500" s="420"/>
      <c r="AK1500" s="420"/>
      <c r="AL1500" s="420"/>
      <c r="AM1500" s="420"/>
      <c r="AN1500" s="420"/>
      <c r="AO1500" s="420"/>
      <c r="AP1500" s="420"/>
      <c r="AQ1500" s="420"/>
      <c r="AR1500" s="420"/>
      <c r="AS1500" s="302"/>
    </row>
    <row r="1501" spans="1:45" ht="28.5" hidden="1" customHeight="1" outlineLevel="1">
      <c r="A1501" s="519">
        <v>36</v>
      </c>
      <c r="B1501" s="423" t="s">
        <v>128</v>
      </c>
      <c r="C1501" s="287" t="s">
        <v>25</v>
      </c>
      <c r="D1501" s="291"/>
      <c r="E1501" s="291"/>
      <c r="F1501" s="291"/>
      <c r="G1501" s="291"/>
      <c r="H1501" s="291"/>
      <c r="I1501" s="291"/>
      <c r="J1501" s="291"/>
      <c r="K1501" s="291"/>
      <c r="L1501" s="291"/>
      <c r="M1501" s="291"/>
      <c r="N1501" s="291"/>
      <c r="O1501" s="291"/>
      <c r="P1501" s="291"/>
      <c r="Q1501" s="291">
        <v>12</v>
      </c>
      <c r="R1501" s="291"/>
      <c r="S1501" s="291"/>
      <c r="T1501" s="291"/>
      <c r="U1501" s="291"/>
      <c r="V1501" s="291"/>
      <c r="W1501" s="291"/>
      <c r="X1501" s="291"/>
      <c r="Y1501" s="291"/>
      <c r="Z1501" s="291"/>
      <c r="AA1501" s="291"/>
      <c r="AB1501" s="291"/>
      <c r="AC1501" s="291"/>
      <c r="AD1501" s="291"/>
      <c r="AE1501" s="421"/>
      <c r="AF1501" s="410"/>
      <c r="AG1501" s="410"/>
      <c r="AH1501" s="410"/>
      <c r="AI1501" s="410"/>
      <c r="AJ1501" s="410"/>
      <c r="AK1501" s="410"/>
      <c r="AL1501" s="410"/>
      <c r="AM1501" s="410"/>
      <c r="AN1501" s="410"/>
      <c r="AO1501" s="410"/>
      <c r="AP1501" s="410"/>
      <c r="AQ1501" s="410"/>
      <c r="AR1501" s="410"/>
      <c r="AS1501" s="292">
        <f>SUM(AE1501:AR1501)</f>
        <v>0</v>
      </c>
    </row>
    <row r="1502" spans="1:45" ht="15" hidden="1" customHeight="1" outlineLevel="1">
      <c r="A1502" s="519"/>
      <c r="B1502" s="290" t="s">
        <v>736</v>
      </c>
      <c r="C1502" s="287" t="s">
        <v>163</v>
      </c>
      <c r="D1502" s="291"/>
      <c r="E1502" s="291"/>
      <c r="F1502" s="291"/>
      <c r="G1502" s="291"/>
      <c r="H1502" s="291"/>
      <c r="I1502" s="291"/>
      <c r="J1502" s="291"/>
      <c r="K1502" s="291"/>
      <c r="L1502" s="291"/>
      <c r="M1502" s="291"/>
      <c r="N1502" s="291"/>
      <c r="O1502" s="291"/>
      <c r="P1502" s="291"/>
      <c r="Q1502" s="291">
        <f>Q1501</f>
        <v>12</v>
      </c>
      <c r="R1502" s="291"/>
      <c r="S1502" s="291"/>
      <c r="T1502" s="291"/>
      <c r="U1502" s="291"/>
      <c r="V1502" s="291"/>
      <c r="W1502" s="291"/>
      <c r="X1502" s="291"/>
      <c r="Y1502" s="291"/>
      <c r="Z1502" s="291"/>
      <c r="AA1502" s="291"/>
      <c r="AB1502" s="291"/>
      <c r="AC1502" s="291"/>
      <c r="AD1502" s="291"/>
      <c r="AE1502" s="406">
        <f>AE1501</f>
        <v>0</v>
      </c>
      <c r="AF1502" s="406">
        <f t="shared" ref="AF1502:AR1502" si="2059">AF1501</f>
        <v>0</v>
      </c>
      <c r="AG1502" s="406">
        <f t="shared" si="2059"/>
        <v>0</v>
      </c>
      <c r="AH1502" s="406">
        <f t="shared" si="2059"/>
        <v>0</v>
      </c>
      <c r="AI1502" s="406">
        <f t="shared" si="2059"/>
        <v>0</v>
      </c>
      <c r="AJ1502" s="406">
        <f t="shared" si="2059"/>
        <v>0</v>
      </c>
      <c r="AK1502" s="406">
        <f t="shared" si="2059"/>
        <v>0</v>
      </c>
      <c r="AL1502" s="406">
        <f t="shared" si="2059"/>
        <v>0</v>
      </c>
      <c r="AM1502" s="406">
        <f t="shared" si="2059"/>
        <v>0</v>
      </c>
      <c r="AN1502" s="406">
        <f t="shared" si="2059"/>
        <v>0</v>
      </c>
      <c r="AO1502" s="406">
        <f t="shared" si="2059"/>
        <v>0</v>
      </c>
      <c r="AP1502" s="406">
        <f t="shared" si="2059"/>
        <v>0</v>
      </c>
      <c r="AQ1502" s="406">
        <f t="shared" si="2059"/>
        <v>0</v>
      </c>
      <c r="AR1502" s="406">
        <f t="shared" si="2059"/>
        <v>0</v>
      </c>
      <c r="AS1502" s="302"/>
    </row>
    <row r="1503" spans="1:45" ht="15" hidden="1" customHeight="1" outlineLevel="1">
      <c r="A1503" s="519"/>
      <c r="B1503" s="423"/>
      <c r="C1503" s="287"/>
      <c r="D1503" s="287"/>
      <c r="E1503" s="287"/>
      <c r="F1503" s="287"/>
      <c r="G1503" s="287"/>
      <c r="H1503" s="287"/>
      <c r="I1503" s="287"/>
      <c r="J1503" s="287"/>
      <c r="K1503" s="287"/>
      <c r="L1503" s="287"/>
      <c r="M1503" s="287"/>
      <c r="N1503" s="287"/>
      <c r="O1503" s="287"/>
      <c r="P1503" s="287"/>
      <c r="Q1503" s="287"/>
      <c r="R1503" s="287"/>
      <c r="S1503" s="287"/>
      <c r="T1503" s="287"/>
      <c r="U1503" s="287"/>
      <c r="V1503" s="287"/>
      <c r="W1503" s="287"/>
      <c r="X1503" s="287"/>
      <c r="Y1503" s="287"/>
      <c r="Z1503" s="287"/>
      <c r="AA1503" s="287"/>
      <c r="AB1503" s="287"/>
      <c r="AC1503" s="287"/>
      <c r="AD1503" s="287"/>
      <c r="AE1503" s="407"/>
      <c r="AF1503" s="420"/>
      <c r="AG1503" s="420"/>
      <c r="AH1503" s="420"/>
      <c r="AI1503" s="420"/>
      <c r="AJ1503" s="420"/>
      <c r="AK1503" s="420"/>
      <c r="AL1503" s="420"/>
      <c r="AM1503" s="420"/>
      <c r="AN1503" s="420"/>
      <c r="AO1503" s="420"/>
      <c r="AP1503" s="420"/>
      <c r="AQ1503" s="420"/>
      <c r="AR1503" s="420"/>
      <c r="AS1503" s="302"/>
    </row>
    <row r="1504" spans="1:45" ht="15" hidden="1" customHeight="1" outlineLevel="1">
      <c r="A1504" s="519">
        <v>37</v>
      </c>
      <c r="B1504" s="423" t="s">
        <v>129</v>
      </c>
      <c r="C1504" s="287" t="s">
        <v>25</v>
      </c>
      <c r="D1504" s="291"/>
      <c r="E1504" s="291"/>
      <c r="F1504" s="291"/>
      <c r="G1504" s="291"/>
      <c r="H1504" s="291"/>
      <c r="I1504" s="291"/>
      <c r="J1504" s="291"/>
      <c r="K1504" s="291"/>
      <c r="L1504" s="291"/>
      <c r="M1504" s="291"/>
      <c r="N1504" s="291"/>
      <c r="O1504" s="291"/>
      <c r="P1504" s="291"/>
      <c r="Q1504" s="291">
        <v>12</v>
      </c>
      <c r="R1504" s="291"/>
      <c r="S1504" s="291"/>
      <c r="T1504" s="291"/>
      <c r="U1504" s="291"/>
      <c r="V1504" s="291"/>
      <c r="W1504" s="291"/>
      <c r="X1504" s="291"/>
      <c r="Y1504" s="291"/>
      <c r="Z1504" s="291"/>
      <c r="AA1504" s="291"/>
      <c r="AB1504" s="291"/>
      <c r="AC1504" s="291"/>
      <c r="AD1504" s="291"/>
      <c r="AE1504" s="421"/>
      <c r="AF1504" s="410"/>
      <c r="AG1504" s="410"/>
      <c r="AH1504" s="410"/>
      <c r="AI1504" s="410"/>
      <c r="AJ1504" s="410"/>
      <c r="AK1504" s="410"/>
      <c r="AL1504" s="410"/>
      <c r="AM1504" s="410"/>
      <c r="AN1504" s="410"/>
      <c r="AO1504" s="410"/>
      <c r="AP1504" s="410"/>
      <c r="AQ1504" s="410"/>
      <c r="AR1504" s="410"/>
      <c r="AS1504" s="292">
        <f>SUM(AE1504:AR1504)</f>
        <v>0</v>
      </c>
    </row>
    <row r="1505" spans="1:45" ht="15" hidden="1" customHeight="1" outlineLevel="1">
      <c r="A1505" s="519"/>
      <c r="B1505" s="290" t="s">
        <v>736</v>
      </c>
      <c r="C1505" s="287" t="s">
        <v>163</v>
      </c>
      <c r="D1505" s="291"/>
      <c r="E1505" s="291"/>
      <c r="F1505" s="291"/>
      <c r="G1505" s="291"/>
      <c r="H1505" s="291"/>
      <c r="I1505" s="291"/>
      <c r="J1505" s="291"/>
      <c r="K1505" s="291"/>
      <c r="L1505" s="291"/>
      <c r="M1505" s="291"/>
      <c r="N1505" s="291"/>
      <c r="O1505" s="291"/>
      <c r="P1505" s="291"/>
      <c r="Q1505" s="291">
        <f>Q1504</f>
        <v>12</v>
      </c>
      <c r="R1505" s="291"/>
      <c r="S1505" s="291"/>
      <c r="T1505" s="291"/>
      <c r="U1505" s="291"/>
      <c r="V1505" s="291"/>
      <c r="W1505" s="291"/>
      <c r="X1505" s="291"/>
      <c r="Y1505" s="291"/>
      <c r="Z1505" s="291"/>
      <c r="AA1505" s="291"/>
      <c r="AB1505" s="291"/>
      <c r="AC1505" s="291"/>
      <c r="AD1505" s="291"/>
      <c r="AE1505" s="406">
        <f>AE1504</f>
        <v>0</v>
      </c>
      <c r="AF1505" s="406">
        <f t="shared" ref="AF1505:AR1505" si="2060">AF1504</f>
        <v>0</v>
      </c>
      <c r="AG1505" s="406">
        <f t="shared" si="2060"/>
        <v>0</v>
      </c>
      <c r="AH1505" s="406">
        <f t="shared" si="2060"/>
        <v>0</v>
      </c>
      <c r="AI1505" s="406">
        <f t="shared" si="2060"/>
        <v>0</v>
      </c>
      <c r="AJ1505" s="406">
        <f t="shared" si="2060"/>
        <v>0</v>
      </c>
      <c r="AK1505" s="406">
        <f t="shared" si="2060"/>
        <v>0</v>
      </c>
      <c r="AL1505" s="406">
        <f t="shared" si="2060"/>
        <v>0</v>
      </c>
      <c r="AM1505" s="406">
        <f t="shared" si="2060"/>
        <v>0</v>
      </c>
      <c r="AN1505" s="406">
        <f t="shared" si="2060"/>
        <v>0</v>
      </c>
      <c r="AO1505" s="406">
        <f t="shared" si="2060"/>
        <v>0</v>
      </c>
      <c r="AP1505" s="406">
        <f t="shared" si="2060"/>
        <v>0</v>
      </c>
      <c r="AQ1505" s="406">
        <f t="shared" si="2060"/>
        <v>0</v>
      </c>
      <c r="AR1505" s="406">
        <f t="shared" si="2060"/>
        <v>0</v>
      </c>
      <c r="AS1505" s="302"/>
    </row>
    <row r="1506" spans="1:45" ht="15" hidden="1" customHeight="1" outlineLevel="1">
      <c r="A1506" s="519"/>
      <c r="B1506" s="423"/>
      <c r="C1506" s="287"/>
      <c r="D1506" s="287"/>
      <c r="E1506" s="287"/>
      <c r="F1506" s="287"/>
      <c r="G1506" s="287"/>
      <c r="H1506" s="287"/>
      <c r="I1506" s="287"/>
      <c r="J1506" s="287"/>
      <c r="K1506" s="287"/>
      <c r="L1506" s="287"/>
      <c r="M1506" s="287"/>
      <c r="N1506" s="287"/>
      <c r="O1506" s="287"/>
      <c r="P1506" s="287"/>
      <c r="Q1506" s="287"/>
      <c r="R1506" s="287"/>
      <c r="S1506" s="287"/>
      <c r="T1506" s="287"/>
      <c r="U1506" s="287"/>
      <c r="V1506" s="287"/>
      <c r="W1506" s="287"/>
      <c r="X1506" s="287"/>
      <c r="Y1506" s="287"/>
      <c r="Z1506" s="287"/>
      <c r="AA1506" s="287"/>
      <c r="AB1506" s="287"/>
      <c r="AC1506" s="287"/>
      <c r="AD1506" s="287"/>
      <c r="AE1506" s="407"/>
      <c r="AF1506" s="420"/>
      <c r="AG1506" s="420"/>
      <c r="AH1506" s="420"/>
      <c r="AI1506" s="420"/>
      <c r="AJ1506" s="420"/>
      <c r="AK1506" s="420"/>
      <c r="AL1506" s="420"/>
      <c r="AM1506" s="420"/>
      <c r="AN1506" s="420"/>
      <c r="AO1506" s="420"/>
      <c r="AP1506" s="420"/>
      <c r="AQ1506" s="420"/>
      <c r="AR1506" s="420"/>
      <c r="AS1506" s="302"/>
    </row>
    <row r="1507" spans="1:45" ht="15" hidden="1" customHeight="1" outlineLevel="1">
      <c r="A1507" s="519">
        <v>38</v>
      </c>
      <c r="B1507" s="423" t="s">
        <v>130</v>
      </c>
      <c r="C1507" s="287" t="s">
        <v>25</v>
      </c>
      <c r="D1507" s="291"/>
      <c r="E1507" s="291"/>
      <c r="F1507" s="291"/>
      <c r="G1507" s="291"/>
      <c r="H1507" s="291"/>
      <c r="I1507" s="291"/>
      <c r="J1507" s="291"/>
      <c r="K1507" s="291"/>
      <c r="L1507" s="291"/>
      <c r="M1507" s="291"/>
      <c r="N1507" s="291"/>
      <c r="O1507" s="291"/>
      <c r="P1507" s="291"/>
      <c r="Q1507" s="291">
        <v>12</v>
      </c>
      <c r="R1507" s="291"/>
      <c r="S1507" s="291"/>
      <c r="T1507" s="291"/>
      <c r="U1507" s="291"/>
      <c r="V1507" s="291"/>
      <c r="W1507" s="291"/>
      <c r="X1507" s="291"/>
      <c r="Y1507" s="291"/>
      <c r="Z1507" s="291"/>
      <c r="AA1507" s="291"/>
      <c r="AB1507" s="291"/>
      <c r="AC1507" s="291"/>
      <c r="AD1507" s="291"/>
      <c r="AE1507" s="421"/>
      <c r="AF1507" s="410"/>
      <c r="AG1507" s="410"/>
      <c r="AH1507" s="410"/>
      <c r="AI1507" s="410"/>
      <c r="AJ1507" s="410"/>
      <c r="AK1507" s="410"/>
      <c r="AL1507" s="410"/>
      <c r="AM1507" s="410"/>
      <c r="AN1507" s="410"/>
      <c r="AO1507" s="410"/>
      <c r="AP1507" s="410"/>
      <c r="AQ1507" s="410"/>
      <c r="AR1507" s="410"/>
      <c r="AS1507" s="292">
        <f>SUM(AE1507:AR1507)</f>
        <v>0</v>
      </c>
    </row>
    <row r="1508" spans="1:45" ht="15" hidden="1" customHeight="1" outlineLevel="1">
      <c r="A1508" s="519"/>
      <c r="B1508" s="290" t="s">
        <v>736</v>
      </c>
      <c r="C1508" s="287" t="s">
        <v>163</v>
      </c>
      <c r="D1508" s="291"/>
      <c r="E1508" s="291"/>
      <c r="F1508" s="291"/>
      <c r="G1508" s="291"/>
      <c r="H1508" s="291"/>
      <c r="I1508" s="291"/>
      <c r="J1508" s="291"/>
      <c r="K1508" s="291"/>
      <c r="L1508" s="291"/>
      <c r="M1508" s="291"/>
      <c r="N1508" s="291"/>
      <c r="O1508" s="291"/>
      <c r="P1508" s="291"/>
      <c r="Q1508" s="291">
        <f>Q1507</f>
        <v>12</v>
      </c>
      <c r="R1508" s="291"/>
      <c r="S1508" s="291"/>
      <c r="T1508" s="291"/>
      <c r="U1508" s="291"/>
      <c r="V1508" s="291"/>
      <c r="W1508" s="291"/>
      <c r="X1508" s="291"/>
      <c r="Y1508" s="291"/>
      <c r="Z1508" s="291"/>
      <c r="AA1508" s="291"/>
      <c r="AB1508" s="291"/>
      <c r="AC1508" s="291"/>
      <c r="AD1508" s="291"/>
      <c r="AE1508" s="406">
        <f>AE1507</f>
        <v>0</v>
      </c>
      <c r="AF1508" s="406">
        <f t="shared" ref="AF1508:AR1508" si="2061">AF1507</f>
        <v>0</v>
      </c>
      <c r="AG1508" s="406">
        <f t="shared" si="2061"/>
        <v>0</v>
      </c>
      <c r="AH1508" s="406">
        <f t="shared" si="2061"/>
        <v>0</v>
      </c>
      <c r="AI1508" s="406">
        <f t="shared" si="2061"/>
        <v>0</v>
      </c>
      <c r="AJ1508" s="406">
        <f t="shared" si="2061"/>
        <v>0</v>
      </c>
      <c r="AK1508" s="406">
        <f t="shared" si="2061"/>
        <v>0</v>
      </c>
      <c r="AL1508" s="406">
        <f t="shared" si="2061"/>
        <v>0</v>
      </c>
      <c r="AM1508" s="406">
        <f t="shared" si="2061"/>
        <v>0</v>
      </c>
      <c r="AN1508" s="406">
        <f t="shared" si="2061"/>
        <v>0</v>
      </c>
      <c r="AO1508" s="406">
        <f t="shared" si="2061"/>
        <v>0</v>
      </c>
      <c r="AP1508" s="406">
        <f t="shared" si="2061"/>
        <v>0</v>
      </c>
      <c r="AQ1508" s="406">
        <f t="shared" si="2061"/>
        <v>0</v>
      </c>
      <c r="AR1508" s="406">
        <f t="shared" si="2061"/>
        <v>0</v>
      </c>
      <c r="AS1508" s="302"/>
    </row>
    <row r="1509" spans="1:45" ht="15" hidden="1" customHeight="1" outlineLevel="1">
      <c r="A1509" s="519"/>
      <c r="B1509" s="423"/>
      <c r="C1509" s="287"/>
      <c r="D1509" s="287"/>
      <c r="E1509" s="287"/>
      <c r="F1509" s="287"/>
      <c r="G1509" s="287"/>
      <c r="H1509" s="287"/>
      <c r="I1509" s="287"/>
      <c r="J1509" s="287"/>
      <c r="K1509" s="287"/>
      <c r="L1509" s="287"/>
      <c r="M1509" s="287"/>
      <c r="N1509" s="287"/>
      <c r="O1509" s="287"/>
      <c r="P1509" s="287"/>
      <c r="Q1509" s="287"/>
      <c r="R1509" s="287"/>
      <c r="S1509" s="287"/>
      <c r="T1509" s="287"/>
      <c r="U1509" s="287"/>
      <c r="V1509" s="287"/>
      <c r="W1509" s="287"/>
      <c r="X1509" s="287"/>
      <c r="Y1509" s="287"/>
      <c r="Z1509" s="287"/>
      <c r="AA1509" s="287"/>
      <c r="AB1509" s="287"/>
      <c r="AC1509" s="287"/>
      <c r="AD1509" s="287"/>
      <c r="AE1509" s="407"/>
      <c r="AF1509" s="420"/>
      <c r="AG1509" s="420"/>
      <c r="AH1509" s="420"/>
      <c r="AI1509" s="420"/>
      <c r="AJ1509" s="420"/>
      <c r="AK1509" s="420"/>
      <c r="AL1509" s="420"/>
      <c r="AM1509" s="420"/>
      <c r="AN1509" s="420"/>
      <c r="AO1509" s="420"/>
      <c r="AP1509" s="420"/>
      <c r="AQ1509" s="420"/>
      <c r="AR1509" s="420"/>
      <c r="AS1509" s="302"/>
    </row>
    <row r="1510" spans="1:45" ht="15" hidden="1" customHeight="1" outlineLevel="1">
      <c r="A1510" s="519">
        <v>39</v>
      </c>
      <c r="B1510" s="423" t="s">
        <v>131</v>
      </c>
      <c r="C1510" s="287" t="s">
        <v>25</v>
      </c>
      <c r="D1510" s="291"/>
      <c r="E1510" s="291"/>
      <c r="F1510" s="291"/>
      <c r="G1510" s="291"/>
      <c r="H1510" s="291"/>
      <c r="I1510" s="291"/>
      <c r="J1510" s="291"/>
      <c r="K1510" s="291"/>
      <c r="L1510" s="291"/>
      <c r="M1510" s="291"/>
      <c r="N1510" s="291"/>
      <c r="O1510" s="291"/>
      <c r="P1510" s="291"/>
      <c r="Q1510" s="291">
        <v>12</v>
      </c>
      <c r="R1510" s="291"/>
      <c r="S1510" s="291"/>
      <c r="T1510" s="291"/>
      <c r="U1510" s="291"/>
      <c r="V1510" s="291"/>
      <c r="W1510" s="291"/>
      <c r="X1510" s="291"/>
      <c r="Y1510" s="291"/>
      <c r="Z1510" s="291"/>
      <c r="AA1510" s="291"/>
      <c r="AB1510" s="291"/>
      <c r="AC1510" s="291"/>
      <c r="AD1510" s="291"/>
      <c r="AE1510" s="421"/>
      <c r="AF1510" s="410"/>
      <c r="AG1510" s="410"/>
      <c r="AH1510" s="410"/>
      <c r="AI1510" s="410"/>
      <c r="AJ1510" s="410"/>
      <c r="AK1510" s="410"/>
      <c r="AL1510" s="410"/>
      <c r="AM1510" s="410"/>
      <c r="AN1510" s="410"/>
      <c r="AO1510" s="410"/>
      <c r="AP1510" s="410"/>
      <c r="AQ1510" s="410"/>
      <c r="AR1510" s="410"/>
      <c r="AS1510" s="292">
        <f>SUM(AE1510:AR1510)</f>
        <v>0</v>
      </c>
    </row>
    <row r="1511" spans="1:45" ht="15" hidden="1" customHeight="1" outlineLevel="1">
      <c r="A1511" s="519"/>
      <c r="B1511" s="290" t="s">
        <v>736</v>
      </c>
      <c r="C1511" s="287" t="s">
        <v>163</v>
      </c>
      <c r="D1511" s="291"/>
      <c r="E1511" s="291"/>
      <c r="F1511" s="291"/>
      <c r="G1511" s="291"/>
      <c r="H1511" s="291"/>
      <c r="I1511" s="291"/>
      <c r="J1511" s="291"/>
      <c r="K1511" s="291"/>
      <c r="L1511" s="291"/>
      <c r="M1511" s="291"/>
      <c r="N1511" s="291"/>
      <c r="O1511" s="291"/>
      <c r="P1511" s="291"/>
      <c r="Q1511" s="291">
        <f>Q1510</f>
        <v>12</v>
      </c>
      <c r="R1511" s="291"/>
      <c r="S1511" s="291"/>
      <c r="T1511" s="291"/>
      <c r="U1511" s="291"/>
      <c r="V1511" s="291"/>
      <c r="W1511" s="291"/>
      <c r="X1511" s="291"/>
      <c r="Y1511" s="291"/>
      <c r="Z1511" s="291"/>
      <c r="AA1511" s="291"/>
      <c r="AB1511" s="291"/>
      <c r="AC1511" s="291"/>
      <c r="AD1511" s="291"/>
      <c r="AE1511" s="406">
        <f>AE1510</f>
        <v>0</v>
      </c>
      <c r="AF1511" s="406">
        <f t="shared" ref="AF1511:AR1511" si="2062">AF1510</f>
        <v>0</v>
      </c>
      <c r="AG1511" s="406">
        <f t="shared" si="2062"/>
        <v>0</v>
      </c>
      <c r="AH1511" s="406">
        <f t="shared" si="2062"/>
        <v>0</v>
      </c>
      <c r="AI1511" s="406">
        <f t="shared" si="2062"/>
        <v>0</v>
      </c>
      <c r="AJ1511" s="406">
        <f t="shared" si="2062"/>
        <v>0</v>
      </c>
      <c r="AK1511" s="406">
        <f t="shared" si="2062"/>
        <v>0</v>
      </c>
      <c r="AL1511" s="406">
        <f t="shared" si="2062"/>
        <v>0</v>
      </c>
      <c r="AM1511" s="406">
        <f t="shared" si="2062"/>
        <v>0</v>
      </c>
      <c r="AN1511" s="406">
        <f t="shared" si="2062"/>
        <v>0</v>
      </c>
      <c r="AO1511" s="406">
        <f t="shared" si="2062"/>
        <v>0</v>
      </c>
      <c r="AP1511" s="406">
        <f t="shared" si="2062"/>
        <v>0</v>
      </c>
      <c r="AQ1511" s="406">
        <f t="shared" si="2062"/>
        <v>0</v>
      </c>
      <c r="AR1511" s="406">
        <f t="shared" si="2062"/>
        <v>0</v>
      </c>
      <c r="AS1511" s="302"/>
    </row>
    <row r="1512" spans="1:45" ht="15" hidden="1" customHeight="1" outlineLevel="1">
      <c r="A1512" s="519"/>
      <c r="B1512" s="423"/>
      <c r="C1512" s="287"/>
      <c r="D1512" s="287"/>
      <c r="E1512" s="287"/>
      <c r="F1512" s="287"/>
      <c r="G1512" s="287"/>
      <c r="H1512" s="287"/>
      <c r="I1512" s="287"/>
      <c r="J1512" s="287"/>
      <c r="K1512" s="287"/>
      <c r="L1512" s="287"/>
      <c r="M1512" s="287"/>
      <c r="N1512" s="287"/>
      <c r="O1512" s="287"/>
      <c r="P1512" s="287"/>
      <c r="Q1512" s="287"/>
      <c r="R1512" s="287"/>
      <c r="S1512" s="287"/>
      <c r="T1512" s="287"/>
      <c r="U1512" s="287"/>
      <c r="V1512" s="287"/>
      <c r="W1512" s="287"/>
      <c r="X1512" s="287"/>
      <c r="Y1512" s="287"/>
      <c r="Z1512" s="287"/>
      <c r="AA1512" s="287"/>
      <c r="AB1512" s="287"/>
      <c r="AC1512" s="287"/>
      <c r="AD1512" s="287"/>
      <c r="AE1512" s="407"/>
      <c r="AF1512" s="420"/>
      <c r="AG1512" s="420"/>
      <c r="AH1512" s="420"/>
      <c r="AI1512" s="420"/>
      <c r="AJ1512" s="420"/>
      <c r="AK1512" s="420"/>
      <c r="AL1512" s="420"/>
      <c r="AM1512" s="420"/>
      <c r="AN1512" s="420"/>
      <c r="AO1512" s="420"/>
      <c r="AP1512" s="420"/>
      <c r="AQ1512" s="420"/>
      <c r="AR1512" s="420"/>
      <c r="AS1512" s="302"/>
    </row>
    <row r="1513" spans="1:45" ht="15" hidden="1" customHeight="1" outlineLevel="1">
      <c r="A1513" s="519">
        <v>40</v>
      </c>
      <c r="B1513" s="423" t="s">
        <v>132</v>
      </c>
      <c r="C1513" s="287" t="s">
        <v>25</v>
      </c>
      <c r="D1513" s="291"/>
      <c r="E1513" s="291"/>
      <c r="F1513" s="291"/>
      <c r="G1513" s="291"/>
      <c r="H1513" s="291"/>
      <c r="I1513" s="291"/>
      <c r="J1513" s="291"/>
      <c r="K1513" s="291"/>
      <c r="L1513" s="291"/>
      <c r="M1513" s="291"/>
      <c r="N1513" s="291"/>
      <c r="O1513" s="291"/>
      <c r="P1513" s="291"/>
      <c r="Q1513" s="291">
        <v>12</v>
      </c>
      <c r="R1513" s="291"/>
      <c r="S1513" s="291"/>
      <c r="T1513" s="291"/>
      <c r="U1513" s="291"/>
      <c r="V1513" s="291"/>
      <c r="W1513" s="291"/>
      <c r="X1513" s="291"/>
      <c r="Y1513" s="291"/>
      <c r="Z1513" s="291"/>
      <c r="AA1513" s="291"/>
      <c r="AB1513" s="291"/>
      <c r="AC1513" s="291"/>
      <c r="AD1513" s="291"/>
      <c r="AE1513" s="421"/>
      <c r="AF1513" s="410"/>
      <c r="AG1513" s="410"/>
      <c r="AH1513" s="410"/>
      <c r="AI1513" s="410"/>
      <c r="AJ1513" s="410"/>
      <c r="AK1513" s="410"/>
      <c r="AL1513" s="410"/>
      <c r="AM1513" s="410"/>
      <c r="AN1513" s="410"/>
      <c r="AO1513" s="410"/>
      <c r="AP1513" s="410"/>
      <c r="AQ1513" s="410"/>
      <c r="AR1513" s="410"/>
      <c r="AS1513" s="292">
        <f>SUM(AE1513:AR1513)</f>
        <v>0</v>
      </c>
    </row>
    <row r="1514" spans="1:45" ht="15" hidden="1" customHeight="1" outlineLevel="1">
      <c r="A1514" s="519"/>
      <c r="B1514" s="290" t="s">
        <v>736</v>
      </c>
      <c r="C1514" s="287" t="s">
        <v>163</v>
      </c>
      <c r="D1514" s="291"/>
      <c r="E1514" s="291"/>
      <c r="F1514" s="291"/>
      <c r="G1514" s="291"/>
      <c r="H1514" s="291"/>
      <c r="I1514" s="291"/>
      <c r="J1514" s="291"/>
      <c r="K1514" s="291"/>
      <c r="L1514" s="291"/>
      <c r="M1514" s="291"/>
      <c r="N1514" s="291"/>
      <c r="O1514" s="291"/>
      <c r="P1514" s="291"/>
      <c r="Q1514" s="291">
        <f>Q1513</f>
        <v>12</v>
      </c>
      <c r="R1514" s="291"/>
      <c r="S1514" s="291"/>
      <c r="T1514" s="291"/>
      <c r="U1514" s="291"/>
      <c r="V1514" s="291"/>
      <c r="W1514" s="291"/>
      <c r="X1514" s="291"/>
      <c r="Y1514" s="291"/>
      <c r="Z1514" s="291"/>
      <c r="AA1514" s="291"/>
      <c r="AB1514" s="291"/>
      <c r="AC1514" s="291"/>
      <c r="AD1514" s="291"/>
      <c r="AE1514" s="406">
        <f>AE1513</f>
        <v>0</v>
      </c>
      <c r="AF1514" s="406">
        <f t="shared" ref="AF1514:AR1514" si="2063">AF1513</f>
        <v>0</v>
      </c>
      <c r="AG1514" s="406">
        <f t="shared" si="2063"/>
        <v>0</v>
      </c>
      <c r="AH1514" s="406">
        <f t="shared" si="2063"/>
        <v>0</v>
      </c>
      <c r="AI1514" s="406">
        <f t="shared" si="2063"/>
        <v>0</v>
      </c>
      <c r="AJ1514" s="406">
        <f t="shared" si="2063"/>
        <v>0</v>
      </c>
      <c r="AK1514" s="406">
        <f t="shared" si="2063"/>
        <v>0</v>
      </c>
      <c r="AL1514" s="406">
        <f t="shared" si="2063"/>
        <v>0</v>
      </c>
      <c r="AM1514" s="406">
        <f t="shared" si="2063"/>
        <v>0</v>
      </c>
      <c r="AN1514" s="406">
        <f t="shared" si="2063"/>
        <v>0</v>
      </c>
      <c r="AO1514" s="406">
        <f t="shared" si="2063"/>
        <v>0</v>
      </c>
      <c r="AP1514" s="406">
        <f t="shared" si="2063"/>
        <v>0</v>
      </c>
      <c r="AQ1514" s="406">
        <f t="shared" si="2063"/>
        <v>0</v>
      </c>
      <c r="AR1514" s="406">
        <f t="shared" si="2063"/>
        <v>0</v>
      </c>
      <c r="AS1514" s="302"/>
    </row>
    <row r="1515" spans="1:45" ht="15" hidden="1" customHeight="1" outlineLevel="1">
      <c r="A1515" s="519"/>
      <c r="B1515" s="423"/>
      <c r="C1515" s="287"/>
      <c r="D1515" s="287"/>
      <c r="E1515" s="287"/>
      <c r="F1515" s="287"/>
      <c r="G1515" s="287"/>
      <c r="H1515" s="287"/>
      <c r="I1515" s="287"/>
      <c r="J1515" s="287"/>
      <c r="K1515" s="287"/>
      <c r="L1515" s="287"/>
      <c r="M1515" s="287"/>
      <c r="N1515" s="287"/>
      <c r="O1515" s="287"/>
      <c r="P1515" s="287"/>
      <c r="Q1515" s="287"/>
      <c r="R1515" s="287"/>
      <c r="S1515" s="287"/>
      <c r="T1515" s="287"/>
      <c r="U1515" s="287"/>
      <c r="V1515" s="287"/>
      <c r="W1515" s="287"/>
      <c r="X1515" s="287"/>
      <c r="Y1515" s="287"/>
      <c r="Z1515" s="287"/>
      <c r="AA1515" s="287"/>
      <c r="AB1515" s="287"/>
      <c r="AC1515" s="287"/>
      <c r="AD1515" s="287"/>
      <c r="AE1515" s="407"/>
      <c r="AF1515" s="420"/>
      <c r="AG1515" s="420"/>
      <c r="AH1515" s="420"/>
      <c r="AI1515" s="420"/>
      <c r="AJ1515" s="420"/>
      <c r="AK1515" s="420"/>
      <c r="AL1515" s="420"/>
      <c r="AM1515" s="420"/>
      <c r="AN1515" s="420"/>
      <c r="AO1515" s="420"/>
      <c r="AP1515" s="420"/>
      <c r="AQ1515" s="420"/>
      <c r="AR1515" s="420"/>
      <c r="AS1515" s="302"/>
    </row>
    <row r="1516" spans="1:45" ht="28.5" hidden="1" customHeight="1" outlineLevel="1">
      <c r="A1516" s="519">
        <v>41</v>
      </c>
      <c r="B1516" s="423" t="s">
        <v>133</v>
      </c>
      <c r="C1516" s="287" t="s">
        <v>25</v>
      </c>
      <c r="D1516" s="291"/>
      <c r="E1516" s="291"/>
      <c r="F1516" s="291"/>
      <c r="G1516" s="291"/>
      <c r="H1516" s="291"/>
      <c r="I1516" s="291"/>
      <c r="J1516" s="291"/>
      <c r="K1516" s="291"/>
      <c r="L1516" s="291"/>
      <c r="M1516" s="291"/>
      <c r="N1516" s="291"/>
      <c r="O1516" s="291"/>
      <c r="P1516" s="291"/>
      <c r="Q1516" s="291">
        <v>12</v>
      </c>
      <c r="R1516" s="291"/>
      <c r="S1516" s="291"/>
      <c r="T1516" s="291"/>
      <c r="U1516" s="291"/>
      <c r="V1516" s="291"/>
      <c r="W1516" s="291"/>
      <c r="X1516" s="291"/>
      <c r="Y1516" s="291"/>
      <c r="Z1516" s="291"/>
      <c r="AA1516" s="291"/>
      <c r="AB1516" s="291"/>
      <c r="AC1516" s="291"/>
      <c r="AD1516" s="291"/>
      <c r="AE1516" s="421"/>
      <c r="AF1516" s="410"/>
      <c r="AG1516" s="410"/>
      <c r="AH1516" s="410"/>
      <c r="AI1516" s="410"/>
      <c r="AJ1516" s="410"/>
      <c r="AK1516" s="410"/>
      <c r="AL1516" s="410"/>
      <c r="AM1516" s="410"/>
      <c r="AN1516" s="410"/>
      <c r="AO1516" s="410"/>
      <c r="AP1516" s="410"/>
      <c r="AQ1516" s="410"/>
      <c r="AR1516" s="410"/>
      <c r="AS1516" s="292">
        <f>SUM(AE1516:AR1516)</f>
        <v>0</v>
      </c>
    </row>
    <row r="1517" spans="1:45" ht="15" hidden="1" customHeight="1" outlineLevel="1">
      <c r="A1517" s="519"/>
      <c r="B1517" s="290" t="s">
        <v>736</v>
      </c>
      <c r="C1517" s="287" t="s">
        <v>163</v>
      </c>
      <c r="D1517" s="291"/>
      <c r="E1517" s="291"/>
      <c r="F1517" s="291"/>
      <c r="G1517" s="291"/>
      <c r="H1517" s="291"/>
      <c r="I1517" s="291"/>
      <c r="J1517" s="291"/>
      <c r="K1517" s="291"/>
      <c r="L1517" s="291"/>
      <c r="M1517" s="291"/>
      <c r="N1517" s="291"/>
      <c r="O1517" s="291"/>
      <c r="P1517" s="291"/>
      <c r="Q1517" s="291">
        <f>Q1516</f>
        <v>12</v>
      </c>
      <c r="R1517" s="291"/>
      <c r="S1517" s="291"/>
      <c r="T1517" s="291"/>
      <c r="U1517" s="291"/>
      <c r="V1517" s="291"/>
      <c r="W1517" s="291"/>
      <c r="X1517" s="291"/>
      <c r="Y1517" s="291"/>
      <c r="Z1517" s="291"/>
      <c r="AA1517" s="291"/>
      <c r="AB1517" s="291"/>
      <c r="AC1517" s="291"/>
      <c r="AD1517" s="291"/>
      <c r="AE1517" s="406">
        <f>AE1516</f>
        <v>0</v>
      </c>
      <c r="AF1517" s="406">
        <f t="shared" ref="AF1517:AR1517" si="2064">AF1516</f>
        <v>0</v>
      </c>
      <c r="AG1517" s="406">
        <f t="shared" si="2064"/>
        <v>0</v>
      </c>
      <c r="AH1517" s="406">
        <f t="shared" si="2064"/>
        <v>0</v>
      </c>
      <c r="AI1517" s="406">
        <f t="shared" si="2064"/>
        <v>0</v>
      </c>
      <c r="AJ1517" s="406">
        <f t="shared" si="2064"/>
        <v>0</v>
      </c>
      <c r="AK1517" s="406">
        <f t="shared" si="2064"/>
        <v>0</v>
      </c>
      <c r="AL1517" s="406">
        <f t="shared" si="2064"/>
        <v>0</v>
      </c>
      <c r="AM1517" s="406">
        <f t="shared" si="2064"/>
        <v>0</v>
      </c>
      <c r="AN1517" s="406">
        <f t="shared" si="2064"/>
        <v>0</v>
      </c>
      <c r="AO1517" s="406">
        <f t="shared" si="2064"/>
        <v>0</v>
      </c>
      <c r="AP1517" s="406">
        <f t="shared" si="2064"/>
        <v>0</v>
      </c>
      <c r="AQ1517" s="406">
        <f t="shared" si="2064"/>
        <v>0</v>
      </c>
      <c r="AR1517" s="406">
        <f t="shared" si="2064"/>
        <v>0</v>
      </c>
      <c r="AS1517" s="302"/>
    </row>
    <row r="1518" spans="1:45" ht="15" hidden="1" customHeight="1" outlineLevel="1">
      <c r="A1518" s="519"/>
      <c r="B1518" s="423"/>
      <c r="C1518" s="287"/>
      <c r="D1518" s="287"/>
      <c r="E1518" s="287"/>
      <c r="F1518" s="287"/>
      <c r="G1518" s="287"/>
      <c r="H1518" s="287"/>
      <c r="I1518" s="287"/>
      <c r="J1518" s="287"/>
      <c r="K1518" s="287"/>
      <c r="L1518" s="287"/>
      <c r="M1518" s="287"/>
      <c r="N1518" s="287"/>
      <c r="O1518" s="287"/>
      <c r="P1518" s="287"/>
      <c r="Q1518" s="287"/>
      <c r="R1518" s="287"/>
      <c r="S1518" s="287"/>
      <c r="T1518" s="287"/>
      <c r="U1518" s="287"/>
      <c r="V1518" s="287"/>
      <c r="W1518" s="287"/>
      <c r="X1518" s="287"/>
      <c r="Y1518" s="287"/>
      <c r="Z1518" s="287"/>
      <c r="AA1518" s="287"/>
      <c r="AB1518" s="287"/>
      <c r="AC1518" s="287"/>
      <c r="AD1518" s="287"/>
      <c r="AE1518" s="407"/>
      <c r="AF1518" s="420"/>
      <c r="AG1518" s="420"/>
      <c r="AH1518" s="420"/>
      <c r="AI1518" s="420"/>
      <c r="AJ1518" s="420"/>
      <c r="AK1518" s="420"/>
      <c r="AL1518" s="420"/>
      <c r="AM1518" s="420"/>
      <c r="AN1518" s="420"/>
      <c r="AO1518" s="420"/>
      <c r="AP1518" s="420"/>
      <c r="AQ1518" s="420"/>
      <c r="AR1518" s="420"/>
      <c r="AS1518" s="302"/>
    </row>
    <row r="1519" spans="1:45" ht="28.5" hidden="1" customHeight="1" outlineLevel="1">
      <c r="A1519" s="519">
        <v>42</v>
      </c>
      <c r="B1519" s="423" t="s">
        <v>134</v>
      </c>
      <c r="C1519" s="287" t="s">
        <v>25</v>
      </c>
      <c r="D1519" s="291"/>
      <c r="E1519" s="291"/>
      <c r="F1519" s="291"/>
      <c r="G1519" s="291"/>
      <c r="H1519" s="291"/>
      <c r="I1519" s="291"/>
      <c r="J1519" s="291"/>
      <c r="K1519" s="291"/>
      <c r="L1519" s="291"/>
      <c r="M1519" s="291"/>
      <c r="N1519" s="291"/>
      <c r="O1519" s="291"/>
      <c r="P1519" s="291"/>
      <c r="Q1519" s="287"/>
      <c r="R1519" s="291"/>
      <c r="S1519" s="291"/>
      <c r="T1519" s="291"/>
      <c r="U1519" s="291"/>
      <c r="V1519" s="291"/>
      <c r="W1519" s="291"/>
      <c r="X1519" s="291"/>
      <c r="Y1519" s="291"/>
      <c r="Z1519" s="291"/>
      <c r="AA1519" s="291"/>
      <c r="AB1519" s="291"/>
      <c r="AC1519" s="291"/>
      <c r="AD1519" s="291"/>
      <c r="AE1519" s="421"/>
      <c r="AF1519" s="410"/>
      <c r="AG1519" s="410"/>
      <c r="AH1519" s="410"/>
      <c r="AI1519" s="410"/>
      <c r="AJ1519" s="410"/>
      <c r="AK1519" s="410"/>
      <c r="AL1519" s="410"/>
      <c r="AM1519" s="410"/>
      <c r="AN1519" s="410"/>
      <c r="AO1519" s="410"/>
      <c r="AP1519" s="410"/>
      <c r="AQ1519" s="410"/>
      <c r="AR1519" s="410"/>
      <c r="AS1519" s="292">
        <f>SUM(AE1519:AR1519)</f>
        <v>0</v>
      </c>
    </row>
    <row r="1520" spans="1:45" ht="15" hidden="1" customHeight="1" outlineLevel="1">
      <c r="A1520" s="519"/>
      <c r="B1520" s="290" t="s">
        <v>736</v>
      </c>
      <c r="C1520" s="287" t="s">
        <v>163</v>
      </c>
      <c r="D1520" s="291"/>
      <c r="E1520" s="291"/>
      <c r="F1520" s="291"/>
      <c r="G1520" s="291"/>
      <c r="H1520" s="291"/>
      <c r="I1520" s="291"/>
      <c r="J1520" s="291"/>
      <c r="K1520" s="291"/>
      <c r="L1520" s="291"/>
      <c r="M1520" s="291"/>
      <c r="N1520" s="291"/>
      <c r="O1520" s="291"/>
      <c r="P1520" s="291"/>
      <c r="Q1520" s="463"/>
      <c r="R1520" s="291"/>
      <c r="S1520" s="291"/>
      <c r="T1520" s="291"/>
      <c r="U1520" s="291"/>
      <c r="V1520" s="291"/>
      <c r="W1520" s="291"/>
      <c r="X1520" s="291"/>
      <c r="Y1520" s="291"/>
      <c r="Z1520" s="291"/>
      <c r="AA1520" s="291"/>
      <c r="AB1520" s="291"/>
      <c r="AC1520" s="291"/>
      <c r="AD1520" s="291"/>
      <c r="AE1520" s="406">
        <f>AE1519</f>
        <v>0</v>
      </c>
      <c r="AF1520" s="406">
        <f t="shared" ref="AF1520:AR1520" si="2065">AF1519</f>
        <v>0</v>
      </c>
      <c r="AG1520" s="406">
        <f t="shared" si="2065"/>
        <v>0</v>
      </c>
      <c r="AH1520" s="406">
        <f t="shared" si="2065"/>
        <v>0</v>
      </c>
      <c r="AI1520" s="406">
        <f t="shared" si="2065"/>
        <v>0</v>
      </c>
      <c r="AJ1520" s="406">
        <f t="shared" si="2065"/>
        <v>0</v>
      </c>
      <c r="AK1520" s="406">
        <f t="shared" si="2065"/>
        <v>0</v>
      </c>
      <c r="AL1520" s="406">
        <f t="shared" si="2065"/>
        <v>0</v>
      </c>
      <c r="AM1520" s="406">
        <f t="shared" si="2065"/>
        <v>0</v>
      </c>
      <c r="AN1520" s="406">
        <f t="shared" si="2065"/>
        <v>0</v>
      </c>
      <c r="AO1520" s="406">
        <f t="shared" si="2065"/>
        <v>0</v>
      </c>
      <c r="AP1520" s="406">
        <f t="shared" si="2065"/>
        <v>0</v>
      </c>
      <c r="AQ1520" s="406">
        <f t="shared" si="2065"/>
        <v>0</v>
      </c>
      <c r="AR1520" s="406">
        <f t="shared" si="2065"/>
        <v>0</v>
      </c>
      <c r="AS1520" s="302"/>
    </row>
    <row r="1521" spans="1:45" ht="15" hidden="1" customHeight="1" outlineLevel="1">
      <c r="A1521" s="519"/>
      <c r="B1521" s="423"/>
      <c r="C1521" s="287"/>
      <c r="D1521" s="287"/>
      <c r="E1521" s="287"/>
      <c r="F1521" s="287"/>
      <c r="G1521" s="287"/>
      <c r="H1521" s="287"/>
      <c r="I1521" s="287"/>
      <c r="J1521" s="287"/>
      <c r="K1521" s="287"/>
      <c r="L1521" s="287"/>
      <c r="M1521" s="287"/>
      <c r="N1521" s="287"/>
      <c r="O1521" s="287"/>
      <c r="P1521" s="287"/>
      <c r="Q1521" s="287"/>
      <c r="R1521" s="287"/>
      <c r="S1521" s="287"/>
      <c r="T1521" s="287"/>
      <c r="U1521" s="287"/>
      <c r="V1521" s="287"/>
      <c r="W1521" s="287"/>
      <c r="X1521" s="287"/>
      <c r="Y1521" s="287"/>
      <c r="Z1521" s="287"/>
      <c r="AA1521" s="287"/>
      <c r="AB1521" s="287"/>
      <c r="AC1521" s="287"/>
      <c r="AD1521" s="287"/>
      <c r="AE1521" s="407"/>
      <c r="AF1521" s="420"/>
      <c r="AG1521" s="420"/>
      <c r="AH1521" s="420"/>
      <c r="AI1521" s="420"/>
      <c r="AJ1521" s="420"/>
      <c r="AK1521" s="420"/>
      <c r="AL1521" s="420"/>
      <c r="AM1521" s="420"/>
      <c r="AN1521" s="420"/>
      <c r="AO1521" s="420"/>
      <c r="AP1521" s="420"/>
      <c r="AQ1521" s="420"/>
      <c r="AR1521" s="420"/>
      <c r="AS1521" s="302"/>
    </row>
    <row r="1522" spans="1:45" ht="15" hidden="1" customHeight="1" outlineLevel="1">
      <c r="A1522" s="519">
        <v>43</v>
      </c>
      <c r="B1522" s="423" t="s">
        <v>135</v>
      </c>
      <c r="C1522" s="287" t="s">
        <v>25</v>
      </c>
      <c r="D1522" s="291"/>
      <c r="E1522" s="291"/>
      <c r="F1522" s="291"/>
      <c r="G1522" s="291"/>
      <c r="H1522" s="291"/>
      <c r="I1522" s="291"/>
      <c r="J1522" s="291"/>
      <c r="K1522" s="291"/>
      <c r="L1522" s="291"/>
      <c r="M1522" s="291"/>
      <c r="N1522" s="291"/>
      <c r="O1522" s="291"/>
      <c r="P1522" s="291"/>
      <c r="Q1522" s="291">
        <v>12</v>
      </c>
      <c r="R1522" s="291"/>
      <c r="S1522" s="291"/>
      <c r="T1522" s="291"/>
      <c r="U1522" s="291"/>
      <c r="V1522" s="291"/>
      <c r="W1522" s="291"/>
      <c r="X1522" s="291"/>
      <c r="Y1522" s="291"/>
      <c r="Z1522" s="291"/>
      <c r="AA1522" s="291"/>
      <c r="AB1522" s="291"/>
      <c r="AC1522" s="291"/>
      <c r="AD1522" s="291"/>
      <c r="AE1522" s="421"/>
      <c r="AF1522" s="410"/>
      <c r="AG1522" s="410"/>
      <c r="AH1522" s="410"/>
      <c r="AI1522" s="410"/>
      <c r="AJ1522" s="410"/>
      <c r="AK1522" s="410"/>
      <c r="AL1522" s="410"/>
      <c r="AM1522" s="410"/>
      <c r="AN1522" s="410"/>
      <c r="AO1522" s="410"/>
      <c r="AP1522" s="410"/>
      <c r="AQ1522" s="410"/>
      <c r="AR1522" s="410"/>
      <c r="AS1522" s="292">
        <f>SUM(AE1522:AR1522)</f>
        <v>0</v>
      </c>
    </row>
    <row r="1523" spans="1:45" ht="15" hidden="1" customHeight="1" outlineLevel="1">
      <c r="A1523" s="519"/>
      <c r="B1523" s="290" t="s">
        <v>736</v>
      </c>
      <c r="C1523" s="287" t="s">
        <v>163</v>
      </c>
      <c r="D1523" s="291"/>
      <c r="E1523" s="291"/>
      <c r="F1523" s="291"/>
      <c r="G1523" s="291"/>
      <c r="H1523" s="291"/>
      <c r="I1523" s="291"/>
      <c r="J1523" s="291"/>
      <c r="K1523" s="291"/>
      <c r="L1523" s="291"/>
      <c r="M1523" s="291"/>
      <c r="N1523" s="291"/>
      <c r="O1523" s="291"/>
      <c r="P1523" s="291"/>
      <c r="Q1523" s="291">
        <f>Q1522</f>
        <v>12</v>
      </c>
      <c r="R1523" s="291"/>
      <c r="S1523" s="291"/>
      <c r="T1523" s="291"/>
      <c r="U1523" s="291"/>
      <c r="V1523" s="291"/>
      <c r="W1523" s="291"/>
      <c r="X1523" s="291"/>
      <c r="Y1523" s="291"/>
      <c r="Z1523" s="291"/>
      <c r="AA1523" s="291"/>
      <c r="AB1523" s="291"/>
      <c r="AC1523" s="291"/>
      <c r="AD1523" s="291"/>
      <c r="AE1523" s="406">
        <f>AE1522</f>
        <v>0</v>
      </c>
      <c r="AF1523" s="406">
        <f t="shared" ref="AF1523:AR1523" si="2066">AF1522</f>
        <v>0</v>
      </c>
      <c r="AG1523" s="406">
        <f t="shared" si="2066"/>
        <v>0</v>
      </c>
      <c r="AH1523" s="406">
        <f t="shared" si="2066"/>
        <v>0</v>
      </c>
      <c r="AI1523" s="406">
        <f t="shared" si="2066"/>
        <v>0</v>
      </c>
      <c r="AJ1523" s="406">
        <f t="shared" si="2066"/>
        <v>0</v>
      </c>
      <c r="AK1523" s="406">
        <f t="shared" si="2066"/>
        <v>0</v>
      </c>
      <c r="AL1523" s="406">
        <f t="shared" si="2066"/>
        <v>0</v>
      </c>
      <c r="AM1523" s="406">
        <f t="shared" si="2066"/>
        <v>0</v>
      </c>
      <c r="AN1523" s="406">
        <f t="shared" si="2066"/>
        <v>0</v>
      </c>
      <c r="AO1523" s="406">
        <f t="shared" si="2066"/>
        <v>0</v>
      </c>
      <c r="AP1523" s="406">
        <f t="shared" si="2066"/>
        <v>0</v>
      </c>
      <c r="AQ1523" s="406">
        <f t="shared" si="2066"/>
        <v>0</v>
      </c>
      <c r="AR1523" s="406">
        <f t="shared" si="2066"/>
        <v>0</v>
      </c>
      <c r="AS1523" s="302"/>
    </row>
    <row r="1524" spans="1:45" ht="15" hidden="1" customHeight="1" outlineLevel="1">
      <c r="A1524" s="519"/>
      <c r="B1524" s="423"/>
      <c r="C1524" s="287"/>
      <c r="D1524" s="287"/>
      <c r="E1524" s="287"/>
      <c r="F1524" s="287"/>
      <c r="G1524" s="287"/>
      <c r="H1524" s="287"/>
      <c r="I1524" s="287"/>
      <c r="J1524" s="287"/>
      <c r="K1524" s="287"/>
      <c r="L1524" s="287"/>
      <c r="M1524" s="287"/>
      <c r="N1524" s="287"/>
      <c r="O1524" s="287"/>
      <c r="P1524" s="287"/>
      <c r="Q1524" s="287"/>
      <c r="R1524" s="287"/>
      <c r="S1524" s="287"/>
      <c r="T1524" s="287"/>
      <c r="U1524" s="287"/>
      <c r="V1524" s="287"/>
      <c r="W1524" s="287"/>
      <c r="X1524" s="287"/>
      <c r="Y1524" s="287"/>
      <c r="Z1524" s="287"/>
      <c r="AA1524" s="287"/>
      <c r="AB1524" s="287"/>
      <c r="AC1524" s="287"/>
      <c r="AD1524" s="287"/>
      <c r="AE1524" s="407"/>
      <c r="AF1524" s="420"/>
      <c r="AG1524" s="420"/>
      <c r="AH1524" s="420"/>
      <c r="AI1524" s="420"/>
      <c r="AJ1524" s="420"/>
      <c r="AK1524" s="420"/>
      <c r="AL1524" s="420"/>
      <c r="AM1524" s="420"/>
      <c r="AN1524" s="420"/>
      <c r="AO1524" s="420"/>
      <c r="AP1524" s="420"/>
      <c r="AQ1524" s="420"/>
      <c r="AR1524" s="420"/>
      <c r="AS1524" s="302"/>
    </row>
    <row r="1525" spans="1:45" ht="28.5" hidden="1" customHeight="1" outlineLevel="1">
      <c r="A1525" s="519">
        <v>44</v>
      </c>
      <c r="B1525" s="423" t="s">
        <v>136</v>
      </c>
      <c r="C1525" s="287" t="s">
        <v>25</v>
      </c>
      <c r="D1525" s="291"/>
      <c r="E1525" s="291"/>
      <c r="F1525" s="291"/>
      <c r="G1525" s="291"/>
      <c r="H1525" s="291"/>
      <c r="I1525" s="291"/>
      <c r="J1525" s="291"/>
      <c r="K1525" s="291"/>
      <c r="L1525" s="291"/>
      <c r="M1525" s="291"/>
      <c r="N1525" s="291"/>
      <c r="O1525" s="291"/>
      <c r="P1525" s="291"/>
      <c r="Q1525" s="291">
        <v>12</v>
      </c>
      <c r="R1525" s="291"/>
      <c r="S1525" s="291"/>
      <c r="T1525" s="291"/>
      <c r="U1525" s="291"/>
      <c r="V1525" s="291"/>
      <c r="W1525" s="291"/>
      <c r="X1525" s="291"/>
      <c r="Y1525" s="291"/>
      <c r="Z1525" s="291"/>
      <c r="AA1525" s="291"/>
      <c r="AB1525" s="291"/>
      <c r="AC1525" s="291"/>
      <c r="AD1525" s="291"/>
      <c r="AE1525" s="421"/>
      <c r="AF1525" s="410"/>
      <c r="AG1525" s="410"/>
      <c r="AH1525" s="410"/>
      <c r="AI1525" s="410"/>
      <c r="AJ1525" s="410"/>
      <c r="AK1525" s="410"/>
      <c r="AL1525" s="410"/>
      <c r="AM1525" s="410"/>
      <c r="AN1525" s="410"/>
      <c r="AO1525" s="410"/>
      <c r="AP1525" s="410"/>
      <c r="AQ1525" s="410"/>
      <c r="AR1525" s="410"/>
      <c r="AS1525" s="292">
        <f>SUM(AE1525:AR1525)</f>
        <v>0</v>
      </c>
    </row>
    <row r="1526" spans="1:45" ht="15" hidden="1" customHeight="1" outlineLevel="1">
      <c r="A1526" s="519"/>
      <c r="B1526" s="290" t="s">
        <v>736</v>
      </c>
      <c r="C1526" s="287" t="s">
        <v>163</v>
      </c>
      <c r="D1526" s="291"/>
      <c r="E1526" s="291"/>
      <c r="F1526" s="291"/>
      <c r="G1526" s="291"/>
      <c r="H1526" s="291"/>
      <c r="I1526" s="291"/>
      <c r="J1526" s="291"/>
      <c r="K1526" s="291"/>
      <c r="L1526" s="291"/>
      <c r="M1526" s="291"/>
      <c r="N1526" s="291"/>
      <c r="O1526" s="291"/>
      <c r="P1526" s="291"/>
      <c r="Q1526" s="291">
        <f>Q1525</f>
        <v>12</v>
      </c>
      <c r="R1526" s="291"/>
      <c r="S1526" s="291"/>
      <c r="T1526" s="291"/>
      <c r="U1526" s="291"/>
      <c r="V1526" s="291"/>
      <c r="W1526" s="291"/>
      <c r="X1526" s="291"/>
      <c r="Y1526" s="291"/>
      <c r="Z1526" s="291"/>
      <c r="AA1526" s="291"/>
      <c r="AB1526" s="291"/>
      <c r="AC1526" s="291"/>
      <c r="AD1526" s="291"/>
      <c r="AE1526" s="406">
        <f>AE1525</f>
        <v>0</v>
      </c>
      <c r="AF1526" s="406">
        <f t="shared" ref="AF1526:AR1526" si="2067">AF1525</f>
        <v>0</v>
      </c>
      <c r="AG1526" s="406">
        <f t="shared" si="2067"/>
        <v>0</v>
      </c>
      <c r="AH1526" s="406">
        <f t="shared" si="2067"/>
        <v>0</v>
      </c>
      <c r="AI1526" s="406">
        <f t="shared" si="2067"/>
        <v>0</v>
      </c>
      <c r="AJ1526" s="406">
        <f t="shared" si="2067"/>
        <v>0</v>
      </c>
      <c r="AK1526" s="406">
        <f t="shared" si="2067"/>
        <v>0</v>
      </c>
      <c r="AL1526" s="406">
        <f t="shared" si="2067"/>
        <v>0</v>
      </c>
      <c r="AM1526" s="406">
        <f t="shared" si="2067"/>
        <v>0</v>
      </c>
      <c r="AN1526" s="406">
        <f t="shared" si="2067"/>
        <v>0</v>
      </c>
      <c r="AO1526" s="406">
        <f t="shared" si="2067"/>
        <v>0</v>
      </c>
      <c r="AP1526" s="406">
        <f t="shared" si="2067"/>
        <v>0</v>
      </c>
      <c r="AQ1526" s="406">
        <f t="shared" si="2067"/>
        <v>0</v>
      </c>
      <c r="AR1526" s="406">
        <f t="shared" si="2067"/>
        <v>0</v>
      </c>
      <c r="AS1526" s="302"/>
    </row>
    <row r="1527" spans="1:45" ht="15" hidden="1" customHeight="1" outlineLevel="1">
      <c r="A1527" s="519"/>
      <c r="B1527" s="423"/>
      <c r="C1527" s="287"/>
      <c r="D1527" s="287"/>
      <c r="E1527" s="287"/>
      <c r="F1527" s="287"/>
      <c r="G1527" s="287"/>
      <c r="H1527" s="287"/>
      <c r="I1527" s="287"/>
      <c r="J1527" s="287"/>
      <c r="K1527" s="287"/>
      <c r="L1527" s="287"/>
      <c r="M1527" s="287"/>
      <c r="N1527" s="287"/>
      <c r="O1527" s="287"/>
      <c r="P1527" s="287"/>
      <c r="Q1527" s="287"/>
      <c r="R1527" s="287"/>
      <c r="S1527" s="287"/>
      <c r="T1527" s="287"/>
      <c r="U1527" s="287"/>
      <c r="V1527" s="287"/>
      <c r="W1527" s="287"/>
      <c r="X1527" s="287"/>
      <c r="Y1527" s="287"/>
      <c r="Z1527" s="287"/>
      <c r="AA1527" s="287"/>
      <c r="AB1527" s="287"/>
      <c r="AC1527" s="287"/>
      <c r="AD1527" s="287"/>
      <c r="AE1527" s="407"/>
      <c r="AF1527" s="420"/>
      <c r="AG1527" s="420"/>
      <c r="AH1527" s="420"/>
      <c r="AI1527" s="420"/>
      <c r="AJ1527" s="420"/>
      <c r="AK1527" s="420"/>
      <c r="AL1527" s="420"/>
      <c r="AM1527" s="420"/>
      <c r="AN1527" s="420"/>
      <c r="AO1527" s="420"/>
      <c r="AP1527" s="420"/>
      <c r="AQ1527" s="420"/>
      <c r="AR1527" s="420"/>
      <c r="AS1527" s="302"/>
    </row>
    <row r="1528" spans="1:45" ht="32.450000000000003" hidden="1" customHeight="1" outlineLevel="1">
      <c r="A1528" s="519">
        <v>45</v>
      </c>
      <c r="B1528" s="423" t="s">
        <v>137</v>
      </c>
      <c r="C1528" s="287" t="s">
        <v>25</v>
      </c>
      <c r="D1528" s="291"/>
      <c r="E1528" s="291"/>
      <c r="F1528" s="291"/>
      <c r="G1528" s="291"/>
      <c r="H1528" s="291"/>
      <c r="I1528" s="291"/>
      <c r="J1528" s="291"/>
      <c r="K1528" s="291"/>
      <c r="L1528" s="291"/>
      <c r="M1528" s="291"/>
      <c r="N1528" s="291"/>
      <c r="O1528" s="291"/>
      <c r="P1528" s="291"/>
      <c r="Q1528" s="291">
        <v>12</v>
      </c>
      <c r="R1528" s="291"/>
      <c r="S1528" s="291"/>
      <c r="T1528" s="291"/>
      <c r="U1528" s="291"/>
      <c r="V1528" s="291"/>
      <c r="W1528" s="291"/>
      <c r="X1528" s="291"/>
      <c r="Y1528" s="291"/>
      <c r="Z1528" s="291"/>
      <c r="AA1528" s="291"/>
      <c r="AB1528" s="291"/>
      <c r="AC1528" s="291"/>
      <c r="AD1528" s="291"/>
      <c r="AE1528" s="421"/>
      <c r="AF1528" s="410"/>
      <c r="AG1528" s="410"/>
      <c r="AH1528" s="410"/>
      <c r="AI1528" s="410"/>
      <c r="AJ1528" s="410"/>
      <c r="AK1528" s="410"/>
      <c r="AL1528" s="410"/>
      <c r="AM1528" s="410"/>
      <c r="AN1528" s="410"/>
      <c r="AO1528" s="410"/>
      <c r="AP1528" s="410"/>
      <c r="AQ1528" s="410"/>
      <c r="AR1528" s="410"/>
      <c r="AS1528" s="292">
        <f>SUM(AE1528:AR1528)</f>
        <v>0</v>
      </c>
    </row>
    <row r="1529" spans="1:45" ht="15" hidden="1" customHeight="1" outlineLevel="1">
      <c r="A1529" s="519"/>
      <c r="B1529" s="290" t="s">
        <v>736</v>
      </c>
      <c r="C1529" s="287" t="s">
        <v>163</v>
      </c>
      <c r="D1529" s="291"/>
      <c r="E1529" s="291"/>
      <c r="F1529" s="291"/>
      <c r="G1529" s="291"/>
      <c r="H1529" s="291"/>
      <c r="I1529" s="291"/>
      <c r="J1529" s="291"/>
      <c r="K1529" s="291"/>
      <c r="L1529" s="291"/>
      <c r="M1529" s="291"/>
      <c r="N1529" s="291"/>
      <c r="O1529" s="291"/>
      <c r="P1529" s="291"/>
      <c r="Q1529" s="291">
        <f>Q1528</f>
        <v>12</v>
      </c>
      <c r="R1529" s="291"/>
      <c r="S1529" s="291"/>
      <c r="T1529" s="291"/>
      <c r="U1529" s="291"/>
      <c r="V1529" s="291"/>
      <c r="W1529" s="291"/>
      <c r="X1529" s="291"/>
      <c r="Y1529" s="291"/>
      <c r="Z1529" s="291"/>
      <c r="AA1529" s="291"/>
      <c r="AB1529" s="291"/>
      <c r="AC1529" s="291"/>
      <c r="AD1529" s="291"/>
      <c r="AE1529" s="406">
        <f>AE1528</f>
        <v>0</v>
      </c>
      <c r="AF1529" s="406">
        <f t="shared" ref="AF1529:AR1529" si="2068">AF1528</f>
        <v>0</v>
      </c>
      <c r="AG1529" s="406">
        <f t="shared" si="2068"/>
        <v>0</v>
      </c>
      <c r="AH1529" s="406">
        <f t="shared" si="2068"/>
        <v>0</v>
      </c>
      <c r="AI1529" s="406">
        <f t="shared" si="2068"/>
        <v>0</v>
      </c>
      <c r="AJ1529" s="406">
        <f t="shared" si="2068"/>
        <v>0</v>
      </c>
      <c r="AK1529" s="406">
        <f t="shared" si="2068"/>
        <v>0</v>
      </c>
      <c r="AL1529" s="406">
        <f t="shared" si="2068"/>
        <v>0</v>
      </c>
      <c r="AM1529" s="406">
        <f t="shared" si="2068"/>
        <v>0</v>
      </c>
      <c r="AN1529" s="406">
        <f t="shared" si="2068"/>
        <v>0</v>
      </c>
      <c r="AO1529" s="406">
        <f t="shared" si="2068"/>
        <v>0</v>
      </c>
      <c r="AP1529" s="406">
        <f t="shared" si="2068"/>
        <v>0</v>
      </c>
      <c r="AQ1529" s="406">
        <f t="shared" si="2068"/>
        <v>0</v>
      </c>
      <c r="AR1529" s="406">
        <f t="shared" si="2068"/>
        <v>0</v>
      </c>
      <c r="AS1529" s="302"/>
    </row>
    <row r="1530" spans="1:45" ht="15" hidden="1" customHeight="1" outlineLevel="1">
      <c r="A1530" s="519"/>
      <c r="B1530" s="423"/>
      <c r="C1530" s="287"/>
      <c r="D1530" s="287"/>
      <c r="E1530" s="287"/>
      <c r="F1530" s="287"/>
      <c r="G1530" s="287"/>
      <c r="H1530" s="287"/>
      <c r="I1530" s="287"/>
      <c r="J1530" s="287"/>
      <c r="K1530" s="287"/>
      <c r="L1530" s="287"/>
      <c r="M1530" s="287"/>
      <c r="N1530" s="287"/>
      <c r="O1530" s="287"/>
      <c r="P1530" s="287"/>
      <c r="Q1530" s="287"/>
      <c r="R1530" s="287"/>
      <c r="S1530" s="287"/>
      <c r="T1530" s="287"/>
      <c r="U1530" s="287"/>
      <c r="V1530" s="287"/>
      <c r="W1530" s="287"/>
      <c r="X1530" s="287"/>
      <c r="Y1530" s="287"/>
      <c r="Z1530" s="287"/>
      <c r="AA1530" s="287"/>
      <c r="AB1530" s="287"/>
      <c r="AC1530" s="287"/>
      <c r="AD1530" s="287"/>
      <c r="AE1530" s="407"/>
      <c r="AF1530" s="420"/>
      <c r="AG1530" s="420"/>
      <c r="AH1530" s="420"/>
      <c r="AI1530" s="420"/>
      <c r="AJ1530" s="420"/>
      <c r="AK1530" s="420"/>
      <c r="AL1530" s="420"/>
      <c r="AM1530" s="420"/>
      <c r="AN1530" s="420"/>
      <c r="AO1530" s="420"/>
      <c r="AP1530" s="420"/>
      <c r="AQ1530" s="420"/>
      <c r="AR1530" s="420"/>
      <c r="AS1530" s="302"/>
    </row>
    <row r="1531" spans="1:45" ht="32.1" hidden="1" customHeight="1" outlineLevel="1">
      <c r="A1531" s="519">
        <v>46</v>
      </c>
      <c r="B1531" s="423" t="s">
        <v>138</v>
      </c>
      <c r="C1531" s="287" t="s">
        <v>25</v>
      </c>
      <c r="D1531" s="291"/>
      <c r="E1531" s="291"/>
      <c r="F1531" s="291"/>
      <c r="G1531" s="291"/>
      <c r="H1531" s="291"/>
      <c r="I1531" s="291"/>
      <c r="J1531" s="291"/>
      <c r="K1531" s="291"/>
      <c r="L1531" s="291"/>
      <c r="M1531" s="291"/>
      <c r="N1531" s="291"/>
      <c r="O1531" s="291"/>
      <c r="P1531" s="291"/>
      <c r="Q1531" s="291">
        <v>12</v>
      </c>
      <c r="R1531" s="291"/>
      <c r="S1531" s="291"/>
      <c r="T1531" s="291"/>
      <c r="U1531" s="291"/>
      <c r="V1531" s="291"/>
      <c r="W1531" s="291"/>
      <c r="X1531" s="291"/>
      <c r="Y1531" s="291"/>
      <c r="Z1531" s="291"/>
      <c r="AA1531" s="291"/>
      <c r="AB1531" s="291"/>
      <c r="AC1531" s="291"/>
      <c r="AD1531" s="291"/>
      <c r="AE1531" s="421"/>
      <c r="AF1531" s="410"/>
      <c r="AG1531" s="410"/>
      <c r="AH1531" s="410"/>
      <c r="AI1531" s="410"/>
      <c r="AJ1531" s="410"/>
      <c r="AK1531" s="410"/>
      <c r="AL1531" s="410"/>
      <c r="AM1531" s="410"/>
      <c r="AN1531" s="410"/>
      <c r="AO1531" s="410"/>
      <c r="AP1531" s="410"/>
      <c r="AQ1531" s="410"/>
      <c r="AR1531" s="410"/>
      <c r="AS1531" s="292">
        <f>SUM(AE1531:AR1531)</f>
        <v>0</v>
      </c>
    </row>
    <row r="1532" spans="1:45" ht="15" hidden="1" customHeight="1" outlineLevel="1">
      <c r="A1532" s="519"/>
      <c r="B1532" s="290" t="s">
        <v>736</v>
      </c>
      <c r="C1532" s="287" t="s">
        <v>163</v>
      </c>
      <c r="D1532" s="291"/>
      <c r="E1532" s="291"/>
      <c r="F1532" s="291"/>
      <c r="G1532" s="291"/>
      <c r="H1532" s="291"/>
      <c r="I1532" s="291"/>
      <c r="J1532" s="291"/>
      <c r="K1532" s="291"/>
      <c r="L1532" s="291"/>
      <c r="M1532" s="291"/>
      <c r="N1532" s="291"/>
      <c r="O1532" s="291"/>
      <c r="P1532" s="291"/>
      <c r="Q1532" s="291">
        <f>Q1531</f>
        <v>12</v>
      </c>
      <c r="R1532" s="291"/>
      <c r="S1532" s="291"/>
      <c r="T1532" s="291"/>
      <c r="U1532" s="291"/>
      <c r="V1532" s="291"/>
      <c r="W1532" s="291"/>
      <c r="X1532" s="291"/>
      <c r="Y1532" s="291"/>
      <c r="Z1532" s="291"/>
      <c r="AA1532" s="291"/>
      <c r="AB1532" s="291"/>
      <c r="AC1532" s="291"/>
      <c r="AD1532" s="291"/>
      <c r="AE1532" s="406">
        <f>AE1531</f>
        <v>0</v>
      </c>
      <c r="AF1532" s="406">
        <f t="shared" ref="AF1532:AR1532" si="2069">AF1531</f>
        <v>0</v>
      </c>
      <c r="AG1532" s="406">
        <f t="shared" si="2069"/>
        <v>0</v>
      </c>
      <c r="AH1532" s="406">
        <f t="shared" si="2069"/>
        <v>0</v>
      </c>
      <c r="AI1532" s="406">
        <f t="shared" si="2069"/>
        <v>0</v>
      </c>
      <c r="AJ1532" s="406">
        <f t="shared" si="2069"/>
        <v>0</v>
      </c>
      <c r="AK1532" s="406">
        <f t="shared" si="2069"/>
        <v>0</v>
      </c>
      <c r="AL1532" s="406">
        <f t="shared" si="2069"/>
        <v>0</v>
      </c>
      <c r="AM1532" s="406">
        <f t="shared" si="2069"/>
        <v>0</v>
      </c>
      <c r="AN1532" s="406">
        <f t="shared" si="2069"/>
        <v>0</v>
      </c>
      <c r="AO1532" s="406">
        <f t="shared" si="2069"/>
        <v>0</v>
      </c>
      <c r="AP1532" s="406">
        <f t="shared" si="2069"/>
        <v>0</v>
      </c>
      <c r="AQ1532" s="406">
        <f t="shared" si="2069"/>
        <v>0</v>
      </c>
      <c r="AR1532" s="406">
        <f t="shared" si="2069"/>
        <v>0</v>
      </c>
      <c r="AS1532" s="302"/>
    </row>
    <row r="1533" spans="1:45" ht="15" hidden="1" customHeight="1" outlineLevel="1">
      <c r="A1533" s="519"/>
      <c r="B1533" s="423"/>
      <c r="C1533" s="287"/>
      <c r="D1533" s="287"/>
      <c r="E1533" s="287"/>
      <c r="F1533" s="287"/>
      <c r="G1533" s="287"/>
      <c r="H1533" s="287"/>
      <c r="I1533" s="287"/>
      <c r="J1533" s="287"/>
      <c r="K1533" s="287"/>
      <c r="L1533" s="287"/>
      <c r="M1533" s="287"/>
      <c r="N1533" s="287"/>
      <c r="O1533" s="287"/>
      <c r="P1533" s="287"/>
      <c r="Q1533" s="287"/>
      <c r="R1533" s="287"/>
      <c r="S1533" s="287"/>
      <c r="T1533" s="287"/>
      <c r="U1533" s="287"/>
      <c r="V1533" s="287"/>
      <c r="W1533" s="287"/>
      <c r="X1533" s="287"/>
      <c r="Y1533" s="287"/>
      <c r="Z1533" s="287"/>
      <c r="AA1533" s="287"/>
      <c r="AB1533" s="287"/>
      <c r="AC1533" s="287"/>
      <c r="AD1533" s="287"/>
      <c r="AE1533" s="407"/>
      <c r="AF1533" s="420"/>
      <c r="AG1533" s="420"/>
      <c r="AH1533" s="420"/>
      <c r="AI1533" s="420"/>
      <c r="AJ1533" s="420"/>
      <c r="AK1533" s="420"/>
      <c r="AL1533" s="420"/>
      <c r="AM1533" s="420"/>
      <c r="AN1533" s="420"/>
      <c r="AO1533" s="420"/>
      <c r="AP1533" s="420"/>
      <c r="AQ1533" s="420"/>
      <c r="AR1533" s="420"/>
      <c r="AS1533" s="302"/>
    </row>
    <row r="1534" spans="1:45" ht="35.450000000000003" hidden="1" customHeight="1" outlineLevel="1">
      <c r="A1534" s="519">
        <v>47</v>
      </c>
      <c r="B1534" s="423" t="s">
        <v>139</v>
      </c>
      <c r="C1534" s="287" t="s">
        <v>25</v>
      </c>
      <c r="D1534" s="291"/>
      <c r="E1534" s="291"/>
      <c r="F1534" s="291"/>
      <c r="G1534" s="291"/>
      <c r="H1534" s="291"/>
      <c r="I1534" s="291"/>
      <c r="J1534" s="291"/>
      <c r="K1534" s="291"/>
      <c r="L1534" s="291"/>
      <c r="M1534" s="291"/>
      <c r="N1534" s="291"/>
      <c r="O1534" s="291"/>
      <c r="P1534" s="291"/>
      <c r="Q1534" s="291">
        <v>12</v>
      </c>
      <c r="R1534" s="291"/>
      <c r="S1534" s="291"/>
      <c r="T1534" s="291"/>
      <c r="U1534" s="291"/>
      <c r="V1534" s="291"/>
      <c r="W1534" s="291"/>
      <c r="X1534" s="291"/>
      <c r="Y1534" s="291"/>
      <c r="Z1534" s="291"/>
      <c r="AA1534" s="291"/>
      <c r="AB1534" s="291"/>
      <c r="AC1534" s="291"/>
      <c r="AD1534" s="291"/>
      <c r="AE1534" s="421"/>
      <c r="AF1534" s="410"/>
      <c r="AG1534" s="410"/>
      <c r="AH1534" s="410"/>
      <c r="AI1534" s="410"/>
      <c r="AJ1534" s="410"/>
      <c r="AK1534" s="410"/>
      <c r="AL1534" s="410"/>
      <c r="AM1534" s="410"/>
      <c r="AN1534" s="410"/>
      <c r="AO1534" s="410"/>
      <c r="AP1534" s="410"/>
      <c r="AQ1534" s="410"/>
      <c r="AR1534" s="410"/>
      <c r="AS1534" s="292">
        <f>SUM(AE1534:AR1534)</f>
        <v>0</v>
      </c>
    </row>
    <row r="1535" spans="1:45" ht="15" hidden="1" customHeight="1" outlineLevel="1">
      <c r="A1535" s="519"/>
      <c r="B1535" s="290" t="s">
        <v>736</v>
      </c>
      <c r="C1535" s="287" t="s">
        <v>163</v>
      </c>
      <c r="D1535" s="291"/>
      <c r="E1535" s="291"/>
      <c r="F1535" s="291"/>
      <c r="G1535" s="291"/>
      <c r="H1535" s="291"/>
      <c r="I1535" s="291"/>
      <c r="J1535" s="291"/>
      <c r="K1535" s="291"/>
      <c r="L1535" s="291"/>
      <c r="M1535" s="291"/>
      <c r="N1535" s="291"/>
      <c r="O1535" s="291"/>
      <c r="P1535" s="291"/>
      <c r="Q1535" s="291">
        <f>Q1534</f>
        <v>12</v>
      </c>
      <c r="R1535" s="291"/>
      <c r="S1535" s="291"/>
      <c r="T1535" s="291"/>
      <c r="U1535" s="291"/>
      <c r="V1535" s="291"/>
      <c r="W1535" s="291"/>
      <c r="X1535" s="291"/>
      <c r="Y1535" s="291"/>
      <c r="Z1535" s="291"/>
      <c r="AA1535" s="291"/>
      <c r="AB1535" s="291"/>
      <c r="AC1535" s="291"/>
      <c r="AD1535" s="291"/>
      <c r="AE1535" s="406">
        <f>AE1534</f>
        <v>0</v>
      </c>
      <c r="AF1535" s="406">
        <f t="shared" ref="AF1535:AR1535" si="2070">AF1534</f>
        <v>0</v>
      </c>
      <c r="AG1535" s="406">
        <f t="shared" si="2070"/>
        <v>0</v>
      </c>
      <c r="AH1535" s="406">
        <f t="shared" si="2070"/>
        <v>0</v>
      </c>
      <c r="AI1535" s="406">
        <f t="shared" si="2070"/>
        <v>0</v>
      </c>
      <c r="AJ1535" s="406">
        <f t="shared" si="2070"/>
        <v>0</v>
      </c>
      <c r="AK1535" s="406">
        <f t="shared" si="2070"/>
        <v>0</v>
      </c>
      <c r="AL1535" s="406">
        <f t="shared" si="2070"/>
        <v>0</v>
      </c>
      <c r="AM1535" s="406">
        <f t="shared" si="2070"/>
        <v>0</v>
      </c>
      <c r="AN1535" s="406">
        <f t="shared" si="2070"/>
        <v>0</v>
      </c>
      <c r="AO1535" s="406">
        <f t="shared" si="2070"/>
        <v>0</v>
      </c>
      <c r="AP1535" s="406">
        <f t="shared" si="2070"/>
        <v>0</v>
      </c>
      <c r="AQ1535" s="406">
        <f t="shared" si="2070"/>
        <v>0</v>
      </c>
      <c r="AR1535" s="406">
        <f t="shared" si="2070"/>
        <v>0</v>
      </c>
      <c r="AS1535" s="302"/>
    </row>
    <row r="1536" spans="1:45" ht="15" hidden="1" customHeight="1" outlineLevel="1">
      <c r="A1536" s="519"/>
      <c r="B1536" s="423"/>
      <c r="C1536" s="287"/>
      <c r="D1536" s="287"/>
      <c r="E1536" s="287"/>
      <c r="F1536" s="287"/>
      <c r="G1536" s="287"/>
      <c r="H1536" s="287"/>
      <c r="I1536" s="287"/>
      <c r="J1536" s="287"/>
      <c r="K1536" s="287"/>
      <c r="L1536" s="287"/>
      <c r="M1536" s="287"/>
      <c r="N1536" s="287"/>
      <c r="O1536" s="287"/>
      <c r="P1536" s="287"/>
      <c r="Q1536" s="287"/>
      <c r="R1536" s="287"/>
      <c r="S1536" s="287"/>
      <c r="T1536" s="287"/>
      <c r="U1536" s="287"/>
      <c r="V1536" s="287"/>
      <c r="W1536" s="287"/>
      <c r="X1536" s="287"/>
      <c r="Y1536" s="287"/>
      <c r="Z1536" s="287"/>
      <c r="AA1536" s="287"/>
      <c r="AB1536" s="287"/>
      <c r="AC1536" s="287"/>
      <c r="AD1536" s="287"/>
      <c r="AE1536" s="407"/>
      <c r="AF1536" s="420"/>
      <c r="AG1536" s="420"/>
      <c r="AH1536" s="420"/>
      <c r="AI1536" s="420"/>
      <c r="AJ1536" s="420"/>
      <c r="AK1536" s="420"/>
      <c r="AL1536" s="420"/>
      <c r="AM1536" s="420"/>
      <c r="AN1536" s="420"/>
      <c r="AO1536" s="420"/>
      <c r="AP1536" s="420"/>
      <c r="AQ1536" s="420"/>
      <c r="AR1536" s="420"/>
      <c r="AS1536" s="302"/>
    </row>
    <row r="1537" spans="1:45" ht="39.75" hidden="1" customHeight="1" outlineLevel="1">
      <c r="A1537" s="519">
        <v>48</v>
      </c>
      <c r="B1537" s="423" t="s">
        <v>140</v>
      </c>
      <c r="C1537" s="287" t="s">
        <v>25</v>
      </c>
      <c r="D1537" s="291"/>
      <c r="E1537" s="291"/>
      <c r="F1537" s="291"/>
      <c r="G1537" s="291"/>
      <c r="H1537" s="291"/>
      <c r="I1537" s="291"/>
      <c r="J1537" s="291"/>
      <c r="K1537" s="291"/>
      <c r="L1537" s="291"/>
      <c r="M1537" s="291"/>
      <c r="N1537" s="291"/>
      <c r="O1537" s="291"/>
      <c r="P1537" s="291"/>
      <c r="Q1537" s="291">
        <v>12</v>
      </c>
      <c r="R1537" s="291"/>
      <c r="S1537" s="291"/>
      <c r="T1537" s="291"/>
      <c r="U1537" s="291"/>
      <c r="V1537" s="291"/>
      <c r="W1537" s="291"/>
      <c r="X1537" s="291"/>
      <c r="Y1537" s="291"/>
      <c r="Z1537" s="291"/>
      <c r="AA1537" s="291"/>
      <c r="AB1537" s="291"/>
      <c r="AC1537" s="291"/>
      <c r="AD1537" s="291"/>
      <c r="AE1537" s="421"/>
      <c r="AF1537" s="410"/>
      <c r="AG1537" s="410"/>
      <c r="AH1537" s="410"/>
      <c r="AI1537" s="410"/>
      <c r="AJ1537" s="410"/>
      <c r="AK1537" s="410"/>
      <c r="AL1537" s="410"/>
      <c r="AM1537" s="410"/>
      <c r="AN1537" s="410"/>
      <c r="AO1537" s="410"/>
      <c r="AP1537" s="410"/>
      <c r="AQ1537" s="410"/>
      <c r="AR1537" s="410"/>
      <c r="AS1537" s="292">
        <f>SUM(AE1537:AR1537)</f>
        <v>0</v>
      </c>
    </row>
    <row r="1538" spans="1:45" ht="15" hidden="1" customHeight="1" outlineLevel="1">
      <c r="A1538" s="519"/>
      <c r="B1538" s="290" t="s">
        <v>736</v>
      </c>
      <c r="C1538" s="287" t="s">
        <v>163</v>
      </c>
      <c r="D1538" s="291"/>
      <c r="E1538" s="291"/>
      <c r="F1538" s="291"/>
      <c r="G1538" s="291"/>
      <c r="H1538" s="291"/>
      <c r="I1538" s="291"/>
      <c r="J1538" s="291"/>
      <c r="K1538" s="291"/>
      <c r="L1538" s="291"/>
      <c r="M1538" s="291"/>
      <c r="N1538" s="291"/>
      <c r="O1538" s="291"/>
      <c r="P1538" s="291"/>
      <c r="Q1538" s="291">
        <f>Q1537</f>
        <v>12</v>
      </c>
      <c r="R1538" s="291"/>
      <c r="S1538" s="291"/>
      <c r="T1538" s="291"/>
      <c r="U1538" s="291"/>
      <c r="V1538" s="291"/>
      <c r="W1538" s="291"/>
      <c r="X1538" s="291"/>
      <c r="Y1538" s="291"/>
      <c r="Z1538" s="291"/>
      <c r="AA1538" s="291"/>
      <c r="AB1538" s="291"/>
      <c r="AC1538" s="291"/>
      <c r="AD1538" s="291"/>
      <c r="AE1538" s="406">
        <f>AE1537</f>
        <v>0</v>
      </c>
      <c r="AF1538" s="406">
        <f t="shared" ref="AF1538:AR1538" si="2071">AF1537</f>
        <v>0</v>
      </c>
      <c r="AG1538" s="406">
        <f t="shared" si="2071"/>
        <v>0</v>
      </c>
      <c r="AH1538" s="406">
        <f t="shared" si="2071"/>
        <v>0</v>
      </c>
      <c r="AI1538" s="406">
        <f t="shared" si="2071"/>
        <v>0</v>
      </c>
      <c r="AJ1538" s="406">
        <f t="shared" si="2071"/>
        <v>0</v>
      </c>
      <c r="AK1538" s="406">
        <f t="shared" si="2071"/>
        <v>0</v>
      </c>
      <c r="AL1538" s="406">
        <f t="shared" si="2071"/>
        <v>0</v>
      </c>
      <c r="AM1538" s="406">
        <f t="shared" si="2071"/>
        <v>0</v>
      </c>
      <c r="AN1538" s="406">
        <f t="shared" si="2071"/>
        <v>0</v>
      </c>
      <c r="AO1538" s="406">
        <f t="shared" si="2071"/>
        <v>0</v>
      </c>
      <c r="AP1538" s="406">
        <f t="shared" si="2071"/>
        <v>0</v>
      </c>
      <c r="AQ1538" s="406">
        <f t="shared" si="2071"/>
        <v>0</v>
      </c>
      <c r="AR1538" s="406">
        <f t="shared" si="2071"/>
        <v>0</v>
      </c>
      <c r="AS1538" s="302"/>
    </row>
    <row r="1539" spans="1:45" ht="15" hidden="1" customHeight="1" outlineLevel="1">
      <c r="A1539" s="519"/>
      <c r="B1539" s="423"/>
      <c r="C1539" s="287"/>
      <c r="D1539" s="287"/>
      <c r="E1539" s="287"/>
      <c r="F1539" s="287"/>
      <c r="G1539" s="287"/>
      <c r="H1539" s="287"/>
      <c r="I1539" s="287"/>
      <c r="J1539" s="287"/>
      <c r="K1539" s="287"/>
      <c r="L1539" s="287"/>
      <c r="M1539" s="287"/>
      <c r="N1539" s="287"/>
      <c r="O1539" s="287"/>
      <c r="P1539" s="287"/>
      <c r="Q1539" s="287"/>
      <c r="R1539" s="287"/>
      <c r="S1539" s="287"/>
      <c r="T1539" s="287"/>
      <c r="U1539" s="287"/>
      <c r="V1539" s="287"/>
      <c r="W1539" s="287"/>
      <c r="X1539" s="287"/>
      <c r="Y1539" s="287"/>
      <c r="Z1539" s="287"/>
      <c r="AA1539" s="287"/>
      <c r="AB1539" s="287"/>
      <c r="AC1539" s="287"/>
      <c r="AD1539" s="287"/>
      <c r="AE1539" s="407"/>
      <c r="AF1539" s="420"/>
      <c r="AG1539" s="420"/>
      <c r="AH1539" s="420"/>
      <c r="AI1539" s="420"/>
      <c r="AJ1539" s="420"/>
      <c r="AK1539" s="420"/>
      <c r="AL1539" s="420"/>
      <c r="AM1539" s="420"/>
      <c r="AN1539" s="420"/>
      <c r="AO1539" s="420"/>
      <c r="AP1539" s="420"/>
      <c r="AQ1539" s="420"/>
      <c r="AR1539" s="420"/>
      <c r="AS1539" s="302"/>
    </row>
    <row r="1540" spans="1:45" ht="33" hidden="1" customHeight="1" outlineLevel="1">
      <c r="A1540" s="519">
        <v>49</v>
      </c>
      <c r="B1540" s="423" t="s">
        <v>141</v>
      </c>
      <c r="C1540" s="287" t="s">
        <v>25</v>
      </c>
      <c r="D1540" s="291"/>
      <c r="E1540" s="291"/>
      <c r="F1540" s="291"/>
      <c r="G1540" s="291"/>
      <c r="H1540" s="291"/>
      <c r="I1540" s="291"/>
      <c r="J1540" s="291"/>
      <c r="K1540" s="291"/>
      <c r="L1540" s="291"/>
      <c r="M1540" s="291"/>
      <c r="N1540" s="291"/>
      <c r="O1540" s="291"/>
      <c r="P1540" s="291"/>
      <c r="Q1540" s="291">
        <v>12</v>
      </c>
      <c r="R1540" s="291"/>
      <c r="S1540" s="291"/>
      <c r="T1540" s="291"/>
      <c r="U1540" s="291"/>
      <c r="V1540" s="291"/>
      <c r="W1540" s="291"/>
      <c r="X1540" s="291"/>
      <c r="Y1540" s="291"/>
      <c r="Z1540" s="291"/>
      <c r="AA1540" s="291"/>
      <c r="AB1540" s="291"/>
      <c r="AC1540" s="291"/>
      <c r="AD1540" s="291"/>
      <c r="AE1540" s="421"/>
      <c r="AF1540" s="410"/>
      <c r="AG1540" s="410"/>
      <c r="AH1540" s="410"/>
      <c r="AI1540" s="410"/>
      <c r="AJ1540" s="410"/>
      <c r="AK1540" s="410"/>
      <c r="AL1540" s="410"/>
      <c r="AM1540" s="410"/>
      <c r="AN1540" s="410"/>
      <c r="AO1540" s="410"/>
      <c r="AP1540" s="410"/>
      <c r="AQ1540" s="410"/>
      <c r="AR1540" s="410"/>
      <c r="AS1540" s="292">
        <f>SUM(AE1540:AR1540)</f>
        <v>0</v>
      </c>
    </row>
    <row r="1541" spans="1:45" ht="15" hidden="1" customHeight="1" outlineLevel="1">
      <c r="A1541" s="519"/>
      <c r="B1541" s="290" t="s">
        <v>736</v>
      </c>
      <c r="C1541" s="287" t="s">
        <v>163</v>
      </c>
      <c r="D1541" s="291"/>
      <c r="E1541" s="291"/>
      <c r="F1541" s="291"/>
      <c r="G1541" s="291"/>
      <c r="H1541" s="291"/>
      <c r="I1541" s="291"/>
      <c r="J1541" s="291"/>
      <c r="K1541" s="291"/>
      <c r="L1541" s="291"/>
      <c r="M1541" s="291"/>
      <c r="N1541" s="291"/>
      <c r="O1541" s="291"/>
      <c r="P1541" s="291"/>
      <c r="Q1541" s="291">
        <f>Q1540</f>
        <v>12</v>
      </c>
      <c r="R1541" s="291"/>
      <c r="S1541" s="291"/>
      <c r="T1541" s="291"/>
      <c r="U1541" s="291"/>
      <c r="V1541" s="291"/>
      <c r="W1541" s="291"/>
      <c r="X1541" s="291"/>
      <c r="Y1541" s="291"/>
      <c r="Z1541" s="291"/>
      <c r="AA1541" s="291"/>
      <c r="AB1541" s="291"/>
      <c r="AC1541" s="291"/>
      <c r="AD1541" s="291"/>
      <c r="AE1541" s="406">
        <f>AE1540</f>
        <v>0</v>
      </c>
      <c r="AF1541" s="406">
        <f t="shared" ref="AF1541:AR1541" si="2072">AF1540</f>
        <v>0</v>
      </c>
      <c r="AG1541" s="406">
        <f t="shared" si="2072"/>
        <v>0</v>
      </c>
      <c r="AH1541" s="406">
        <f t="shared" si="2072"/>
        <v>0</v>
      </c>
      <c r="AI1541" s="406">
        <f t="shared" si="2072"/>
        <v>0</v>
      </c>
      <c r="AJ1541" s="406">
        <f t="shared" si="2072"/>
        <v>0</v>
      </c>
      <c r="AK1541" s="406">
        <f t="shared" si="2072"/>
        <v>0</v>
      </c>
      <c r="AL1541" s="406">
        <f t="shared" si="2072"/>
        <v>0</v>
      </c>
      <c r="AM1541" s="406">
        <f t="shared" si="2072"/>
        <v>0</v>
      </c>
      <c r="AN1541" s="406">
        <f t="shared" si="2072"/>
        <v>0</v>
      </c>
      <c r="AO1541" s="406">
        <f t="shared" si="2072"/>
        <v>0</v>
      </c>
      <c r="AP1541" s="406">
        <f t="shared" si="2072"/>
        <v>0</v>
      </c>
      <c r="AQ1541" s="406">
        <f t="shared" si="2072"/>
        <v>0</v>
      </c>
      <c r="AR1541" s="406">
        <f t="shared" si="2072"/>
        <v>0</v>
      </c>
      <c r="AS1541" s="302"/>
    </row>
    <row r="1542" spans="1:45" ht="15" hidden="1" customHeight="1" outlineLevel="1">
      <c r="A1542" s="519"/>
      <c r="B1542" s="290"/>
      <c r="C1542" s="287"/>
      <c r="D1542" s="736"/>
      <c r="E1542" s="736"/>
      <c r="F1542" s="736"/>
      <c r="G1542" s="736"/>
      <c r="H1542" s="736"/>
      <c r="I1542" s="736"/>
      <c r="J1542" s="736"/>
      <c r="K1542" s="736"/>
      <c r="L1542" s="736"/>
      <c r="M1542" s="736"/>
      <c r="N1542" s="736"/>
      <c r="O1542" s="736"/>
      <c r="P1542" s="736"/>
      <c r="Q1542" s="736"/>
      <c r="R1542" s="736"/>
      <c r="S1542" s="736"/>
      <c r="T1542" s="736"/>
      <c r="U1542" s="736"/>
      <c r="V1542" s="736"/>
      <c r="W1542" s="736"/>
      <c r="X1542" s="736"/>
      <c r="Y1542" s="736"/>
      <c r="Z1542" s="736"/>
      <c r="AA1542" s="736"/>
      <c r="AB1542" s="736"/>
      <c r="AC1542" s="736"/>
      <c r="AD1542" s="736"/>
      <c r="AE1542" s="406"/>
      <c r="AF1542" s="406"/>
      <c r="AG1542" s="406"/>
      <c r="AH1542" s="406"/>
      <c r="AI1542" s="406"/>
      <c r="AJ1542" s="406"/>
      <c r="AK1542" s="406"/>
      <c r="AL1542" s="406"/>
      <c r="AM1542" s="406"/>
      <c r="AN1542" s="406"/>
      <c r="AO1542" s="406"/>
      <c r="AP1542" s="406"/>
      <c r="AQ1542" s="406"/>
      <c r="AR1542" s="406"/>
      <c r="AS1542" s="302"/>
    </row>
    <row r="1543" spans="1:45" ht="15.75" hidden="1" outlineLevel="1">
      <c r="A1543" s="519"/>
      <c r="B1543" s="741" t="s">
        <v>929</v>
      </c>
      <c r="AS1543" s="737"/>
    </row>
    <row r="1544" spans="1:45" hidden="1" outlineLevel="1">
      <c r="A1544" s="519">
        <v>50</v>
      </c>
      <c r="B1544" s="290"/>
      <c r="AS1544" s="737"/>
    </row>
    <row r="1545" spans="1:45" ht="15.75" hidden="1" outlineLevel="1">
      <c r="A1545" s="519"/>
      <c r="B1545" s="423" t="s">
        <v>928</v>
      </c>
      <c r="C1545" s="287" t="s">
        <v>25</v>
      </c>
      <c r="D1545" s="291"/>
      <c r="E1545" s="291"/>
      <c r="F1545" s="291"/>
      <c r="G1545" s="291"/>
      <c r="H1545" s="291"/>
      <c r="I1545" s="291"/>
      <c r="J1545" s="291"/>
      <c r="K1545" s="291"/>
      <c r="L1545" s="291"/>
      <c r="M1545" s="291"/>
      <c r="N1545" s="291"/>
      <c r="O1545" s="291"/>
      <c r="P1545" s="291"/>
      <c r="Q1545" s="291">
        <v>12</v>
      </c>
      <c r="R1545" s="291"/>
      <c r="S1545" s="291"/>
      <c r="T1545" s="291"/>
      <c r="U1545" s="291"/>
      <c r="V1545" s="291"/>
      <c r="W1545" s="291"/>
      <c r="X1545" s="291"/>
      <c r="Y1545" s="291"/>
      <c r="Z1545" s="291"/>
      <c r="AA1545" s="291"/>
      <c r="AB1545" s="291"/>
      <c r="AC1545" s="291"/>
      <c r="AD1545" s="291"/>
      <c r="AE1545" s="421"/>
      <c r="AF1545" s="410"/>
      <c r="AG1545" s="410"/>
      <c r="AH1545" s="410"/>
      <c r="AI1545" s="410"/>
      <c r="AJ1545" s="410"/>
      <c r="AK1545" s="410"/>
      <c r="AL1545" s="410"/>
      <c r="AM1545" s="410"/>
      <c r="AN1545" s="410"/>
      <c r="AO1545" s="410"/>
      <c r="AP1545" s="410"/>
      <c r="AQ1545" s="410"/>
      <c r="AR1545" s="410"/>
      <c r="AS1545" s="292">
        <f>SUM(AE1545:AR1545)</f>
        <v>0</v>
      </c>
    </row>
    <row r="1546" spans="1:45" hidden="1" outlineLevel="1">
      <c r="A1546" s="519"/>
      <c r="B1546" s="290" t="s">
        <v>736</v>
      </c>
      <c r="C1546" s="287" t="s">
        <v>163</v>
      </c>
      <c r="D1546" s="291"/>
      <c r="E1546" s="291"/>
      <c r="F1546" s="291"/>
      <c r="G1546" s="291"/>
      <c r="H1546" s="291"/>
      <c r="I1546" s="291"/>
      <c r="J1546" s="291"/>
      <c r="K1546" s="291"/>
      <c r="L1546" s="291"/>
      <c r="M1546" s="291"/>
      <c r="N1546" s="291"/>
      <c r="O1546" s="291"/>
      <c r="P1546" s="291"/>
      <c r="Q1546" s="291">
        <f>Q1545</f>
        <v>12</v>
      </c>
      <c r="R1546" s="291"/>
      <c r="S1546" s="291"/>
      <c r="T1546" s="291"/>
      <c r="U1546" s="291"/>
      <c r="V1546" s="291"/>
      <c r="W1546" s="291"/>
      <c r="X1546" s="291"/>
      <c r="Y1546" s="291"/>
      <c r="Z1546" s="291"/>
      <c r="AA1546" s="291"/>
      <c r="AB1546" s="291"/>
      <c r="AC1546" s="291"/>
      <c r="AD1546" s="291"/>
      <c r="AE1546" s="406">
        <f>AE1545</f>
        <v>0</v>
      </c>
      <c r="AF1546" s="406">
        <f t="shared" ref="AF1546:AR1546" si="2073">AF1545</f>
        <v>0</v>
      </c>
      <c r="AG1546" s="406">
        <f t="shared" si="2073"/>
        <v>0</v>
      </c>
      <c r="AH1546" s="406">
        <f t="shared" si="2073"/>
        <v>0</v>
      </c>
      <c r="AI1546" s="406">
        <f t="shared" si="2073"/>
        <v>0</v>
      </c>
      <c r="AJ1546" s="406">
        <f t="shared" si="2073"/>
        <v>0</v>
      </c>
      <c r="AK1546" s="406">
        <f t="shared" si="2073"/>
        <v>0</v>
      </c>
      <c r="AL1546" s="406">
        <f t="shared" si="2073"/>
        <v>0</v>
      </c>
      <c r="AM1546" s="406">
        <f t="shared" si="2073"/>
        <v>0</v>
      </c>
      <c r="AN1546" s="406">
        <f t="shared" si="2073"/>
        <v>0</v>
      </c>
      <c r="AO1546" s="406">
        <f t="shared" si="2073"/>
        <v>0</v>
      </c>
      <c r="AP1546" s="406">
        <f t="shared" si="2073"/>
        <v>0</v>
      </c>
      <c r="AQ1546" s="406">
        <f t="shared" si="2073"/>
        <v>0</v>
      </c>
      <c r="AR1546" s="406">
        <f t="shared" si="2073"/>
        <v>0</v>
      </c>
      <c r="AS1546" s="302"/>
    </row>
    <row r="1547" spans="1:45" ht="15.75" hidden="1" customHeight="1" outlineLevel="1">
      <c r="A1547" s="519"/>
      <c r="B1547" s="290"/>
      <c r="C1547" s="301"/>
      <c r="D1547" s="287"/>
      <c r="E1547" s="287"/>
      <c r="F1547" s="287"/>
      <c r="G1547" s="287"/>
      <c r="H1547" s="287"/>
      <c r="I1547" s="287"/>
      <c r="J1547" s="287"/>
      <c r="K1547" s="287"/>
      <c r="L1547" s="287"/>
      <c r="M1547" s="287"/>
      <c r="N1547" s="287"/>
      <c r="O1547" s="287"/>
      <c r="P1547" s="287"/>
      <c r="Q1547" s="287"/>
      <c r="R1547" s="287"/>
      <c r="S1547" s="287"/>
      <c r="T1547" s="287"/>
      <c r="U1547" s="287"/>
      <c r="V1547" s="287"/>
      <c r="W1547" s="287"/>
      <c r="X1547" s="287"/>
      <c r="Y1547" s="287"/>
      <c r="Z1547" s="287"/>
      <c r="AA1547" s="287"/>
      <c r="AB1547" s="287"/>
      <c r="AC1547" s="287"/>
      <c r="AD1547" s="287"/>
      <c r="AE1547" s="297"/>
      <c r="AF1547" s="297"/>
      <c r="AG1547" s="297"/>
      <c r="AH1547" s="297"/>
      <c r="AI1547" s="297"/>
      <c r="AJ1547" s="297"/>
      <c r="AK1547" s="297"/>
      <c r="AL1547" s="297"/>
      <c r="AM1547" s="297"/>
      <c r="AN1547" s="297"/>
      <c r="AO1547" s="297"/>
      <c r="AP1547" s="297"/>
      <c r="AQ1547" s="297"/>
      <c r="AR1547" s="297"/>
      <c r="AS1547" s="302"/>
    </row>
    <row r="1548" spans="1:45" ht="15.75" collapsed="1">
      <c r="B1548" s="323" t="s">
        <v>737</v>
      </c>
      <c r="C1548" s="325"/>
      <c r="D1548" s="325">
        <f>SUM(D1386:D1541)</f>
        <v>0</v>
      </c>
      <c r="E1548" s="325"/>
      <c r="F1548" s="325"/>
      <c r="G1548" s="325"/>
      <c r="H1548" s="325"/>
      <c r="I1548" s="325"/>
      <c r="J1548" s="325"/>
      <c r="K1548" s="325"/>
      <c r="L1548" s="325"/>
      <c r="M1548" s="325"/>
      <c r="N1548" s="325"/>
      <c r="O1548" s="325"/>
      <c r="P1548" s="325"/>
      <c r="Q1548" s="325"/>
      <c r="R1548" s="325">
        <f>SUM(R1386:R1541)</f>
        <v>0</v>
      </c>
      <c r="S1548" s="325"/>
      <c r="T1548" s="325"/>
      <c r="U1548" s="325"/>
      <c r="V1548" s="325"/>
      <c r="W1548" s="325"/>
      <c r="X1548" s="325"/>
      <c r="Y1548" s="325"/>
      <c r="Z1548" s="325"/>
      <c r="AA1548" s="325"/>
      <c r="AB1548" s="325"/>
      <c r="AC1548" s="325"/>
      <c r="AD1548" s="325"/>
      <c r="AE1548" s="325">
        <f>IF(AE1384="kWh",SUMPRODUCT(D1386:D1541,AE1386:AE1541))</f>
        <v>0</v>
      </c>
      <c r="AF1548" s="325">
        <f>IF(AF1384="kWh",SUMPRODUCT(D1386:D1541,AF1386:AF1541))</f>
        <v>0</v>
      </c>
      <c r="AG1548" s="325">
        <f>IF(AG1384="kw",SUMPRODUCT(Q1386:Q1541,R1386:R1541,AG1386:AG1541),SUMPRODUCT(D1386:D1541,AG1386:AG1541))</f>
        <v>0</v>
      </c>
      <c r="AH1548" s="325">
        <f>IF(AH1384="kw",SUMPRODUCT(Q1386:Q1541,R1386:R1541,AH1386:AH1541),SUMPRODUCT(D1386:D1541,AH1386:AH1541))</f>
        <v>0</v>
      </c>
      <c r="AI1548" s="325">
        <f>IF(AI1384="kw",SUMPRODUCT(Q1386:Q1541,R1386:R1541,AI1386:AI1541),SUMPRODUCT(D1386:D1541,AI1386:AI1541))</f>
        <v>0</v>
      </c>
      <c r="AJ1548" s="325">
        <f>IF(AJ1384="kw",SUMPRODUCT(Q1386:Q1541,R1386:R1541,AJ1386:AJ1541),SUMPRODUCT(D1386:D1541,AJ1386:AJ1541))</f>
        <v>0</v>
      </c>
      <c r="AK1548" s="325">
        <f>IF(AK1384="kw",SUMPRODUCT(Q1386:Q1541,R1386:R1541,AK1386:AK1541),SUMPRODUCT(D1386:D1541,AK1386:AK1541))</f>
        <v>0</v>
      </c>
      <c r="AL1548" s="325">
        <f>IF(AL1384="kw",SUMPRODUCT(Q1386:Q1541,R1386:R1541,AL1386:AL1541),SUMPRODUCT(D1386:D1541,AL1386:AL1541))</f>
        <v>0</v>
      </c>
      <c r="AM1548" s="325">
        <f>IF(AM1384="kw",SUMPRODUCT(Q1386:Q1541,R1386:R1541,AM1386:AM1541),SUMPRODUCT(D1386:D1541,AM1386:AM1541))</f>
        <v>0</v>
      </c>
      <c r="AN1548" s="325">
        <f>IF(AN1384="kw",SUMPRODUCT(Q1386:Q1541,R1386:R1541,AN1386:AN1541),SUMPRODUCT(D1386:D1541,AN1386:AN1541))</f>
        <v>0</v>
      </c>
      <c r="AO1548" s="325">
        <f>IF(AO1384="kw",SUMPRODUCT(Q1386:Q1541,R1386:R1541,AO1386:AO1541),SUMPRODUCT(D1386:D1541,AO1386:AO1541))</f>
        <v>0</v>
      </c>
      <c r="AP1548" s="325">
        <f>IF(AP1384="kw",SUMPRODUCT(Q1386:Q1541,R1386:R1541,AP1386:AP1541),SUMPRODUCT(D1386:D1541,AP1386:AP1541))</f>
        <v>0</v>
      </c>
      <c r="AQ1548" s="325">
        <f>IF(AQ1384="kw",SUMPRODUCT(Q1386:Q1541,R1386:R1541,AQ1386:AQ1541),SUMPRODUCT(D1386:D1541,AQ1386:AQ1541))</f>
        <v>0</v>
      </c>
      <c r="AR1548" s="325">
        <f>IF(AR1384="kw",SUMPRODUCT(Q1386:Q1541,R1386:R1541,AR1386:AR1541),SUMPRODUCT(D1386:D1541,AR1386:AR1541))</f>
        <v>0</v>
      </c>
      <c r="AS1548" s="326"/>
    </row>
    <row r="1549" spans="1:45" ht="15.75">
      <c r="B1549" s="386" t="s">
        <v>738</v>
      </c>
      <c r="C1549" s="387"/>
      <c r="D1549" s="387"/>
      <c r="E1549" s="387"/>
      <c r="F1549" s="387"/>
      <c r="G1549" s="387"/>
      <c r="H1549" s="387"/>
      <c r="I1549" s="387"/>
      <c r="J1549" s="387"/>
      <c r="K1549" s="387"/>
      <c r="L1549" s="387"/>
      <c r="M1549" s="387"/>
      <c r="N1549" s="387"/>
      <c r="O1549" s="387"/>
      <c r="P1549" s="387"/>
      <c r="Q1549" s="387"/>
      <c r="R1549" s="387"/>
      <c r="S1549" s="387"/>
      <c r="T1549" s="387"/>
      <c r="U1549" s="387"/>
      <c r="V1549" s="387"/>
      <c r="W1549" s="387"/>
      <c r="X1549" s="387"/>
      <c r="Y1549" s="387"/>
      <c r="Z1549" s="387"/>
      <c r="AA1549" s="387"/>
      <c r="AB1549" s="387"/>
      <c r="AC1549" s="387"/>
      <c r="AD1549" s="387"/>
      <c r="AE1549" s="387">
        <f>HLOOKUP(AE1383,'2. LRAMVA Threshold'!$B$42:$Q$60,14,FALSE)</f>
        <v>0</v>
      </c>
      <c r="AF1549" s="387">
        <f>HLOOKUP(AF1383,'2. LRAMVA Threshold'!$B$42:$Q$60,14,FALSE)</f>
        <v>0</v>
      </c>
      <c r="AG1549" s="387">
        <f>HLOOKUP(AG1383,'2. LRAMVA Threshold'!$B$42:$Q$60,14,FALSE)</f>
        <v>0</v>
      </c>
      <c r="AH1549" s="387">
        <f>HLOOKUP(AH1383,'2. LRAMVA Threshold'!$B$42:$Q$60,14,FALSE)</f>
        <v>0</v>
      </c>
      <c r="AI1549" s="387">
        <f>HLOOKUP(AI1383,'2. LRAMVA Threshold'!$B$42:$Q$60,14,FALSE)</f>
        <v>0</v>
      </c>
      <c r="AJ1549" s="387">
        <f>HLOOKUP(AJ1383,'2. LRAMVA Threshold'!$B$42:$Q$60,14,FALSE)</f>
        <v>0</v>
      </c>
      <c r="AK1549" s="387">
        <f>HLOOKUP(AK1383,'2. LRAMVA Threshold'!$B$42:$Q$60,14,FALSE)</f>
        <v>0</v>
      </c>
      <c r="AL1549" s="387">
        <f>HLOOKUP(AL1383,'2. LRAMVA Threshold'!$B$42:$Q$60,14,FALSE)</f>
        <v>0</v>
      </c>
      <c r="AM1549" s="387">
        <f>HLOOKUP(AM1383,'2. LRAMVA Threshold'!$B$42:$Q$60,14,FALSE)</f>
        <v>0</v>
      </c>
      <c r="AN1549" s="387">
        <f>HLOOKUP(AN1383,'2. LRAMVA Threshold'!$B$42:$Q$60,14,FALSE)</f>
        <v>0</v>
      </c>
      <c r="AO1549" s="387">
        <f>HLOOKUP(AO1383,'2. LRAMVA Threshold'!$B$42:$Q$60,14,FALSE)</f>
        <v>0</v>
      </c>
      <c r="AP1549" s="387">
        <f>HLOOKUP(AP1383,'2. LRAMVA Threshold'!$B$42:$Q$60,14,FALSE)</f>
        <v>0</v>
      </c>
      <c r="AQ1549" s="387">
        <f>HLOOKUP(AQ1383,'2. LRAMVA Threshold'!$B$42:$Q$60,14,FALSE)</f>
        <v>0</v>
      </c>
      <c r="AR1549" s="387">
        <f>HLOOKUP(AR1383,'2. LRAMVA Threshold'!$B$42:$Q$60,14,FALSE)</f>
        <v>0</v>
      </c>
      <c r="AS1549" s="437"/>
    </row>
    <row r="1550" spans="1:45">
      <c r="B1550" s="389"/>
      <c r="C1550" s="427"/>
      <c r="D1550" s="428"/>
      <c r="E1550" s="428"/>
      <c r="F1550" s="428"/>
      <c r="G1550" s="428"/>
      <c r="H1550" s="428"/>
      <c r="I1550" s="428"/>
      <c r="J1550" s="428"/>
      <c r="K1550" s="428"/>
      <c r="L1550" s="428"/>
      <c r="M1550" s="428"/>
      <c r="N1550" s="391"/>
      <c r="O1550" s="391"/>
      <c r="P1550" s="391"/>
      <c r="Q1550" s="428"/>
      <c r="R1550" s="429"/>
      <c r="S1550" s="428"/>
      <c r="T1550" s="428"/>
      <c r="U1550" s="428"/>
      <c r="V1550" s="430"/>
      <c r="W1550" s="430"/>
      <c r="X1550" s="430"/>
      <c r="Y1550" s="430"/>
      <c r="Z1550" s="428"/>
      <c r="AA1550" s="428"/>
      <c r="AB1550" s="391"/>
      <c r="AC1550" s="391"/>
      <c r="AD1550" s="391"/>
      <c r="AE1550" s="431"/>
      <c r="AF1550" s="431"/>
      <c r="AG1550" s="431"/>
      <c r="AH1550" s="431"/>
      <c r="AI1550" s="431"/>
      <c r="AJ1550" s="431"/>
      <c r="AK1550" s="431"/>
      <c r="AL1550" s="394"/>
      <c r="AM1550" s="394"/>
      <c r="AN1550" s="394"/>
      <c r="AO1550" s="394"/>
      <c r="AP1550" s="394"/>
      <c r="AQ1550" s="394"/>
      <c r="AR1550" s="394"/>
      <c r="AS1550" s="395"/>
    </row>
    <row r="1551" spans="1:45">
      <c r="B1551" s="320" t="s">
        <v>739</v>
      </c>
      <c r="C1551" s="334"/>
      <c r="D1551" s="334"/>
      <c r="E1551" s="371"/>
      <c r="F1551" s="371"/>
      <c r="G1551" s="371"/>
      <c r="H1551" s="371"/>
      <c r="I1551" s="371"/>
      <c r="J1551" s="371"/>
      <c r="K1551" s="371"/>
      <c r="L1551" s="371"/>
      <c r="M1551" s="371"/>
      <c r="N1551" s="371"/>
      <c r="O1551" s="371"/>
      <c r="P1551" s="371"/>
      <c r="Q1551" s="371"/>
      <c r="R1551" s="287"/>
      <c r="S1551" s="336"/>
      <c r="T1551" s="336"/>
      <c r="U1551" s="336"/>
      <c r="V1551" s="335"/>
      <c r="W1551" s="335"/>
      <c r="X1551" s="335"/>
      <c r="Y1551" s="335"/>
      <c r="Z1551" s="336"/>
      <c r="AA1551" s="336"/>
      <c r="AB1551" s="336"/>
      <c r="AC1551" s="336"/>
      <c r="AD1551" s="336"/>
      <c r="AE1551" s="802">
        <f>HLOOKUP(AE35,'3.  Distribution Rates'!$C$122:$P$135,14,FALSE)</f>
        <v>0</v>
      </c>
      <c r="AF1551" s="802">
        <f>HLOOKUP(AF35,'3.  Distribution Rates'!$C$122:$P$135,14,FALSE)</f>
        <v>0</v>
      </c>
      <c r="AG1551" s="337">
        <f>HLOOKUP(AG35,'3.  Distribution Rates'!$C$122:$P$135,14,FALSE)</f>
        <v>0</v>
      </c>
      <c r="AH1551" s="337">
        <f>HLOOKUP(AH35,'3.  Distribution Rates'!$C$122:$P$135,14,FALSE)</f>
        <v>0</v>
      </c>
      <c r="AI1551" s="337">
        <f>HLOOKUP(AI35,'3.  Distribution Rates'!$C$122:$P$135,14,FALSE)</f>
        <v>0</v>
      </c>
      <c r="AJ1551" s="337">
        <f>HLOOKUP(AJ35,'3.  Distribution Rates'!$C$122:$P$135,14,FALSE)</f>
        <v>0</v>
      </c>
      <c r="AK1551" s="337">
        <f>HLOOKUP(AK35,'3.  Distribution Rates'!$C$122:$P$135,14,FALSE)</f>
        <v>0</v>
      </c>
      <c r="AL1551" s="337">
        <f>HLOOKUP(AL35,'3.  Distribution Rates'!$C$122:$P$135,14,FALSE)</f>
        <v>0</v>
      </c>
      <c r="AM1551" s="337">
        <f>HLOOKUP(AM35,'3.  Distribution Rates'!$C$122:$P$135,14,FALSE)</f>
        <v>0</v>
      </c>
      <c r="AN1551" s="337">
        <f>HLOOKUP(AN35,'3.  Distribution Rates'!$C$122:$P$135,14,FALSE)</f>
        <v>0</v>
      </c>
      <c r="AO1551" s="337">
        <f>HLOOKUP(AO35,'3.  Distribution Rates'!$C$122:$P$135,14,FALSE)</f>
        <v>0</v>
      </c>
      <c r="AP1551" s="337">
        <f>HLOOKUP(AP35,'3.  Distribution Rates'!$C$122:$P$135,14,FALSE)</f>
        <v>0</v>
      </c>
      <c r="AQ1551" s="337">
        <f>HLOOKUP(AQ35,'3.  Distribution Rates'!$C$122:$P$135,14,FALSE)</f>
        <v>0</v>
      </c>
      <c r="AR1551" s="337">
        <f>HLOOKUP(AR35,'3.  Distribution Rates'!$C$122:$P$135,14,FALSE)</f>
        <v>0</v>
      </c>
      <c r="AS1551" s="439"/>
    </row>
    <row r="1552" spans="1:45">
      <c r="B1552" s="320" t="s">
        <v>740</v>
      </c>
      <c r="C1552" s="341"/>
      <c r="D1552" s="305"/>
      <c r="E1552" s="275"/>
      <c r="F1552" s="275"/>
      <c r="G1552" s="275"/>
      <c r="H1552" s="275"/>
      <c r="I1552" s="275"/>
      <c r="J1552" s="275"/>
      <c r="K1552" s="275"/>
      <c r="L1552" s="275"/>
      <c r="M1552" s="275"/>
      <c r="N1552" s="275"/>
      <c r="O1552" s="275"/>
      <c r="P1552" s="275"/>
      <c r="Q1552" s="275"/>
      <c r="R1552" s="287"/>
      <c r="S1552" s="275"/>
      <c r="T1552" s="275"/>
      <c r="U1552" s="275"/>
      <c r="V1552" s="305"/>
      <c r="W1552" s="305"/>
      <c r="X1552" s="305"/>
      <c r="Y1552" s="305"/>
      <c r="Z1552" s="275"/>
      <c r="AA1552" s="275"/>
      <c r="AB1552" s="275"/>
      <c r="AC1552" s="275"/>
      <c r="AD1552" s="275"/>
      <c r="AE1552" s="373">
        <f>'4.  2011-2014 LRAM'!AM145*AE1551</f>
        <v>0</v>
      </c>
      <c r="AF1552" s="373">
        <f>'4.  2011-2014 LRAM'!AN145*AF1551</f>
        <v>0</v>
      </c>
      <c r="AG1552" s="373">
        <f>'4.  2011-2014 LRAM'!AO145*AG1551</f>
        <v>0</v>
      </c>
      <c r="AH1552" s="373">
        <f>'4.  2011-2014 LRAM'!AP145*AH1551</f>
        <v>0</v>
      </c>
      <c r="AI1552" s="373">
        <f>'4.  2011-2014 LRAM'!AQ145*AI1551</f>
        <v>0</v>
      </c>
      <c r="AJ1552" s="373">
        <f>'4.  2011-2014 LRAM'!AR145*AJ1551</f>
        <v>0</v>
      </c>
      <c r="AK1552" s="373">
        <f>'4.  2011-2014 LRAM'!AS145*AK1551</f>
        <v>0</v>
      </c>
      <c r="AL1552" s="373">
        <f>'4.  2011-2014 LRAM'!AT145*AL1551</f>
        <v>0</v>
      </c>
      <c r="AM1552" s="373">
        <f>'4.  2011-2014 LRAM'!AU145*AM1551</f>
        <v>0</v>
      </c>
      <c r="AN1552" s="373">
        <f>'4.  2011-2014 LRAM'!AV145*AN1551</f>
        <v>0</v>
      </c>
      <c r="AO1552" s="373">
        <f>'4.  2011-2014 LRAM'!AW145*AO1551</f>
        <v>0</v>
      </c>
      <c r="AP1552" s="373">
        <f>'4.  2011-2014 LRAM'!AX145*AP1551</f>
        <v>0</v>
      </c>
      <c r="AQ1552" s="373">
        <f>'4.  2011-2014 LRAM'!AY145*AQ1551</f>
        <v>0</v>
      </c>
      <c r="AR1552" s="373">
        <f>'4.  2011-2014 LRAM'!AZ145*AR1551</f>
        <v>0</v>
      </c>
      <c r="AS1552" s="613">
        <f>SUM(AE1552:AR1552)</f>
        <v>0</v>
      </c>
    </row>
    <row r="1553" spans="2:45">
      <c r="B1553" s="320" t="s">
        <v>741</v>
      </c>
      <c r="C1553" s="341"/>
      <c r="D1553" s="305"/>
      <c r="E1553" s="275"/>
      <c r="F1553" s="275"/>
      <c r="G1553" s="275"/>
      <c r="H1553" s="275"/>
      <c r="I1553" s="275"/>
      <c r="J1553" s="275"/>
      <c r="K1553" s="275"/>
      <c r="L1553" s="275"/>
      <c r="M1553" s="275"/>
      <c r="N1553" s="275"/>
      <c r="O1553" s="275"/>
      <c r="P1553" s="275"/>
      <c r="Q1553" s="275"/>
      <c r="R1553" s="287"/>
      <c r="S1553" s="275"/>
      <c r="T1553" s="275"/>
      <c r="U1553" s="275"/>
      <c r="V1553" s="305"/>
      <c r="W1553" s="305"/>
      <c r="X1553" s="305"/>
      <c r="Y1553" s="305"/>
      <c r="Z1553" s="275"/>
      <c r="AA1553" s="275"/>
      <c r="AB1553" s="275"/>
      <c r="AC1553" s="275"/>
      <c r="AD1553" s="275"/>
      <c r="AE1553" s="373">
        <f>'4.  2011-2014 LRAM'!AM284*AE1551</f>
        <v>0</v>
      </c>
      <c r="AF1553" s="373">
        <f>'4.  2011-2014 LRAM'!AN284*AF1551</f>
        <v>0</v>
      </c>
      <c r="AG1553" s="373">
        <f>'4.  2011-2014 LRAM'!AO284*AG1551</f>
        <v>0</v>
      </c>
      <c r="AH1553" s="373">
        <f>'4.  2011-2014 LRAM'!AP284*AH1551</f>
        <v>0</v>
      </c>
      <c r="AI1553" s="373">
        <f>'4.  2011-2014 LRAM'!AQ284*AI1551</f>
        <v>0</v>
      </c>
      <c r="AJ1553" s="373">
        <f>'4.  2011-2014 LRAM'!AR284*AJ1551</f>
        <v>0</v>
      </c>
      <c r="AK1553" s="373">
        <f>'4.  2011-2014 LRAM'!AS284*AK1551</f>
        <v>0</v>
      </c>
      <c r="AL1553" s="373">
        <f>'4.  2011-2014 LRAM'!AT284*AL1551</f>
        <v>0</v>
      </c>
      <c r="AM1553" s="373">
        <f>'4.  2011-2014 LRAM'!AU284*AM1551</f>
        <v>0</v>
      </c>
      <c r="AN1553" s="373">
        <f>'4.  2011-2014 LRAM'!AV284*AN1551</f>
        <v>0</v>
      </c>
      <c r="AO1553" s="373">
        <f>'4.  2011-2014 LRAM'!AW284*AO1551</f>
        <v>0</v>
      </c>
      <c r="AP1553" s="373">
        <f>'4.  2011-2014 LRAM'!AX284*AP1551</f>
        <v>0</v>
      </c>
      <c r="AQ1553" s="373">
        <f>'4.  2011-2014 LRAM'!AY284*AQ1551</f>
        <v>0</v>
      </c>
      <c r="AR1553" s="373">
        <f>'4.  2011-2014 LRAM'!AZ284*AR1551</f>
        <v>0</v>
      </c>
      <c r="AS1553" s="613">
        <f t="shared" ref="AS1553:AS1562" si="2074">SUM(AE1553:AR1553)</f>
        <v>0</v>
      </c>
    </row>
    <row r="1554" spans="2:45">
      <c r="B1554" s="320" t="s">
        <v>742</v>
      </c>
      <c r="C1554" s="341"/>
      <c r="D1554" s="305"/>
      <c r="E1554" s="275"/>
      <c r="F1554" s="275"/>
      <c r="G1554" s="275"/>
      <c r="H1554" s="275"/>
      <c r="I1554" s="275"/>
      <c r="J1554" s="275"/>
      <c r="K1554" s="275"/>
      <c r="L1554" s="275"/>
      <c r="M1554" s="275"/>
      <c r="N1554" s="275"/>
      <c r="O1554" s="275"/>
      <c r="P1554" s="275"/>
      <c r="Q1554" s="275"/>
      <c r="R1554" s="287"/>
      <c r="S1554" s="275"/>
      <c r="T1554" s="275"/>
      <c r="U1554" s="275"/>
      <c r="V1554" s="305"/>
      <c r="W1554" s="305"/>
      <c r="X1554" s="305"/>
      <c r="Y1554" s="305"/>
      <c r="Z1554" s="275"/>
      <c r="AA1554" s="275"/>
      <c r="AB1554" s="275"/>
      <c r="AC1554" s="275"/>
      <c r="AD1554" s="275"/>
      <c r="AE1554" s="373">
        <f>'4.  2011-2014 LRAM'!AM420*AE1551</f>
        <v>0</v>
      </c>
      <c r="AF1554" s="373">
        <f>'4.  2011-2014 LRAM'!AN420*AF1551</f>
        <v>0</v>
      </c>
      <c r="AG1554" s="373">
        <f>'4.  2011-2014 LRAM'!AO420*AG1551</f>
        <v>0</v>
      </c>
      <c r="AH1554" s="373">
        <f>'4.  2011-2014 LRAM'!AP420*AH1551</f>
        <v>0</v>
      </c>
      <c r="AI1554" s="373">
        <f>'4.  2011-2014 LRAM'!AQ420*AI1551</f>
        <v>0</v>
      </c>
      <c r="AJ1554" s="373">
        <f>'4.  2011-2014 LRAM'!AR420*AJ1551</f>
        <v>0</v>
      </c>
      <c r="AK1554" s="373">
        <f>'4.  2011-2014 LRAM'!AS420*AK1551</f>
        <v>0</v>
      </c>
      <c r="AL1554" s="373">
        <f>'4.  2011-2014 LRAM'!AT420*AL1551</f>
        <v>0</v>
      </c>
      <c r="AM1554" s="373">
        <f>'4.  2011-2014 LRAM'!AU420*AM1551</f>
        <v>0</v>
      </c>
      <c r="AN1554" s="373">
        <f>'4.  2011-2014 LRAM'!AV420*AN1551</f>
        <v>0</v>
      </c>
      <c r="AO1554" s="373">
        <f>'4.  2011-2014 LRAM'!AW420*AO1551</f>
        <v>0</v>
      </c>
      <c r="AP1554" s="373">
        <f>'4.  2011-2014 LRAM'!AX420*AP1551</f>
        <v>0</v>
      </c>
      <c r="AQ1554" s="373">
        <f>'4.  2011-2014 LRAM'!AY420*AQ1551</f>
        <v>0</v>
      </c>
      <c r="AR1554" s="373">
        <f>'4.  2011-2014 LRAM'!AZ420*AR1551</f>
        <v>0</v>
      </c>
      <c r="AS1554" s="613">
        <f>SUM(AE1554:AR1554)</f>
        <v>0</v>
      </c>
    </row>
    <row r="1555" spans="2:45">
      <c r="B1555" s="320" t="s">
        <v>743</v>
      </c>
      <c r="C1555" s="341"/>
      <c r="D1555" s="305"/>
      <c r="E1555" s="275"/>
      <c r="F1555" s="275"/>
      <c r="G1555" s="275"/>
      <c r="H1555" s="275"/>
      <c r="I1555" s="275"/>
      <c r="J1555" s="275"/>
      <c r="K1555" s="275"/>
      <c r="L1555" s="275"/>
      <c r="M1555" s="275"/>
      <c r="N1555" s="275"/>
      <c r="O1555" s="275"/>
      <c r="P1555" s="275"/>
      <c r="Q1555" s="275"/>
      <c r="R1555" s="287"/>
      <c r="S1555" s="275"/>
      <c r="T1555" s="275"/>
      <c r="U1555" s="275"/>
      <c r="V1555" s="305"/>
      <c r="W1555" s="305"/>
      <c r="X1555" s="305"/>
      <c r="Y1555" s="305"/>
      <c r="Z1555" s="275"/>
      <c r="AA1555" s="275"/>
      <c r="AB1555" s="275"/>
      <c r="AC1555" s="275"/>
      <c r="AD1555" s="275"/>
      <c r="AE1555" s="373">
        <f>'4.  2011-2014 LRAM'!AM557*AE1551</f>
        <v>0</v>
      </c>
      <c r="AF1555" s="373">
        <f>'4.  2011-2014 LRAM'!AN557*AF1551</f>
        <v>0</v>
      </c>
      <c r="AG1555" s="373">
        <f>'4.  2011-2014 LRAM'!AO557*AG1551</f>
        <v>0</v>
      </c>
      <c r="AH1555" s="373">
        <f>'4.  2011-2014 LRAM'!AP557*AH1551</f>
        <v>0</v>
      </c>
      <c r="AI1555" s="373">
        <f>'4.  2011-2014 LRAM'!AQ557*AI1551</f>
        <v>0</v>
      </c>
      <c r="AJ1555" s="373">
        <f>'4.  2011-2014 LRAM'!AR557*AJ1551</f>
        <v>0</v>
      </c>
      <c r="AK1555" s="373">
        <f>'4.  2011-2014 LRAM'!AS557*AK1551</f>
        <v>0</v>
      </c>
      <c r="AL1555" s="373">
        <f>'4.  2011-2014 LRAM'!AT557*AL1551</f>
        <v>0</v>
      </c>
      <c r="AM1555" s="373">
        <f>'4.  2011-2014 LRAM'!AU557*AM1551</f>
        <v>0</v>
      </c>
      <c r="AN1555" s="373">
        <f>'4.  2011-2014 LRAM'!AV557*AN1551</f>
        <v>0</v>
      </c>
      <c r="AO1555" s="373">
        <f>'4.  2011-2014 LRAM'!AW557*AO1551</f>
        <v>0</v>
      </c>
      <c r="AP1555" s="373">
        <f>'4.  2011-2014 LRAM'!AX557*AP1551</f>
        <v>0</v>
      </c>
      <c r="AQ1555" s="373">
        <f>'4.  2011-2014 LRAM'!AY557*AQ1551</f>
        <v>0</v>
      </c>
      <c r="AR1555" s="373">
        <f>'4.  2011-2014 LRAM'!AZ557*AR1551</f>
        <v>0</v>
      </c>
      <c r="AS1555" s="613">
        <f>SUM(AE1555:AR1555)</f>
        <v>0</v>
      </c>
    </row>
    <row r="1556" spans="2:45">
      <c r="B1556" s="320" t="s">
        <v>744</v>
      </c>
      <c r="C1556" s="341"/>
      <c r="D1556" s="305"/>
      <c r="E1556" s="275"/>
      <c r="F1556" s="275"/>
      <c r="G1556" s="275"/>
      <c r="H1556" s="275"/>
      <c r="I1556" s="275"/>
      <c r="J1556" s="275"/>
      <c r="K1556" s="275"/>
      <c r="L1556" s="275"/>
      <c r="M1556" s="275"/>
      <c r="N1556" s="275"/>
      <c r="O1556" s="275"/>
      <c r="P1556" s="275"/>
      <c r="Q1556" s="275"/>
      <c r="R1556" s="287"/>
      <c r="S1556" s="275"/>
      <c r="T1556" s="275"/>
      <c r="U1556" s="275"/>
      <c r="V1556" s="305"/>
      <c r="W1556" s="305"/>
      <c r="X1556" s="305"/>
      <c r="Y1556" s="305"/>
      <c r="Z1556" s="275"/>
      <c r="AA1556" s="275"/>
      <c r="AB1556" s="275"/>
      <c r="AC1556" s="275"/>
      <c r="AD1556" s="275"/>
      <c r="AE1556" s="373">
        <f>AE214*AE1551</f>
        <v>0</v>
      </c>
      <c r="AF1556" s="373">
        <f t="shared" ref="AF1556:AR1556" si="2075">AF214*AF1551</f>
        <v>0</v>
      </c>
      <c r="AG1556" s="373">
        <f t="shared" si="2075"/>
        <v>0</v>
      </c>
      <c r="AH1556" s="373">
        <f t="shared" si="2075"/>
        <v>0</v>
      </c>
      <c r="AI1556" s="373">
        <f t="shared" si="2075"/>
        <v>0</v>
      </c>
      <c r="AJ1556" s="373">
        <f t="shared" si="2075"/>
        <v>0</v>
      </c>
      <c r="AK1556" s="373">
        <f t="shared" si="2075"/>
        <v>0</v>
      </c>
      <c r="AL1556" s="373">
        <f t="shared" si="2075"/>
        <v>0</v>
      </c>
      <c r="AM1556" s="373">
        <f t="shared" si="2075"/>
        <v>0</v>
      </c>
      <c r="AN1556" s="373">
        <f t="shared" si="2075"/>
        <v>0</v>
      </c>
      <c r="AO1556" s="373">
        <f t="shared" si="2075"/>
        <v>0</v>
      </c>
      <c r="AP1556" s="373">
        <f t="shared" si="2075"/>
        <v>0</v>
      </c>
      <c r="AQ1556" s="373">
        <f t="shared" si="2075"/>
        <v>0</v>
      </c>
      <c r="AR1556" s="373">
        <f t="shared" si="2075"/>
        <v>0</v>
      </c>
      <c r="AS1556" s="613">
        <f t="shared" ref="AS1556" si="2076">SUM(AE1556:AR1556)</f>
        <v>0</v>
      </c>
    </row>
    <row r="1557" spans="2:45">
      <c r="B1557" s="320" t="s">
        <v>745</v>
      </c>
      <c r="C1557" s="341"/>
      <c r="D1557" s="305"/>
      <c r="E1557" s="275"/>
      <c r="F1557" s="275"/>
      <c r="G1557" s="275"/>
      <c r="H1557" s="275"/>
      <c r="I1557" s="275"/>
      <c r="J1557" s="275"/>
      <c r="K1557" s="275"/>
      <c r="L1557" s="275"/>
      <c r="M1557" s="275"/>
      <c r="N1557" s="275"/>
      <c r="O1557" s="275"/>
      <c r="P1557" s="275"/>
      <c r="Q1557" s="275"/>
      <c r="R1557" s="287"/>
      <c r="S1557" s="275"/>
      <c r="T1557" s="275"/>
      <c r="U1557" s="275"/>
      <c r="V1557" s="305"/>
      <c r="W1557" s="305"/>
      <c r="X1557" s="305"/>
      <c r="Y1557" s="305"/>
      <c r="Z1557" s="275"/>
      <c r="AA1557" s="275"/>
      <c r="AB1557" s="275"/>
      <c r="AC1557" s="275"/>
      <c r="AD1557" s="275"/>
      <c r="AE1557" s="373">
        <f>AE404*AE1551</f>
        <v>0</v>
      </c>
      <c r="AF1557" s="373">
        <f t="shared" ref="AF1557:AR1557" si="2077">AF404*AF1551</f>
        <v>0</v>
      </c>
      <c r="AG1557" s="373">
        <f t="shared" si="2077"/>
        <v>0</v>
      </c>
      <c r="AH1557" s="373">
        <f t="shared" si="2077"/>
        <v>0</v>
      </c>
      <c r="AI1557" s="373">
        <f t="shared" si="2077"/>
        <v>0</v>
      </c>
      <c r="AJ1557" s="373">
        <f t="shared" si="2077"/>
        <v>0</v>
      </c>
      <c r="AK1557" s="373">
        <f t="shared" si="2077"/>
        <v>0</v>
      </c>
      <c r="AL1557" s="373">
        <f t="shared" si="2077"/>
        <v>0</v>
      </c>
      <c r="AM1557" s="373">
        <f t="shared" si="2077"/>
        <v>0</v>
      </c>
      <c r="AN1557" s="373">
        <f t="shared" si="2077"/>
        <v>0</v>
      </c>
      <c r="AO1557" s="373">
        <f t="shared" si="2077"/>
        <v>0</v>
      </c>
      <c r="AP1557" s="373">
        <f t="shared" si="2077"/>
        <v>0</v>
      </c>
      <c r="AQ1557" s="373">
        <f t="shared" si="2077"/>
        <v>0</v>
      </c>
      <c r="AR1557" s="373">
        <f t="shared" si="2077"/>
        <v>0</v>
      </c>
      <c r="AS1557" s="613">
        <f t="shared" si="2074"/>
        <v>0</v>
      </c>
    </row>
    <row r="1558" spans="2:45">
      <c r="B1558" s="320" t="s">
        <v>746</v>
      </c>
      <c r="C1558" s="341"/>
      <c r="D1558" s="305"/>
      <c r="E1558" s="275"/>
      <c r="F1558" s="275"/>
      <c r="G1558" s="275"/>
      <c r="H1558" s="275"/>
      <c r="I1558" s="275"/>
      <c r="J1558" s="275"/>
      <c r="K1558" s="275"/>
      <c r="L1558" s="275"/>
      <c r="M1558" s="275"/>
      <c r="N1558" s="275"/>
      <c r="O1558" s="275"/>
      <c r="P1558" s="275"/>
      <c r="Q1558" s="275"/>
      <c r="R1558" s="287"/>
      <c r="S1558" s="275"/>
      <c r="T1558" s="275"/>
      <c r="U1558" s="275"/>
      <c r="V1558" s="305"/>
      <c r="W1558" s="305"/>
      <c r="X1558" s="305"/>
      <c r="Y1558" s="305"/>
      <c r="Z1558" s="275"/>
      <c r="AA1558" s="275"/>
      <c r="AB1558" s="275"/>
      <c r="AC1558" s="275"/>
      <c r="AD1558" s="275"/>
      <c r="AE1558" s="373">
        <f>AE594*AE1551</f>
        <v>0</v>
      </c>
      <c r="AF1558" s="373">
        <f t="shared" ref="AF1558:AR1558" si="2078">AF594*AF1551</f>
        <v>0</v>
      </c>
      <c r="AG1558" s="373">
        <f t="shared" si="2078"/>
        <v>0</v>
      </c>
      <c r="AH1558" s="373">
        <f t="shared" si="2078"/>
        <v>0</v>
      </c>
      <c r="AI1558" s="373">
        <f t="shared" si="2078"/>
        <v>0</v>
      </c>
      <c r="AJ1558" s="373">
        <f t="shared" si="2078"/>
        <v>0</v>
      </c>
      <c r="AK1558" s="373">
        <f t="shared" si="2078"/>
        <v>0</v>
      </c>
      <c r="AL1558" s="373">
        <f t="shared" si="2078"/>
        <v>0</v>
      </c>
      <c r="AM1558" s="373">
        <f t="shared" si="2078"/>
        <v>0</v>
      </c>
      <c r="AN1558" s="373">
        <f t="shared" si="2078"/>
        <v>0</v>
      </c>
      <c r="AO1558" s="373">
        <f t="shared" si="2078"/>
        <v>0</v>
      </c>
      <c r="AP1558" s="373">
        <f t="shared" si="2078"/>
        <v>0</v>
      </c>
      <c r="AQ1558" s="373">
        <f t="shared" si="2078"/>
        <v>0</v>
      </c>
      <c r="AR1558" s="373">
        <f t="shared" si="2078"/>
        <v>0</v>
      </c>
      <c r="AS1558" s="613">
        <f t="shared" si="2074"/>
        <v>0</v>
      </c>
    </row>
    <row r="1559" spans="2:45">
      <c r="B1559" s="320" t="s">
        <v>747</v>
      </c>
      <c r="C1559" s="341"/>
      <c r="D1559" s="305"/>
      <c r="E1559" s="275"/>
      <c r="F1559" s="275"/>
      <c r="G1559" s="275"/>
      <c r="H1559" s="275"/>
      <c r="I1559" s="275"/>
      <c r="J1559" s="275"/>
      <c r="K1559" s="275"/>
      <c r="L1559" s="275"/>
      <c r="M1559" s="275"/>
      <c r="N1559" s="275"/>
      <c r="O1559" s="275"/>
      <c r="P1559" s="275"/>
      <c r="Q1559" s="275"/>
      <c r="R1559" s="287"/>
      <c r="S1559" s="275"/>
      <c r="T1559" s="275"/>
      <c r="U1559" s="275"/>
      <c r="V1559" s="305"/>
      <c r="W1559" s="305"/>
      <c r="X1559" s="305"/>
      <c r="Y1559" s="305"/>
      <c r="Z1559" s="275"/>
      <c r="AA1559" s="275"/>
      <c r="AB1559" s="275"/>
      <c r="AC1559" s="275"/>
      <c r="AD1559" s="275"/>
      <c r="AE1559" s="373">
        <f>AE788*AE1551</f>
        <v>0</v>
      </c>
      <c r="AF1559" s="373">
        <f t="shared" ref="AF1559:AR1559" si="2079">AF788*AF1551</f>
        <v>0</v>
      </c>
      <c r="AG1559" s="373">
        <f t="shared" si="2079"/>
        <v>0</v>
      </c>
      <c r="AH1559" s="373">
        <f t="shared" si="2079"/>
        <v>0</v>
      </c>
      <c r="AI1559" s="373">
        <f t="shared" si="2079"/>
        <v>0</v>
      </c>
      <c r="AJ1559" s="373">
        <f t="shared" si="2079"/>
        <v>0</v>
      </c>
      <c r="AK1559" s="373">
        <f t="shared" si="2079"/>
        <v>0</v>
      </c>
      <c r="AL1559" s="373">
        <f t="shared" si="2079"/>
        <v>0</v>
      </c>
      <c r="AM1559" s="373">
        <f t="shared" si="2079"/>
        <v>0</v>
      </c>
      <c r="AN1559" s="373">
        <f t="shared" si="2079"/>
        <v>0</v>
      </c>
      <c r="AO1559" s="373">
        <f t="shared" si="2079"/>
        <v>0</v>
      </c>
      <c r="AP1559" s="373">
        <f t="shared" si="2079"/>
        <v>0</v>
      </c>
      <c r="AQ1559" s="373">
        <f t="shared" si="2079"/>
        <v>0</v>
      </c>
      <c r="AR1559" s="373">
        <f t="shared" si="2079"/>
        <v>0</v>
      </c>
      <c r="AS1559" s="613">
        <f>SUM(AE1559:AR1559)</f>
        <v>0</v>
      </c>
    </row>
    <row r="1560" spans="2:45">
      <c r="B1560" s="320" t="s">
        <v>748</v>
      </c>
      <c r="C1560" s="341"/>
      <c r="D1560" s="305"/>
      <c r="E1560" s="275"/>
      <c r="F1560" s="275"/>
      <c r="G1560" s="275"/>
      <c r="H1560" s="275"/>
      <c r="I1560" s="275"/>
      <c r="J1560" s="275"/>
      <c r="K1560" s="275"/>
      <c r="L1560" s="275"/>
      <c r="M1560" s="275"/>
      <c r="N1560" s="275"/>
      <c r="O1560" s="275"/>
      <c r="P1560" s="275"/>
      <c r="Q1560" s="275"/>
      <c r="R1560" s="287"/>
      <c r="S1560" s="275"/>
      <c r="T1560" s="275"/>
      <c r="U1560" s="275"/>
      <c r="V1560" s="305"/>
      <c r="W1560" s="305"/>
      <c r="X1560" s="305"/>
      <c r="Y1560" s="305"/>
      <c r="Z1560" s="275"/>
      <c r="AA1560" s="275"/>
      <c r="AB1560" s="275"/>
      <c r="AC1560" s="275"/>
      <c r="AD1560" s="275"/>
      <c r="AE1560" s="373">
        <f>AE983*AE1551</f>
        <v>0</v>
      </c>
      <c r="AF1560" s="373">
        <f t="shared" ref="AF1560:AR1560" si="2080">AF983*AF1551</f>
        <v>0</v>
      </c>
      <c r="AG1560" s="373">
        <f t="shared" si="2080"/>
        <v>0</v>
      </c>
      <c r="AH1560" s="373">
        <f t="shared" si="2080"/>
        <v>0</v>
      </c>
      <c r="AI1560" s="373">
        <f t="shared" si="2080"/>
        <v>0</v>
      </c>
      <c r="AJ1560" s="373">
        <f t="shared" si="2080"/>
        <v>0</v>
      </c>
      <c r="AK1560" s="373">
        <f t="shared" si="2080"/>
        <v>0</v>
      </c>
      <c r="AL1560" s="373">
        <f t="shared" si="2080"/>
        <v>0</v>
      </c>
      <c r="AM1560" s="373">
        <f t="shared" si="2080"/>
        <v>0</v>
      </c>
      <c r="AN1560" s="373">
        <f t="shared" si="2080"/>
        <v>0</v>
      </c>
      <c r="AO1560" s="373">
        <f t="shared" si="2080"/>
        <v>0</v>
      </c>
      <c r="AP1560" s="373">
        <f t="shared" si="2080"/>
        <v>0</v>
      </c>
      <c r="AQ1560" s="373">
        <f t="shared" si="2080"/>
        <v>0</v>
      </c>
      <c r="AR1560" s="373">
        <f t="shared" si="2080"/>
        <v>0</v>
      </c>
      <c r="AS1560" s="613">
        <f t="shared" si="2074"/>
        <v>0</v>
      </c>
    </row>
    <row r="1561" spans="2:45">
      <c r="B1561" s="320" t="s">
        <v>753</v>
      </c>
      <c r="C1561" s="341"/>
      <c r="D1561" s="305"/>
      <c r="E1561" s="275"/>
      <c r="F1561" s="275"/>
      <c r="G1561" s="275"/>
      <c r="H1561" s="275"/>
      <c r="I1561" s="275"/>
      <c r="J1561" s="275"/>
      <c r="K1561" s="275"/>
      <c r="L1561" s="275"/>
      <c r="M1561" s="275"/>
      <c r="N1561" s="275"/>
      <c r="O1561" s="275"/>
      <c r="P1561" s="275"/>
      <c r="Q1561" s="275"/>
      <c r="R1561" s="287"/>
      <c r="S1561" s="275"/>
      <c r="T1561" s="275"/>
      <c r="U1561" s="275"/>
      <c r="V1561" s="305"/>
      <c r="W1561" s="305"/>
      <c r="X1561" s="305"/>
      <c r="Y1561" s="305"/>
      <c r="Z1561" s="275"/>
      <c r="AA1561" s="275"/>
      <c r="AB1561" s="275"/>
      <c r="AC1561" s="275"/>
      <c r="AD1561" s="275"/>
      <c r="AE1561" s="373">
        <f t="shared" ref="AE1561:AK1561" si="2081">AE1178*AE1551</f>
        <v>0</v>
      </c>
      <c r="AF1561" s="373">
        <f t="shared" si="2081"/>
        <v>0</v>
      </c>
      <c r="AG1561" s="373">
        <f t="shared" si="2081"/>
        <v>0</v>
      </c>
      <c r="AH1561" s="373">
        <f t="shared" si="2081"/>
        <v>0</v>
      </c>
      <c r="AI1561" s="373">
        <f t="shared" si="2081"/>
        <v>0</v>
      </c>
      <c r="AJ1561" s="373">
        <f t="shared" si="2081"/>
        <v>0</v>
      </c>
      <c r="AK1561" s="373">
        <f t="shared" si="2081"/>
        <v>0</v>
      </c>
      <c r="AL1561" s="373">
        <f t="shared" ref="AL1561:AR1561" si="2082">AL1178*AL1552</f>
        <v>0</v>
      </c>
      <c r="AM1561" s="373">
        <f t="shared" si="2082"/>
        <v>0</v>
      </c>
      <c r="AN1561" s="373">
        <f t="shared" si="2082"/>
        <v>0</v>
      </c>
      <c r="AO1561" s="373">
        <f t="shared" si="2082"/>
        <v>0</v>
      </c>
      <c r="AP1561" s="373">
        <f t="shared" si="2082"/>
        <v>0</v>
      </c>
      <c r="AQ1561" s="373">
        <f t="shared" si="2082"/>
        <v>0</v>
      </c>
      <c r="AR1561" s="373">
        <f t="shared" si="2082"/>
        <v>0</v>
      </c>
      <c r="AS1561" s="613">
        <f t="shared" si="2074"/>
        <v>0</v>
      </c>
    </row>
    <row r="1562" spans="2:45">
      <c r="B1562" s="320" t="s">
        <v>754</v>
      </c>
      <c r="C1562" s="341"/>
      <c r="D1562" s="305"/>
      <c r="E1562" s="275"/>
      <c r="F1562" s="275"/>
      <c r="G1562" s="275"/>
      <c r="H1562" s="275"/>
      <c r="I1562" s="275"/>
      <c r="J1562" s="275"/>
      <c r="K1562" s="275"/>
      <c r="L1562" s="275"/>
      <c r="M1562" s="275"/>
      <c r="N1562" s="275"/>
      <c r="O1562" s="275"/>
      <c r="P1562" s="275"/>
      <c r="Q1562" s="275"/>
      <c r="R1562" s="287"/>
      <c r="S1562" s="275"/>
      <c r="T1562" s="275"/>
      <c r="U1562" s="275"/>
      <c r="V1562" s="305"/>
      <c r="W1562" s="305"/>
      <c r="X1562" s="305"/>
      <c r="Y1562" s="305"/>
      <c r="Z1562" s="275"/>
      <c r="AA1562" s="275"/>
      <c r="AB1562" s="275"/>
      <c r="AC1562" s="275"/>
      <c r="AD1562" s="275"/>
      <c r="AE1562" s="373">
        <f>AE1551*AE1373</f>
        <v>0</v>
      </c>
      <c r="AF1562" s="373">
        <f t="shared" ref="AF1562:AR1562" si="2083">AF1551*AF1373</f>
        <v>0</v>
      </c>
      <c r="AG1562" s="373">
        <f t="shared" si="2083"/>
        <v>0</v>
      </c>
      <c r="AH1562" s="373">
        <f t="shared" si="2083"/>
        <v>0</v>
      </c>
      <c r="AI1562" s="373">
        <f t="shared" si="2083"/>
        <v>0</v>
      </c>
      <c r="AJ1562" s="373">
        <f t="shared" si="2083"/>
        <v>0</v>
      </c>
      <c r="AK1562" s="373">
        <f t="shared" si="2083"/>
        <v>0</v>
      </c>
      <c r="AL1562" s="373">
        <f t="shared" si="2083"/>
        <v>0</v>
      </c>
      <c r="AM1562" s="373">
        <f t="shared" si="2083"/>
        <v>0</v>
      </c>
      <c r="AN1562" s="373">
        <f t="shared" si="2083"/>
        <v>0</v>
      </c>
      <c r="AO1562" s="373">
        <f t="shared" si="2083"/>
        <v>0</v>
      </c>
      <c r="AP1562" s="373">
        <f t="shared" si="2083"/>
        <v>0</v>
      </c>
      <c r="AQ1562" s="373">
        <f t="shared" si="2083"/>
        <v>0</v>
      </c>
      <c r="AR1562" s="373">
        <f t="shared" si="2083"/>
        <v>0</v>
      </c>
      <c r="AS1562" s="613">
        <f t="shared" si="2074"/>
        <v>0</v>
      </c>
    </row>
    <row r="1563" spans="2:45">
      <c r="B1563" s="320" t="s">
        <v>749</v>
      </c>
      <c r="C1563" s="341"/>
      <c r="D1563" s="305"/>
      <c r="E1563" s="275"/>
      <c r="F1563" s="275"/>
      <c r="G1563" s="275"/>
      <c r="H1563" s="275"/>
      <c r="I1563" s="275"/>
      <c r="J1563" s="275"/>
      <c r="K1563" s="275"/>
      <c r="L1563" s="275"/>
      <c r="M1563" s="275"/>
      <c r="N1563" s="275"/>
      <c r="O1563" s="275"/>
      <c r="P1563" s="275"/>
      <c r="Q1563" s="275"/>
      <c r="R1563" s="287"/>
      <c r="S1563" s="275"/>
      <c r="T1563" s="275"/>
      <c r="U1563" s="275"/>
      <c r="V1563" s="305"/>
      <c r="W1563" s="305"/>
      <c r="X1563" s="305"/>
      <c r="Y1563" s="305"/>
      <c r="Z1563" s="275"/>
      <c r="AA1563" s="275"/>
      <c r="AB1563" s="275"/>
      <c r="AC1563" s="275"/>
      <c r="AD1563" s="275"/>
      <c r="AE1563" s="373">
        <f>AE1548*AE1551</f>
        <v>0</v>
      </c>
      <c r="AF1563" s="373">
        <f t="shared" ref="AF1563:AR1563" si="2084">AF1548*AF1551</f>
        <v>0</v>
      </c>
      <c r="AG1563" s="373">
        <f t="shared" si="2084"/>
        <v>0</v>
      </c>
      <c r="AH1563" s="373">
        <f t="shared" si="2084"/>
        <v>0</v>
      </c>
      <c r="AI1563" s="373">
        <f t="shared" si="2084"/>
        <v>0</v>
      </c>
      <c r="AJ1563" s="373">
        <f t="shared" si="2084"/>
        <v>0</v>
      </c>
      <c r="AK1563" s="373">
        <f t="shared" si="2084"/>
        <v>0</v>
      </c>
      <c r="AL1563" s="373">
        <f t="shared" si="2084"/>
        <v>0</v>
      </c>
      <c r="AM1563" s="373">
        <f t="shared" si="2084"/>
        <v>0</v>
      </c>
      <c r="AN1563" s="373">
        <f t="shared" si="2084"/>
        <v>0</v>
      </c>
      <c r="AO1563" s="373">
        <f t="shared" si="2084"/>
        <v>0</v>
      </c>
      <c r="AP1563" s="373">
        <f t="shared" si="2084"/>
        <v>0</v>
      </c>
      <c r="AQ1563" s="373">
        <f t="shared" si="2084"/>
        <v>0</v>
      </c>
      <c r="AR1563" s="373">
        <f t="shared" si="2084"/>
        <v>0</v>
      </c>
      <c r="AS1563" s="613">
        <f>SUM(AE1563:AR1563)</f>
        <v>0</v>
      </c>
    </row>
    <row r="1564" spans="2:45" ht="15.75">
      <c r="B1564" s="345" t="s">
        <v>750</v>
      </c>
      <c r="C1564" s="341"/>
      <c r="D1564" s="332"/>
      <c r="E1564" s="330"/>
      <c r="F1564" s="330"/>
      <c r="G1564" s="330"/>
      <c r="H1564" s="330"/>
      <c r="I1564" s="330"/>
      <c r="J1564" s="330"/>
      <c r="K1564" s="330"/>
      <c r="L1564" s="330"/>
      <c r="M1564" s="330"/>
      <c r="N1564" s="330"/>
      <c r="O1564" s="330"/>
      <c r="P1564" s="330"/>
      <c r="Q1564" s="330"/>
      <c r="R1564" s="296"/>
      <c r="S1564" s="330"/>
      <c r="T1564" s="330"/>
      <c r="U1564" s="330"/>
      <c r="V1564" s="332"/>
      <c r="W1564" s="332"/>
      <c r="X1564" s="332"/>
      <c r="Y1564" s="332"/>
      <c r="Z1564" s="330"/>
      <c r="AA1564" s="330"/>
      <c r="AB1564" s="330"/>
      <c r="AC1564" s="330"/>
      <c r="AD1564" s="330"/>
      <c r="AE1564" s="342">
        <f>SUM(AE1552:AE1563)</f>
        <v>0</v>
      </c>
      <c r="AF1564" s="342">
        <f t="shared" ref="AF1564:AR1564" si="2085">SUM(AF1552:AF1563)</f>
        <v>0</v>
      </c>
      <c r="AG1564" s="342">
        <f t="shared" si="2085"/>
        <v>0</v>
      </c>
      <c r="AH1564" s="342">
        <f t="shared" si="2085"/>
        <v>0</v>
      </c>
      <c r="AI1564" s="342">
        <f t="shared" si="2085"/>
        <v>0</v>
      </c>
      <c r="AJ1564" s="342">
        <f t="shared" si="2085"/>
        <v>0</v>
      </c>
      <c r="AK1564" s="342">
        <f t="shared" si="2085"/>
        <v>0</v>
      </c>
      <c r="AL1564" s="342">
        <f t="shared" si="2085"/>
        <v>0</v>
      </c>
      <c r="AM1564" s="342">
        <f t="shared" si="2085"/>
        <v>0</v>
      </c>
      <c r="AN1564" s="342">
        <f t="shared" si="2085"/>
        <v>0</v>
      </c>
      <c r="AO1564" s="342">
        <f t="shared" si="2085"/>
        <v>0</v>
      </c>
      <c r="AP1564" s="342">
        <f t="shared" si="2085"/>
        <v>0</v>
      </c>
      <c r="AQ1564" s="342">
        <f t="shared" si="2085"/>
        <v>0</v>
      </c>
      <c r="AR1564" s="342">
        <f t="shared" si="2085"/>
        <v>0</v>
      </c>
      <c r="AS1564" s="763">
        <f>SUM(AS1552:AS1563)</f>
        <v>0</v>
      </c>
    </row>
    <row r="1565" spans="2:45" ht="15.75">
      <c r="B1565" s="345" t="s">
        <v>751</v>
      </c>
      <c r="C1565" s="341"/>
      <c r="D1565" s="346"/>
      <c r="E1565" s="330"/>
      <c r="F1565" s="330"/>
      <c r="G1565" s="330"/>
      <c r="H1565" s="330"/>
      <c r="I1565" s="330"/>
      <c r="J1565" s="330"/>
      <c r="K1565" s="330"/>
      <c r="L1565" s="330"/>
      <c r="M1565" s="330"/>
      <c r="N1565" s="330"/>
      <c r="O1565" s="330"/>
      <c r="P1565" s="330"/>
      <c r="Q1565" s="330"/>
      <c r="R1565" s="296"/>
      <c r="S1565" s="330"/>
      <c r="T1565" s="330"/>
      <c r="U1565" s="330"/>
      <c r="V1565" s="332"/>
      <c r="W1565" s="332"/>
      <c r="X1565" s="332"/>
      <c r="Y1565" s="332"/>
      <c r="Z1565" s="330"/>
      <c r="AA1565" s="330"/>
      <c r="AB1565" s="330"/>
      <c r="AC1565" s="330"/>
      <c r="AD1565" s="330"/>
      <c r="AE1565" s="343">
        <f>AE1549*AE1551</f>
        <v>0</v>
      </c>
      <c r="AF1565" s="343">
        <f t="shared" ref="AF1565:AR1565" si="2086">AF1549*AF1551</f>
        <v>0</v>
      </c>
      <c r="AG1565" s="343">
        <f t="shared" si="2086"/>
        <v>0</v>
      </c>
      <c r="AH1565" s="343">
        <f t="shared" si="2086"/>
        <v>0</v>
      </c>
      <c r="AI1565" s="343">
        <f t="shared" si="2086"/>
        <v>0</v>
      </c>
      <c r="AJ1565" s="343">
        <f t="shared" si="2086"/>
        <v>0</v>
      </c>
      <c r="AK1565" s="343">
        <f t="shared" si="2086"/>
        <v>0</v>
      </c>
      <c r="AL1565" s="343">
        <f t="shared" si="2086"/>
        <v>0</v>
      </c>
      <c r="AM1565" s="343">
        <f t="shared" si="2086"/>
        <v>0</v>
      </c>
      <c r="AN1565" s="343">
        <f t="shared" si="2086"/>
        <v>0</v>
      </c>
      <c r="AO1565" s="343">
        <f t="shared" si="2086"/>
        <v>0</v>
      </c>
      <c r="AP1565" s="343">
        <f t="shared" si="2086"/>
        <v>0</v>
      </c>
      <c r="AQ1565" s="343">
        <f t="shared" si="2086"/>
        <v>0</v>
      </c>
      <c r="AR1565" s="343">
        <f t="shared" si="2086"/>
        <v>0</v>
      </c>
      <c r="AS1565" s="764">
        <f>SUM(AE1565:AR1565)</f>
        <v>0</v>
      </c>
    </row>
    <row r="1566" spans="2:45" ht="15.75">
      <c r="B1566" s="345" t="s">
        <v>752</v>
      </c>
      <c r="C1566" s="341"/>
      <c r="D1566" s="346"/>
      <c r="E1566" s="330"/>
      <c r="F1566" s="330"/>
      <c r="G1566" s="330"/>
      <c r="H1566" s="330"/>
      <c r="I1566" s="330"/>
      <c r="J1566" s="330"/>
      <c r="K1566" s="330"/>
      <c r="L1566" s="330"/>
      <c r="M1566" s="330"/>
      <c r="N1566" s="330"/>
      <c r="O1566" s="330"/>
      <c r="P1566" s="330"/>
      <c r="Q1566" s="330"/>
      <c r="R1566" s="296"/>
      <c r="S1566" s="330"/>
      <c r="T1566" s="330"/>
      <c r="U1566" s="330"/>
      <c r="V1566" s="346"/>
      <c r="W1566" s="346"/>
      <c r="X1566" s="346"/>
      <c r="Y1566" s="346"/>
      <c r="Z1566" s="330"/>
      <c r="AA1566" s="330"/>
      <c r="AB1566" s="330"/>
      <c r="AC1566" s="330"/>
      <c r="AD1566" s="330"/>
      <c r="AE1566" s="347"/>
      <c r="AF1566" s="347"/>
      <c r="AG1566" s="347"/>
      <c r="AH1566" s="347"/>
      <c r="AI1566" s="347"/>
      <c r="AJ1566" s="347"/>
      <c r="AK1566" s="347"/>
      <c r="AL1566" s="347"/>
      <c r="AM1566" s="347"/>
      <c r="AN1566" s="347"/>
      <c r="AO1566" s="347"/>
      <c r="AP1566" s="347"/>
      <c r="AQ1566" s="347"/>
      <c r="AR1566" s="347"/>
      <c r="AS1566" s="402">
        <f>AS1564-AS1565</f>
        <v>0</v>
      </c>
    </row>
    <row r="1567" spans="2:45" ht="15.75">
      <c r="B1567" s="345"/>
      <c r="C1567" s="341"/>
      <c r="D1567" s="346"/>
      <c r="E1567" s="330"/>
      <c r="F1567" s="330"/>
      <c r="G1567" s="330"/>
      <c r="H1567" s="330"/>
      <c r="I1567" s="330"/>
      <c r="J1567" s="330"/>
      <c r="K1567" s="330"/>
      <c r="L1567" s="330"/>
      <c r="M1567" s="330"/>
      <c r="N1567" s="330"/>
      <c r="O1567" s="330"/>
      <c r="P1567" s="330"/>
      <c r="Q1567" s="330"/>
      <c r="R1567" s="296"/>
      <c r="S1567" s="330"/>
      <c r="T1567" s="330"/>
      <c r="U1567" s="330"/>
      <c r="V1567" s="346"/>
      <c r="W1567" s="346"/>
      <c r="X1567" s="346"/>
      <c r="Y1567" s="346"/>
      <c r="Z1567" s="330"/>
      <c r="AA1567" s="330"/>
      <c r="AB1567" s="330"/>
      <c r="AC1567" s="330"/>
      <c r="AD1567" s="330"/>
      <c r="AE1567" s="347"/>
      <c r="AF1567" s="347"/>
      <c r="AG1567" s="347"/>
      <c r="AH1567" s="347"/>
      <c r="AI1567" s="347"/>
      <c r="AJ1567" s="347"/>
      <c r="AK1567" s="347"/>
      <c r="AL1567" s="347"/>
      <c r="AM1567" s="347"/>
      <c r="AN1567" s="347"/>
      <c r="AO1567" s="347"/>
      <c r="AP1567" s="347"/>
      <c r="AQ1567" s="347"/>
      <c r="AR1567" s="347"/>
      <c r="AS1567" s="402"/>
    </row>
    <row r="1568" spans="2:45">
      <c r="B1568" s="320" t="s">
        <v>884</v>
      </c>
      <c r="C1568" s="346"/>
      <c r="D1568" s="346"/>
      <c r="E1568" s="330"/>
      <c r="F1568" s="330"/>
      <c r="G1568" s="330"/>
      <c r="H1568" s="330"/>
      <c r="I1568" s="330"/>
      <c r="J1568" s="330"/>
      <c r="K1568" s="330"/>
      <c r="L1568" s="330"/>
      <c r="M1568" s="330"/>
      <c r="N1568" s="330"/>
      <c r="O1568" s="330"/>
      <c r="P1568" s="330"/>
      <c r="Q1568" s="330"/>
      <c r="R1568" s="296"/>
      <c r="S1568" s="330"/>
      <c r="T1568" s="330"/>
      <c r="U1568" s="330"/>
      <c r="V1568" s="346"/>
      <c r="W1568" s="341"/>
      <c r="X1568" s="346"/>
      <c r="Y1568" s="346"/>
      <c r="Z1568" s="330"/>
      <c r="AA1568" s="330"/>
      <c r="AB1568" s="330"/>
      <c r="AC1568" s="330"/>
      <c r="AD1568" s="330"/>
      <c r="AE1568" s="748">
        <f>SUMPRODUCT($E$1386:$E$1546,AE1386:AE1546)</f>
        <v>0</v>
      </c>
      <c r="AF1568" s="748">
        <f>SUMPRODUCT($E$1386:$E$1546,AF1386:AF1546)</f>
        <v>0</v>
      </c>
      <c r="AG1568" s="748">
        <f>IF(AG1384="kw",SUMPRODUCT($Q$1386:$Q$1546,$S$1386:$S$1546,AG1386:AG1546),SUMPRODUCT($E$1386:$E$1546,AG1386:AG1546))</f>
        <v>0</v>
      </c>
      <c r="AH1568" s="748">
        <f t="shared" ref="AH1568:AR1568" si="2087">IF(AH1384="kw",SUMPRODUCT($Q$1386:$Q$1546,$S$1386:$S$1546,AH1386:AH1546),SUMPRODUCT($E$1386:$E$1546,AH1386:AH1546))</f>
        <v>0</v>
      </c>
      <c r="AI1568" s="748">
        <f t="shared" si="2087"/>
        <v>0</v>
      </c>
      <c r="AJ1568" s="748">
        <f t="shared" si="2087"/>
        <v>0</v>
      </c>
      <c r="AK1568" s="748">
        <f t="shared" si="2087"/>
        <v>0</v>
      </c>
      <c r="AL1568" s="748">
        <f t="shared" si="2087"/>
        <v>0</v>
      </c>
      <c r="AM1568" s="748">
        <f t="shared" si="2087"/>
        <v>0</v>
      </c>
      <c r="AN1568" s="748">
        <f t="shared" si="2087"/>
        <v>0</v>
      </c>
      <c r="AO1568" s="748">
        <f t="shared" si="2087"/>
        <v>0</v>
      </c>
      <c r="AP1568" s="748">
        <f t="shared" si="2087"/>
        <v>0</v>
      </c>
      <c r="AQ1568" s="748">
        <f t="shared" si="2087"/>
        <v>0</v>
      </c>
      <c r="AR1568" s="748">
        <f t="shared" si="2087"/>
        <v>0</v>
      </c>
      <c r="AS1568" s="333"/>
    </row>
    <row r="1569" spans="2:45">
      <c r="B1569" s="320" t="s">
        <v>885</v>
      </c>
      <c r="C1569" s="346"/>
      <c r="D1569" s="346"/>
      <c r="E1569" s="330"/>
      <c r="F1569" s="330"/>
      <c r="G1569" s="330"/>
      <c r="H1569" s="330"/>
      <c r="I1569" s="330"/>
      <c r="J1569" s="330"/>
      <c r="K1569" s="330"/>
      <c r="L1569" s="330"/>
      <c r="M1569" s="330"/>
      <c r="N1569" s="330"/>
      <c r="O1569" s="330"/>
      <c r="P1569" s="330"/>
      <c r="Q1569" s="330"/>
      <c r="R1569" s="296"/>
      <c r="S1569" s="330"/>
      <c r="T1569" s="330"/>
      <c r="U1569" s="330"/>
      <c r="V1569" s="346"/>
      <c r="W1569" s="341"/>
      <c r="X1569" s="346"/>
      <c r="Y1569" s="346"/>
      <c r="Z1569" s="330"/>
      <c r="AA1569" s="330"/>
      <c r="AB1569" s="330"/>
      <c r="AC1569" s="330"/>
      <c r="AD1569" s="330"/>
      <c r="AE1569" s="748">
        <f>SUMPRODUCT($F$1386:$F$1546,AE1386:AE1546)</f>
        <v>0</v>
      </c>
      <c r="AF1569" s="748">
        <f>SUMPRODUCT($F$1386:$F$1546,AF1386:AF1546)</f>
        <v>0</v>
      </c>
      <c r="AG1569" s="748">
        <f>IF(AG1384="kw",SUMPRODUCT($Q$1386:$Q$1546,$T$1386:$T$1546,AG1386:AG1546),SUMPRODUCT($F$1386:$F$1546,AG1386:AG1546))</f>
        <v>0</v>
      </c>
      <c r="AH1569" s="748">
        <f t="shared" ref="AH1569:AR1569" si="2088">IF(AH1384="kw",SUMPRODUCT($Q$1386:$Q$1546,$T$1386:$T$1546,AH1386:AH1546),SUMPRODUCT($F$1386:$F$1546,AH1386:AH1546))</f>
        <v>0</v>
      </c>
      <c r="AI1569" s="748">
        <f t="shared" si="2088"/>
        <v>0</v>
      </c>
      <c r="AJ1569" s="748">
        <f t="shared" si="2088"/>
        <v>0</v>
      </c>
      <c r="AK1569" s="748">
        <f t="shared" si="2088"/>
        <v>0</v>
      </c>
      <c r="AL1569" s="748">
        <f t="shared" si="2088"/>
        <v>0</v>
      </c>
      <c r="AM1569" s="748">
        <f t="shared" si="2088"/>
        <v>0</v>
      </c>
      <c r="AN1569" s="748">
        <f t="shared" si="2088"/>
        <v>0</v>
      </c>
      <c r="AO1569" s="748">
        <f t="shared" si="2088"/>
        <v>0</v>
      </c>
      <c r="AP1569" s="748">
        <f t="shared" si="2088"/>
        <v>0</v>
      </c>
      <c r="AQ1569" s="748">
        <f t="shared" si="2088"/>
        <v>0</v>
      </c>
      <c r="AR1569" s="748">
        <f t="shared" si="2088"/>
        <v>0</v>
      </c>
      <c r="AS1569" s="333"/>
    </row>
    <row r="1570" spans="2:45">
      <c r="B1570" s="320" t="s">
        <v>886</v>
      </c>
      <c r="C1570" s="346"/>
      <c r="D1570" s="346"/>
      <c r="E1570" s="330"/>
      <c r="F1570" s="330"/>
      <c r="G1570" s="330"/>
      <c r="H1570" s="330"/>
      <c r="I1570" s="330"/>
      <c r="J1570" s="330"/>
      <c r="K1570" s="330"/>
      <c r="L1570" s="330"/>
      <c r="M1570" s="330"/>
      <c r="N1570" s="330"/>
      <c r="O1570" s="330"/>
      <c r="P1570" s="330"/>
      <c r="Q1570" s="330"/>
      <c r="R1570" s="296"/>
      <c r="S1570" s="330"/>
      <c r="T1570" s="330"/>
      <c r="U1570" s="330"/>
      <c r="V1570" s="346"/>
      <c r="W1570" s="341"/>
      <c r="X1570" s="346"/>
      <c r="Y1570" s="346"/>
      <c r="Z1570" s="330"/>
      <c r="AA1570" s="330"/>
      <c r="AB1570" s="330"/>
      <c r="AC1570" s="330"/>
      <c r="AD1570" s="330"/>
      <c r="AE1570" s="748">
        <f>SUMPRODUCT($G$1386:$G$1546,AE1386:AE1546)</f>
        <v>0</v>
      </c>
      <c r="AF1570" s="748">
        <f>SUMPRODUCT($G$1386:$G$1546,AF1386:AF1546)</f>
        <v>0</v>
      </c>
      <c r="AG1570" s="748">
        <f>IF(AG1384="kw",SUMPRODUCT($Q$1386:$Q$1546,$U$1386:$U$1546,AG1386:AG1546),SUMPRODUCT($G$1386:$G$1546,AG1386:AG1546))</f>
        <v>0</v>
      </c>
      <c r="AH1570" s="748">
        <f t="shared" ref="AH1570:AR1570" si="2089">IF(AH1384="kw",SUMPRODUCT($Q$1386:$Q$1546,$U$1386:$U$1546,AH1386:AH1546),SUMPRODUCT($G$1386:$G$1546,AH1386:AH1546))</f>
        <v>0</v>
      </c>
      <c r="AI1570" s="748">
        <f t="shared" si="2089"/>
        <v>0</v>
      </c>
      <c r="AJ1570" s="748">
        <f t="shared" si="2089"/>
        <v>0</v>
      </c>
      <c r="AK1570" s="748">
        <f t="shared" si="2089"/>
        <v>0</v>
      </c>
      <c r="AL1570" s="748">
        <f t="shared" si="2089"/>
        <v>0</v>
      </c>
      <c r="AM1570" s="748">
        <f t="shared" si="2089"/>
        <v>0</v>
      </c>
      <c r="AN1570" s="748">
        <f t="shared" si="2089"/>
        <v>0</v>
      </c>
      <c r="AO1570" s="748">
        <f t="shared" si="2089"/>
        <v>0</v>
      </c>
      <c r="AP1570" s="748">
        <f t="shared" si="2089"/>
        <v>0</v>
      </c>
      <c r="AQ1570" s="748">
        <f t="shared" si="2089"/>
        <v>0</v>
      </c>
      <c r="AR1570" s="748">
        <f t="shared" si="2089"/>
        <v>0</v>
      </c>
      <c r="AS1570" s="333"/>
    </row>
    <row r="1571" spans="2:45">
      <c r="B1571" s="320" t="s">
        <v>887</v>
      </c>
      <c r="C1571" s="346"/>
      <c r="D1571" s="346"/>
      <c r="E1571" s="330"/>
      <c r="F1571" s="330"/>
      <c r="G1571" s="330"/>
      <c r="H1571" s="330"/>
      <c r="I1571" s="330"/>
      <c r="J1571" s="330"/>
      <c r="K1571" s="330"/>
      <c r="L1571" s="330"/>
      <c r="M1571" s="330"/>
      <c r="N1571" s="330"/>
      <c r="O1571" s="330"/>
      <c r="P1571" s="330"/>
      <c r="Q1571" s="330"/>
      <c r="R1571" s="296"/>
      <c r="S1571" s="330"/>
      <c r="T1571" s="330"/>
      <c r="U1571" s="330"/>
      <c r="V1571" s="346"/>
      <c r="W1571" s="341"/>
      <c r="X1571" s="346"/>
      <c r="Y1571" s="346"/>
      <c r="Z1571" s="330"/>
      <c r="AA1571" s="330"/>
      <c r="AB1571" s="330"/>
      <c r="AC1571" s="330"/>
      <c r="AD1571" s="330"/>
      <c r="AE1571" s="748">
        <f>SUMPRODUCT($H$1386:$H$1546,AE1386:AE1546)</f>
        <v>0</v>
      </c>
      <c r="AF1571" s="748">
        <f>SUMPRODUCT($H$1386:$H$1546,AF1386:AF1546)</f>
        <v>0</v>
      </c>
      <c r="AG1571" s="748">
        <f>IF(AG1384="kw",SUMPRODUCT($Q$1386:$Q$1546,$V$1386:$V$1546,AG1386:AG1546),SUMPRODUCT($H$1386:$H$1546,AG1386:AG1546))</f>
        <v>0</v>
      </c>
      <c r="AH1571" s="748">
        <f t="shared" ref="AH1571:AR1571" si="2090">IF(AH1384="kw",SUMPRODUCT($Q$1386:$Q$1546,$V$1386:$V$1546,AH1386:AH1546),SUMPRODUCT($H$1386:$H$1546,AH1386:AH1546))</f>
        <v>0</v>
      </c>
      <c r="AI1571" s="748">
        <f t="shared" si="2090"/>
        <v>0</v>
      </c>
      <c r="AJ1571" s="748">
        <f t="shared" si="2090"/>
        <v>0</v>
      </c>
      <c r="AK1571" s="748">
        <f t="shared" si="2090"/>
        <v>0</v>
      </c>
      <c r="AL1571" s="748">
        <f t="shared" si="2090"/>
        <v>0</v>
      </c>
      <c r="AM1571" s="748">
        <f t="shared" si="2090"/>
        <v>0</v>
      </c>
      <c r="AN1571" s="748">
        <f t="shared" si="2090"/>
        <v>0</v>
      </c>
      <c r="AO1571" s="748">
        <f t="shared" si="2090"/>
        <v>0</v>
      </c>
      <c r="AP1571" s="748">
        <f t="shared" si="2090"/>
        <v>0</v>
      </c>
      <c r="AQ1571" s="748">
        <f t="shared" si="2090"/>
        <v>0</v>
      </c>
      <c r="AR1571" s="748">
        <f t="shared" si="2090"/>
        <v>0</v>
      </c>
      <c r="AS1571" s="333"/>
    </row>
    <row r="1572" spans="2:45">
      <c r="B1572" s="376" t="s">
        <v>888</v>
      </c>
      <c r="C1572" s="440"/>
      <c r="D1572" s="440"/>
      <c r="E1572" s="441"/>
      <c r="F1572" s="441"/>
      <c r="G1572" s="441"/>
      <c r="H1572" s="441"/>
      <c r="I1572" s="441"/>
      <c r="J1572" s="441"/>
      <c r="K1572" s="441"/>
      <c r="L1572" s="441"/>
      <c r="M1572" s="441"/>
      <c r="N1572" s="441"/>
      <c r="O1572" s="441"/>
      <c r="P1572" s="441"/>
      <c r="Q1572" s="441"/>
      <c r="R1572" s="442"/>
      <c r="S1572" s="441"/>
      <c r="T1572" s="441"/>
      <c r="U1572" s="441"/>
      <c r="V1572" s="440"/>
      <c r="W1572" s="443"/>
      <c r="X1572" s="440"/>
      <c r="Y1572" s="440"/>
      <c r="Z1572" s="441"/>
      <c r="AA1572" s="441"/>
      <c r="AB1572" s="441"/>
      <c r="AC1572" s="441"/>
      <c r="AD1572" s="441"/>
      <c r="AE1572" s="749">
        <f>SUMPRODUCT($I$1386:$I$1546,AE1386:AE1546)</f>
        <v>0</v>
      </c>
      <c r="AF1572" s="749">
        <f>SUMPRODUCT($I$1386:$I$1546,AF1386:AF1546)</f>
        <v>0</v>
      </c>
      <c r="AG1572" s="749">
        <f>IF(AG1384="kw",SUMPRODUCT($Q$1386:$Q$1546,$W$1386:$W$1546,AG1386:AG1546),SUMPRODUCT($I$1386:$I$1546,AG1386:AG1546))</f>
        <v>0</v>
      </c>
      <c r="AH1572" s="749">
        <f t="shared" ref="AH1572:AR1572" si="2091">IF(AH1384="kw",SUMPRODUCT($Q$1386:$Q$1546,$W$1386:$W$1546,AH1386:AH1546),SUMPRODUCT($I$1386:$I$1546,AH1386:AH1546))</f>
        <v>0</v>
      </c>
      <c r="AI1572" s="749">
        <f t="shared" si="2091"/>
        <v>0</v>
      </c>
      <c r="AJ1572" s="749">
        <f t="shared" si="2091"/>
        <v>0</v>
      </c>
      <c r="AK1572" s="749">
        <f t="shared" si="2091"/>
        <v>0</v>
      </c>
      <c r="AL1572" s="749">
        <f t="shared" si="2091"/>
        <v>0</v>
      </c>
      <c r="AM1572" s="749">
        <f t="shared" si="2091"/>
        <v>0</v>
      </c>
      <c r="AN1572" s="749">
        <f t="shared" si="2091"/>
        <v>0</v>
      </c>
      <c r="AO1572" s="749">
        <f t="shared" si="2091"/>
        <v>0</v>
      </c>
      <c r="AP1572" s="749">
        <f t="shared" si="2091"/>
        <v>0</v>
      </c>
      <c r="AQ1572" s="749">
        <f t="shared" si="2091"/>
        <v>0</v>
      </c>
      <c r="AR1572" s="749">
        <f t="shared" si="2091"/>
        <v>0</v>
      </c>
      <c r="AS1572" s="381"/>
    </row>
    <row r="1573" spans="2:45" ht="19.5" customHeight="1">
      <c r="B1573" s="363" t="s">
        <v>589</v>
      </c>
      <c r="C1573" s="382"/>
      <c r="D1573" s="383"/>
      <c r="E1573" s="383"/>
      <c r="F1573" s="383"/>
      <c r="G1573" s="383"/>
      <c r="H1573" s="383"/>
      <c r="I1573" s="383"/>
      <c r="J1573" s="383"/>
      <c r="K1573" s="383"/>
      <c r="L1573" s="383"/>
      <c r="M1573" s="383"/>
      <c r="N1573" s="383"/>
      <c r="O1573" s="383"/>
      <c r="P1573" s="383"/>
      <c r="Q1573" s="383"/>
      <c r="R1573" s="383"/>
      <c r="S1573" s="383"/>
      <c r="T1573" s="383"/>
      <c r="U1573" s="383"/>
      <c r="V1573" s="366"/>
      <c r="W1573" s="367"/>
      <c r="X1573" s="383"/>
      <c r="Y1573" s="383"/>
      <c r="Z1573" s="383"/>
      <c r="AA1573" s="383"/>
      <c r="AB1573" s="383"/>
      <c r="AC1573" s="383"/>
      <c r="AD1573" s="383"/>
      <c r="AE1573" s="404"/>
      <c r="AF1573" s="404"/>
      <c r="AG1573" s="404"/>
      <c r="AH1573" s="404"/>
      <c r="AI1573" s="404"/>
      <c r="AJ1573" s="404"/>
      <c r="AK1573" s="404"/>
      <c r="AL1573" s="404"/>
      <c r="AM1573" s="404"/>
      <c r="AN1573" s="404"/>
      <c r="AO1573" s="404"/>
      <c r="AP1573" s="404"/>
      <c r="AQ1573" s="404"/>
      <c r="AR1573" s="404"/>
      <c r="AS1573" s="384"/>
    </row>
    <row r="1574" spans="2:45" ht="19.5" customHeight="1" thickBot="1">
      <c r="B1574" s="738"/>
      <c r="C1574" s="739"/>
      <c r="D1574" s="720"/>
      <c r="E1574" s="720"/>
      <c r="F1574" s="720"/>
      <c r="G1574" s="720"/>
      <c r="H1574" s="720"/>
      <c r="I1574" s="720"/>
      <c r="J1574" s="720"/>
      <c r="K1574" s="720"/>
      <c r="L1574" s="720"/>
      <c r="M1574" s="720"/>
      <c r="N1574" s="720"/>
      <c r="O1574" s="720"/>
      <c r="P1574" s="720"/>
      <c r="Q1574" s="720"/>
      <c r="R1574" s="720"/>
      <c r="S1574" s="720"/>
      <c r="T1574" s="720"/>
      <c r="U1574" s="720"/>
      <c r="V1574" s="300"/>
      <c r="W1574" s="740"/>
      <c r="X1574" s="720"/>
      <c r="Y1574" s="720"/>
      <c r="Z1574" s="720"/>
      <c r="AA1574" s="720"/>
      <c r="AB1574" s="720"/>
      <c r="AC1574" s="720"/>
      <c r="AD1574" s="720"/>
      <c r="AE1574" s="251"/>
      <c r="AF1574" s="251"/>
      <c r="AG1574" s="251"/>
      <c r="AH1574" s="251"/>
      <c r="AI1574" s="251"/>
      <c r="AJ1574" s="251"/>
      <c r="AK1574" s="251"/>
      <c r="AL1574" s="251"/>
      <c r="AM1574" s="251"/>
      <c r="AN1574" s="251"/>
      <c r="AO1574" s="251"/>
      <c r="AP1574" s="251"/>
      <c r="AQ1574" s="251"/>
      <c r="AR1574" s="251"/>
      <c r="AS1574" s="252"/>
    </row>
    <row r="1575" spans="2:45" ht="48" customHeight="1" thickBot="1">
      <c r="B1575" s="766" t="s">
        <v>941</v>
      </c>
      <c r="C1575" s="767"/>
      <c r="D1575" s="768"/>
      <c r="E1575" s="768"/>
      <c r="F1575" s="768"/>
      <c r="G1575" s="768"/>
      <c r="H1575" s="768"/>
      <c r="I1575" s="768"/>
      <c r="J1575" s="768"/>
      <c r="K1575" s="768"/>
      <c r="L1575" s="768"/>
      <c r="M1575" s="768"/>
      <c r="N1575" s="768"/>
      <c r="O1575" s="768"/>
      <c r="P1575" s="768"/>
      <c r="Q1575" s="768"/>
      <c r="R1575" s="768"/>
      <c r="S1575" s="768"/>
      <c r="T1575" s="768"/>
      <c r="U1575" s="768"/>
      <c r="V1575" s="769"/>
      <c r="W1575" s="770"/>
      <c r="X1575" s="768"/>
      <c r="Y1575" s="768"/>
      <c r="Z1575" s="768"/>
      <c r="AA1575" s="768"/>
      <c r="AB1575" s="768"/>
      <c r="AC1575" s="768"/>
      <c r="AD1575" s="768"/>
      <c r="AE1575" s="771"/>
      <c r="AF1575" s="771"/>
      <c r="AG1575" s="771"/>
      <c r="AH1575" s="771"/>
      <c r="AI1575" s="771"/>
      <c r="AJ1575" s="771"/>
      <c r="AK1575" s="771"/>
      <c r="AL1575" s="771"/>
      <c r="AM1575" s="771"/>
      <c r="AN1575" s="771"/>
      <c r="AO1575" s="771"/>
      <c r="AP1575" s="771"/>
      <c r="AQ1575" s="771"/>
      <c r="AR1575" s="771"/>
      <c r="AS1575" s="772"/>
    </row>
    <row r="1576" spans="2:45" ht="296.45" customHeight="1">
      <c r="B1576" s="791" t="s">
        <v>502</v>
      </c>
      <c r="C1576" s="1043" t="s">
        <v>950</v>
      </c>
      <c r="D1576" s="1044"/>
      <c r="E1576" s="1044"/>
      <c r="F1576" s="1044"/>
      <c r="G1576" s="1044"/>
      <c r="H1576" s="1044"/>
      <c r="I1576" s="1044"/>
      <c r="J1576" s="1044"/>
      <c r="K1576" s="1044"/>
      <c r="L1576" s="1044"/>
      <c r="M1576" s="1044"/>
      <c r="N1576" s="1044"/>
      <c r="O1576" s="1044"/>
      <c r="P1576" s="1044"/>
      <c r="Q1576" s="1044"/>
      <c r="R1576" s="1044"/>
      <c r="S1576" s="1044"/>
      <c r="T1576" s="1044"/>
      <c r="U1576" s="1044"/>
      <c r="V1576" s="1044"/>
      <c r="W1576" s="1044"/>
      <c r="X1576" s="1044"/>
      <c r="Y1576" s="1044"/>
      <c r="Z1576" s="1044"/>
      <c r="AA1576" s="1044"/>
      <c r="AB1576" s="1044"/>
      <c r="AC1576" s="1044"/>
      <c r="AD1576" s="1044"/>
      <c r="AE1576" s="252"/>
      <c r="AF1576" s="252"/>
      <c r="AG1576" s="252"/>
      <c r="AH1576" s="252"/>
      <c r="AI1576" s="252"/>
      <c r="AJ1576" s="252"/>
      <c r="AK1576" s="252"/>
      <c r="AL1576" s="252"/>
      <c r="AM1576" s="252"/>
      <c r="AN1576" s="252"/>
      <c r="AO1576" s="252"/>
      <c r="AP1576" s="252"/>
      <c r="AQ1576" s="252"/>
      <c r="AR1576" s="252"/>
      <c r="AS1576" s="252"/>
    </row>
    <row r="1577" spans="2:45" ht="14.1" customHeight="1">
      <c r="B1577" s="792"/>
      <c r="C1577" s="793"/>
      <c r="D1577" s="794"/>
      <c r="E1577" s="794"/>
      <c r="F1577" s="794"/>
      <c r="G1577" s="794"/>
      <c r="H1577" s="794"/>
      <c r="I1577" s="794"/>
      <c r="J1577" s="794"/>
      <c r="K1577" s="794"/>
      <c r="L1577" s="794"/>
      <c r="M1577" s="794"/>
      <c r="N1577" s="794"/>
      <c r="O1577" s="794"/>
      <c r="P1577" s="794"/>
      <c r="Q1577" s="794"/>
      <c r="R1577" s="794"/>
      <c r="S1577" s="794"/>
      <c r="T1577" s="794"/>
      <c r="U1577" s="794"/>
      <c r="V1577" s="794"/>
      <c r="W1577" s="794"/>
      <c r="X1577" s="794"/>
      <c r="Y1577" s="794"/>
      <c r="Z1577" s="794"/>
      <c r="AA1577" s="794"/>
      <c r="AB1577" s="794"/>
      <c r="AC1577" s="794"/>
      <c r="AD1577" s="794"/>
      <c r="AE1577" s="252"/>
      <c r="AF1577" s="252"/>
      <c r="AG1577" s="252"/>
      <c r="AH1577" s="252"/>
      <c r="AI1577" s="252"/>
      <c r="AJ1577" s="252"/>
      <c r="AK1577" s="252"/>
      <c r="AL1577" s="252"/>
      <c r="AM1577" s="252"/>
      <c r="AN1577" s="252"/>
      <c r="AO1577" s="252"/>
      <c r="AP1577" s="252"/>
      <c r="AQ1577" s="252"/>
      <c r="AR1577" s="252"/>
      <c r="AS1577" s="252"/>
    </row>
    <row r="1578" spans="2:45" ht="15.75">
      <c r="B1578" s="276" t="s">
        <v>809</v>
      </c>
      <c r="C1578" s="277"/>
      <c r="D1578" s="577" t="s">
        <v>523</v>
      </c>
      <c r="E1578" s="249"/>
      <c r="F1578" s="577"/>
      <c r="G1578" s="249"/>
      <c r="H1578" s="249"/>
      <c r="I1578" s="249"/>
      <c r="J1578" s="249"/>
      <c r="K1578" s="249"/>
      <c r="L1578" s="249"/>
      <c r="M1578" s="249"/>
      <c r="N1578" s="249"/>
      <c r="O1578" s="249"/>
      <c r="P1578" s="249"/>
      <c r="Q1578" s="249"/>
      <c r="R1578" s="277"/>
      <c r="S1578" s="249"/>
      <c r="T1578" s="249"/>
      <c r="U1578" s="249"/>
      <c r="V1578" s="249"/>
      <c r="W1578" s="249"/>
      <c r="X1578" s="249"/>
      <c r="Y1578" s="249"/>
      <c r="Z1578" s="249"/>
      <c r="AA1578" s="249"/>
      <c r="AB1578" s="249"/>
      <c r="AC1578" s="249"/>
      <c r="AD1578" s="249"/>
      <c r="AE1578" s="266"/>
      <c r="AF1578" s="263"/>
      <c r="AG1578" s="263"/>
      <c r="AH1578" s="263"/>
      <c r="AI1578" s="263"/>
      <c r="AJ1578" s="263"/>
      <c r="AK1578" s="263"/>
      <c r="AL1578" s="263"/>
      <c r="AM1578" s="263"/>
      <c r="AN1578" s="263"/>
      <c r="AO1578" s="263"/>
      <c r="AP1578" s="263"/>
      <c r="AQ1578" s="263"/>
      <c r="AR1578" s="263"/>
    </row>
    <row r="1579" spans="2:45" ht="39.75" customHeight="1">
      <c r="B1579" s="1031" t="s">
        <v>211</v>
      </c>
      <c r="C1579" s="1050" t="s">
        <v>33</v>
      </c>
      <c r="D1579" s="280" t="s">
        <v>421</v>
      </c>
      <c r="E1579" s="1037" t="s">
        <v>209</v>
      </c>
      <c r="F1579" s="1038"/>
      <c r="G1579" s="1038"/>
      <c r="H1579" s="1038"/>
      <c r="I1579" s="1038"/>
      <c r="J1579" s="1038"/>
      <c r="K1579" s="1038"/>
      <c r="L1579" s="1038"/>
      <c r="M1579" s="1038"/>
      <c r="N1579" s="1038"/>
      <c r="O1579" s="1038"/>
      <c r="P1579" s="1039"/>
      <c r="Q1579" s="1035" t="s">
        <v>213</v>
      </c>
      <c r="R1579" s="280" t="s">
        <v>422</v>
      </c>
      <c r="S1579" s="1028" t="s">
        <v>212</v>
      </c>
      <c r="T1579" s="1029"/>
      <c r="U1579" s="1029"/>
      <c r="V1579" s="1029"/>
      <c r="W1579" s="1029"/>
      <c r="X1579" s="1029"/>
      <c r="Y1579" s="1029"/>
      <c r="Z1579" s="1029"/>
      <c r="AA1579" s="1029"/>
      <c r="AB1579" s="1029"/>
      <c r="AC1579" s="1029"/>
      <c r="AD1579" s="1040"/>
      <c r="AE1579" s="1028" t="s">
        <v>242</v>
      </c>
      <c r="AF1579" s="1029"/>
      <c r="AG1579" s="1029"/>
      <c r="AH1579" s="1029"/>
      <c r="AI1579" s="1029"/>
      <c r="AJ1579" s="1029"/>
      <c r="AK1579" s="1029"/>
      <c r="AL1579" s="1029"/>
      <c r="AM1579" s="1029"/>
      <c r="AN1579" s="1029"/>
      <c r="AO1579" s="1029"/>
      <c r="AP1579" s="1029"/>
      <c r="AQ1579" s="1029"/>
      <c r="AR1579" s="1029"/>
      <c r="AS1579" s="1030"/>
    </row>
    <row r="1580" spans="2:45" ht="65.25" customHeight="1">
      <c r="B1580" s="1032"/>
      <c r="C1580" s="1049"/>
      <c r="D1580" s="281">
        <v>2023</v>
      </c>
      <c r="E1580" s="281">
        <v>2024</v>
      </c>
      <c r="F1580" s="281">
        <v>2025</v>
      </c>
      <c r="G1580" s="281">
        <v>2026</v>
      </c>
      <c r="H1580" s="281">
        <v>2027</v>
      </c>
      <c r="I1580" s="281">
        <v>2028</v>
      </c>
      <c r="J1580" s="281">
        <v>2029</v>
      </c>
      <c r="K1580" s="281">
        <v>2030</v>
      </c>
      <c r="L1580" s="281">
        <v>2031</v>
      </c>
      <c r="M1580" s="281">
        <v>2032</v>
      </c>
      <c r="N1580" s="281">
        <v>2033</v>
      </c>
      <c r="O1580" s="281">
        <v>2034</v>
      </c>
      <c r="P1580" s="281">
        <v>2035</v>
      </c>
      <c r="Q1580" s="1036"/>
      <c r="R1580" s="281">
        <v>2023</v>
      </c>
      <c r="S1580" s="281">
        <v>2024</v>
      </c>
      <c r="T1580" s="281">
        <v>2025</v>
      </c>
      <c r="U1580" s="281">
        <v>2026</v>
      </c>
      <c r="V1580" s="281">
        <v>2027</v>
      </c>
      <c r="W1580" s="281">
        <v>2028</v>
      </c>
      <c r="X1580" s="281">
        <v>2029</v>
      </c>
      <c r="Y1580" s="281">
        <v>2030</v>
      </c>
      <c r="Z1580" s="281">
        <v>2031</v>
      </c>
      <c r="AA1580" s="281">
        <v>2032</v>
      </c>
      <c r="AB1580" s="281">
        <v>2033</v>
      </c>
      <c r="AC1580" s="281">
        <v>2034</v>
      </c>
      <c r="AD1580" s="281">
        <v>2035</v>
      </c>
      <c r="AE1580" s="281" t="str">
        <f>'1.  LRAMVA Summary'!$D$53</f>
        <v>Residential</v>
      </c>
      <c r="AF1580" s="281" t="str">
        <f>'1.  LRAMVA Summary'!$E$53</f>
        <v>GS&lt;50 kW</v>
      </c>
      <c r="AG1580" s="281" t="str">
        <f>'1.  LRAMVA Summary'!$F$53</f>
        <v>GS 50 to 699 kW</v>
      </c>
      <c r="AH1580" s="281" t="str">
        <f>'1.  LRAMVA Summary'!$G$53</f>
        <v>GS 700 to 4,999 kW</v>
      </c>
      <c r="AI1580" s="281" t="str">
        <f>'1.  LRAMVA Summary'!$H$53</f>
        <v>Large Use</v>
      </c>
      <c r="AJ1580" s="281" t="str">
        <f>'1.  LRAMVA Summary'!$I$53</f>
        <v>Street Lighting</v>
      </c>
      <c r="AK1580" s="281" t="str">
        <f>'1.  LRAMVA Summary'!$J$53</f>
        <v>Unmetered Scattered Load</v>
      </c>
      <c r="AL1580" s="281" t="str">
        <f>'1.  LRAMVA Summary'!$K$53</f>
        <v/>
      </c>
      <c r="AM1580" s="281" t="str">
        <f>'1.  LRAMVA Summary'!$L$53</f>
        <v/>
      </c>
      <c r="AN1580" s="281" t="str">
        <f>'1.  LRAMVA Summary'!$M$53</f>
        <v/>
      </c>
      <c r="AO1580" s="281" t="str">
        <f>'1.  LRAMVA Summary'!$N$53</f>
        <v/>
      </c>
      <c r="AP1580" s="281" t="str">
        <f>'1.  LRAMVA Summary'!$O$53</f>
        <v/>
      </c>
      <c r="AQ1580" s="281" t="str">
        <f>'1.  LRAMVA Summary'!$P$53</f>
        <v/>
      </c>
      <c r="AR1580" s="281" t="str">
        <f>'1.  LRAMVA Summary'!$Q$53</f>
        <v/>
      </c>
      <c r="AS1580" s="283" t="str">
        <f>'1.  LRAMVA Summary'!$R$53</f>
        <v>Total</v>
      </c>
    </row>
    <row r="1581" spans="2:45" ht="15.75">
      <c r="B1581" s="806"/>
      <c r="C1581" s="331"/>
      <c r="D1581" s="331"/>
      <c r="E1581" s="331"/>
      <c r="F1581" s="331"/>
      <c r="G1581" s="331"/>
      <c r="H1581" s="331"/>
      <c r="I1581" s="331"/>
      <c r="J1581" s="331"/>
      <c r="K1581" s="331"/>
      <c r="L1581" s="331"/>
      <c r="M1581" s="331"/>
      <c r="N1581" s="331"/>
      <c r="O1581" s="331"/>
      <c r="P1581" s="331"/>
      <c r="Q1581" s="331"/>
      <c r="R1581" s="331"/>
      <c r="S1581" s="331"/>
      <c r="T1581" s="331"/>
      <c r="U1581" s="331"/>
      <c r="V1581" s="331"/>
      <c r="W1581" s="331"/>
      <c r="X1581" s="331"/>
      <c r="Y1581" s="331"/>
      <c r="Z1581" s="331"/>
      <c r="AA1581" s="331"/>
      <c r="AB1581" s="331"/>
      <c r="AC1581" s="331"/>
      <c r="AD1581" s="811"/>
      <c r="AE1581" s="287" t="str">
        <f>'1.  LRAMVA Summary'!$D$54</f>
        <v>kWh</v>
      </c>
      <c r="AF1581" s="287" t="str">
        <f>'1.  LRAMVA Summary'!$E$54</f>
        <v>kWh</v>
      </c>
      <c r="AG1581" s="287" t="str">
        <f>'1.  LRAMVA Summary'!$F$54</f>
        <v>kW</v>
      </c>
      <c r="AH1581" s="287" t="str">
        <f>'1.  LRAMVA Summary'!$G$54</f>
        <v>kW</v>
      </c>
      <c r="AI1581" s="287" t="str">
        <f>'1.  LRAMVA Summary'!$H$54</f>
        <v>kW</v>
      </c>
      <c r="AJ1581" s="287" t="str">
        <f>'1.  LRAMVA Summary'!$I$54</f>
        <v>kW</v>
      </c>
      <c r="AK1581" s="287" t="str">
        <f>'1.  LRAMVA Summary'!$J$54</f>
        <v>kWh</v>
      </c>
      <c r="AL1581" s="287">
        <f>'1.  LRAMVA Summary'!$K$54</f>
        <v>0</v>
      </c>
      <c r="AM1581" s="287">
        <f>'1.  LRAMVA Summary'!$L$54</f>
        <v>0</v>
      </c>
      <c r="AN1581" s="287">
        <f>'1.  LRAMVA Summary'!$M$54</f>
        <v>0</v>
      </c>
      <c r="AO1581" s="287">
        <f>'1.  LRAMVA Summary'!$N$54</f>
        <v>0</v>
      </c>
      <c r="AP1581" s="287">
        <f>'1.  LRAMVA Summary'!$O$54</f>
        <v>0</v>
      </c>
      <c r="AQ1581" s="287">
        <f>'1.  LRAMVA Summary'!$P$54</f>
        <v>0</v>
      </c>
      <c r="AR1581" s="287">
        <f>'1.  LRAMVA Summary'!$Q$54</f>
        <v>0</v>
      </c>
      <c r="AS1581" s="288"/>
    </row>
    <row r="1582" spans="2:45" ht="15.75">
      <c r="B1582" s="807" t="s">
        <v>956</v>
      </c>
      <c r="C1582" s="331"/>
      <c r="D1582" s="331"/>
      <c r="E1582" s="331"/>
      <c r="F1582" s="331"/>
      <c r="G1582" s="331"/>
      <c r="H1582" s="331"/>
      <c r="I1582" s="331"/>
      <c r="J1582" s="331"/>
      <c r="K1582" s="331"/>
      <c r="L1582" s="331"/>
      <c r="M1582" s="331"/>
      <c r="N1582" s="331"/>
      <c r="O1582" s="331"/>
      <c r="P1582" s="331"/>
      <c r="Q1582" s="331"/>
      <c r="R1582" s="331"/>
      <c r="S1582" s="331"/>
      <c r="T1582" s="331"/>
      <c r="U1582" s="331"/>
      <c r="V1582" s="331"/>
      <c r="W1582" s="331"/>
      <c r="X1582" s="331"/>
      <c r="Y1582" s="331"/>
      <c r="Z1582" s="331"/>
      <c r="AA1582" s="331"/>
      <c r="AB1582" s="331"/>
      <c r="AC1582" s="331"/>
      <c r="AD1582" s="811"/>
      <c r="AE1582" s="809">
        <v>0</v>
      </c>
      <c r="AF1582" s="804">
        <v>0</v>
      </c>
      <c r="AG1582" s="804">
        <v>0</v>
      </c>
      <c r="AH1582" s="804">
        <v>0</v>
      </c>
      <c r="AI1582" s="804">
        <v>0</v>
      </c>
      <c r="AJ1582" s="804">
        <v>0</v>
      </c>
      <c r="AK1582" s="804">
        <v>0</v>
      </c>
      <c r="AL1582" s="804">
        <v>0</v>
      </c>
      <c r="AM1582" s="804">
        <v>0</v>
      </c>
      <c r="AN1582" s="804">
        <v>0</v>
      </c>
      <c r="AO1582" s="804">
        <v>0</v>
      </c>
      <c r="AP1582" s="804">
        <v>0</v>
      </c>
      <c r="AQ1582" s="804">
        <v>0</v>
      </c>
      <c r="AR1582" s="804">
        <v>0</v>
      </c>
      <c r="AS1582" s="288"/>
    </row>
    <row r="1583" spans="2:45" ht="15.75">
      <c r="B1583" s="808" t="s">
        <v>755</v>
      </c>
      <c r="C1583" s="398"/>
      <c r="D1583" s="398"/>
      <c r="E1583" s="398"/>
      <c r="F1583" s="398"/>
      <c r="G1583" s="398"/>
      <c r="H1583" s="398"/>
      <c r="I1583" s="398"/>
      <c r="J1583" s="398"/>
      <c r="K1583" s="398"/>
      <c r="L1583" s="398"/>
      <c r="M1583" s="398"/>
      <c r="N1583" s="398"/>
      <c r="O1583" s="398"/>
      <c r="P1583" s="398"/>
      <c r="Q1583" s="398"/>
      <c r="R1583" s="398"/>
      <c r="S1583" s="398"/>
      <c r="T1583" s="398"/>
      <c r="U1583" s="398"/>
      <c r="V1583" s="398"/>
      <c r="W1583" s="398"/>
      <c r="X1583" s="398"/>
      <c r="Y1583" s="398"/>
      <c r="Z1583" s="398"/>
      <c r="AA1583" s="398"/>
      <c r="AB1583" s="398"/>
      <c r="AC1583" s="398"/>
      <c r="AD1583" s="812"/>
      <c r="AE1583" s="810">
        <f>HLOOKUP(AE1580,'2. LRAMVA Threshold'!$B$42:$Q$60,15,FALSE)</f>
        <v>0</v>
      </c>
      <c r="AF1583" s="387">
        <f>HLOOKUP(AF1580,'2. LRAMVA Threshold'!$B$42:$Q$60,15,FALSE)</f>
        <v>0</v>
      </c>
      <c r="AG1583" s="387">
        <f>HLOOKUP(AG1580,'2. LRAMVA Threshold'!$B$42:$Q$60,15,FALSE)</f>
        <v>0</v>
      </c>
      <c r="AH1583" s="387">
        <f>HLOOKUP(AH1580,'2. LRAMVA Threshold'!$B$42:$Q$60,15,FALSE)</f>
        <v>0</v>
      </c>
      <c r="AI1583" s="387">
        <f>HLOOKUP(AI1580,'2. LRAMVA Threshold'!$B$42:$Q$60,15,FALSE)</f>
        <v>0</v>
      </c>
      <c r="AJ1583" s="387">
        <f>HLOOKUP(AJ1580,'2. LRAMVA Threshold'!$B$42:$Q$60,15,FALSE)</f>
        <v>0</v>
      </c>
      <c r="AK1583" s="387">
        <f>HLOOKUP(AK1580,'2. LRAMVA Threshold'!$B$42:$Q$60,15,FALSE)</f>
        <v>0</v>
      </c>
      <c r="AL1583" s="387">
        <f>HLOOKUP(AL1580,'2. LRAMVA Threshold'!$B$42:$Q$60,15,FALSE)</f>
        <v>0</v>
      </c>
      <c r="AM1583" s="387">
        <f>HLOOKUP(AM1580,'2. LRAMVA Threshold'!$B$42:$Q$60,15,FALSE)</f>
        <v>0</v>
      </c>
      <c r="AN1583" s="387">
        <f>HLOOKUP(AN1580,'2. LRAMVA Threshold'!$B$42:$Q$60,15,FALSE)</f>
        <v>0</v>
      </c>
      <c r="AO1583" s="387">
        <f>HLOOKUP(AO1580,'2. LRAMVA Threshold'!$B$42:$Q$60,15,FALSE)</f>
        <v>0</v>
      </c>
      <c r="AP1583" s="387">
        <f>HLOOKUP(AP1580,'2. LRAMVA Threshold'!$B$42:$Q$60,15,FALSE)</f>
        <v>0</v>
      </c>
      <c r="AQ1583" s="387">
        <f>HLOOKUP(AQ1580,'2. LRAMVA Threshold'!$B$42:$Q$60,15,FALSE)</f>
        <v>0</v>
      </c>
      <c r="AR1583" s="387">
        <f>HLOOKUP(AR1580,'2. LRAMVA Threshold'!$B$42:$Q$60,15,FALSE)</f>
        <v>0</v>
      </c>
      <c r="AS1583" s="437"/>
    </row>
    <row r="1584" spans="2:45">
      <c r="B1584" s="389"/>
      <c r="C1584" s="329"/>
      <c r="D1584" s="330"/>
      <c r="E1584" s="330"/>
      <c r="F1584" s="330"/>
      <c r="G1584" s="330"/>
      <c r="H1584" s="330"/>
      <c r="I1584" s="330"/>
      <c r="J1584" s="330"/>
      <c r="K1584" s="330"/>
      <c r="L1584" s="330"/>
      <c r="M1584" s="330"/>
      <c r="N1584" s="330"/>
      <c r="O1584" s="330"/>
      <c r="P1584" s="330"/>
      <c r="Q1584" s="330"/>
      <c r="R1584" s="331"/>
      <c r="S1584" s="330"/>
      <c r="T1584" s="330"/>
      <c r="U1584" s="330"/>
      <c r="V1584" s="332"/>
      <c r="W1584" s="332"/>
      <c r="X1584" s="332"/>
      <c r="Y1584" s="332"/>
      <c r="Z1584" s="330"/>
      <c r="AA1584" s="330"/>
      <c r="AB1584" s="330"/>
      <c r="AC1584" s="330"/>
      <c r="AD1584" s="330"/>
      <c r="AE1584" s="431"/>
      <c r="AF1584" s="431"/>
      <c r="AG1584" s="431"/>
      <c r="AH1584" s="431"/>
      <c r="AI1584" s="431"/>
      <c r="AJ1584" s="431"/>
      <c r="AK1584" s="431"/>
      <c r="AL1584" s="394"/>
      <c r="AM1584" s="394"/>
      <c r="AN1584" s="394"/>
      <c r="AO1584" s="394"/>
      <c r="AP1584" s="394"/>
      <c r="AQ1584" s="394"/>
      <c r="AR1584" s="394"/>
      <c r="AS1584" s="395"/>
    </row>
    <row r="1585" spans="2:45">
      <c r="B1585" s="320" t="s">
        <v>739</v>
      </c>
      <c r="C1585" s="334"/>
      <c r="D1585" s="334"/>
      <c r="E1585" s="371"/>
      <c r="F1585" s="371"/>
      <c r="G1585" s="371"/>
      <c r="H1585" s="371"/>
      <c r="I1585" s="371"/>
      <c r="J1585" s="371"/>
      <c r="K1585" s="371"/>
      <c r="L1585" s="371"/>
      <c r="M1585" s="371"/>
      <c r="N1585" s="371"/>
      <c r="O1585" s="371"/>
      <c r="P1585" s="371"/>
      <c r="Q1585" s="371"/>
      <c r="R1585" s="287"/>
      <c r="S1585" s="336"/>
      <c r="T1585" s="336"/>
      <c r="U1585" s="336"/>
      <c r="V1585" s="335"/>
      <c r="W1585" s="335"/>
      <c r="X1585" s="335"/>
      <c r="Y1585" s="335"/>
      <c r="Z1585" s="336"/>
      <c r="AA1585" s="336"/>
      <c r="AB1585" s="336"/>
      <c r="AC1585" s="336"/>
      <c r="AD1585" s="336"/>
      <c r="AE1585" s="802">
        <f>HLOOKUP(AE35,'3.  Distribution Rates'!$C$122:$P$135,14,FALSE)</f>
        <v>0</v>
      </c>
      <c r="AF1585" s="802">
        <f>HLOOKUP(AF35,'3.  Distribution Rates'!$C$122:$P$135,14,FALSE)</f>
        <v>0</v>
      </c>
      <c r="AG1585" s="337">
        <f>HLOOKUP(AG35,'3.  Distribution Rates'!$C$122:$P$135,14,FALSE)</f>
        <v>0</v>
      </c>
      <c r="AH1585" s="337">
        <f>HLOOKUP(AH35,'3.  Distribution Rates'!$C$122:$P$135,14,FALSE)</f>
        <v>0</v>
      </c>
      <c r="AI1585" s="337">
        <f>HLOOKUP(AI35,'3.  Distribution Rates'!$C$122:$P$135,14,FALSE)</f>
        <v>0</v>
      </c>
      <c r="AJ1585" s="337">
        <f>HLOOKUP(AJ35,'3.  Distribution Rates'!$C$122:$P$135,14,FALSE)</f>
        <v>0</v>
      </c>
      <c r="AK1585" s="337">
        <f>HLOOKUP(AK35,'3.  Distribution Rates'!$C$122:$P$135,14,FALSE)</f>
        <v>0</v>
      </c>
      <c r="AL1585" s="337">
        <f>HLOOKUP(AL35,'3.  Distribution Rates'!$C$122:$P$135,14,FALSE)</f>
        <v>0</v>
      </c>
      <c r="AM1585" s="337">
        <f>HLOOKUP(AM35,'3.  Distribution Rates'!$C$122:$P$135,14,FALSE)</f>
        <v>0</v>
      </c>
      <c r="AN1585" s="337">
        <f>HLOOKUP(AN35,'3.  Distribution Rates'!$C$122:$P$135,14,FALSE)</f>
        <v>0</v>
      </c>
      <c r="AO1585" s="337">
        <f>HLOOKUP(AO35,'3.  Distribution Rates'!$C$122:$P$135,14,FALSE)</f>
        <v>0</v>
      </c>
      <c r="AP1585" s="337">
        <f>HLOOKUP(AP35,'3.  Distribution Rates'!$C$122:$P$135,14,FALSE)</f>
        <v>0</v>
      </c>
      <c r="AQ1585" s="337">
        <f>HLOOKUP(AQ35,'3.  Distribution Rates'!$C$122:$P$135,14,FALSE)</f>
        <v>0</v>
      </c>
      <c r="AR1585" s="337">
        <f>HLOOKUP(AR35,'3.  Distribution Rates'!$C$122:$P$135,14,FALSE)</f>
        <v>0</v>
      </c>
      <c r="AS1585" s="439"/>
    </row>
    <row r="1586" spans="2:45">
      <c r="B1586" s="320" t="s">
        <v>756</v>
      </c>
      <c r="C1586" s="341"/>
      <c r="D1586" s="305"/>
      <c r="E1586" s="275"/>
      <c r="F1586" s="275"/>
      <c r="G1586" s="275"/>
      <c r="H1586" s="275"/>
      <c r="I1586" s="275"/>
      <c r="J1586" s="275"/>
      <c r="K1586" s="275"/>
      <c r="L1586" s="275"/>
      <c r="M1586" s="275"/>
      <c r="N1586" s="275"/>
      <c r="O1586" s="275"/>
      <c r="P1586" s="275"/>
      <c r="Q1586" s="275"/>
      <c r="R1586" s="287"/>
      <c r="S1586" s="275"/>
      <c r="T1586" s="275"/>
      <c r="U1586" s="275"/>
      <c r="V1586" s="305"/>
      <c r="W1586" s="305"/>
      <c r="X1586" s="305"/>
      <c r="Y1586" s="305"/>
      <c r="Z1586" s="275"/>
      <c r="AA1586" s="275"/>
      <c r="AB1586" s="275"/>
      <c r="AC1586" s="275"/>
      <c r="AD1586" s="275"/>
      <c r="AE1586" s="373">
        <f>'4.  2011-2014 LRAM'!AM146*AE1585</f>
        <v>0</v>
      </c>
      <c r="AF1586" s="373">
        <f>'4.  2011-2014 LRAM'!AN146*AF1585</f>
        <v>0</v>
      </c>
      <c r="AG1586" s="373">
        <f>'4.  2011-2014 LRAM'!AO146*AG1585</f>
        <v>0</v>
      </c>
      <c r="AH1586" s="373">
        <f>'4.  2011-2014 LRAM'!AP146*AH1585</f>
        <v>0</v>
      </c>
      <c r="AI1586" s="373">
        <f>'4.  2011-2014 LRAM'!AQ146*AI1585</f>
        <v>0</v>
      </c>
      <c r="AJ1586" s="373">
        <f>'4.  2011-2014 LRAM'!AR146*AJ1585</f>
        <v>0</v>
      </c>
      <c r="AK1586" s="373">
        <f>'4.  2011-2014 LRAM'!AS146*AK1585</f>
        <v>0</v>
      </c>
      <c r="AL1586" s="373">
        <f>'4.  2011-2014 LRAM'!AT146*AL1585</f>
        <v>0</v>
      </c>
      <c r="AM1586" s="373">
        <f>'4.  2011-2014 LRAM'!AU146*AM1585</f>
        <v>0</v>
      </c>
      <c r="AN1586" s="373">
        <f>'4.  2011-2014 LRAM'!AV146*AN1585</f>
        <v>0</v>
      </c>
      <c r="AO1586" s="373">
        <f>'4.  2011-2014 LRAM'!AW146*AO1585</f>
        <v>0</v>
      </c>
      <c r="AP1586" s="373">
        <f>'4.  2011-2014 LRAM'!AX146*AP1585</f>
        <v>0</v>
      </c>
      <c r="AQ1586" s="373">
        <f>'4.  2011-2014 LRAM'!AY146*AQ1585</f>
        <v>0</v>
      </c>
      <c r="AR1586" s="373">
        <f>'4.  2011-2014 LRAM'!AZ146*AR1585</f>
        <v>0</v>
      </c>
      <c r="AS1586" s="613">
        <f t="shared" ref="AS1586:AS1597" si="2092">SUM(AE1586:AR1586)</f>
        <v>0</v>
      </c>
    </row>
    <row r="1587" spans="2:45" ht="15.6" customHeight="1">
      <c r="B1587" s="320" t="s">
        <v>757</v>
      </c>
      <c r="C1587" s="341"/>
      <c r="D1587" s="305"/>
      <c r="E1587" s="275"/>
      <c r="F1587" s="275"/>
      <c r="G1587" s="275"/>
      <c r="H1587" s="275"/>
      <c r="I1587" s="275"/>
      <c r="J1587" s="275"/>
      <c r="K1587" s="275"/>
      <c r="L1587" s="275"/>
      <c r="M1587" s="275"/>
      <c r="N1587" s="275"/>
      <c r="O1587" s="275"/>
      <c r="P1587" s="275"/>
      <c r="Q1587" s="275"/>
      <c r="R1587" s="287"/>
      <c r="S1587" s="275"/>
      <c r="T1587" s="275"/>
      <c r="U1587" s="275"/>
      <c r="V1587" s="305"/>
      <c r="W1587" s="305"/>
      <c r="X1587" s="305"/>
      <c r="Y1587" s="305"/>
      <c r="Z1587" s="275"/>
      <c r="AA1587" s="275"/>
      <c r="AB1587" s="275"/>
      <c r="AC1587" s="275"/>
      <c r="AD1587" s="275"/>
      <c r="AE1587" s="373">
        <f>'4.  2011-2014 LRAM'!AM285*AE1585</f>
        <v>0</v>
      </c>
      <c r="AF1587" s="373">
        <f>'4.  2011-2014 LRAM'!AN285*AF1585</f>
        <v>0</v>
      </c>
      <c r="AG1587" s="373">
        <f>'4.  2011-2014 LRAM'!AO285*AG1585</f>
        <v>0</v>
      </c>
      <c r="AH1587" s="373">
        <f>'4.  2011-2014 LRAM'!AP285*AH1585</f>
        <v>0</v>
      </c>
      <c r="AI1587" s="373">
        <f>'4.  2011-2014 LRAM'!AQ285*AI1585</f>
        <v>0</v>
      </c>
      <c r="AJ1587" s="373">
        <f>'4.  2011-2014 LRAM'!AR285*AJ1585</f>
        <v>0</v>
      </c>
      <c r="AK1587" s="373">
        <f>'4.  2011-2014 LRAM'!AS285*AK1585</f>
        <v>0</v>
      </c>
      <c r="AL1587" s="373">
        <f>'4.  2011-2014 LRAM'!AT285*AL1585</f>
        <v>0</v>
      </c>
      <c r="AM1587" s="373">
        <f>'4.  2011-2014 LRAM'!AU285*AM1585</f>
        <v>0</v>
      </c>
      <c r="AN1587" s="373">
        <f>'4.  2011-2014 LRAM'!AV285*AN1585</f>
        <v>0</v>
      </c>
      <c r="AO1587" s="373">
        <f>'4.  2011-2014 LRAM'!AW285*AO1585</f>
        <v>0</v>
      </c>
      <c r="AP1587" s="373">
        <f>'4.  2011-2014 LRAM'!AX285*AP1585</f>
        <v>0</v>
      </c>
      <c r="AQ1587" s="373">
        <f>'4.  2011-2014 LRAM'!AY285*AQ1585</f>
        <v>0</v>
      </c>
      <c r="AR1587" s="373">
        <f>'4.  2011-2014 LRAM'!AZ285*AR1585</f>
        <v>0</v>
      </c>
      <c r="AS1587" s="613">
        <f t="shared" si="2092"/>
        <v>0</v>
      </c>
    </row>
    <row r="1588" spans="2:45">
      <c r="B1588" s="320" t="s">
        <v>758</v>
      </c>
      <c r="C1588" s="341"/>
      <c r="D1588" s="305"/>
      <c r="E1588" s="275"/>
      <c r="F1588" s="275"/>
      <c r="G1588" s="275"/>
      <c r="H1588" s="275"/>
      <c r="I1588" s="275"/>
      <c r="J1588" s="275"/>
      <c r="K1588" s="275"/>
      <c r="L1588" s="275"/>
      <c r="M1588" s="275"/>
      <c r="N1588" s="275"/>
      <c r="O1588" s="275"/>
      <c r="P1588" s="275"/>
      <c r="Q1588" s="275"/>
      <c r="R1588" s="287"/>
      <c r="S1588" s="275"/>
      <c r="T1588" s="275"/>
      <c r="U1588" s="275"/>
      <c r="V1588" s="305"/>
      <c r="W1588" s="305"/>
      <c r="X1588" s="305"/>
      <c r="Y1588" s="305"/>
      <c r="Z1588" s="275"/>
      <c r="AA1588" s="275"/>
      <c r="AB1588" s="275"/>
      <c r="AC1588" s="275"/>
      <c r="AD1588" s="275"/>
      <c r="AE1588" s="373">
        <f>'4.  2011-2014 LRAM'!AM421*AE1585</f>
        <v>0</v>
      </c>
      <c r="AF1588" s="373">
        <f>'4.  2011-2014 LRAM'!AN421*AF1585</f>
        <v>0</v>
      </c>
      <c r="AG1588" s="373">
        <f>'4.  2011-2014 LRAM'!AO421*AG1585</f>
        <v>0</v>
      </c>
      <c r="AH1588" s="373">
        <f>'4.  2011-2014 LRAM'!AP421*AH1585</f>
        <v>0</v>
      </c>
      <c r="AI1588" s="373">
        <f>'4.  2011-2014 LRAM'!AQ421*AI1585</f>
        <v>0</v>
      </c>
      <c r="AJ1588" s="373">
        <f>'4.  2011-2014 LRAM'!AR421*AJ1585</f>
        <v>0</v>
      </c>
      <c r="AK1588" s="373">
        <f>'4.  2011-2014 LRAM'!AS421*AK1585</f>
        <v>0</v>
      </c>
      <c r="AL1588" s="373">
        <f>'4.  2011-2014 LRAM'!AT421*AL1585</f>
        <v>0</v>
      </c>
      <c r="AM1588" s="373">
        <f>'4.  2011-2014 LRAM'!AU421*AM1585</f>
        <v>0</v>
      </c>
      <c r="AN1588" s="373">
        <f>'4.  2011-2014 LRAM'!AV421*AN1585</f>
        <v>0</v>
      </c>
      <c r="AO1588" s="373">
        <f>'4.  2011-2014 LRAM'!AW421*AO1585</f>
        <v>0</v>
      </c>
      <c r="AP1588" s="373">
        <f>'4.  2011-2014 LRAM'!AX421*AP1585</f>
        <v>0</v>
      </c>
      <c r="AQ1588" s="373">
        <f>'4.  2011-2014 LRAM'!AY421*AQ1585</f>
        <v>0</v>
      </c>
      <c r="AR1588" s="373">
        <f>'4.  2011-2014 LRAM'!AZ421*AR1585</f>
        <v>0</v>
      </c>
      <c r="AS1588" s="613">
        <f t="shared" si="2092"/>
        <v>0</v>
      </c>
    </row>
    <row r="1589" spans="2:45">
      <c r="B1589" s="320" t="s">
        <v>759</v>
      </c>
      <c r="C1589" s="341"/>
      <c r="D1589" s="305"/>
      <c r="E1589" s="275"/>
      <c r="F1589" s="275"/>
      <c r="G1589" s="275"/>
      <c r="H1589" s="275"/>
      <c r="I1589" s="275"/>
      <c r="J1589" s="275"/>
      <c r="K1589" s="275"/>
      <c r="L1589" s="275"/>
      <c r="M1589" s="275"/>
      <c r="N1589" s="275"/>
      <c r="O1589" s="275"/>
      <c r="P1589" s="275"/>
      <c r="Q1589" s="275"/>
      <c r="R1589" s="287"/>
      <c r="S1589" s="275"/>
      <c r="T1589" s="275"/>
      <c r="U1589" s="275"/>
      <c r="V1589" s="305"/>
      <c r="W1589" s="305"/>
      <c r="X1589" s="305"/>
      <c r="Y1589" s="305"/>
      <c r="Z1589" s="275"/>
      <c r="AA1589" s="275"/>
      <c r="AB1589" s="275"/>
      <c r="AC1589" s="275"/>
      <c r="AD1589" s="275"/>
      <c r="AE1589" s="373">
        <f>'4.  2011-2014 LRAM'!AM558*AE1585</f>
        <v>0</v>
      </c>
      <c r="AF1589" s="373">
        <f>'4.  2011-2014 LRAM'!AN558*AF1585</f>
        <v>0</v>
      </c>
      <c r="AG1589" s="373">
        <f>'4.  2011-2014 LRAM'!AO558*AG1585</f>
        <v>0</v>
      </c>
      <c r="AH1589" s="373">
        <f>'4.  2011-2014 LRAM'!AP558*AH1585</f>
        <v>0</v>
      </c>
      <c r="AI1589" s="373">
        <f>'4.  2011-2014 LRAM'!AQ558*AI1585</f>
        <v>0</v>
      </c>
      <c r="AJ1589" s="373">
        <f>'4.  2011-2014 LRAM'!AR558*AJ1585</f>
        <v>0</v>
      </c>
      <c r="AK1589" s="373">
        <f>'4.  2011-2014 LRAM'!AS558*AK1585</f>
        <v>0</v>
      </c>
      <c r="AL1589" s="373">
        <f>'4.  2011-2014 LRAM'!AT558*AL1585</f>
        <v>0</v>
      </c>
      <c r="AM1589" s="373">
        <f>'4.  2011-2014 LRAM'!AU558*AM1585</f>
        <v>0</v>
      </c>
      <c r="AN1589" s="373">
        <f>'4.  2011-2014 LRAM'!AV558*AN1585</f>
        <v>0</v>
      </c>
      <c r="AO1589" s="373">
        <f>'4.  2011-2014 LRAM'!AW558*AO1585</f>
        <v>0</v>
      </c>
      <c r="AP1589" s="373">
        <f>'4.  2011-2014 LRAM'!AX558*AP1585</f>
        <v>0</v>
      </c>
      <c r="AQ1589" s="373">
        <f>'4.  2011-2014 LRAM'!AY558*AQ1585</f>
        <v>0</v>
      </c>
      <c r="AR1589" s="373">
        <f>'4.  2011-2014 LRAM'!AZ558*AR1585</f>
        <v>0</v>
      </c>
      <c r="AS1589" s="613">
        <f>SUM(AE1589:AR1589)</f>
        <v>0</v>
      </c>
    </row>
    <row r="1590" spans="2:45">
      <c r="B1590" s="320" t="s">
        <v>760</v>
      </c>
      <c r="C1590" s="341"/>
      <c r="D1590" s="305"/>
      <c r="E1590" s="275"/>
      <c r="F1590" s="275"/>
      <c r="G1590" s="275"/>
      <c r="H1590" s="275"/>
      <c r="I1590" s="275"/>
      <c r="J1590" s="275"/>
      <c r="K1590" s="275"/>
      <c r="L1590" s="275"/>
      <c r="M1590" s="275"/>
      <c r="N1590" s="275"/>
      <c r="O1590" s="275"/>
      <c r="P1590" s="275"/>
      <c r="Q1590" s="275"/>
      <c r="R1590" s="287"/>
      <c r="S1590" s="275"/>
      <c r="T1590" s="275"/>
      <c r="U1590" s="275"/>
      <c r="V1590" s="305"/>
      <c r="W1590" s="305"/>
      <c r="X1590" s="305"/>
      <c r="Y1590" s="305"/>
      <c r="Z1590" s="275"/>
      <c r="AA1590" s="275"/>
      <c r="AB1590" s="275"/>
      <c r="AC1590" s="275"/>
      <c r="AD1590" s="275"/>
      <c r="AE1590" s="373">
        <f t="shared" ref="AE1590:AR1590" si="2093">AE215*AE1585</f>
        <v>0</v>
      </c>
      <c r="AF1590" s="373">
        <f t="shared" si="2093"/>
        <v>0</v>
      </c>
      <c r="AG1590" s="373">
        <f t="shared" si="2093"/>
        <v>0</v>
      </c>
      <c r="AH1590" s="373">
        <f t="shared" si="2093"/>
        <v>0</v>
      </c>
      <c r="AI1590" s="373">
        <f t="shared" si="2093"/>
        <v>0</v>
      </c>
      <c r="AJ1590" s="373">
        <f t="shared" si="2093"/>
        <v>0</v>
      </c>
      <c r="AK1590" s="373">
        <f t="shared" si="2093"/>
        <v>0</v>
      </c>
      <c r="AL1590" s="373">
        <f t="shared" si="2093"/>
        <v>0</v>
      </c>
      <c r="AM1590" s="373">
        <f t="shared" si="2093"/>
        <v>0</v>
      </c>
      <c r="AN1590" s="373">
        <f t="shared" si="2093"/>
        <v>0</v>
      </c>
      <c r="AO1590" s="373">
        <f t="shared" si="2093"/>
        <v>0</v>
      </c>
      <c r="AP1590" s="373">
        <f t="shared" si="2093"/>
        <v>0</v>
      </c>
      <c r="AQ1590" s="373">
        <f t="shared" si="2093"/>
        <v>0</v>
      </c>
      <c r="AR1590" s="373">
        <f t="shared" si="2093"/>
        <v>0</v>
      </c>
      <c r="AS1590" s="613">
        <f t="shared" si="2092"/>
        <v>0</v>
      </c>
    </row>
    <row r="1591" spans="2:45">
      <c r="B1591" s="320" t="s">
        <v>761</v>
      </c>
      <c r="C1591" s="341"/>
      <c r="D1591" s="305"/>
      <c r="E1591" s="275"/>
      <c r="F1591" s="275"/>
      <c r="G1591" s="275"/>
      <c r="H1591" s="275"/>
      <c r="I1591" s="275"/>
      <c r="J1591" s="275"/>
      <c r="K1591" s="275"/>
      <c r="L1591" s="275"/>
      <c r="M1591" s="275"/>
      <c r="N1591" s="275"/>
      <c r="O1591" s="275"/>
      <c r="P1591" s="275"/>
      <c r="Q1591" s="275"/>
      <c r="R1591" s="287"/>
      <c r="S1591" s="275"/>
      <c r="T1591" s="275"/>
      <c r="U1591" s="275"/>
      <c r="V1591" s="305"/>
      <c r="W1591" s="305"/>
      <c r="X1591" s="305"/>
      <c r="Y1591" s="305"/>
      <c r="Z1591" s="275"/>
      <c r="AA1591" s="275"/>
      <c r="AB1591" s="275"/>
      <c r="AC1591" s="275"/>
      <c r="AD1591" s="275"/>
      <c r="AE1591" s="373">
        <f t="shared" ref="AE1591:AR1591" si="2094">AE405*AE1585</f>
        <v>0</v>
      </c>
      <c r="AF1591" s="373">
        <f t="shared" si="2094"/>
        <v>0</v>
      </c>
      <c r="AG1591" s="373">
        <f t="shared" si="2094"/>
        <v>0</v>
      </c>
      <c r="AH1591" s="373">
        <f t="shared" si="2094"/>
        <v>0</v>
      </c>
      <c r="AI1591" s="373">
        <f t="shared" si="2094"/>
        <v>0</v>
      </c>
      <c r="AJ1591" s="373">
        <f t="shared" si="2094"/>
        <v>0</v>
      </c>
      <c r="AK1591" s="373">
        <f t="shared" si="2094"/>
        <v>0</v>
      </c>
      <c r="AL1591" s="373">
        <f t="shared" si="2094"/>
        <v>0</v>
      </c>
      <c r="AM1591" s="373">
        <f t="shared" si="2094"/>
        <v>0</v>
      </c>
      <c r="AN1591" s="373">
        <f t="shared" si="2094"/>
        <v>0</v>
      </c>
      <c r="AO1591" s="373">
        <f t="shared" si="2094"/>
        <v>0</v>
      </c>
      <c r="AP1591" s="373">
        <f t="shared" si="2094"/>
        <v>0</v>
      </c>
      <c r="AQ1591" s="373">
        <f t="shared" si="2094"/>
        <v>0</v>
      </c>
      <c r="AR1591" s="373">
        <f t="shared" si="2094"/>
        <v>0</v>
      </c>
      <c r="AS1591" s="613">
        <f t="shared" si="2092"/>
        <v>0</v>
      </c>
    </row>
    <row r="1592" spans="2:45">
      <c r="B1592" s="320" t="s">
        <v>762</v>
      </c>
      <c r="C1592" s="341"/>
      <c r="D1592" s="305"/>
      <c r="E1592" s="275"/>
      <c r="F1592" s="275"/>
      <c r="G1592" s="275"/>
      <c r="H1592" s="275"/>
      <c r="I1592" s="275"/>
      <c r="J1592" s="275"/>
      <c r="K1592" s="275"/>
      <c r="L1592" s="275"/>
      <c r="M1592" s="275"/>
      <c r="N1592" s="275"/>
      <c r="O1592" s="275"/>
      <c r="P1592" s="275"/>
      <c r="Q1592" s="275"/>
      <c r="R1592" s="287"/>
      <c r="S1592" s="275"/>
      <c r="T1592" s="275"/>
      <c r="U1592" s="275"/>
      <c r="V1592" s="305"/>
      <c r="W1592" s="305"/>
      <c r="X1592" s="305"/>
      <c r="Y1592" s="305"/>
      <c r="Z1592" s="275"/>
      <c r="AA1592" s="275"/>
      <c r="AB1592" s="275"/>
      <c r="AC1592" s="275"/>
      <c r="AD1592" s="275"/>
      <c r="AE1592" s="373">
        <f t="shared" ref="AE1592:AR1592" si="2095">AE595*AE1585</f>
        <v>0</v>
      </c>
      <c r="AF1592" s="373">
        <f t="shared" si="2095"/>
        <v>0</v>
      </c>
      <c r="AG1592" s="373">
        <f t="shared" si="2095"/>
        <v>0</v>
      </c>
      <c r="AH1592" s="373">
        <f t="shared" si="2095"/>
        <v>0</v>
      </c>
      <c r="AI1592" s="373">
        <f t="shared" si="2095"/>
        <v>0</v>
      </c>
      <c r="AJ1592" s="373">
        <f t="shared" si="2095"/>
        <v>0</v>
      </c>
      <c r="AK1592" s="373">
        <f t="shared" si="2095"/>
        <v>0</v>
      </c>
      <c r="AL1592" s="373">
        <f t="shared" si="2095"/>
        <v>0</v>
      </c>
      <c r="AM1592" s="373">
        <f t="shared" si="2095"/>
        <v>0</v>
      </c>
      <c r="AN1592" s="373">
        <f t="shared" si="2095"/>
        <v>0</v>
      </c>
      <c r="AO1592" s="373">
        <f t="shared" si="2095"/>
        <v>0</v>
      </c>
      <c r="AP1592" s="373">
        <f t="shared" si="2095"/>
        <v>0</v>
      </c>
      <c r="AQ1592" s="373">
        <f t="shared" si="2095"/>
        <v>0</v>
      </c>
      <c r="AR1592" s="373">
        <f t="shared" si="2095"/>
        <v>0</v>
      </c>
      <c r="AS1592" s="613">
        <f t="shared" si="2092"/>
        <v>0</v>
      </c>
    </row>
    <row r="1593" spans="2:45">
      <c r="B1593" s="320" t="s">
        <v>763</v>
      </c>
      <c r="C1593" s="341"/>
      <c r="D1593" s="305"/>
      <c r="E1593" s="275"/>
      <c r="F1593" s="275"/>
      <c r="G1593" s="275"/>
      <c r="H1593" s="275"/>
      <c r="I1593" s="275"/>
      <c r="J1593" s="275"/>
      <c r="K1593" s="275"/>
      <c r="L1593" s="275"/>
      <c r="M1593" s="275"/>
      <c r="N1593" s="275"/>
      <c r="O1593" s="275"/>
      <c r="P1593" s="275"/>
      <c r="Q1593" s="275"/>
      <c r="R1593" s="287"/>
      <c r="S1593" s="275"/>
      <c r="T1593" s="275"/>
      <c r="U1593" s="275"/>
      <c r="V1593" s="305"/>
      <c r="W1593" s="305"/>
      <c r="X1593" s="305"/>
      <c r="Y1593" s="305"/>
      <c r="Z1593" s="275"/>
      <c r="AA1593" s="275"/>
      <c r="AB1593" s="275"/>
      <c r="AC1593" s="275"/>
      <c r="AD1593" s="275"/>
      <c r="AE1593" s="373">
        <f t="shared" ref="AE1593:AR1593" si="2096">AE789*AE1585</f>
        <v>0</v>
      </c>
      <c r="AF1593" s="373">
        <f t="shared" si="2096"/>
        <v>0</v>
      </c>
      <c r="AG1593" s="373">
        <f t="shared" si="2096"/>
        <v>0</v>
      </c>
      <c r="AH1593" s="373">
        <f t="shared" si="2096"/>
        <v>0</v>
      </c>
      <c r="AI1593" s="373">
        <f t="shared" si="2096"/>
        <v>0</v>
      </c>
      <c r="AJ1593" s="373">
        <f t="shared" si="2096"/>
        <v>0</v>
      </c>
      <c r="AK1593" s="373">
        <f t="shared" si="2096"/>
        <v>0</v>
      </c>
      <c r="AL1593" s="373">
        <f t="shared" si="2096"/>
        <v>0</v>
      </c>
      <c r="AM1593" s="373">
        <f t="shared" si="2096"/>
        <v>0</v>
      </c>
      <c r="AN1593" s="373">
        <f t="shared" si="2096"/>
        <v>0</v>
      </c>
      <c r="AO1593" s="373">
        <f t="shared" si="2096"/>
        <v>0</v>
      </c>
      <c r="AP1593" s="373">
        <f t="shared" si="2096"/>
        <v>0</v>
      </c>
      <c r="AQ1593" s="373">
        <f t="shared" si="2096"/>
        <v>0</v>
      </c>
      <c r="AR1593" s="373">
        <f t="shared" si="2096"/>
        <v>0</v>
      </c>
      <c r="AS1593" s="613">
        <f t="shared" si="2092"/>
        <v>0</v>
      </c>
    </row>
    <row r="1594" spans="2:45">
      <c r="B1594" s="320" t="s">
        <v>764</v>
      </c>
      <c r="C1594" s="341"/>
      <c r="D1594" s="305"/>
      <c r="E1594" s="275"/>
      <c r="F1594" s="275"/>
      <c r="G1594" s="275"/>
      <c r="H1594" s="275"/>
      <c r="I1594" s="275"/>
      <c r="J1594" s="275"/>
      <c r="K1594" s="275"/>
      <c r="L1594" s="275"/>
      <c r="M1594" s="275"/>
      <c r="N1594" s="275"/>
      <c r="O1594" s="275"/>
      <c r="P1594" s="275"/>
      <c r="Q1594" s="275"/>
      <c r="R1594" s="287"/>
      <c r="S1594" s="275"/>
      <c r="T1594" s="275"/>
      <c r="U1594" s="275"/>
      <c r="V1594" s="305"/>
      <c r="W1594" s="305"/>
      <c r="X1594" s="305"/>
      <c r="Y1594" s="305"/>
      <c r="Z1594" s="275"/>
      <c r="AA1594" s="275"/>
      <c r="AB1594" s="275"/>
      <c r="AC1594" s="275"/>
      <c r="AD1594" s="275"/>
      <c r="AE1594" s="373">
        <f t="shared" ref="AE1594:AR1594" si="2097">AE984*AE1585</f>
        <v>0</v>
      </c>
      <c r="AF1594" s="373">
        <f t="shared" si="2097"/>
        <v>0</v>
      </c>
      <c r="AG1594" s="373">
        <f t="shared" si="2097"/>
        <v>0</v>
      </c>
      <c r="AH1594" s="373">
        <f t="shared" si="2097"/>
        <v>0</v>
      </c>
      <c r="AI1594" s="373">
        <f t="shared" si="2097"/>
        <v>0</v>
      </c>
      <c r="AJ1594" s="373">
        <f t="shared" si="2097"/>
        <v>0</v>
      </c>
      <c r="AK1594" s="373">
        <f t="shared" si="2097"/>
        <v>0</v>
      </c>
      <c r="AL1594" s="373">
        <f t="shared" si="2097"/>
        <v>0</v>
      </c>
      <c r="AM1594" s="373">
        <f t="shared" si="2097"/>
        <v>0</v>
      </c>
      <c r="AN1594" s="373">
        <f t="shared" si="2097"/>
        <v>0</v>
      </c>
      <c r="AO1594" s="373">
        <f t="shared" si="2097"/>
        <v>0</v>
      </c>
      <c r="AP1594" s="373">
        <f t="shared" si="2097"/>
        <v>0</v>
      </c>
      <c r="AQ1594" s="373">
        <f t="shared" si="2097"/>
        <v>0</v>
      </c>
      <c r="AR1594" s="373">
        <f t="shared" si="2097"/>
        <v>0</v>
      </c>
      <c r="AS1594" s="613">
        <f t="shared" si="2092"/>
        <v>0</v>
      </c>
    </row>
    <row r="1595" spans="2:45">
      <c r="B1595" s="320" t="s">
        <v>765</v>
      </c>
      <c r="C1595" s="341"/>
      <c r="D1595" s="305"/>
      <c r="E1595" s="275"/>
      <c r="F1595" s="275"/>
      <c r="G1595" s="275"/>
      <c r="H1595" s="275"/>
      <c r="I1595" s="275"/>
      <c r="J1595" s="275"/>
      <c r="K1595" s="275"/>
      <c r="L1595" s="275"/>
      <c r="M1595" s="275"/>
      <c r="N1595" s="275"/>
      <c r="O1595" s="275"/>
      <c r="P1595" s="275"/>
      <c r="Q1595" s="275"/>
      <c r="R1595" s="287"/>
      <c r="S1595" s="275"/>
      <c r="T1595" s="275"/>
      <c r="U1595" s="275"/>
      <c r="V1595" s="305"/>
      <c r="W1595" s="305"/>
      <c r="X1595" s="305"/>
      <c r="Y1595" s="305"/>
      <c r="Z1595" s="275"/>
      <c r="AA1595" s="275"/>
      <c r="AB1595" s="275"/>
      <c r="AC1595" s="275"/>
      <c r="AD1595" s="275"/>
      <c r="AE1595" s="373">
        <f t="shared" ref="AE1595:AR1595" si="2098">AE1179*AE1585</f>
        <v>0</v>
      </c>
      <c r="AF1595" s="373">
        <f t="shared" si="2098"/>
        <v>0</v>
      </c>
      <c r="AG1595" s="373">
        <f t="shared" si="2098"/>
        <v>0</v>
      </c>
      <c r="AH1595" s="373">
        <f t="shared" si="2098"/>
        <v>0</v>
      </c>
      <c r="AI1595" s="373">
        <f t="shared" si="2098"/>
        <v>0</v>
      </c>
      <c r="AJ1595" s="373">
        <f t="shared" si="2098"/>
        <v>0</v>
      </c>
      <c r="AK1595" s="373">
        <f t="shared" si="2098"/>
        <v>0</v>
      </c>
      <c r="AL1595" s="373">
        <f t="shared" si="2098"/>
        <v>0</v>
      </c>
      <c r="AM1595" s="373">
        <f t="shared" si="2098"/>
        <v>0</v>
      </c>
      <c r="AN1595" s="373">
        <f t="shared" si="2098"/>
        <v>0</v>
      </c>
      <c r="AO1595" s="373">
        <f t="shared" si="2098"/>
        <v>0</v>
      </c>
      <c r="AP1595" s="373">
        <f t="shared" si="2098"/>
        <v>0</v>
      </c>
      <c r="AQ1595" s="373">
        <f t="shared" si="2098"/>
        <v>0</v>
      </c>
      <c r="AR1595" s="373">
        <f t="shared" si="2098"/>
        <v>0</v>
      </c>
      <c r="AS1595" s="613">
        <f>SUM(AE1595:AR1595)</f>
        <v>0</v>
      </c>
    </row>
    <row r="1596" spans="2:45">
      <c r="B1596" s="320" t="s">
        <v>766</v>
      </c>
      <c r="C1596" s="341"/>
      <c r="D1596" s="305"/>
      <c r="E1596" s="275"/>
      <c r="F1596" s="275"/>
      <c r="G1596" s="275"/>
      <c r="H1596" s="275"/>
      <c r="I1596" s="275"/>
      <c r="J1596" s="275"/>
      <c r="K1596" s="275"/>
      <c r="L1596" s="275"/>
      <c r="M1596" s="275"/>
      <c r="N1596" s="275"/>
      <c r="O1596" s="275"/>
      <c r="P1596" s="275"/>
      <c r="Q1596" s="275"/>
      <c r="R1596" s="287"/>
      <c r="S1596" s="275"/>
      <c r="T1596" s="275"/>
      <c r="U1596" s="275"/>
      <c r="V1596" s="305"/>
      <c r="W1596" s="305"/>
      <c r="X1596" s="305"/>
      <c r="Y1596" s="305"/>
      <c r="Z1596" s="275"/>
      <c r="AA1596" s="275"/>
      <c r="AB1596" s="275"/>
      <c r="AC1596" s="275"/>
      <c r="AD1596" s="275"/>
      <c r="AE1596" s="373">
        <f t="shared" ref="AE1596:AR1596" si="2099">AE1374*AE1585</f>
        <v>0</v>
      </c>
      <c r="AF1596" s="373">
        <f t="shared" si="2099"/>
        <v>0</v>
      </c>
      <c r="AG1596" s="373">
        <f t="shared" si="2099"/>
        <v>0</v>
      </c>
      <c r="AH1596" s="373">
        <f t="shared" si="2099"/>
        <v>0</v>
      </c>
      <c r="AI1596" s="373">
        <f t="shared" si="2099"/>
        <v>0</v>
      </c>
      <c r="AJ1596" s="373">
        <f t="shared" si="2099"/>
        <v>0</v>
      </c>
      <c r="AK1596" s="373">
        <f t="shared" si="2099"/>
        <v>0</v>
      </c>
      <c r="AL1596" s="373">
        <f t="shared" si="2099"/>
        <v>0</v>
      </c>
      <c r="AM1596" s="373">
        <f t="shared" si="2099"/>
        <v>0</v>
      </c>
      <c r="AN1596" s="373">
        <f t="shared" si="2099"/>
        <v>0</v>
      </c>
      <c r="AO1596" s="373">
        <f t="shared" si="2099"/>
        <v>0</v>
      </c>
      <c r="AP1596" s="373">
        <f t="shared" si="2099"/>
        <v>0</v>
      </c>
      <c r="AQ1596" s="373">
        <f t="shared" si="2099"/>
        <v>0</v>
      </c>
      <c r="AR1596" s="373">
        <f t="shared" si="2099"/>
        <v>0</v>
      </c>
      <c r="AS1596" s="613">
        <f>SUM(AE1596:AR1596)</f>
        <v>0</v>
      </c>
    </row>
    <row r="1597" spans="2:45">
      <c r="B1597" s="320" t="s">
        <v>767</v>
      </c>
      <c r="C1597" s="341"/>
      <c r="D1597" s="305"/>
      <c r="E1597" s="275"/>
      <c r="F1597" s="275"/>
      <c r="G1597" s="275"/>
      <c r="H1597" s="275"/>
      <c r="I1597" s="275"/>
      <c r="J1597" s="275"/>
      <c r="K1597" s="275"/>
      <c r="L1597" s="275"/>
      <c r="M1597" s="275"/>
      <c r="N1597" s="275"/>
      <c r="O1597" s="275"/>
      <c r="P1597" s="275"/>
      <c r="Q1597" s="275"/>
      <c r="R1597" s="287"/>
      <c r="S1597" s="275"/>
      <c r="T1597" s="275"/>
      <c r="U1597" s="275"/>
      <c r="V1597" s="305"/>
      <c r="W1597" s="305"/>
      <c r="X1597" s="305"/>
      <c r="Y1597" s="305"/>
      <c r="Z1597" s="275"/>
      <c r="AA1597" s="275"/>
      <c r="AB1597" s="275"/>
      <c r="AC1597" s="275"/>
      <c r="AD1597" s="275"/>
      <c r="AE1597" s="373">
        <f t="shared" ref="AE1597:AR1597" si="2100">AE1568*AE1585</f>
        <v>0</v>
      </c>
      <c r="AF1597" s="373">
        <f t="shared" si="2100"/>
        <v>0</v>
      </c>
      <c r="AG1597" s="373">
        <f t="shared" si="2100"/>
        <v>0</v>
      </c>
      <c r="AH1597" s="373">
        <f t="shared" si="2100"/>
        <v>0</v>
      </c>
      <c r="AI1597" s="373">
        <f t="shared" si="2100"/>
        <v>0</v>
      </c>
      <c r="AJ1597" s="373">
        <f t="shared" si="2100"/>
        <v>0</v>
      </c>
      <c r="AK1597" s="373">
        <f t="shared" si="2100"/>
        <v>0</v>
      </c>
      <c r="AL1597" s="373">
        <f t="shared" si="2100"/>
        <v>0</v>
      </c>
      <c r="AM1597" s="373">
        <f t="shared" si="2100"/>
        <v>0</v>
      </c>
      <c r="AN1597" s="373">
        <f t="shared" si="2100"/>
        <v>0</v>
      </c>
      <c r="AO1597" s="373">
        <f t="shared" si="2100"/>
        <v>0</v>
      </c>
      <c r="AP1597" s="373">
        <f t="shared" si="2100"/>
        <v>0</v>
      </c>
      <c r="AQ1597" s="373">
        <f t="shared" si="2100"/>
        <v>0</v>
      </c>
      <c r="AR1597" s="373">
        <f t="shared" si="2100"/>
        <v>0</v>
      </c>
      <c r="AS1597" s="613">
        <f t="shared" si="2092"/>
        <v>0</v>
      </c>
    </row>
    <row r="1598" spans="2:45" ht="15.75">
      <c r="B1598" s="345" t="s">
        <v>893</v>
      </c>
      <c r="C1598" s="341"/>
      <c r="D1598" s="332"/>
      <c r="E1598" s="330"/>
      <c r="F1598" s="330"/>
      <c r="G1598" s="330"/>
      <c r="H1598" s="330"/>
      <c r="I1598" s="330"/>
      <c r="J1598" s="330"/>
      <c r="K1598" s="330"/>
      <c r="L1598" s="330"/>
      <c r="M1598" s="330"/>
      <c r="N1598" s="330"/>
      <c r="O1598" s="330"/>
      <c r="P1598" s="330"/>
      <c r="Q1598" s="330"/>
      <c r="R1598" s="296"/>
      <c r="S1598" s="330"/>
      <c r="T1598" s="330"/>
      <c r="U1598" s="330"/>
      <c r="V1598" s="332"/>
      <c r="W1598" s="332"/>
      <c r="X1598" s="332"/>
      <c r="Y1598" s="332"/>
      <c r="Z1598" s="330"/>
      <c r="AA1598" s="330"/>
      <c r="AB1598" s="330"/>
      <c r="AC1598" s="330"/>
      <c r="AD1598" s="330"/>
      <c r="AE1598" s="342">
        <f>SUM(AE1586:AE1597)</f>
        <v>0</v>
      </c>
      <c r="AF1598" s="342">
        <f t="shared" ref="AF1598:AR1598" si="2101">SUM(AF1586:AF1597)</f>
        <v>0</v>
      </c>
      <c r="AG1598" s="342">
        <f t="shared" si="2101"/>
        <v>0</v>
      </c>
      <c r="AH1598" s="342">
        <f t="shared" si="2101"/>
        <v>0</v>
      </c>
      <c r="AI1598" s="342">
        <f t="shared" si="2101"/>
        <v>0</v>
      </c>
      <c r="AJ1598" s="342">
        <f t="shared" si="2101"/>
        <v>0</v>
      </c>
      <c r="AK1598" s="342">
        <f t="shared" si="2101"/>
        <v>0</v>
      </c>
      <c r="AL1598" s="342">
        <f t="shared" si="2101"/>
        <v>0</v>
      </c>
      <c r="AM1598" s="342">
        <f t="shared" si="2101"/>
        <v>0</v>
      </c>
      <c r="AN1598" s="342">
        <f t="shared" si="2101"/>
        <v>0</v>
      </c>
      <c r="AO1598" s="342">
        <f t="shared" si="2101"/>
        <v>0</v>
      </c>
      <c r="AP1598" s="342">
        <f t="shared" si="2101"/>
        <v>0</v>
      </c>
      <c r="AQ1598" s="342">
        <f t="shared" si="2101"/>
        <v>0</v>
      </c>
      <c r="AR1598" s="342">
        <f t="shared" si="2101"/>
        <v>0</v>
      </c>
      <c r="AS1598" s="763">
        <f>SUM(AS1586:AS1597)</f>
        <v>0</v>
      </c>
    </row>
    <row r="1599" spans="2:45" ht="15.75">
      <c r="B1599" s="345" t="s">
        <v>894</v>
      </c>
      <c r="C1599" s="341"/>
      <c r="D1599" s="346"/>
      <c r="E1599" s="330"/>
      <c r="F1599" s="330"/>
      <c r="G1599" s="330"/>
      <c r="H1599" s="330"/>
      <c r="I1599" s="330"/>
      <c r="J1599" s="330"/>
      <c r="K1599" s="330"/>
      <c r="L1599" s="330"/>
      <c r="M1599" s="330"/>
      <c r="N1599" s="330"/>
      <c r="O1599" s="330"/>
      <c r="P1599" s="330"/>
      <c r="Q1599" s="330"/>
      <c r="R1599" s="296"/>
      <c r="S1599" s="330"/>
      <c r="T1599" s="330"/>
      <c r="U1599" s="330"/>
      <c r="V1599" s="332"/>
      <c r="W1599" s="332"/>
      <c r="X1599" s="332"/>
      <c r="Y1599" s="332"/>
      <c r="Z1599" s="330"/>
      <c r="AA1599" s="330"/>
      <c r="AB1599" s="330"/>
      <c r="AC1599" s="330"/>
      <c r="AD1599" s="330"/>
      <c r="AE1599" s="343">
        <f>AE1583*AE1585</f>
        <v>0</v>
      </c>
      <c r="AF1599" s="343">
        <f t="shared" ref="AF1599:AR1599" si="2102">AF1583*AF1585</f>
        <v>0</v>
      </c>
      <c r="AG1599" s="343">
        <f t="shared" si="2102"/>
        <v>0</v>
      </c>
      <c r="AH1599" s="343">
        <f t="shared" si="2102"/>
        <v>0</v>
      </c>
      <c r="AI1599" s="343">
        <f t="shared" si="2102"/>
        <v>0</v>
      </c>
      <c r="AJ1599" s="343">
        <f t="shared" si="2102"/>
        <v>0</v>
      </c>
      <c r="AK1599" s="343">
        <f t="shared" si="2102"/>
        <v>0</v>
      </c>
      <c r="AL1599" s="343">
        <f t="shared" si="2102"/>
        <v>0</v>
      </c>
      <c r="AM1599" s="343">
        <f t="shared" si="2102"/>
        <v>0</v>
      </c>
      <c r="AN1599" s="343">
        <f t="shared" si="2102"/>
        <v>0</v>
      </c>
      <c r="AO1599" s="343">
        <f t="shared" si="2102"/>
        <v>0</v>
      </c>
      <c r="AP1599" s="343">
        <f t="shared" si="2102"/>
        <v>0</v>
      </c>
      <c r="AQ1599" s="343">
        <f t="shared" si="2102"/>
        <v>0</v>
      </c>
      <c r="AR1599" s="343">
        <f t="shared" si="2102"/>
        <v>0</v>
      </c>
      <c r="AS1599" s="764">
        <f>SUM(AE1599:AR1599)</f>
        <v>0</v>
      </c>
    </row>
    <row r="1600" spans="2:45" ht="15.75">
      <c r="B1600" s="345" t="s">
        <v>892</v>
      </c>
      <c r="C1600" s="341"/>
      <c r="D1600" s="346"/>
      <c r="E1600" s="330"/>
      <c r="F1600" s="330"/>
      <c r="G1600" s="330"/>
      <c r="H1600" s="330"/>
      <c r="I1600" s="330"/>
      <c r="J1600" s="330"/>
      <c r="K1600" s="330"/>
      <c r="L1600" s="330"/>
      <c r="M1600" s="330"/>
      <c r="N1600" s="330"/>
      <c r="O1600" s="330"/>
      <c r="P1600" s="330"/>
      <c r="Q1600" s="330"/>
      <c r="R1600" s="296"/>
      <c r="S1600" s="330"/>
      <c r="T1600" s="330"/>
      <c r="U1600" s="330"/>
      <c r="V1600" s="346"/>
      <c r="W1600" s="346"/>
      <c r="X1600" s="346"/>
      <c r="Y1600" s="346"/>
      <c r="Z1600" s="330"/>
      <c r="AA1600" s="330"/>
      <c r="AB1600" s="330"/>
      <c r="AC1600" s="330"/>
      <c r="AD1600" s="330"/>
      <c r="AE1600" s="347"/>
      <c r="AF1600" s="347"/>
      <c r="AG1600" s="347"/>
      <c r="AH1600" s="347"/>
      <c r="AI1600" s="347"/>
      <c r="AJ1600" s="347"/>
      <c r="AK1600" s="347"/>
      <c r="AL1600" s="347"/>
      <c r="AM1600" s="347"/>
      <c r="AN1600" s="347"/>
      <c r="AO1600" s="347"/>
      <c r="AP1600" s="347"/>
      <c r="AQ1600" s="347"/>
      <c r="AR1600" s="347"/>
      <c r="AS1600" s="402">
        <f>AS1598-AS1599</f>
        <v>0</v>
      </c>
    </row>
    <row r="1601" spans="2:45">
      <c r="B1601" s="376"/>
      <c r="C1601" s="440"/>
      <c r="D1601" s="440"/>
      <c r="E1601" s="441"/>
      <c r="F1601" s="441"/>
      <c r="G1601" s="441"/>
      <c r="H1601" s="441"/>
      <c r="I1601" s="441"/>
      <c r="J1601" s="441"/>
      <c r="K1601" s="441"/>
      <c r="L1601" s="441"/>
      <c r="M1601" s="441"/>
      <c r="N1601" s="441"/>
      <c r="O1601" s="441"/>
      <c r="P1601" s="441"/>
      <c r="Q1601" s="441"/>
      <c r="R1601" s="442"/>
      <c r="S1601" s="441"/>
      <c r="T1601" s="441"/>
      <c r="U1601" s="441"/>
      <c r="V1601" s="440"/>
      <c r="W1601" s="443"/>
      <c r="X1601" s="440"/>
      <c r="Y1601" s="440"/>
      <c r="Z1601" s="441"/>
      <c r="AA1601" s="441"/>
      <c r="AB1601" s="441"/>
      <c r="AC1601" s="441"/>
      <c r="AD1601" s="441"/>
      <c r="AE1601" s="749"/>
      <c r="AF1601" s="749"/>
      <c r="AG1601" s="749"/>
      <c r="AH1601" s="749"/>
      <c r="AI1601" s="749"/>
      <c r="AJ1601" s="749"/>
      <c r="AK1601" s="749"/>
      <c r="AL1601" s="749"/>
      <c r="AM1601" s="749"/>
      <c r="AN1601" s="749"/>
      <c r="AO1601" s="749"/>
      <c r="AP1601" s="749"/>
      <c r="AQ1601" s="749"/>
      <c r="AR1601" s="749"/>
      <c r="AS1601" s="381"/>
    </row>
    <row r="1602" spans="2:45" ht="19.5" customHeight="1">
      <c r="B1602" s="363" t="s">
        <v>589</v>
      </c>
      <c r="C1602" s="382"/>
      <c r="D1602" s="383"/>
      <c r="E1602" s="383"/>
      <c r="F1602" s="383"/>
      <c r="G1602" s="383"/>
      <c r="H1602" s="383"/>
      <c r="I1602" s="383"/>
      <c r="J1602" s="383"/>
      <c r="K1602" s="383"/>
      <c r="L1602" s="383"/>
      <c r="M1602" s="383"/>
      <c r="N1602" s="383"/>
      <c r="O1602" s="383"/>
      <c r="P1602" s="383"/>
      <c r="Q1602" s="383"/>
      <c r="R1602" s="383"/>
      <c r="S1602" s="383"/>
      <c r="T1602" s="383"/>
      <c r="U1602" s="383"/>
      <c r="V1602" s="366"/>
      <c r="W1602" s="367"/>
      <c r="X1602" s="383"/>
      <c r="Y1602" s="383"/>
      <c r="Z1602" s="383"/>
      <c r="AA1602" s="383"/>
      <c r="AB1602" s="383"/>
      <c r="AC1602" s="383"/>
      <c r="AD1602" s="383"/>
      <c r="AE1602" s="404"/>
      <c r="AF1602" s="404"/>
      <c r="AG1602" s="404"/>
      <c r="AH1602" s="404"/>
      <c r="AI1602" s="404"/>
      <c r="AJ1602" s="404"/>
      <c r="AK1602" s="404"/>
      <c r="AL1602" s="404"/>
      <c r="AM1602" s="404"/>
      <c r="AN1602" s="404"/>
      <c r="AO1602" s="404"/>
      <c r="AP1602" s="404"/>
      <c r="AQ1602" s="404"/>
      <c r="AR1602" s="404"/>
      <c r="AS1602" s="384"/>
    </row>
    <row r="1603" spans="2:45" ht="19.5" customHeight="1">
      <c r="B1603" s="738"/>
      <c r="C1603" s="739"/>
      <c r="D1603" s="720"/>
      <c r="E1603" s="720"/>
      <c r="F1603" s="720"/>
      <c r="G1603" s="720"/>
      <c r="H1603" s="720"/>
      <c r="I1603" s="720"/>
      <c r="J1603" s="720"/>
      <c r="K1603" s="720"/>
      <c r="L1603" s="720"/>
      <c r="M1603" s="720"/>
      <c r="N1603" s="720"/>
      <c r="O1603" s="720"/>
      <c r="P1603" s="720"/>
      <c r="Q1603" s="720"/>
      <c r="R1603" s="720"/>
      <c r="S1603" s="720"/>
      <c r="T1603" s="720"/>
      <c r="U1603" s="720"/>
      <c r="V1603" s="300"/>
      <c r="W1603" s="740"/>
      <c r="X1603" s="720"/>
      <c r="Y1603" s="720"/>
      <c r="Z1603" s="720"/>
      <c r="AA1603" s="720"/>
      <c r="AB1603" s="720"/>
      <c r="AC1603" s="720"/>
      <c r="AD1603" s="720"/>
      <c r="AE1603" s="251"/>
      <c r="AF1603" s="251"/>
      <c r="AG1603" s="251"/>
      <c r="AH1603" s="251"/>
      <c r="AI1603" s="251"/>
      <c r="AJ1603" s="251"/>
      <c r="AK1603" s="251"/>
      <c r="AL1603" s="251"/>
      <c r="AM1603" s="251"/>
      <c r="AN1603" s="251"/>
      <c r="AO1603" s="251"/>
      <c r="AP1603" s="251"/>
      <c r="AQ1603" s="251"/>
      <c r="AR1603" s="251"/>
      <c r="AS1603" s="252"/>
    </row>
    <row r="1604" spans="2:45" ht="15.75">
      <c r="B1604" s="276" t="s">
        <v>810</v>
      </c>
      <c r="C1604" s="277"/>
      <c r="D1604" s="577" t="s">
        <v>523</v>
      </c>
      <c r="E1604" s="249"/>
      <c r="F1604" s="577"/>
      <c r="G1604" s="249"/>
      <c r="H1604" s="249"/>
      <c r="I1604" s="249"/>
      <c r="J1604" s="249"/>
      <c r="K1604" s="249"/>
      <c r="L1604" s="249"/>
      <c r="M1604" s="249"/>
      <c r="N1604" s="249"/>
      <c r="O1604" s="249"/>
      <c r="P1604" s="249"/>
      <c r="Q1604" s="249"/>
      <c r="R1604" s="277"/>
      <c r="S1604" s="249"/>
      <c r="T1604" s="249"/>
      <c r="U1604" s="249"/>
      <c r="V1604" s="249"/>
      <c r="W1604" s="249"/>
      <c r="X1604" s="249"/>
      <c r="Y1604" s="249"/>
      <c r="Z1604" s="249"/>
      <c r="AA1604" s="249"/>
      <c r="AB1604" s="249"/>
      <c r="AC1604" s="249"/>
      <c r="AD1604" s="249"/>
      <c r="AE1604" s="266"/>
      <c r="AF1604" s="263"/>
      <c r="AG1604" s="263"/>
      <c r="AH1604" s="263"/>
      <c r="AI1604" s="263"/>
      <c r="AJ1604" s="263"/>
      <c r="AK1604" s="263"/>
      <c r="AL1604" s="263"/>
      <c r="AM1604" s="263"/>
      <c r="AN1604" s="263"/>
      <c r="AO1604" s="263"/>
      <c r="AP1604" s="263"/>
      <c r="AQ1604" s="263"/>
      <c r="AR1604" s="263"/>
    </row>
    <row r="1605" spans="2:45" ht="39.75" customHeight="1">
      <c r="B1605" s="1031" t="s">
        <v>211</v>
      </c>
      <c r="C1605" s="1033" t="s">
        <v>33</v>
      </c>
      <c r="D1605" s="280" t="s">
        <v>421</v>
      </c>
      <c r="E1605" s="1037" t="s">
        <v>209</v>
      </c>
      <c r="F1605" s="1038"/>
      <c r="G1605" s="1038"/>
      <c r="H1605" s="1038"/>
      <c r="I1605" s="1038"/>
      <c r="J1605" s="1038"/>
      <c r="K1605" s="1038"/>
      <c r="L1605" s="1038"/>
      <c r="M1605" s="1038"/>
      <c r="N1605" s="1038"/>
      <c r="O1605" s="1038"/>
      <c r="P1605" s="1039"/>
      <c r="Q1605" s="1035" t="s">
        <v>213</v>
      </c>
      <c r="R1605" s="280" t="s">
        <v>422</v>
      </c>
      <c r="S1605" s="1028" t="s">
        <v>212</v>
      </c>
      <c r="T1605" s="1029"/>
      <c r="U1605" s="1029"/>
      <c r="V1605" s="1029"/>
      <c r="W1605" s="1029"/>
      <c r="X1605" s="1029"/>
      <c r="Y1605" s="1029"/>
      <c r="Z1605" s="1029"/>
      <c r="AA1605" s="1029"/>
      <c r="AB1605" s="1029"/>
      <c r="AC1605" s="1029"/>
      <c r="AD1605" s="1040"/>
      <c r="AE1605" s="1028" t="s">
        <v>242</v>
      </c>
      <c r="AF1605" s="1029"/>
      <c r="AG1605" s="1029"/>
      <c r="AH1605" s="1029"/>
      <c r="AI1605" s="1029"/>
      <c r="AJ1605" s="1029"/>
      <c r="AK1605" s="1029"/>
      <c r="AL1605" s="1029"/>
      <c r="AM1605" s="1029"/>
      <c r="AN1605" s="1029"/>
      <c r="AO1605" s="1029"/>
      <c r="AP1605" s="1029"/>
      <c r="AQ1605" s="1029"/>
      <c r="AR1605" s="1029"/>
      <c r="AS1605" s="1030"/>
    </row>
    <row r="1606" spans="2:45" ht="65.25" customHeight="1">
      <c r="B1606" s="1032"/>
      <c r="C1606" s="1049"/>
      <c r="D1606" s="281">
        <v>2024</v>
      </c>
      <c r="E1606" s="281">
        <v>2025</v>
      </c>
      <c r="F1606" s="281">
        <v>2026</v>
      </c>
      <c r="G1606" s="281">
        <v>2027</v>
      </c>
      <c r="H1606" s="281">
        <v>2028</v>
      </c>
      <c r="I1606" s="281">
        <v>2029</v>
      </c>
      <c r="J1606" s="281">
        <v>2030</v>
      </c>
      <c r="K1606" s="281">
        <v>2031</v>
      </c>
      <c r="L1606" s="281">
        <v>2032</v>
      </c>
      <c r="M1606" s="281">
        <v>2033</v>
      </c>
      <c r="N1606" s="281">
        <v>2034</v>
      </c>
      <c r="O1606" s="281">
        <v>2035</v>
      </c>
      <c r="P1606" s="281">
        <v>2036</v>
      </c>
      <c r="Q1606" s="1036"/>
      <c r="R1606" s="281">
        <v>2024</v>
      </c>
      <c r="S1606" s="281">
        <v>2025</v>
      </c>
      <c r="T1606" s="281">
        <v>2026</v>
      </c>
      <c r="U1606" s="281">
        <v>2027</v>
      </c>
      <c r="V1606" s="281">
        <v>2028</v>
      </c>
      <c r="W1606" s="281">
        <v>2029</v>
      </c>
      <c r="X1606" s="281">
        <v>2030</v>
      </c>
      <c r="Y1606" s="281">
        <v>2031</v>
      </c>
      <c r="Z1606" s="281">
        <v>2032</v>
      </c>
      <c r="AA1606" s="281">
        <v>2033</v>
      </c>
      <c r="AB1606" s="281">
        <v>2034</v>
      </c>
      <c r="AC1606" s="281">
        <v>2035</v>
      </c>
      <c r="AD1606" s="281">
        <v>2036</v>
      </c>
      <c r="AE1606" s="281" t="str">
        <f>'1.  LRAMVA Summary'!$D$53</f>
        <v>Residential</v>
      </c>
      <c r="AF1606" s="281" t="str">
        <f>'1.  LRAMVA Summary'!$E$53</f>
        <v>GS&lt;50 kW</v>
      </c>
      <c r="AG1606" s="281" t="str">
        <f>'1.  LRAMVA Summary'!$F$53</f>
        <v>GS 50 to 699 kW</v>
      </c>
      <c r="AH1606" s="281" t="str">
        <f>'1.  LRAMVA Summary'!$G$53</f>
        <v>GS 700 to 4,999 kW</v>
      </c>
      <c r="AI1606" s="281" t="str">
        <f>'1.  LRAMVA Summary'!$H$53</f>
        <v>Large Use</v>
      </c>
      <c r="AJ1606" s="281" t="str">
        <f>'1.  LRAMVA Summary'!$I$53</f>
        <v>Street Lighting</v>
      </c>
      <c r="AK1606" s="281" t="str">
        <f>'1.  LRAMVA Summary'!$J$53</f>
        <v>Unmetered Scattered Load</v>
      </c>
      <c r="AL1606" s="281" t="str">
        <f>'1.  LRAMVA Summary'!$K$53</f>
        <v/>
      </c>
      <c r="AM1606" s="281" t="str">
        <f>'1.  LRAMVA Summary'!$L$53</f>
        <v/>
      </c>
      <c r="AN1606" s="281" t="str">
        <f>'1.  LRAMVA Summary'!$M$53</f>
        <v/>
      </c>
      <c r="AO1606" s="281" t="str">
        <f>'1.  LRAMVA Summary'!$N$53</f>
        <v/>
      </c>
      <c r="AP1606" s="281" t="str">
        <f>'1.  LRAMVA Summary'!$O$53</f>
        <v/>
      </c>
      <c r="AQ1606" s="281" t="str">
        <f>'1.  LRAMVA Summary'!$P$53</f>
        <v/>
      </c>
      <c r="AR1606" s="281" t="str">
        <f>'1.  LRAMVA Summary'!$Q$53</f>
        <v/>
      </c>
      <c r="AS1606" s="283" t="str">
        <f>'1.  LRAMVA Summary'!$R$53</f>
        <v>Total</v>
      </c>
    </row>
    <row r="1607" spans="2:45" ht="15.75">
      <c r="B1607" s="806"/>
      <c r="C1607" s="331"/>
      <c r="D1607" s="331"/>
      <c r="E1607" s="331"/>
      <c r="F1607" s="331"/>
      <c r="G1607" s="331"/>
      <c r="H1607" s="331"/>
      <c r="I1607" s="331"/>
      <c r="J1607" s="331"/>
      <c r="K1607" s="331"/>
      <c r="L1607" s="331"/>
      <c r="M1607" s="331"/>
      <c r="N1607" s="331"/>
      <c r="O1607" s="331"/>
      <c r="P1607" s="331"/>
      <c r="Q1607" s="331"/>
      <c r="R1607" s="331"/>
      <c r="S1607" s="331"/>
      <c r="T1607" s="331"/>
      <c r="U1607" s="331"/>
      <c r="V1607" s="331"/>
      <c r="W1607" s="331"/>
      <c r="X1607" s="331"/>
      <c r="Y1607" s="331"/>
      <c r="Z1607" s="331"/>
      <c r="AA1607" s="331"/>
      <c r="AB1607" s="331"/>
      <c r="AC1607" s="331"/>
      <c r="AD1607" s="811"/>
      <c r="AE1607" s="287" t="str">
        <f>'1.  LRAMVA Summary'!$D$54</f>
        <v>kWh</v>
      </c>
      <c r="AF1607" s="287" t="str">
        <f>'1.  LRAMVA Summary'!$E$54</f>
        <v>kWh</v>
      </c>
      <c r="AG1607" s="287" t="str">
        <f>'1.  LRAMVA Summary'!$F$54</f>
        <v>kW</v>
      </c>
      <c r="AH1607" s="287" t="str">
        <f>'1.  LRAMVA Summary'!$G$54</f>
        <v>kW</v>
      </c>
      <c r="AI1607" s="287" t="str">
        <f>'1.  LRAMVA Summary'!$H$54</f>
        <v>kW</v>
      </c>
      <c r="AJ1607" s="287" t="str">
        <f>'1.  LRAMVA Summary'!$I$54</f>
        <v>kW</v>
      </c>
      <c r="AK1607" s="287" t="str">
        <f>'1.  LRAMVA Summary'!$J$54</f>
        <v>kWh</v>
      </c>
      <c r="AL1607" s="287">
        <f>'1.  LRAMVA Summary'!$K$54</f>
        <v>0</v>
      </c>
      <c r="AM1607" s="287">
        <f>'1.  LRAMVA Summary'!$L$54</f>
        <v>0</v>
      </c>
      <c r="AN1607" s="287">
        <f>'1.  LRAMVA Summary'!$M$54</f>
        <v>0</v>
      </c>
      <c r="AO1607" s="287">
        <f>'1.  LRAMVA Summary'!$N$54</f>
        <v>0</v>
      </c>
      <c r="AP1607" s="287">
        <f>'1.  LRAMVA Summary'!$O$54</f>
        <v>0</v>
      </c>
      <c r="AQ1607" s="287">
        <f>'1.  LRAMVA Summary'!$P$54</f>
        <v>0</v>
      </c>
      <c r="AR1607" s="287">
        <f>'1.  LRAMVA Summary'!$Q$54</f>
        <v>0</v>
      </c>
      <c r="AS1607" s="326"/>
    </row>
    <row r="1608" spans="2:45" ht="15.75">
      <c r="B1608" s="807" t="s">
        <v>957</v>
      </c>
      <c r="C1608" s="331"/>
      <c r="D1608" s="331"/>
      <c r="E1608" s="331"/>
      <c r="F1608" s="331"/>
      <c r="G1608" s="331"/>
      <c r="H1608" s="331"/>
      <c r="I1608" s="331"/>
      <c r="J1608" s="331"/>
      <c r="K1608" s="331"/>
      <c r="L1608" s="331"/>
      <c r="M1608" s="331"/>
      <c r="N1608" s="331"/>
      <c r="O1608" s="331"/>
      <c r="P1608" s="331"/>
      <c r="Q1608" s="331"/>
      <c r="R1608" s="331"/>
      <c r="S1608" s="331"/>
      <c r="T1608" s="331"/>
      <c r="U1608" s="331"/>
      <c r="V1608" s="331"/>
      <c r="W1608" s="331"/>
      <c r="X1608" s="331"/>
      <c r="Y1608" s="331"/>
      <c r="Z1608" s="331"/>
      <c r="AA1608" s="331"/>
      <c r="AB1608" s="331"/>
      <c r="AC1608" s="331"/>
      <c r="AD1608" s="811"/>
      <c r="AE1608" s="809">
        <v>0</v>
      </c>
      <c r="AF1608" s="804">
        <v>0</v>
      </c>
      <c r="AG1608" s="804">
        <v>0</v>
      </c>
      <c r="AH1608" s="804">
        <v>0</v>
      </c>
      <c r="AI1608" s="804">
        <v>0</v>
      </c>
      <c r="AJ1608" s="804">
        <v>0</v>
      </c>
      <c r="AK1608" s="804">
        <v>0</v>
      </c>
      <c r="AL1608" s="804">
        <v>0</v>
      </c>
      <c r="AM1608" s="804">
        <v>0</v>
      </c>
      <c r="AN1608" s="804">
        <v>0</v>
      </c>
      <c r="AO1608" s="804">
        <v>0</v>
      </c>
      <c r="AP1608" s="804">
        <v>0</v>
      </c>
      <c r="AQ1608" s="804">
        <v>0</v>
      </c>
      <c r="AR1608" s="804">
        <v>0</v>
      </c>
      <c r="AS1608" s="805"/>
    </row>
    <row r="1609" spans="2:45" ht="15.75">
      <c r="B1609" s="808" t="s">
        <v>768</v>
      </c>
      <c r="C1609" s="398"/>
      <c r="D1609" s="398"/>
      <c r="E1609" s="398"/>
      <c r="F1609" s="398"/>
      <c r="G1609" s="398"/>
      <c r="H1609" s="398"/>
      <c r="I1609" s="398"/>
      <c r="J1609" s="398"/>
      <c r="K1609" s="398"/>
      <c r="L1609" s="398"/>
      <c r="M1609" s="398"/>
      <c r="N1609" s="398"/>
      <c r="O1609" s="398"/>
      <c r="P1609" s="398"/>
      <c r="Q1609" s="398"/>
      <c r="R1609" s="398"/>
      <c r="S1609" s="398"/>
      <c r="T1609" s="398"/>
      <c r="U1609" s="398"/>
      <c r="V1609" s="398"/>
      <c r="W1609" s="398"/>
      <c r="X1609" s="398"/>
      <c r="Y1609" s="398"/>
      <c r="Z1609" s="398"/>
      <c r="AA1609" s="398"/>
      <c r="AB1609" s="398"/>
      <c r="AC1609" s="398"/>
      <c r="AD1609" s="812"/>
      <c r="AE1609" s="810">
        <f>HLOOKUP(AE1606,'2. LRAMVA Threshold'!$B$42:$Q$60,16,FALSE)</f>
        <v>0</v>
      </c>
      <c r="AF1609" s="387">
        <f>HLOOKUP(AF1606,'2. LRAMVA Threshold'!$B$42:$Q$60,16,FALSE)</f>
        <v>0</v>
      </c>
      <c r="AG1609" s="387">
        <f>HLOOKUP(AG1606,'2. LRAMVA Threshold'!$B$42:$Q$60,16,FALSE)</f>
        <v>0</v>
      </c>
      <c r="AH1609" s="387">
        <f>HLOOKUP(AH1606,'2. LRAMVA Threshold'!$B$42:$Q$60,16,FALSE)</f>
        <v>0</v>
      </c>
      <c r="AI1609" s="387">
        <f>HLOOKUP(AI1606,'2. LRAMVA Threshold'!$B$42:$Q$60,16,FALSE)</f>
        <v>0</v>
      </c>
      <c r="AJ1609" s="387">
        <f>HLOOKUP(AJ1606,'2. LRAMVA Threshold'!$B$42:$Q$60,16,FALSE)</f>
        <v>0</v>
      </c>
      <c r="AK1609" s="387">
        <f>HLOOKUP(AK1606,'2. LRAMVA Threshold'!$B$42:$Q$60,16,FALSE)</f>
        <v>0</v>
      </c>
      <c r="AL1609" s="387">
        <f>HLOOKUP(AL1606,'2. LRAMVA Threshold'!$B$42:$Q$60,16,FALSE)</f>
        <v>0</v>
      </c>
      <c r="AM1609" s="387">
        <f>HLOOKUP(AM1606,'2. LRAMVA Threshold'!$B$42:$Q$60,16,FALSE)</f>
        <v>0</v>
      </c>
      <c r="AN1609" s="387">
        <f>HLOOKUP(AN1606,'2. LRAMVA Threshold'!$B$42:$Q$60,16,FALSE)</f>
        <v>0</v>
      </c>
      <c r="AO1609" s="387">
        <f>HLOOKUP(AO1606,'2. LRAMVA Threshold'!$B$42:$Q$60,16,FALSE)</f>
        <v>0</v>
      </c>
      <c r="AP1609" s="387">
        <f>HLOOKUP(AP1606,'2. LRAMVA Threshold'!$B$42:$Q$60,16,FALSE)</f>
        <v>0</v>
      </c>
      <c r="AQ1609" s="387">
        <f>HLOOKUP(AQ1606,'2. LRAMVA Threshold'!$B$42:$Q$60,16,FALSE)</f>
        <v>0</v>
      </c>
      <c r="AR1609" s="387">
        <f>HLOOKUP(AR1606,'2. LRAMVA Threshold'!$B$42:$Q$60,16,FALSE)</f>
        <v>0</v>
      </c>
      <c r="AS1609" s="437"/>
    </row>
    <row r="1610" spans="2:45">
      <c r="B1610" s="389"/>
      <c r="C1610" s="329"/>
      <c r="D1610" s="330"/>
      <c r="E1610" s="330"/>
      <c r="F1610" s="330"/>
      <c r="G1610" s="330"/>
      <c r="H1610" s="330"/>
      <c r="I1610" s="330"/>
      <c r="J1610" s="330"/>
      <c r="K1610" s="330"/>
      <c r="L1610" s="330"/>
      <c r="M1610" s="330"/>
      <c r="N1610" s="330"/>
      <c r="O1610" s="330"/>
      <c r="P1610" s="330"/>
      <c r="Q1610" s="330"/>
      <c r="R1610" s="331"/>
      <c r="S1610" s="330"/>
      <c r="T1610" s="330"/>
      <c r="U1610" s="330"/>
      <c r="V1610" s="332"/>
      <c r="W1610" s="332"/>
      <c r="X1610" s="332"/>
      <c r="Y1610" s="332"/>
      <c r="Z1610" s="330"/>
      <c r="AA1610" s="330"/>
      <c r="AB1610" s="330"/>
      <c r="AC1610" s="330"/>
      <c r="AD1610" s="330"/>
      <c r="AE1610" s="431"/>
      <c r="AF1610" s="431"/>
      <c r="AG1610" s="431"/>
      <c r="AH1610" s="431"/>
      <c r="AI1610" s="431"/>
      <c r="AJ1610" s="431"/>
      <c r="AK1610" s="431"/>
      <c r="AL1610" s="394"/>
      <c r="AM1610" s="394"/>
      <c r="AN1610" s="394"/>
      <c r="AO1610" s="394"/>
      <c r="AP1610" s="394"/>
      <c r="AQ1610" s="394"/>
      <c r="AR1610" s="394"/>
      <c r="AS1610" s="395"/>
    </row>
    <row r="1611" spans="2:45">
      <c r="B1611" s="320" t="s">
        <v>739</v>
      </c>
      <c r="C1611" s="334"/>
      <c r="D1611" s="334"/>
      <c r="E1611" s="371"/>
      <c r="F1611" s="371"/>
      <c r="G1611" s="371"/>
      <c r="H1611" s="371"/>
      <c r="I1611" s="371"/>
      <c r="J1611" s="371"/>
      <c r="K1611" s="371"/>
      <c r="L1611" s="371"/>
      <c r="M1611" s="371"/>
      <c r="N1611" s="371"/>
      <c r="O1611" s="371"/>
      <c r="P1611" s="371"/>
      <c r="Q1611" s="371"/>
      <c r="R1611" s="287"/>
      <c r="S1611" s="336"/>
      <c r="T1611" s="336"/>
      <c r="U1611" s="336"/>
      <c r="V1611" s="335"/>
      <c r="W1611" s="335"/>
      <c r="X1611" s="335"/>
      <c r="Y1611" s="335"/>
      <c r="Z1611" s="336"/>
      <c r="AA1611" s="336"/>
      <c r="AB1611" s="336"/>
      <c r="AC1611" s="336"/>
      <c r="AD1611" s="336"/>
      <c r="AE1611" s="337">
        <f>HLOOKUP(AE35,'3.  Distribution Rates'!$C$122:$P$135,14,FALSE)</f>
        <v>0</v>
      </c>
      <c r="AF1611" s="337">
        <f>HLOOKUP(AF35,'3.  Distribution Rates'!$C$122:$P$135,14,FALSE)</f>
        <v>0</v>
      </c>
      <c r="AG1611" s="337">
        <f>HLOOKUP(AG35,'3.  Distribution Rates'!$C$122:$P$135,14,FALSE)</f>
        <v>0</v>
      </c>
      <c r="AH1611" s="337">
        <f>HLOOKUP(AH35,'3.  Distribution Rates'!$C$122:$P$135,14,FALSE)</f>
        <v>0</v>
      </c>
      <c r="AI1611" s="337">
        <f>HLOOKUP(AI35,'3.  Distribution Rates'!$C$122:$P$135,14,FALSE)</f>
        <v>0</v>
      </c>
      <c r="AJ1611" s="337">
        <f>HLOOKUP(AJ35,'3.  Distribution Rates'!$C$122:$P$135,14,FALSE)</f>
        <v>0</v>
      </c>
      <c r="AK1611" s="337">
        <f>HLOOKUP(AK35,'3.  Distribution Rates'!$C$122:$P$135,14,FALSE)</f>
        <v>0</v>
      </c>
      <c r="AL1611" s="337">
        <f>HLOOKUP(AL35,'3.  Distribution Rates'!$C$122:$P$135,14,FALSE)</f>
        <v>0</v>
      </c>
      <c r="AM1611" s="337">
        <f>HLOOKUP(AM35,'3.  Distribution Rates'!$C$122:$P$135,14,FALSE)</f>
        <v>0</v>
      </c>
      <c r="AN1611" s="337">
        <f>HLOOKUP(AN35,'3.  Distribution Rates'!$C$122:$P$135,14,FALSE)</f>
        <v>0</v>
      </c>
      <c r="AO1611" s="337">
        <f>HLOOKUP(AO35,'3.  Distribution Rates'!$C$122:$P$135,14,FALSE)</f>
        <v>0</v>
      </c>
      <c r="AP1611" s="337">
        <f>HLOOKUP(AP35,'3.  Distribution Rates'!$C$122:$P$135,14,FALSE)</f>
        <v>0</v>
      </c>
      <c r="AQ1611" s="337">
        <f>HLOOKUP(AQ35,'3.  Distribution Rates'!$C$122:$P$135,14,FALSE)</f>
        <v>0</v>
      </c>
      <c r="AR1611" s="337">
        <f>HLOOKUP(AR35,'3.  Distribution Rates'!$C$122:$P$135,14,FALSE)</f>
        <v>0</v>
      </c>
      <c r="AS1611" s="439"/>
    </row>
    <row r="1612" spans="2:45">
      <c r="B1612" s="320" t="s">
        <v>769</v>
      </c>
      <c r="C1612" s="341"/>
      <c r="D1612" s="305"/>
      <c r="E1612" s="275"/>
      <c r="F1612" s="275"/>
      <c r="G1612" s="275"/>
      <c r="H1612" s="275"/>
      <c r="I1612" s="275"/>
      <c r="J1612" s="275"/>
      <c r="K1612" s="275"/>
      <c r="L1612" s="275"/>
      <c r="M1612" s="275"/>
      <c r="N1612" s="275"/>
      <c r="O1612" s="275"/>
      <c r="P1612" s="275"/>
      <c r="Q1612" s="275"/>
      <c r="R1612" s="287"/>
      <c r="S1612" s="275"/>
      <c r="T1612" s="275"/>
      <c r="U1612" s="275"/>
      <c r="V1612" s="305"/>
      <c r="W1612" s="305"/>
      <c r="X1612" s="305"/>
      <c r="Y1612" s="305"/>
      <c r="Z1612" s="275"/>
      <c r="AA1612" s="275"/>
      <c r="AB1612" s="275"/>
      <c r="AC1612" s="275"/>
      <c r="AD1612" s="275"/>
      <c r="AE1612" s="373">
        <f>'4.  2011-2014 LRAM'!AM147*AE1611</f>
        <v>0</v>
      </c>
      <c r="AF1612" s="373">
        <f>'4.  2011-2014 LRAM'!AN147*AF1611</f>
        <v>0</v>
      </c>
      <c r="AG1612" s="373">
        <f>'4.  2011-2014 LRAM'!AO147*AG1611</f>
        <v>0</v>
      </c>
      <c r="AH1612" s="373">
        <f>'4.  2011-2014 LRAM'!AP147*AH1611</f>
        <v>0</v>
      </c>
      <c r="AI1612" s="373">
        <f>'4.  2011-2014 LRAM'!AQ147*AI1611</f>
        <v>0</v>
      </c>
      <c r="AJ1612" s="373">
        <f>'4.  2011-2014 LRAM'!AR147*AJ1611</f>
        <v>0</v>
      </c>
      <c r="AK1612" s="373">
        <f>'4.  2011-2014 LRAM'!AS147*AK1611</f>
        <v>0</v>
      </c>
      <c r="AL1612" s="373">
        <f>'4.  2011-2014 LRAM'!AT147*AL1611</f>
        <v>0</v>
      </c>
      <c r="AM1612" s="373">
        <f>'4.  2011-2014 LRAM'!AU147*AM1611</f>
        <v>0</v>
      </c>
      <c r="AN1612" s="373">
        <f>'4.  2011-2014 LRAM'!AV147*AN1611</f>
        <v>0</v>
      </c>
      <c r="AO1612" s="373">
        <f>'4.  2011-2014 LRAM'!AW147*AO1611</f>
        <v>0</v>
      </c>
      <c r="AP1612" s="373">
        <f>'4.  2011-2014 LRAM'!AX147*AP1611</f>
        <v>0</v>
      </c>
      <c r="AQ1612" s="373">
        <f>'4.  2011-2014 LRAM'!AY147*AQ1611</f>
        <v>0</v>
      </c>
      <c r="AR1612" s="373">
        <f>'4.  2011-2014 LRAM'!AZ147*AR1611</f>
        <v>0</v>
      </c>
      <c r="AS1612" s="613">
        <f>SUM(AE1612:AR1612)</f>
        <v>0</v>
      </c>
    </row>
    <row r="1613" spans="2:45">
      <c r="B1613" s="320" t="s">
        <v>770</v>
      </c>
      <c r="C1613" s="341"/>
      <c r="D1613" s="305"/>
      <c r="E1613" s="275"/>
      <c r="F1613" s="275"/>
      <c r="G1613" s="275"/>
      <c r="H1613" s="275"/>
      <c r="I1613" s="275"/>
      <c r="J1613" s="275"/>
      <c r="K1613" s="275"/>
      <c r="L1613" s="275"/>
      <c r="M1613" s="275"/>
      <c r="N1613" s="275"/>
      <c r="O1613" s="275"/>
      <c r="P1613" s="275"/>
      <c r="Q1613" s="275"/>
      <c r="R1613" s="287"/>
      <c r="S1613" s="275"/>
      <c r="T1613" s="275"/>
      <c r="U1613" s="275"/>
      <c r="V1613" s="305"/>
      <c r="W1613" s="305"/>
      <c r="X1613" s="305"/>
      <c r="Y1613" s="305"/>
      <c r="Z1613" s="275"/>
      <c r="AA1613" s="275"/>
      <c r="AB1613" s="275"/>
      <c r="AC1613" s="275"/>
      <c r="AD1613" s="275"/>
      <c r="AE1613" s="373">
        <f>'4.  2011-2014 LRAM'!AM286*AE1611</f>
        <v>0</v>
      </c>
      <c r="AF1613" s="373">
        <f>'4.  2011-2014 LRAM'!AN286*AF1611</f>
        <v>0</v>
      </c>
      <c r="AG1613" s="373">
        <f>'4.  2011-2014 LRAM'!AO286*AG1611</f>
        <v>0</v>
      </c>
      <c r="AH1613" s="373">
        <f>'4.  2011-2014 LRAM'!AP286*AH1611</f>
        <v>0</v>
      </c>
      <c r="AI1613" s="373">
        <f>'4.  2011-2014 LRAM'!AQ286*AI1611</f>
        <v>0</v>
      </c>
      <c r="AJ1613" s="373">
        <f>'4.  2011-2014 LRAM'!AR286*AJ1611</f>
        <v>0</v>
      </c>
      <c r="AK1613" s="373">
        <f>'4.  2011-2014 LRAM'!AS286*AK1611</f>
        <v>0</v>
      </c>
      <c r="AL1613" s="373">
        <f>'4.  2011-2014 LRAM'!AT286*AL1611</f>
        <v>0</v>
      </c>
      <c r="AM1613" s="373">
        <f>'4.  2011-2014 LRAM'!AU286*AM1611</f>
        <v>0</v>
      </c>
      <c r="AN1613" s="373">
        <f>'4.  2011-2014 LRAM'!AV286*AN1611</f>
        <v>0</v>
      </c>
      <c r="AO1613" s="373">
        <f>'4.  2011-2014 LRAM'!AW286*AO1611</f>
        <v>0</v>
      </c>
      <c r="AP1613" s="373">
        <f>'4.  2011-2014 LRAM'!AX286*AP1611</f>
        <v>0</v>
      </c>
      <c r="AQ1613" s="373">
        <f>'4.  2011-2014 LRAM'!AY286*AQ1611</f>
        <v>0</v>
      </c>
      <c r="AR1613" s="373">
        <f>'4.  2011-2014 LRAM'!AZ286*AR1611</f>
        <v>0</v>
      </c>
      <c r="AS1613" s="613">
        <f>SUM(AE1613:AR1613)</f>
        <v>0</v>
      </c>
    </row>
    <row r="1614" spans="2:45">
      <c r="B1614" s="320" t="s">
        <v>771</v>
      </c>
      <c r="C1614" s="341"/>
      <c r="D1614" s="305"/>
      <c r="E1614" s="275"/>
      <c r="F1614" s="275"/>
      <c r="G1614" s="275"/>
      <c r="H1614" s="275"/>
      <c r="I1614" s="275"/>
      <c r="J1614" s="275"/>
      <c r="K1614" s="275"/>
      <c r="L1614" s="275"/>
      <c r="M1614" s="275"/>
      <c r="N1614" s="275"/>
      <c r="O1614" s="275"/>
      <c r="P1614" s="275"/>
      <c r="Q1614" s="275"/>
      <c r="R1614" s="287"/>
      <c r="S1614" s="275"/>
      <c r="T1614" s="275"/>
      <c r="U1614" s="275"/>
      <c r="V1614" s="305"/>
      <c r="W1614" s="305"/>
      <c r="X1614" s="305"/>
      <c r="Y1614" s="305"/>
      <c r="Z1614" s="275"/>
      <c r="AA1614" s="275"/>
      <c r="AB1614" s="275"/>
      <c r="AC1614" s="275"/>
      <c r="AD1614" s="275"/>
      <c r="AE1614" s="373">
        <f>'4.  2011-2014 LRAM'!AM422*AE1611</f>
        <v>0</v>
      </c>
      <c r="AF1614" s="373">
        <f>'4.  2011-2014 LRAM'!AN422*AF1611</f>
        <v>0</v>
      </c>
      <c r="AG1614" s="373">
        <f>'4.  2011-2014 LRAM'!AO422*AG1611</f>
        <v>0</v>
      </c>
      <c r="AH1614" s="373">
        <f>'4.  2011-2014 LRAM'!AP422*AH1611</f>
        <v>0</v>
      </c>
      <c r="AI1614" s="373">
        <f>'4.  2011-2014 LRAM'!AQ422*AI1611</f>
        <v>0</v>
      </c>
      <c r="AJ1614" s="373">
        <f>'4.  2011-2014 LRAM'!AR422*AJ1611</f>
        <v>0</v>
      </c>
      <c r="AK1614" s="373">
        <f>'4.  2011-2014 LRAM'!AS422*AK1611</f>
        <v>0</v>
      </c>
      <c r="AL1614" s="373">
        <f>'4.  2011-2014 LRAM'!AT422*AL1611</f>
        <v>0</v>
      </c>
      <c r="AM1614" s="373">
        <f>'4.  2011-2014 LRAM'!AU422*AM1611</f>
        <v>0</v>
      </c>
      <c r="AN1614" s="373">
        <f>'4.  2011-2014 LRAM'!AV422*AN1611</f>
        <v>0</v>
      </c>
      <c r="AO1614" s="373">
        <f>'4.  2011-2014 LRAM'!AW422*AO1611</f>
        <v>0</v>
      </c>
      <c r="AP1614" s="373">
        <f>'4.  2011-2014 LRAM'!AX422*AP1611</f>
        <v>0</v>
      </c>
      <c r="AQ1614" s="373">
        <f>'4.  2011-2014 LRAM'!AY422*AQ1611</f>
        <v>0</v>
      </c>
      <c r="AR1614" s="373">
        <f>'4.  2011-2014 LRAM'!AZ422*AR1611</f>
        <v>0</v>
      </c>
      <c r="AS1614" s="613">
        <f>SUM(AE1614:AR1614)</f>
        <v>0</v>
      </c>
    </row>
    <row r="1615" spans="2:45">
      <c r="B1615" s="320" t="s">
        <v>772</v>
      </c>
      <c r="C1615" s="341"/>
      <c r="D1615" s="305"/>
      <c r="E1615" s="275"/>
      <c r="F1615" s="275"/>
      <c r="G1615" s="275"/>
      <c r="H1615" s="275"/>
      <c r="I1615" s="275"/>
      <c r="J1615" s="275"/>
      <c r="K1615" s="275"/>
      <c r="L1615" s="275"/>
      <c r="M1615" s="275"/>
      <c r="N1615" s="275"/>
      <c r="O1615" s="275"/>
      <c r="P1615" s="275"/>
      <c r="Q1615" s="275"/>
      <c r="R1615" s="287"/>
      <c r="S1615" s="275"/>
      <c r="T1615" s="275"/>
      <c r="U1615" s="275"/>
      <c r="V1615" s="305"/>
      <c r="W1615" s="305"/>
      <c r="X1615" s="305"/>
      <c r="Y1615" s="305"/>
      <c r="Z1615" s="275"/>
      <c r="AA1615" s="275"/>
      <c r="AB1615" s="275"/>
      <c r="AC1615" s="275"/>
      <c r="AD1615" s="275"/>
      <c r="AE1615" s="373">
        <f>'4.  2011-2014 LRAM'!AM559*AE1611</f>
        <v>0</v>
      </c>
      <c r="AF1615" s="373">
        <f>'4.  2011-2014 LRAM'!AN559*AF1611</f>
        <v>0</v>
      </c>
      <c r="AG1615" s="373">
        <f>'4.  2011-2014 LRAM'!AO559*AG1611</f>
        <v>0</v>
      </c>
      <c r="AH1615" s="373">
        <f>'4.  2011-2014 LRAM'!AP559*AH1611</f>
        <v>0</v>
      </c>
      <c r="AI1615" s="373">
        <f>'4.  2011-2014 LRAM'!AQ559*AI1611</f>
        <v>0</v>
      </c>
      <c r="AJ1615" s="373">
        <f>'4.  2011-2014 LRAM'!AR559*AJ1611</f>
        <v>0</v>
      </c>
      <c r="AK1615" s="373">
        <f>'4.  2011-2014 LRAM'!AS559*AK1611</f>
        <v>0</v>
      </c>
      <c r="AL1615" s="373">
        <f>'4.  2011-2014 LRAM'!AT559*AL1611</f>
        <v>0</v>
      </c>
      <c r="AM1615" s="373">
        <f>'4.  2011-2014 LRAM'!AU559*AM1611</f>
        <v>0</v>
      </c>
      <c r="AN1615" s="373">
        <f>'4.  2011-2014 LRAM'!AV559*AN1611</f>
        <v>0</v>
      </c>
      <c r="AO1615" s="373">
        <f>'4.  2011-2014 LRAM'!AW559*AO1611</f>
        <v>0</v>
      </c>
      <c r="AP1615" s="373">
        <f>'4.  2011-2014 LRAM'!AX559*AP1611</f>
        <v>0</v>
      </c>
      <c r="AQ1615" s="373">
        <f>'4.  2011-2014 LRAM'!AY559*AQ1611</f>
        <v>0</v>
      </c>
      <c r="AR1615" s="373">
        <f>'4.  2011-2014 LRAM'!AZ559*AR1611</f>
        <v>0</v>
      </c>
      <c r="AS1615" s="613">
        <f t="shared" ref="AS1615:AS1624" si="2103">SUM(AE1615:AR1615)</f>
        <v>0</v>
      </c>
    </row>
    <row r="1616" spans="2:45">
      <c r="B1616" s="320" t="s">
        <v>773</v>
      </c>
      <c r="C1616" s="341"/>
      <c r="D1616" s="305"/>
      <c r="E1616" s="275"/>
      <c r="F1616" s="275"/>
      <c r="G1616" s="275"/>
      <c r="H1616" s="275"/>
      <c r="I1616" s="275"/>
      <c r="J1616" s="275"/>
      <c r="K1616" s="275"/>
      <c r="L1616" s="275"/>
      <c r="M1616" s="275"/>
      <c r="N1616" s="275"/>
      <c r="O1616" s="275"/>
      <c r="P1616" s="275"/>
      <c r="Q1616" s="275"/>
      <c r="R1616" s="287"/>
      <c r="S1616" s="275"/>
      <c r="T1616" s="275"/>
      <c r="U1616" s="275"/>
      <c r="V1616" s="305"/>
      <c r="W1616" s="305"/>
      <c r="X1616" s="305"/>
      <c r="Y1616" s="305"/>
      <c r="Z1616" s="275"/>
      <c r="AA1616" s="275"/>
      <c r="AB1616" s="275"/>
      <c r="AC1616" s="275"/>
      <c r="AD1616" s="275"/>
      <c r="AE1616" s="373">
        <f t="shared" ref="AE1616:AR1616" si="2104">AE216*AE1611</f>
        <v>0</v>
      </c>
      <c r="AF1616" s="373">
        <f t="shared" si="2104"/>
        <v>0</v>
      </c>
      <c r="AG1616" s="373">
        <f t="shared" si="2104"/>
        <v>0</v>
      </c>
      <c r="AH1616" s="373">
        <f t="shared" si="2104"/>
        <v>0</v>
      </c>
      <c r="AI1616" s="373">
        <f t="shared" si="2104"/>
        <v>0</v>
      </c>
      <c r="AJ1616" s="373">
        <f t="shared" si="2104"/>
        <v>0</v>
      </c>
      <c r="AK1616" s="373">
        <f t="shared" si="2104"/>
        <v>0</v>
      </c>
      <c r="AL1616" s="373">
        <f t="shared" si="2104"/>
        <v>0</v>
      </c>
      <c r="AM1616" s="373">
        <f t="shared" si="2104"/>
        <v>0</v>
      </c>
      <c r="AN1616" s="373">
        <f t="shared" si="2104"/>
        <v>0</v>
      </c>
      <c r="AO1616" s="373">
        <f t="shared" si="2104"/>
        <v>0</v>
      </c>
      <c r="AP1616" s="373">
        <f t="shared" si="2104"/>
        <v>0</v>
      </c>
      <c r="AQ1616" s="373">
        <f t="shared" si="2104"/>
        <v>0</v>
      </c>
      <c r="AR1616" s="373">
        <f t="shared" si="2104"/>
        <v>0</v>
      </c>
      <c r="AS1616" s="613">
        <f t="shared" si="2103"/>
        <v>0</v>
      </c>
    </row>
    <row r="1617" spans="2:45">
      <c r="B1617" s="320" t="s">
        <v>774</v>
      </c>
      <c r="C1617" s="341"/>
      <c r="D1617" s="305"/>
      <c r="E1617" s="275"/>
      <c r="F1617" s="275"/>
      <c r="G1617" s="275"/>
      <c r="H1617" s="275"/>
      <c r="I1617" s="275"/>
      <c r="J1617" s="275"/>
      <c r="K1617" s="275"/>
      <c r="L1617" s="275"/>
      <c r="M1617" s="275"/>
      <c r="N1617" s="275"/>
      <c r="O1617" s="275"/>
      <c r="P1617" s="275"/>
      <c r="Q1617" s="275"/>
      <c r="R1617" s="287"/>
      <c r="S1617" s="275"/>
      <c r="T1617" s="275"/>
      <c r="U1617" s="275"/>
      <c r="V1617" s="305"/>
      <c r="W1617" s="305"/>
      <c r="X1617" s="305"/>
      <c r="Y1617" s="305"/>
      <c r="Z1617" s="275"/>
      <c r="AA1617" s="275"/>
      <c r="AB1617" s="275"/>
      <c r="AC1617" s="275"/>
      <c r="AD1617" s="275"/>
      <c r="AE1617" s="373">
        <f t="shared" ref="AE1617:AR1617" si="2105">AE406*AE1611</f>
        <v>0</v>
      </c>
      <c r="AF1617" s="373">
        <f t="shared" si="2105"/>
        <v>0</v>
      </c>
      <c r="AG1617" s="373">
        <f t="shared" si="2105"/>
        <v>0</v>
      </c>
      <c r="AH1617" s="373">
        <f t="shared" si="2105"/>
        <v>0</v>
      </c>
      <c r="AI1617" s="373">
        <f t="shared" si="2105"/>
        <v>0</v>
      </c>
      <c r="AJ1617" s="373">
        <f t="shared" si="2105"/>
        <v>0</v>
      </c>
      <c r="AK1617" s="373">
        <f t="shared" si="2105"/>
        <v>0</v>
      </c>
      <c r="AL1617" s="373">
        <f t="shared" si="2105"/>
        <v>0</v>
      </c>
      <c r="AM1617" s="373">
        <f t="shared" si="2105"/>
        <v>0</v>
      </c>
      <c r="AN1617" s="373">
        <f t="shared" si="2105"/>
        <v>0</v>
      </c>
      <c r="AO1617" s="373">
        <f t="shared" si="2105"/>
        <v>0</v>
      </c>
      <c r="AP1617" s="373">
        <f t="shared" si="2105"/>
        <v>0</v>
      </c>
      <c r="AQ1617" s="373">
        <f t="shared" si="2105"/>
        <v>0</v>
      </c>
      <c r="AR1617" s="373">
        <f t="shared" si="2105"/>
        <v>0</v>
      </c>
      <c r="AS1617" s="613">
        <f t="shared" si="2103"/>
        <v>0</v>
      </c>
    </row>
    <row r="1618" spans="2:45">
      <c r="B1618" s="320" t="s">
        <v>775</v>
      </c>
      <c r="C1618" s="341"/>
      <c r="D1618" s="305"/>
      <c r="E1618" s="275"/>
      <c r="F1618" s="275"/>
      <c r="G1618" s="275"/>
      <c r="H1618" s="275"/>
      <c r="I1618" s="275"/>
      <c r="J1618" s="275"/>
      <c r="K1618" s="275"/>
      <c r="L1618" s="275"/>
      <c r="M1618" s="275"/>
      <c r="N1618" s="275"/>
      <c r="O1618" s="275"/>
      <c r="P1618" s="275"/>
      <c r="Q1618" s="275"/>
      <c r="R1618" s="287"/>
      <c r="S1618" s="275"/>
      <c r="T1618" s="275"/>
      <c r="U1618" s="275"/>
      <c r="V1618" s="305"/>
      <c r="W1618" s="305"/>
      <c r="X1618" s="305"/>
      <c r="Y1618" s="305"/>
      <c r="Z1618" s="275"/>
      <c r="AA1618" s="275"/>
      <c r="AB1618" s="275"/>
      <c r="AC1618" s="275"/>
      <c r="AD1618" s="275"/>
      <c r="AE1618" s="373">
        <f t="shared" ref="AE1618:AR1618" si="2106">AE596*AE1611</f>
        <v>0</v>
      </c>
      <c r="AF1618" s="373">
        <f t="shared" si="2106"/>
        <v>0</v>
      </c>
      <c r="AG1618" s="373">
        <f t="shared" si="2106"/>
        <v>0</v>
      </c>
      <c r="AH1618" s="373">
        <f t="shared" si="2106"/>
        <v>0</v>
      </c>
      <c r="AI1618" s="373">
        <f t="shared" si="2106"/>
        <v>0</v>
      </c>
      <c r="AJ1618" s="373">
        <f t="shared" si="2106"/>
        <v>0</v>
      </c>
      <c r="AK1618" s="373">
        <f t="shared" si="2106"/>
        <v>0</v>
      </c>
      <c r="AL1618" s="373">
        <f t="shared" si="2106"/>
        <v>0</v>
      </c>
      <c r="AM1618" s="373">
        <f t="shared" si="2106"/>
        <v>0</v>
      </c>
      <c r="AN1618" s="373">
        <f t="shared" si="2106"/>
        <v>0</v>
      </c>
      <c r="AO1618" s="373">
        <f t="shared" si="2106"/>
        <v>0</v>
      </c>
      <c r="AP1618" s="373">
        <f t="shared" si="2106"/>
        <v>0</v>
      </c>
      <c r="AQ1618" s="373">
        <f t="shared" si="2106"/>
        <v>0</v>
      </c>
      <c r="AR1618" s="373">
        <f t="shared" si="2106"/>
        <v>0</v>
      </c>
      <c r="AS1618" s="613">
        <f t="shared" si="2103"/>
        <v>0</v>
      </c>
    </row>
    <row r="1619" spans="2:45">
      <c r="B1619" s="320" t="s">
        <v>776</v>
      </c>
      <c r="C1619" s="341"/>
      <c r="D1619" s="305"/>
      <c r="E1619" s="275"/>
      <c r="F1619" s="275"/>
      <c r="G1619" s="275"/>
      <c r="H1619" s="275"/>
      <c r="I1619" s="275"/>
      <c r="J1619" s="275"/>
      <c r="K1619" s="275"/>
      <c r="L1619" s="275"/>
      <c r="M1619" s="275"/>
      <c r="N1619" s="275"/>
      <c r="O1619" s="275"/>
      <c r="P1619" s="275"/>
      <c r="Q1619" s="275"/>
      <c r="R1619" s="287"/>
      <c r="S1619" s="275"/>
      <c r="T1619" s="275"/>
      <c r="U1619" s="275"/>
      <c r="V1619" s="305"/>
      <c r="W1619" s="305"/>
      <c r="X1619" s="305"/>
      <c r="Y1619" s="305"/>
      <c r="Z1619" s="275"/>
      <c r="AA1619" s="275"/>
      <c r="AB1619" s="275"/>
      <c r="AC1619" s="275"/>
      <c r="AD1619" s="275"/>
      <c r="AE1619" s="373">
        <f t="shared" ref="AE1619:AR1619" si="2107">AE790*AE1611</f>
        <v>0</v>
      </c>
      <c r="AF1619" s="373">
        <f t="shared" si="2107"/>
        <v>0</v>
      </c>
      <c r="AG1619" s="373">
        <f t="shared" si="2107"/>
        <v>0</v>
      </c>
      <c r="AH1619" s="373">
        <f t="shared" si="2107"/>
        <v>0</v>
      </c>
      <c r="AI1619" s="373">
        <f t="shared" si="2107"/>
        <v>0</v>
      </c>
      <c r="AJ1619" s="373">
        <f t="shared" si="2107"/>
        <v>0</v>
      </c>
      <c r="AK1619" s="373">
        <f t="shared" si="2107"/>
        <v>0</v>
      </c>
      <c r="AL1619" s="373">
        <f t="shared" si="2107"/>
        <v>0</v>
      </c>
      <c r="AM1619" s="373">
        <f t="shared" si="2107"/>
        <v>0</v>
      </c>
      <c r="AN1619" s="373">
        <f t="shared" si="2107"/>
        <v>0</v>
      </c>
      <c r="AO1619" s="373">
        <f t="shared" si="2107"/>
        <v>0</v>
      </c>
      <c r="AP1619" s="373">
        <f t="shared" si="2107"/>
        <v>0</v>
      </c>
      <c r="AQ1619" s="373">
        <f t="shared" si="2107"/>
        <v>0</v>
      </c>
      <c r="AR1619" s="373">
        <f t="shared" si="2107"/>
        <v>0</v>
      </c>
      <c r="AS1619" s="613">
        <f t="shared" si="2103"/>
        <v>0</v>
      </c>
    </row>
    <row r="1620" spans="2:45">
      <c r="B1620" s="320" t="s">
        <v>777</v>
      </c>
      <c r="C1620" s="341"/>
      <c r="D1620" s="305"/>
      <c r="E1620" s="275"/>
      <c r="F1620" s="275"/>
      <c r="G1620" s="275"/>
      <c r="H1620" s="275"/>
      <c r="I1620" s="275"/>
      <c r="J1620" s="275"/>
      <c r="K1620" s="275"/>
      <c r="L1620" s="275"/>
      <c r="M1620" s="275"/>
      <c r="N1620" s="275"/>
      <c r="O1620" s="275"/>
      <c r="P1620" s="275"/>
      <c r="Q1620" s="275"/>
      <c r="R1620" s="287"/>
      <c r="S1620" s="275"/>
      <c r="T1620" s="275"/>
      <c r="U1620" s="275"/>
      <c r="V1620" s="305"/>
      <c r="W1620" s="305"/>
      <c r="X1620" s="305"/>
      <c r="Y1620" s="305"/>
      <c r="Z1620" s="275"/>
      <c r="AA1620" s="275"/>
      <c r="AB1620" s="275"/>
      <c r="AC1620" s="275"/>
      <c r="AD1620" s="275"/>
      <c r="AE1620" s="373">
        <f t="shared" ref="AE1620:AR1620" si="2108">AE985*AE1611</f>
        <v>0</v>
      </c>
      <c r="AF1620" s="373">
        <f t="shared" si="2108"/>
        <v>0</v>
      </c>
      <c r="AG1620" s="373">
        <f t="shared" si="2108"/>
        <v>0</v>
      </c>
      <c r="AH1620" s="373">
        <f t="shared" si="2108"/>
        <v>0</v>
      </c>
      <c r="AI1620" s="373">
        <f t="shared" si="2108"/>
        <v>0</v>
      </c>
      <c r="AJ1620" s="373">
        <f t="shared" si="2108"/>
        <v>0</v>
      </c>
      <c r="AK1620" s="373">
        <f t="shared" si="2108"/>
        <v>0</v>
      </c>
      <c r="AL1620" s="373">
        <f t="shared" si="2108"/>
        <v>0</v>
      </c>
      <c r="AM1620" s="373">
        <f t="shared" si="2108"/>
        <v>0</v>
      </c>
      <c r="AN1620" s="373">
        <f t="shared" si="2108"/>
        <v>0</v>
      </c>
      <c r="AO1620" s="373">
        <f t="shared" si="2108"/>
        <v>0</v>
      </c>
      <c r="AP1620" s="373">
        <f t="shared" si="2108"/>
        <v>0</v>
      </c>
      <c r="AQ1620" s="373">
        <f t="shared" si="2108"/>
        <v>0</v>
      </c>
      <c r="AR1620" s="373">
        <f t="shared" si="2108"/>
        <v>0</v>
      </c>
      <c r="AS1620" s="613">
        <f t="shared" si="2103"/>
        <v>0</v>
      </c>
    </row>
    <row r="1621" spans="2:45">
      <c r="B1621" s="320" t="s">
        <v>778</v>
      </c>
      <c r="C1621" s="341"/>
      <c r="D1621" s="305"/>
      <c r="E1621" s="275"/>
      <c r="F1621" s="275"/>
      <c r="G1621" s="275"/>
      <c r="H1621" s="275"/>
      <c r="I1621" s="275"/>
      <c r="J1621" s="275"/>
      <c r="K1621" s="275"/>
      <c r="L1621" s="275"/>
      <c r="M1621" s="275"/>
      <c r="N1621" s="275"/>
      <c r="O1621" s="275"/>
      <c r="P1621" s="275"/>
      <c r="Q1621" s="275"/>
      <c r="R1621" s="287"/>
      <c r="S1621" s="275"/>
      <c r="T1621" s="275"/>
      <c r="U1621" s="275"/>
      <c r="V1621" s="305"/>
      <c r="W1621" s="305"/>
      <c r="X1621" s="305"/>
      <c r="Y1621" s="305"/>
      <c r="Z1621" s="275"/>
      <c r="AA1621" s="275"/>
      <c r="AB1621" s="275"/>
      <c r="AC1621" s="275"/>
      <c r="AD1621" s="275"/>
      <c r="AE1621" s="373">
        <f t="shared" ref="AE1621:AR1621" si="2109">AE1180*AE1611</f>
        <v>0</v>
      </c>
      <c r="AF1621" s="373">
        <f t="shared" si="2109"/>
        <v>0</v>
      </c>
      <c r="AG1621" s="373">
        <f t="shared" si="2109"/>
        <v>0</v>
      </c>
      <c r="AH1621" s="373">
        <f t="shared" si="2109"/>
        <v>0</v>
      </c>
      <c r="AI1621" s="373">
        <f t="shared" si="2109"/>
        <v>0</v>
      </c>
      <c r="AJ1621" s="373">
        <f t="shared" si="2109"/>
        <v>0</v>
      </c>
      <c r="AK1621" s="373">
        <f t="shared" si="2109"/>
        <v>0</v>
      </c>
      <c r="AL1621" s="373">
        <f t="shared" si="2109"/>
        <v>0</v>
      </c>
      <c r="AM1621" s="373">
        <f t="shared" si="2109"/>
        <v>0</v>
      </c>
      <c r="AN1621" s="373">
        <f t="shared" si="2109"/>
        <v>0</v>
      </c>
      <c r="AO1621" s="373">
        <f t="shared" si="2109"/>
        <v>0</v>
      </c>
      <c r="AP1621" s="373">
        <f t="shared" si="2109"/>
        <v>0</v>
      </c>
      <c r="AQ1621" s="373">
        <f t="shared" si="2109"/>
        <v>0</v>
      </c>
      <c r="AR1621" s="373">
        <f t="shared" si="2109"/>
        <v>0</v>
      </c>
      <c r="AS1621" s="613">
        <f t="shared" si="2103"/>
        <v>0</v>
      </c>
    </row>
    <row r="1622" spans="2:45">
      <c r="B1622" s="320" t="s">
        <v>779</v>
      </c>
      <c r="C1622" s="341"/>
      <c r="D1622" s="305"/>
      <c r="E1622" s="275"/>
      <c r="F1622" s="275"/>
      <c r="G1622" s="275"/>
      <c r="H1622" s="275"/>
      <c r="I1622" s="275"/>
      <c r="J1622" s="275"/>
      <c r="K1622" s="275"/>
      <c r="L1622" s="275"/>
      <c r="M1622" s="275"/>
      <c r="N1622" s="275"/>
      <c r="O1622" s="275"/>
      <c r="P1622" s="275"/>
      <c r="Q1622" s="275"/>
      <c r="R1622" s="287"/>
      <c r="S1622" s="275"/>
      <c r="T1622" s="275"/>
      <c r="U1622" s="275"/>
      <c r="V1622" s="305"/>
      <c r="W1622" s="305"/>
      <c r="X1622" s="305"/>
      <c r="Y1622" s="305"/>
      <c r="Z1622" s="275"/>
      <c r="AA1622" s="275"/>
      <c r="AB1622" s="275"/>
      <c r="AC1622" s="275"/>
      <c r="AD1622" s="275"/>
      <c r="AE1622" s="373">
        <f t="shared" ref="AE1622:AR1622" si="2110">AE1375*AE1611</f>
        <v>0</v>
      </c>
      <c r="AF1622" s="373">
        <f t="shared" si="2110"/>
        <v>0</v>
      </c>
      <c r="AG1622" s="373">
        <f t="shared" si="2110"/>
        <v>0</v>
      </c>
      <c r="AH1622" s="373">
        <f t="shared" si="2110"/>
        <v>0</v>
      </c>
      <c r="AI1622" s="373">
        <f t="shared" si="2110"/>
        <v>0</v>
      </c>
      <c r="AJ1622" s="373">
        <f t="shared" si="2110"/>
        <v>0</v>
      </c>
      <c r="AK1622" s="373">
        <f t="shared" si="2110"/>
        <v>0</v>
      </c>
      <c r="AL1622" s="373">
        <f t="shared" si="2110"/>
        <v>0</v>
      </c>
      <c r="AM1622" s="373">
        <f t="shared" si="2110"/>
        <v>0</v>
      </c>
      <c r="AN1622" s="373">
        <f t="shared" si="2110"/>
        <v>0</v>
      </c>
      <c r="AO1622" s="373">
        <f t="shared" si="2110"/>
        <v>0</v>
      </c>
      <c r="AP1622" s="373">
        <f t="shared" si="2110"/>
        <v>0</v>
      </c>
      <c r="AQ1622" s="373">
        <f t="shared" si="2110"/>
        <v>0</v>
      </c>
      <c r="AR1622" s="373">
        <f t="shared" si="2110"/>
        <v>0</v>
      </c>
      <c r="AS1622" s="613">
        <f t="shared" si="2103"/>
        <v>0</v>
      </c>
    </row>
    <row r="1623" spans="2:45">
      <c r="B1623" s="320" t="s">
        <v>780</v>
      </c>
      <c r="C1623" s="341"/>
      <c r="D1623" s="305"/>
      <c r="E1623" s="275"/>
      <c r="F1623" s="275"/>
      <c r="G1623" s="275"/>
      <c r="H1623" s="275"/>
      <c r="I1623" s="275"/>
      <c r="J1623" s="275"/>
      <c r="K1623" s="275"/>
      <c r="L1623" s="275"/>
      <c r="M1623" s="275"/>
      <c r="N1623" s="275"/>
      <c r="O1623" s="275"/>
      <c r="P1623" s="275"/>
      <c r="Q1623" s="275"/>
      <c r="R1623" s="287"/>
      <c r="S1623" s="275"/>
      <c r="T1623" s="275"/>
      <c r="U1623" s="275"/>
      <c r="V1623" s="305"/>
      <c r="W1623" s="305"/>
      <c r="X1623" s="305"/>
      <c r="Y1623" s="305"/>
      <c r="Z1623" s="275"/>
      <c r="AA1623" s="275"/>
      <c r="AB1623" s="275"/>
      <c r="AC1623" s="275"/>
      <c r="AD1623" s="275"/>
      <c r="AE1623" s="373">
        <f t="shared" ref="AE1623:AR1623" si="2111">AE1569*AE1611</f>
        <v>0</v>
      </c>
      <c r="AF1623" s="373">
        <f t="shared" si="2111"/>
        <v>0</v>
      </c>
      <c r="AG1623" s="373">
        <f t="shared" si="2111"/>
        <v>0</v>
      </c>
      <c r="AH1623" s="373">
        <f t="shared" si="2111"/>
        <v>0</v>
      </c>
      <c r="AI1623" s="373">
        <f t="shared" si="2111"/>
        <v>0</v>
      </c>
      <c r="AJ1623" s="373">
        <f t="shared" si="2111"/>
        <v>0</v>
      </c>
      <c r="AK1623" s="373">
        <f t="shared" si="2111"/>
        <v>0</v>
      </c>
      <c r="AL1623" s="373">
        <f t="shared" si="2111"/>
        <v>0</v>
      </c>
      <c r="AM1623" s="373">
        <f t="shared" si="2111"/>
        <v>0</v>
      </c>
      <c r="AN1623" s="373">
        <f t="shared" si="2111"/>
        <v>0</v>
      </c>
      <c r="AO1623" s="373">
        <f t="shared" si="2111"/>
        <v>0</v>
      </c>
      <c r="AP1623" s="373">
        <f t="shared" si="2111"/>
        <v>0</v>
      </c>
      <c r="AQ1623" s="373">
        <f t="shared" si="2111"/>
        <v>0</v>
      </c>
      <c r="AR1623" s="373">
        <f t="shared" si="2111"/>
        <v>0</v>
      </c>
      <c r="AS1623" s="613">
        <f t="shared" si="2103"/>
        <v>0</v>
      </c>
    </row>
    <row r="1624" spans="2:45" ht="15.75">
      <c r="B1624" s="345" t="s">
        <v>895</v>
      </c>
      <c r="C1624" s="341"/>
      <c r="D1624" s="332"/>
      <c r="E1624" s="330"/>
      <c r="F1624" s="330"/>
      <c r="G1624" s="330"/>
      <c r="H1624" s="330"/>
      <c r="I1624" s="330"/>
      <c r="J1624" s="330"/>
      <c r="K1624" s="330"/>
      <c r="L1624" s="330"/>
      <c r="M1624" s="330"/>
      <c r="N1624" s="330"/>
      <c r="O1624" s="330"/>
      <c r="P1624" s="330"/>
      <c r="Q1624" s="330"/>
      <c r="R1624" s="296"/>
      <c r="S1624" s="330"/>
      <c r="T1624" s="330"/>
      <c r="U1624" s="330"/>
      <c r="V1624" s="332"/>
      <c r="W1624" s="332"/>
      <c r="X1624" s="332"/>
      <c r="Y1624" s="332"/>
      <c r="Z1624" s="330"/>
      <c r="AA1624" s="330"/>
      <c r="AB1624" s="330"/>
      <c r="AC1624" s="330"/>
      <c r="AD1624" s="330"/>
      <c r="AE1624" s="342">
        <f>SUM(AE1612:AE1623)</f>
        <v>0</v>
      </c>
      <c r="AF1624" s="342">
        <f>SUM(AF1612:AF1623)</f>
        <v>0</v>
      </c>
      <c r="AG1624" s="342">
        <f t="shared" ref="AG1624:AR1624" si="2112">SUM(AG1612:AG1623)</f>
        <v>0</v>
      </c>
      <c r="AH1624" s="342">
        <f t="shared" si="2112"/>
        <v>0</v>
      </c>
      <c r="AI1624" s="342">
        <f t="shared" si="2112"/>
        <v>0</v>
      </c>
      <c r="AJ1624" s="342">
        <f t="shared" si="2112"/>
        <v>0</v>
      </c>
      <c r="AK1624" s="342">
        <f t="shared" si="2112"/>
        <v>0</v>
      </c>
      <c r="AL1624" s="342">
        <f t="shared" si="2112"/>
        <v>0</v>
      </c>
      <c r="AM1624" s="342">
        <f t="shared" si="2112"/>
        <v>0</v>
      </c>
      <c r="AN1624" s="342">
        <f t="shared" si="2112"/>
        <v>0</v>
      </c>
      <c r="AO1624" s="342">
        <f t="shared" si="2112"/>
        <v>0</v>
      </c>
      <c r="AP1624" s="342">
        <f t="shared" si="2112"/>
        <v>0</v>
      </c>
      <c r="AQ1624" s="342">
        <f t="shared" si="2112"/>
        <v>0</v>
      </c>
      <c r="AR1624" s="342">
        <f t="shared" si="2112"/>
        <v>0</v>
      </c>
      <c r="AS1624" s="402">
        <f t="shared" si="2103"/>
        <v>0</v>
      </c>
    </row>
    <row r="1625" spans="2:45" ht="15.75">
      <c r="B1625" s="345" t="s">
        <v>896</v>
      </c>
      <c r="C1625" s="341"/>
      <c r="D1625" s="346"/>
      <c r="E1625" s="330"/>
      <c r="F1625" s="330"/>
      <c r="G1625" s="330"/>
      <c r="H1625" s="330"/>
      <c r="I1625" s="330"/>
      <c r="J1625" s="330"/>
      <c r="K1625" s="330"/>
      <c r="L1625" s="330"/>
      <c r="M1625" s="330"/>
      <c r="N1625" s="330"/>
      <c r="O1625" s="330"/>
      <c r="P1625" s="330"/>
      <c r="Q1625" s="330"/>
      <c r="R1625" s="296"/>
      <c r="S1625" s="330"/>
      <c r="T1625" s="330"/>
      <c r="U1625" s="330"/>
      <c r="V1625" s="332"/>
      <c r="W1625" s="332"/>
      <c r="X1625" s="332"/>
      <c r="Y1625" s="332"/>
      <c r="Z1625" s="330"/>
      <c r="AA1625" s="330"/>
      <c r="AB1625" s="330"/>
      <c r="AC1625" s="330"/>
      <c r="AD1625" s="330"/>
      <c r="AE1625" s="343">
        <f>AE1609*AE1611</f>
        <v>0</v>
      </c>
      <c r="AF1625" s="343">
        <f t="shared" ref="AF1625:AR1625" si="2113">AF1609*AF1611</f>
        <v>0</v>
      </c>
      <c r="AG1625" s="343">
        <f t="shared" si="2113"/>
        <v>0</v>
      </c>
      <c r="AH1625" s="343">
        <f t="shared" si="2113"/>
        <v>0</v>
      </c>
      <c r="AI1625" s="343">
        <f t="shared" si="2113"/>
        <v>0</v>
      </c>
      <c r="AJ1625" s="343">
        <f t="shared" si="2113"/>
        <v>0</v>
      </c>
      <c r="AK1625" s="343">
        <f t="shared" si="2113"/>
        <v>0</v>
      </c>
      <c r="AL1625" s="343">
        <f t="shared" si="2113"/>
        <v>0</v>
      </c>
      <c r="AM1625" s="343">
        <f t="shared" si="2113"/>
        <v>0</v>
      </c>
      <c r="AN1625" s="343">
        <f t="shared" si="2113"/>
        <v>0</v>
      </c>
      <c r="AO1625" s="343">
        <f t="shared" si="2113"/>
        <v>0</v>
      </c>
      <c r="AP1625" s="343">
        <f t="shared" si="2113"/>
        <v>0</v>
      </c>
      <c r="AQ1625" s="343">
        <f t="shared" si="2113"/>
        <v>0</v>
      </c>
      <c r="AR1625" s="343">
        <f t="shared" si="2113"/>
        <v>0</v>
      </c>
      <c r="AS1625" s="402">
        <f>SUM(AE1625:AR1625)</f>
        <v>0</v>
      </c>
    </row>
    <row r="1626" spans="2:45" ht="15.75">
      <c r="B1626" s="345" t="s">
        <v>897</v>
      </c>
      <c r="C1626" s="341"/>
      <c r="D1626" s="346"/>
      <c r="E1626" s="330"/>
      <c r="F1626" s="330"/>
      <c r="G1626" s="330"/>
      <c r="H1626" s="330"/>
      <c r="I1626" s="330"/>
      <c r="J1626" s="330"/>
      <c r="K1626" s="330"/>
      <c r="L1626" s="330"/>
      <c r="M1626" s="330"/>
      <c r="N1626" s="330"/>
      <c r="O1626" s="330"/>
      <c r="P1626" s="330"/>
      <c r="Q1626" s="330"/>
      <c r="R1626" s="296"/>
      <c r="S1626" s="330"/>
      <c r="T1626" s="330"/>
      <c r="U1626" s="330"/>
      <c r="V1626" s="346"/>
      <c r="W1626" s="346"/>
      <c r="X1626" s="346"/>
      <c r="Y1626" s="346"/>
      <c r="Z1626" s="330"/>
      <c r="AA1626" s="330"/>
      <c r="AB1626" s="330"/>
      <c r="AC1626" s="330"/>
      <c r="AD1626" s="330"/>
      <c r="AE1626" s="347"/>
      <c r="AF1626" s="347"/>
      <c r="AG1626" s="347"/>
      <c r="AH1626" s="347"/>
      <c r="AI1626" s="347"/>
      <c r="AJ1626" s="347"/>
      <c r="AK1626" s="347"/>
      <c r="AL1626" s="347"/>
      <c r="AM1626" s="347"/>
      <c r="AN1626" s="347"/>
      <c r="AO1626" s="347"/>
      <c r="AP1626" s="347"/>
      <c r="AQ1626" s="347"/>
      <c r="AR1626" s="347"/>
      <c r="AS1626" s="402">
        <f>AS1624-AS1625</f>
        <v>0</v>
      </c>
    </row>
    <row r="1627" spans="2:45">
      <c r="B1627" s="376"/>
      <c r="C1627" s="440"/>
      <c r="D1627" s="440"/>
      <c r="E1627" s="441"/>
      <c r="F1627" s="441"/>
      <c r="G1627" s="441"/>
      <c r="H1627" s="441"/>
      <c r="I1627" s="441"/>
      <c r="J1627" s="441"/>
      <c r="K1627" s="441"/>
      <c r="L1627" s="441"/>
      <c r="M1627" s="441"/>
      <c r="N1627" s="441"/>
      <c r="O1627" s="441"/>
      <c r="P1627" s="441"/>
      <c r="Q1627" s="441"/>
      <c r="R1627" s="442"/>
      <c r="S1627" s="441"/>
      <c r="T1627" s="441"/>
      <c r="U1627" s="441"/>
      <c r="V1627" s="440"/>
      <c r="W1627" s="443"/>
      <c r="X1627" s="440"/>
      <c r="Y1627" s="440"/>
      <c r="Z1627" s="441"/>
      <c r="AA1627" s="441"/>
      <c r="AB1627" s="441"/>
      <c r="AC1627" s="441"/>
      <c r="AD1627" s="441"/>
      <c r="AE1627" s="749"/>
      <c r="AF1627" s="749"/>
      <c r="AG1627" s="749"/>
      <c r="AH1627" s="749"/>
      <c r="AI1627" s="749"/>
      <c r="AJ1627" s="749"/>
      <c r="AK1627" s="749"/>
      <c r="AL1627" s="749"/>
      <c r="AM1627" s="749"/>
      <c r="AN1627" s="749"/>
      <c r="AO1627" s="749"/>
      <c r="AP1627" s="749"/>
      <c r="AQ1627" s="749"/>
      <c r="AR1627" s="749"/>
      <c r="AS1627" s="765"/>
    </row>
    <row r="1628" spans="2:45" ht="19.5" customHeight="1">
      <c r="B1628" s="363" t="s">
        <v>589</v>
      </c>
      <c r="C1628" s="382"/>
      <c r="D1628" s="383"/>
      <c r="E1628" s="383"/>
      <c r="F1628" s="383"/>
      <c r="G1628" s="383"/>
      <c r="H1628" s="383"/>
      <c r="I1628" s="383"/>
      <c r="J1628" s="383"/>
      <c r="K1628" s="383"/>
      <c r="L1628" s="383"/>
      <c r="M1628" s="383"/>
      <c r="N1628" s="383"/>
      <c r="O1628" s="383"/>
      <c r="P1628" s="383"/>
      <c r="Q1628" s="383"/>
      <c r="R1628" s="383"/>
      <c r="S1628" s="383"/>
      <c r="T1628" s="383"/>
      <c r="U1628" s="383"/>
      <c r="V1628" s="366"/>
      <c r="W1628" s="367"/>
      <c r="X1628" s="383"/>
      <c r="Y1628" s="383"/>
      <c r="Z1628" s="383"/>
      <c r="AA1628" s="383"/>
      <c r="AB1628" s="383"/>
      <c r="AC1628" s="383"/>
      <c r="AD1628" s="383"/>
      <c r="AE1628" s="404"/>
      <c r="AF1628" s="404"/>
      <c r="AG1628" s="404"/>
      <c r="AH1628" s="404"/>
      <c r="AI1628" s="404"/>
      <c r="AJ1628" s="404"/>
      <c r="AK1628" s="404"/>
      <c r="AL1628" s="404"/>
      <c r="AM1628" s="404"/>
      <c r="AN1628" s="404"/>
      <c r="AO1628" s="404"/>
      <c r="AP1628" s="404"/>
      <c r="AQ1628" s="404"/>
      <c r="AR1628" s="404"/>
      <c r="AS1628" s="384"/>
    </row>
    <row r="1629" spans="2:45" ht="19.5" customHeight="1">
      <c r="B1629" s="738"/>
      <c r="C1629" s="739"/>
      <c r="D1629" s="720"/>
      <c r="E1629" s="720"/>
      <c r="F1629" s="720"/>
      <c r="G1629" s="720"/>
      <c r="H1629" s="720"/>
      <c r="I1629" s="720"/>
      <c r="J1629" s="720"/>
      <c r="K1629" s="720"/>
      <c r="L1629" s="720"/>
      <c r="M1629" s="720"/>
      <c r="N1629" s="720"/>
      <c r="O1629" s="720"/>
      <c r="P1629" s="720"/>
      <c r="Q1629" s="720"/>
      <c r="R1629" s="720"/>
      <c r="S1629" s="720"/>
      <c r="T1629" s="720"/>
      <c r="U1629" s="720"/>
      <c r="V1629" s="300"/>
      <c r="W1629" s="740"/>
      <c r="X1629" s="720"/>
      <c r="Y1629" s="720"/>
      <c r="Z1629" s="720"/>
      <c r="AA1629" s="720"/>
      <c r="AB1629" s="720"/>
      <c r="AC1629" s="720"/>
      <c r="AD1629" s="720"/>
      <c r="AE1629" s="251"/>
      <c r="AF1629" s="251"/>
      <c r="AG1629" s="251"/>
      <c r="AH1629" s="251"/>
      <c r="AI1629" s="251"/>
      <c r="AJ1629" s="251"/>
      <c r="AK1629" s="251"/>
      <c r="AL1629" s="251"/>
      <c r="AM1629" s="251"/>
      <c r="AN1629" s="251"/>
      <c r="AO1629" s="251"/>
      <c r="AP1629" s="251"/>
      <c r="AQ1629" s="251"/>
      <c r="AR1629" s="251"/>
      <c r="AS1629" s="252"/>
    </row>
    <row r="1630" spans="2:45" ht="15.75">
      <c r="B1630" s="276" t="s">
        <v>811</v>
      </c>
      <c r="C1630" s="277"/>
      <c r="D1630" s="577" t="s">
        <v>523</v>
      </c>
      <c r="E1630" s="249"/>
      <c r="F1630" s="577"/>
      <c r="G1630" s="249"/>
      <c r="H1630" s="249"/>
      <c r="I1630" s="249"/>
      <c r="J1630" s="249"/>
      <c r="K1630" s="249"/>
      <c r="L1630" s="249"/>
      <c r="M1630" s="249"/>
      <c r="N1630" s="249"/>
      <c r="O1630" s="249"/>
      <c r="P1630" s="249"/>
      <c r="Q1630" s="249"/>
      <c r="R1630" s="277"/>
      <c r="S1630" s="249"/>
      <c r="T1630" s="249"/>
      <c r="U1630" s="249"/>
      <c r="V1630" s="249"/>
      <c r="W1630" s="249"/>
      <c r="X1630" s="249"/>
      <c r="Y1630" s="249"/>
      <c r="Z1630" s="249"/>
      <c r="AA1630" s="249"/>
      <c r="AB1630" s="249"/>
      <c r="AC1630" s="249"/>
      <c r="AD1630" s="249"/>
      <c r="AE1630" s="266"/>
      <c r="AF1630" s="263"/>
      <c r="AG1630" s="263"/>
      <c r="AH1630" s="263"/>
      <c r="AI1630" s="263"/>
      <c r="AJ1630" s="263"/>
      <c r="AK1630" s="263"/>
      <c r="AL1630" s="263"/>
      <c r="AM1630" s="263"/>
      <c r="AN1630" s="263"/>
      <c r="AO1630" s="263"/>
      <c r="AP1630" s="263"/>
      <c r="AQ1630" s="263"/>
      <c r="AR1630" s="263"/>
    </row>
    <row r="1631" spans="2:45" ht="39.75" customHeight="1">
      <c r="B1631" s="1031" t="s">
        <v>211</v>
      </c>
      <c r="C1631" s="1033" t="s">
        <v>33</v>
      </c>
      <c r="D1631" s="280" t="s">
        <v>421</v>
      </c>
      <c r="E1631" s="1037" t="s">
        <v>209</v>
      </c>
      <c r="F1631" s="1038"/>
      <c r="G1631" s="1038"/>
      <c r="H1631" s="1038"/>
      <c r="I1631" s="1038"/>
      <c r="J1631" s="1038"/>
      <c r="K1631" s="1038"/>
      <c r="L1631" s="1038"/>
      <c r="M1631" s="1038"/>
      <c r="N1631" s="1038"/>
      <c r="O1631" s="1038"/>
      <c r="P1631" s="1039"/>
      <c r="Q1631" s="1035" t="s">
        <v>213</v>
      </c>
      <c r="R1631" s="280" t="s">
        <v>422</v>
      </c>
      <c r="S1631" s="1028" t="s">
        <v>212</v>
      </c>
      <c r="T1631" s="1029"/>
      <c r="U1631" s="1029"/>
      <c r="V1631" s="1029"/>
      <c r="W1631" s="1029"/>
      <c r="X1631" s="1029"/>
      <c r="Y1631" s="1029"/>
      <c r="Z1631" s="1029"/>
      <c r="AA1631" s="1029"/>
      <c r="AB1631" s="1029"/>
      <c r="AC1631" s="1029"/>
      <c r="AD1631" s="1040"/>
      <c r="AE1631" s="1028" t="s">
        <v>242</v>
      </c>
      <c r="AF1631" s="1029"/>
      <c r="AG1631" s="1029"/>
      <c r="AH1631" s="1029"/>
      <c r="AI1631" s="1029"/>
      <c r="AJ1631" s="1029"/>
      <c r="AK1631" s="1029"/>
      <c r="AL1631" s="1029"/>
      <c r="AM1631" s="1029"/>
      <c r="AN1631" s="1029"/>
      <c r="AO1631" s="1029"/>
      <c r="AP1631" s="1029"/>
      <c r="AQ1631" s="1029"/>
      <c r="AR1631" s="1029"/>
      <c r="AS1631" s="1030"/>
    </row>
    <row r="1632" spans="2:45" ht="65.25" customHeight="1">
      <c r="B1632" s="1032"/>
      <c r="C1632" s="1034"/>
      <c r="D1632" s="281">
        <v>2025</v>
      </c>
      <c r="E1632" s="281">
        <v>2026</v>
      </c>
      <c r="F1632" s="281">
        <v>2027</v>
      </c>
      <c r="G1632" s="281">
        <v>2028</v>
      </c>
      <c r="H1632" s="281">
        <v>2029</v>
      </c>
      <c r="I1632" s="281">
        <v>2030</v>
      </c>
      <c r="J1632" s="281">
        <v>2031</v>
      </c>
      <c r="K1632" s="281">
        <v>2032</v>
      </c>
      <c r="L1632" s="281">
        <v>2033</v>
      </c>
      <c r="M1632" s="281">
        <v>2034</v>
      </c>
      <c r="N1632" s="281">
        <v>2035</v>
      </c>
      <c r="O1632" s="281">
        <v>2036</v>
      </c>
      <c r="P1632" s="281">
        <v>2037</v>
      </c>
      <c r="Q1632" s="1036"/>
      <c r="R1632" s="281">
        <v>2025</v>
      </c>
      <c r="S1632" s="281">
        <v>2026</v>
      </c>
      <c r="T1632" s="281">
        <v>2027</v>
      </c>
      <c r="U1632" s="281">
        <v>2028</v>
      </c>
      <c r="V1632" s="281">
        <v>2029</v>
      </c>
      <c r="W1632" s="281">
        <v>2030</v>
      </c>
      <c r="X1632" s="281">
        <v>2031</v>
      </c>
      <c r="Y1632" s="281">
        <v>2032</v>
      </c>
      <c r="Z1632" s="281">
        <v>2033</v>
      </c>
      <c r="AA1632" s="281">
        <v>2034</v>
      </c>
      <c r="AB1632" s="281">
        <v>2035</v>
      </c>
      <c r="AC1632" s="281">
        <v>2036</v>
      </c>
      <c r="AD1632" s="281">
        <v>2037</v>
      </c>
      <c r="AE1632" s="281" t="str">
        <f>'1.  LRAMVA Summary'!$D$53</f>
        <v>Residential</v>
      </c>
      <c r="AF1632" s="281" t="str">
        <f>'1.  LRAMVA Summary'!$E$53</f>
        <v>GS&lt;50 kW</v>
      </c>
      <c r="AG1632" s="281" t="str">
        <f>'1.  LRAMVA Summary'!$F$53</f>
        <v>GS 50 to 699 kW</v>
      </c>
      <c r="AH1632" s="281" t="str">
        <f>'1.  LRAMVA Summary'!$G$53</f>
        <v>GS 700 to 4,999 kW</v>
      </c>
      <c r="AI1632" s="281" t="str">
        <f>'1.  LRAMVA Summary'!$H$53</f>
        <v>Large Use</v>
      </c>
      <c r="AJ1632" s="281" t="str">
        <f>'1.  LRAMVA Summary'!$I$53</f>
        <v>Street Lighting</v>
      </c>
      <c r="AK1632" s="281" t="str">
        <f>'1.  LRAMVA Summary'!$J$53</f>
        <v>Unmetered Scattered Load</v>
      </c>
      <c r="AL1632" s="281" t="str">
        <f>'1.  LRAMVA Summary'!$K$53</f>
        <v/>
      </c>
      <c r="AM1632" s="281" t="str">
        <f>'1.  LRAMVA Summary'!$L$53</f>
        <v/>
      </c>
      <c r="AN1632" s="281" t="str">
        <f>'1.  LRAMVA Summary'!$M$53</f>
        <v/>
      </c>
      <c r="AO1632" s="281" t="str">
        <f>'1.  LRAMVA Summary'!$N$53</f>
        <v/>
      </c>
      <c r="AP1632" s="281" t="str">
        <f>'1.  LRAMVA Summary'!$O$53</f>
        <v/>
      </c>
      <c r="AQ1632" s="281" t="str">
        <f>'1.  LRAMVA Summary'!$P$53</f>
        <v/>
      </c>
      <c r="AR1632" s="281" t="str">
        <f>'1.  LRAMVA Summary'!$Q$53</f>
        <v/>
      </c>
      <c r="AS1632" s="283" t="str">
        <f>'1.  LRAMVA Summary'!$R$53</f>
        <v>Total</v>
      </c>
    </row>
    <row r="1633" spans="1:45" ht="15" hidden="1" customHeight="1" outlineLevel="1">
      <c r="A1633" s="519"/>
      <c r="B1633" s="290"/>
      <c r="C1633" s="301"/>
      <c r="D1633" s="287"/>
      <c r="E1633" s="287"/>
      <c r="F1633" s="287"/>
      <c r="G1633" s="287"/>
      <c r="H1633" s="287"/>
      <c r="I1633" s="287"/>
      <c r="J1633" s="287"/>
      <c r="K1633" s="287"/>
      <c r="L1633" s="287"/>
      <c r="M1633" s="287"/>
      <c r="N1633" s="287"/>
      <c r="O1633" s="287"/>
      <c r="P1633" s="287"/>
      <c r="Q1633" s="287"/>
      <c r="R1633" s="287"/>
      <c r="S1633" s="287"/>
      <c r="T1633" s="287"/>
      <c r="U1633" s="287"/>
      <c r="V1633" s="287"/>
      <c r="W1633" s="287"/>
      <c r="X1633" s="287"/>
      <c r="Y1633" s="287"/>
      <c r="Z1633" s="287"/>
      <c r="AA1633" s="287"/>
      <c r="AB1633" s="287"/>
      <c r="AC1633" s="287"/>
      <c r="AD1633" s="287"/>
      <c r="AE1633" s="287">
        <f>'1.  LRAMVA Summary'!D695</f>
        <v>0</v>
      </c>
      <c r="AF1633" s="287">
        <f>'1.  LRAMVA Summary'!E695</f>
        <v>0</v>
      </c>
      <c r="AG1633" s="287">
        <f>'1.  LRAMVA Summary'!F695</f>
        <v>0</v>
      </c>
      <c r="AH1633" s="287">
        <f>'1.  LRAMVA Summary'!G695</f>
        <v>0</v>
      </c>
      <c r="AI1633" s="287">
        <f>'1.  LRAMVA Summary'!H695</f>
        <v>0</v>
      </c>
      <c r="AJ1633" s="287">
        <f>'1.  LRAMVA Summary'!I695</f>
        <v>0</v>
      </c>
      <c r="AK1633" s="287">
        <f>'1.  LRAMVA Summary'!J695</f>
        <v>0</v>
      </c>
      <c r="AL1633" s="287">
        <f>'1.  LRAMVA Summary'!K695</f>
        <v>0</v>
      </c>
      <c r="AM1633" s="287">
        <f>'1.  LRAMVA Summary'!L695</f>
        <v>0</v>
      </c>
      <c r="AN1633" s="287">
        <f>'1.  LRAMVA Summary'!M695</f>
        <v>0</v>
      </c>
      <c r="AO1633" s="287">
        <f>'1.  LRAMVA Summary'!N695</f>
        <v>0</v>
      </c>
      <c r="AP1633" s="287">
        <f>'1.  LRAMVA Summary'!O695</f>
        <v>0</v>
      </c>
      <c r="AQ1633" s="287">
        <f>'1.  LRAMVA Summary'!P695</f>
        <v>0</v>
      </c>
      <c r="AR1633" s="287">
        <f>'1.  LRAMVA Summary'!Q695</f>
        <v>0</v>
      </c>
      <c r="AS1633" s="288"/>
    </row>
    <row r="1634" spans="1:45" ht="15.75" collapsed="1">
      <c r="B1634" s="806"/>
      <c r="C1634" s="331"/>
      <c r="D1634" s="331"/>
      <c r="E1634" s="331"/>
      <c r="F1634" s="331"/>
      <c r="G1634" s="331"/>
      <c r="H1634" s="331"/>
      <c r="I1634" s="331"/>
      <c r="J1634" s="331"/>
      <c r="K1634" s="331"/>
      <c r="L1634" s="331"/>
      <c r="M1634" s="331"/>
      <c r="N1634" s="331"/>
      <c r="O1634" s="331"/>
      <c r="P1634" s="331"/>
      <c r="Q1634" s="331"/>
      <c r="R1634" s="331"/>
      <c r="S1634" s="331"/>
      <c r="T1634" s="331"/>
      <c r="U1634" s="331"/>
      <c r="V1634" s="331"/>
      <c r="W1634" s="331"/>
      <c r="X1634" s="331"/>
      <c r="Y1634" s="331"/>
      <c r="Z1634" s="331"/>
      <c r="AA1634" s="331"/>
      <c r="AB1634" s="331"/>
      <c r="AC1634" s="331"/>
      <c r="AD1634" s="811"/>
      <c r="AE1634" s="287" t="str">
        <f>'1.  LRAMVA Summary'!$D$54</f>
        <v>kWh</v>
      </c>
      <c r="AF1634" s="287" t="str">
        <f>'1.  LRAMVA Summary'!$E$54</f>
        <v>kWh</v>
      </c>
      <c r="AG1634" s="287" t="str">
        <f>'1.  LRAMVA Summary'!$F$54</f>
        <v>kW</v>
      </c>
      <c r="AH1634" s="287" t="str">
        <f>'1.  LRAMVA Summary'!$G$54</f>
        <v>kW</v>
      </c>
      <c r="AI1634" s="287" t="str">
        <f>'1.  LRAMVA Summary'!$H$54</f>
        <v>kW</v>
      </c>
      <c r="AJ1634" s="287" t="str">
        <f>'1.  LRAMVA Summary'!$I$54</f>
        <v>kW</v>
      </c>
      <c r="AK1634" s="287" t="str">
        <f>'1.  LRAMVA Summary'!$J$54</f>
        <v>kWh</v>
      </c>
      <c r="AL1634" s="287">
        <f>'1.  LRAMVA Summary'!$K$54</f>
        <v>0</v>
      </c>
      <c r="AM1634" s="287">
        <f>'1.  LRAMVA Summary'!$L$54</f>
        <v>0</v>
      </c>
      <c r="AN1634" s="287">
        <f>'1.  LRAMVA Summary'!$M$54</f>
        <v>0</v>
      </c>
      <c r="AO1634" s="287">
        <f>'1.  LRAMVA Summary'!$N$54</f>
        <v>0</v>
      </c>
      <c r="AP1634" s="287">
        <f>'1.  LRAMVA Summary'!$O$54</f>
        <v>0</v>
      </c>
      <c r="AQ1634" s="287">
        <f>'1.  LRAMVA Summary'!$P$54</f>
        <v>0</v>
      </c>
      <c r="AR1634" s="287">
        <f>'1.  LRAMVA Summary'!$Q$54</f>
        <v>0</v>
      </c>
      <c r="AS1634" s="326"/>
    </row>
    <row r="1635" spans="1:45" ht="15.75">
      <c r="B1635" s="807" t="s">
        <v>958</v>
      </c>
      <c r="C1635" s="331"/>
      <c r="D1635" s="331"/>
      <c r="E1635" s="331"/>
      <c r="F1635" s="331"/>
      <c r="G1635" s="331"/>
      <c r="H1635" s="331"/>
      <c r="I1635" s="331"/>
      <c r="J1635" s="331"/>
      <c r="K1635" s="331"/>
      <c r="L1635" s="331"/>
      <c r="M1635" s="331"/>
      <c r="N1635" s="331"/>
      <c r="O1635" s="331"/>
      <c r="P1635" s="331"/>
      <c r="Q1635" s="331"/>
      <c r="R1635" s="331"/>
      <c r="S1635" s="331"/>
      <c r="T1635" s="331"/>
      <c r="U1635" s="331"/>
      <c r="V1635" s="331"/>
      <c r="W1635" s="331"/>
      <c r="X1635" s="331"/>
      <c r="Y1635" s="331"/>
      <c r="Z1635" s="331"/>
      <c r="AA1635" s="331"/>
      <c r="AB1635" s="331"/>
      <c r="AC1635" s="331"/>
      <c r="AD1635" s="811"/>
      <c r="AE1635" s="809">
        <v>0</v>
      </c>
      <c r="AF1635" s="804">
        <v>0</v>
      </c>
      <c r="AG1635" s="804">
        <v>0</v>
      </c>
      <c r="AH1635" s="804">
        <v>0</v>
      </c>
      <c r="AI1635" s="804">
        <v>0</v>
      </c>
      <c r="AJ1635" s="804">
        <v>0</v>
      </c>
      <c r="AK1635" s="804">
        <v>0</v>
      </c>
      <c r="AL1635" s="804">
        <v>0</v>
      </c>
      <c r="AM1635" s="804">
        <v>0</v>
      </c>
      <c r="AN1635" s="804">
        <v>0</v>
      </c>
      <c r="AO1635" s="804">
        <v>0</v>
      </c>
      <c r="AP1635" s="804">
        <v>0</v>
      </c>
      <c r="AQ1635" s="804">
        <v>0</v>
      </c>
      <c r="AR1635" s="804">
        <v>0</v>
      </c>
      <c r="AS1635" s="805"/>
    </row>
    <row r="1636" spans="1:45" ht="15.75">
      <c r="B1636" s="808" t="s">
        <v>781</v>
      </c>
      <c r="C1636" s="398"/>
      <c r="D1636" s="398"/>
      <c r="E1636" s="398"/>
      <c r="F1636" s="398"/>
      <c r="G1636" s="398"/>
      <c r="H1636" s="398"/>
      <c r="I1636" s="398"/>
      <c r="J1636" s="398"/>
      <c r="K1636" s="398"/>
      <c r="L1636" s="398"/>
      <c r="M1636" s="398"/>
      <c r="N1636" s="398"/>
      <c r="O1636" s="398"/>
      <c r="P1636" s="398"/>
      <c r="Q1636" s="398"/>
      <c r="R1636" s="398"/>
      <c r="S1636" s="398"/>
      <c r="T1636" s="398"/>
      <c r="U1636" s="398"/>
      <c r="V1636" s="398"/>
      <c r="W1636" s="398"/>
      <c r="X1636" s="398"/>
      <c r="Y1636" s="398"/>
      <c r="Z1636" s="398"/>
      <c r="AA1636" s="398"/>
      <c r="AB1636" s="398"/>
      <c r="AC1636" s="398"/>
      <c r="AD1636" s="812"/>
      <c r="AE1636" s="810">
        <f>HLOOKUP(AE1632,'2. LRAMVA Threshold'!$B$42:$Q$60,17,FALSE)</f>
        <v>0</v>
      </c>
      <c r="AF1636" s="810">
        <f>HLOOKUP(AF1632,'2. LRAMVA Threshold'!$B$42:$Q$60,17,FALSE)</f>
        <v>0</v>
      </c>
      <c r="AG1636" s="810">
        <f>HLOOKUP(AG1632,'2. LRAMVA Threshold'!$B$42:$Q$60,17,FALSE)</f>
        <v>0</v>
      </c>
      <c r="AH1636" s="810">
        <f>HLOOKUP(AH1632,'2. LRAMVA Threshold'!$B$42:$Q$60,17,FALSE)</f>
        <v>0</v>
      </c>
      <c r="AI1636" s="810">
        <f>HLOOKUP(AI1632,'2. LRAMVA Threshold'!$B$42:$Q$60,17,FALSE)</f>
        <v>0</v>
      </c>
      <c r="AJ1636" s="810">
        <f>HLOOKUP(AJ1632,'2. LRAMVA Threshold'!$B$42:$Q$60,17,FALSE)</f>
        <v>0</v>
      </c>
      <c r="AK1636" s="810">
        <f>HLOOKUP(AK1632,'2. LRAMVA Threshold'!$B$42:$Q$60,17,FALSE)</f>
        <v>0</v>
      </c>
      <c r="AL1636" s="810">
        <f>HLOOKUP(AL1632,'2. LRAMVA Threshold'!$B$42:$Q$60,17,FALSE)</f>
        <v>0</v>
      </c>
      <c r="AM1636" s="810">
        <f>HLOOKUP(AM1632,'2. LRAMVA Threshold'!$B$42:$Q$60,17,FALSE)</f>
        <v>0</v>
      </c>
      <c r="AN1636" s="810">
        <f>HLOOKUP(AN1632,'2. LRAMVA Threshold'!$B$42:$Q$60,17,FALSE)</f>
        <v>0</v>
      </c>
      <c r="AO1636" s="810">
        <f>HLOOKUP(AO1632,'2. LRAMVA Threshold'!$B$42:$Q$60,17,FALSE)</f>
        <v>0</v>
      </c>
      <c r="AP1636" s="810">
        <f>HLOOKUP(AP1632,'2. LRAMVA Threshold'!$B$42:$Q$60,17,FALSE)</f>
        <v>0</v>
      </c>
      <c r="AQ1636" s="810">
        <f>HLOOKUP(AQ1632,'2. LRAMVA Threshold'!$B$42:$Q$60,17,FALSE)</f>
        <v>0</v>
      </c>
      <c r="AR1636" s="810">
        <f>HLOOKUP(AR1632,'2. LRAMVA Threshold'!$B$42:$Q$60,17,FALSE)</f>
        <v>0</v>
      </c>
      <c r="AS1636" s="437"/>
    </row>
    <row r="1637" spans="1:45">
      <c r="B1637" s="389"/>
      <c r="C1637" s="329"/>
      <c r="D1637" s="330"/>
      <c r="E1637" s="330"/>
      <c r="F1637" s="330"/>
      <c r="G1637" s="330"/>
      <c r="H1637" s="330"/>
      <c r="I1637" s="330"/>
      <c r="J1637" s="330"/>
      <c r="K1637" s="330"/>
      <c r="L1637" s="330"/>
      <c r="M1637" s="330"/>
      <c r="N1637" s="330"/>
      <c r="O1637" s="330"/>
      <c r="P1637" s="330"/>
      <c r="Q1637" s="330"/>
      <c r="R1637" s="331"/>
      <c r="S1637" s="330"/>
      <c r="T1637" s="330"/>
      <c r="U1637" s="330"/>
      <c r="V1637" s="332"/>
      <c r="W1637" s="332"/>
      <c r="X1637" s="332"/>
      <c r="Y1637" s="332"/>
      <c r="Z1637" s="330"/>
      <c r="AA1637" s="330"/>
      <c r="AB1637" s="330"/>
      <c r="AC1637" s="330"/>
      <c r="AD1637" s="330"/>
      <c r="AE1637" s="431"/>
      <c r="AF1637" s="431"/>
      <c r="AG1637" s="431"/>
      <c r="AH1637" s="431"/>
      <c r="AI1637" s="431"/>
      <c r="AJ1637" s="431"/>
      <c r="AK1637" s="431"/>
      <c r="AL1637" s="394"/>
      <c r="AM1637" s="394"/>
      <c r="AN1637" s="394"/>
      <c r="AO1637" s="394"/>
      <c r="AP1637" s="394"/>
      <c r="AQ1637" s="394"/>
      <c r="AR1637" s="394"/>
      <c r="AS1637" s="395"/>
    </row>
    <row r="1638" spans="1:45">
      <c r="B1638" s="320" t="s">
        <v>739</v>
      </c>
      <c r="C1638" s="334"/>
      <c r="D1638" s="334"/>
      <c r="E1638" s="371"/>
      <c r="F1638" s="371"/>
      <c r="G1638" s="371"/>
      <c r="H1638" s="371"/>
      <c r="I1638" s="371"/>
      <c r="J1638" s="371"/>
      <c r="K1638" s="371"/>
      <c r="L1638" s="371"/>
      <c r="M1638" s="371"/>
      <c r="N1638" s="371"/>
      <c r="O1638" s="371"/>
      <c r="P1638" s="371"/>
      <c r="Q1638" s="371"/>
      <c r="R1638" s="287"/>
      <c r="S1638" s="336"/>
      <c r="T1638" s="336"/>
      <c r="U1638" s="336"/>
      <c r="V1638" s="335"/>
      <c r="W1638" s="335"/>
      <c r="X1638" s="335"/>
      <c r="Y1638" s="335"/>
      <c r="Z1638" s="336"/>
      <c r="AA1638" s="336"/>
      <c r="AB1638" s="336"/>
      <c r="AC1638" s="336"/>
      <c r="AD1638" s="336"/>
      <c r="AE1638" s="802">
        <f>HLOOKUP(AE35,'3.  Distribution Rates'!$C$122:$P$135,14,FALSE)</f>
        <v>0</v>
      </c>
      <c r="AF1638" s="802">
        <f>HLOOKUP(AF35,'3.  Distribution Rates'!$C$122:$P$135,14,FALSE)</f>
        <v>0</v>
      </c>
      <c r="AG1638" s="337">
        <f>HLOOKUP(AG35,'3.  Distribution Rates'!$C$122:$P$135,14,FALSE)</f>
        <v>0</v>
      </c>
      <c r="AH1638" s="337">
        <f>HLOOKUP(AH35,'3.  Distribution Rates'!$C$122:$P$135,14,FALSE)</f>
        <v>0</v>
      </c>
      <c r="AI1638" s="337">
        <f>HLOOKUP(AI35,'3.  Distribution Rates'!$C$122:$P$135,14,FALSE)</f>
        <v>0</v>
      </c>
      <c r="AJ1638" s="337">
        <f>HLOOKUP(AJ35,'3.  Distribution Rates'!$C$122:$P$135,14,FALSE)</f>
        <v>0</v>
      </c>
      <c r="AK1638" s="337">
        <f>HLOOKUP(AK35,'3.  Distribution Rates'!$C$122:$P$135,14,FALSE)</f>
        <v>0</v>
      </c>
      <c r="AL1638" s="337">
        <f>HLOOKUP(AL35,'3.  Distribution Rates'!$C$122:$P$135,14,FALSE)</f>
        <v>0</v>
      </c>
      <c r="AM1638" s="337">
        <f>HLOOKUP(AM35,'3.  Distribution Rates'!$C$122:$P$135,14,FALSE)</f>
        <v>0</v>
      </c>
      <c r="AN1638" s="337">
        <f>HLOOKUP(AN35,'3.  Distribution Rates'!$C$122:$P$135,14,FALSE)</f>
        <v>0</v>
      </c>
      <c r="AO1638" s="337">
        <f>HLOOKUP(AO35,'3.  Distribution Rates'!$C$122:$P$135,14,FALSE)</f>
        <v>0</v>
      </c>
      <c r="AP1638" s="337">
        <f>HLOOKUP(AP35,'3.  Distribution Rates'!$C$122:$P$135,14,FALSE)</f>
        <v>0</v>
      </c>
      <c r="AQ1638" s="337">
        <f>HLOOKUP(AQ35,'3.  Distribution Rates'!$C$122:$P$135,14,FALSE)</f>
        <v>0</v>
      </c>
      <c r="AR1638" s="337">
        <f>HLOOKUP(AR35,'3.  Distribution Rates'!$C$122:$P$135,14,FALSE)</f>
        <v>0</v>
      </c>
      <c r="AS1638" s="439"/>
    </row>
    <row r="1639" spans="1:45">
      <c r="B1639" s="320" t="s">
        <v>782</v>
      </c>
      <c r="C1639" s="341"/>
      <c r="D1639" s="305"/>
      <c r="E1639" s="275"/>
      <c r="F1639" s="275"/>
      <c r="G1639" s="275"/>
      <c r="H1639" s="275"/>
      <c r="I1639" s="275"/>
      <c r="J1639" s="275"/>
      <c r="K1639" s="275"/>
      <c r="L1639" s="275"/>
      <c r="M1639" s="275"/>
      <c r="N1639" s="275"/>
      <c r="O1639" s="275"/>
      <c r="P1639" s="275"/>
      <c r="Q1639" s="275"/>
      <c r="R1639" s="287"/>
      <c r="S1639" s="275"/>
      <c r="T1639" s="275"/>
      <c r="U1639" s="275"/>
      <c r="V1639" s="305"/>
      <c r="W1639" s="305"/>
      <c r="X1639" s="305"/>
      <c r="Y1639" s="305"/>
      <c r="Z1639" s="275"/>
      <c r="AA1639" s="275"/>
      <c r="AB1639" s="275"/>
      <c r="AC1639" s="275"/>
      <c r="AD1639" s="275"/>
      <c r="AE1639" s="373">
        <f>'4.  2011-2014 LRAM'!AM148*AE1638</f>
        <v>0</v>
      </c>
      <c r="AF1639" s="373">
        <f>'4.  2011-2014 LRAM'!AN148*AF1638</f>
        <v>0</v>
      </c>
      <c r="AG1639" s="373">
        <f>'4.  2011-2014 LRAM'!AO148*AG1638</f>
        <v>0</v>
      </c>
      <c r="AH1639" s="373">
        <f>'4.  2011-2014 LRAM'!AP148*AH1638</f>
        <v>0</v>
      </c>
      <c r="AI1639" s="373">
        <f>'4.  2011-2014 LRAM'!AQ148*AI1638</f>
        <v>0</v>
      </c>
      <c r="AJ1639" s="373">
        <f>'4.  2011-2014 LRAM'!AR148*AJ1638</f>
        <v>0</v>
      </c>
      <c r="AK1639" s="373">
        <f>'4.  2011-2014 LRAM'!AS148*AK1638</f>
        <v>0</v>
      </c>
      <c r="AL1639" s="373">
        <f>'4.  2011-2014 LRAM'!AT148*AL1638</f>
        <v>0</v>
      </c>
      <c r="AM1639" s="373">
        <f>'4.  2011-2014 LRAM'!AU148*AM1638</f>
        <v>0</v>
      </c>
      <c r="AN1639" s="373">
        <f>'4.  2011-2014 LRAM'!AV148*AN1638</f>
        <v>0</v>
      </c>
      <c r="AO1639" s="373">
        <f>'4.  2011-2014 LRAM'!AW148*AO1638</f>
        <v>0</v>
      </c>
      <c r="AP1639" s="373">
        <f>'4.  2011-2014 LRAM'!AX148*AP1638</f>
        <v>0</v>
      </c>
      <c r="AQ1639" s="373">
        <f>'4.  2011-2014 LRAM'!AY148*AQ1638</f>
        <v>0</v>
      </c>
      <c r="AR1639" s="373">
        <f>'4.  2011-2014 LRAM'!AZ148*AR1638</f>
        <v>0</v>
      </c>
      <c r="AS1639" s="613">
        <f t="shared" ref="AS1639:AS1642" si="2114">SUM(AE1639:AR1639)</f>
        <v>0</v>
      </c>
    </row>
    <row r="1640" spans="1:45">
      <c r="B1640" s="320" t="s">
        <v>783</v>
      </c>
      <c r="C1640" s="341"/>
      <c r="D1640" s="305"/>
      <c r="E1640" s="275"/>
      <c r="F1640" s="275"/>
      <c r="G1640" s="275"/>
      <c r="H1640" s="275"/>
      <c r="I1640" s="275"/>
      <c r="J1640" s="275"/>
      <c r="K1640" s="275"/>
      <c r="L1640" s="275"/>
      <c r="M1640" s="275"/>
      <c r="N1640" s="275"/>
      <c r="O1640" s="275"/>
      <c r="P1640" s="275"/>
      <c r="Q1640" s="275"/>
      <c r="R1640" s="287"/>
      <c r="S1640" s="275"/>
      <c r="T1640" s="275"/>
      <c r="U1640" s="275"/>
      <c r="V1640" s="305"/>
      <c r="W1640" s="305"/>
      <c r="X1640" s="305"/>
      <c r="Y1640" s="305"/>
      <c r="Z1640" s="275"/>
      <c r="AA1640" s="275"/>
      <c r="AB1640" s="275"/>
      <c r="AC1640" s="275"/>
      <c r="AD1640" s="275"/>
      <c r="AE1640" s="373">
        <f>'4.  2011-2014 LRAM'!AM287*AE1638</f>
        <v>0</v>
      </c>
      <c r="AF1640" s="373">
        <f>'4.  2011-2014 LRAM'!AN287*AF1638</f>
        <v>0</v>
      </c>
      <c r="AG1640" s="373">
        <f>'4.  2011-2014 LRAM'!AO287*AG1638</f>
        <v>0</v>
      </c>
      <c r="AH1640" s="373">
        <f>'4.  2011-2014 LRAM'!AP287*AH1638</f>
        <v>0</v>
      </c>
      <c r="AI1640" s="373">
        <f>'4.  2011-2014 LRAM'!AQ287*AI1638</f>
        <v>0</v>
      </c>
      <c r="AJ1640" s="373">
        <f>'4.  2011-2014 LRAM'!AR287*AJ1638</f>
        <v>0</v>
      </c>
      <c r="AK1640" s="373">
        <f>'4.  2011-2014 LRAM'!AS287*AK1638</f>
        <v>0</v>
      </c>
      <c r="AL1640" s="373">
        <f>'4.  2011-2014 LRAM'!AT287*AL1638</f>
        <v>0</v>
      </c>
      <c r="AM1640" s="373">
        <f>'4.  2011-2014 LRAM'!AU287*AM1638</f>
        <v>0</v>
      </c>
      <c r="AN1640" s="373">
        <f>'4.  2011-2014 LRAM'!AV287*AN1638</f>
        <v>0</v>
      </c>
      <c r="AO1640" s="373">
        <f>'4.  2011-2014 LRAM'!AW287*AO1638</f>
        <v>0</v>
      </c>
      <c r="AP1640" s="373">
        <f>'4.  2011-2014 LRAM'!AX287*AP1638</f>
        <v>0</v>
      </c>
      <c r="AQ1640" s="373">
        <f>'4.  2011-2014 LRAM'!AY287*AQ1638</f>
        <v>0</v>
      </c>
      <c r="AR1640" s="373">
        <f>'4.  2011-2014 LRAM'!AZ287*AR1638</f>
        <v>0</v>
      </c>
      <c r="AS1640" s="613">
        <f t="shared" si="2114"/>
        <v>0</v>
      </c>
    </row>
    <row r="1641" spans="1:45">
      <c r="B1641" s="320" t="s">
        <v>784</v>
      </c>
      <c r="C1641" s="341"/>
      <c r="D1641" s="305"/>
      <c r="E1641" s="275"/>
      <c r="F1641" s="275"/>
      <c r="G1641" s="275"/>
      <c r="H1641" s="275"/>
      <c r="I1641" s="275"/>
      <c r="J1641" s="275"/>
      <c r="K1641" s="275"/>
      <c r="L1641" s="275"/>
      <c r="M1641" s="275"/>
      <c r="N1641" s="275"/>
      <c r="O1641" s="275"/>
      <c r="P1641" s="275"/>
      <c r="Q1641" s="275"/>
      <c r="R1641" s="287"/>
      <c r="S1641" s="275"/>
      <c r="T1641" s="275"/>
      <c r="U1641" s="275"/>
      <c r="V1641" s="305"/>
      <c r="W1641" s="305"/>
      <c r="X1641" s="305"/>
      <c r="Y1641" s="305"/>
      <c r="Z1641" s="275"/>
      <c r="AA1641" s="275"/>
      <c r="AB1641" s="275"/>
      <c r="AC1641" s="275"/>
      <c r="AD1641" s="275"/>
      <c r="AE1641" s="373">
        <f>'4.  2011-2014 LRAM'!AM423*AE1638</f>
        <v>0</v>
      </c>
      <c r="AF1641" s="373">
        <f>'4.  2011-2014 LRAM'!AN423*AF1638</f>
        <v>0</v>
      </c>
      <c r="AG1641" s="373">
        <f>'4.  2011-2014 LRAM'!AO423*AG1638</f>
        <v>0</v>
      </c>
      <c r="AH1641" s="373">
        <f>'4.  2011-2014 LRAM'!AP423*AH1638</f>
        <v>0</v>
      </c>
      <c r="AI1641" s="373">
        <f>'4.  2011-2014 LRAM'!AQ423*AI1638</f>
        <v>0</v>
      </c>
      <c r="AJ1641" s="373">
        <f>'4.  2011-2014 LRAM'!AR423*AJ1638</f>
        <v>0</v>
      </c>
      <c r="AK1641" s="373">
        <f>'4.  2011-2014 LRAM'!AS423*AK1638</f>
        <v>0</v>
      </c>
      <c r="AL1641" s="373">
        <f>'4.  2011-2014 LRAM'!AT423*AL1638</f>
        <v>0</v>
      </c>
      <c r="AM1641" s="373">
        <f>'4.  2011-2014 LRAM'!AU423*AM1638</f>
        <v>0</v>
      </c>
      <c r="AN1641" s="373">
        <f>'4.  2011-2014 LRAM'!AV423*AN1638</f>
        <v>0</v>
      </c>
      <c r="AO1641" s="373">
        <f>'4.  2011-2014 LRAM'!AW423*AO1638</f>
        <v>0</v>
      </c>
      <c r="AP1641" s="373">
        <f>'4.  2011-2014 LRAM'!AX423*AP1638</f>
        <v>0</v>
      </c>
      <c r="AQ1641" s="373">
        <f>'4.  2011-2014 LRAM'!AY423*AQ1638</f>
        <v>0</v>
      </c>
      <c r="AR1641" s="373">
        <f>'4.  2011-2014 LRAM'!AZ423*AR1638</f>
        <v>0</v>
      </c>
      <c r="AS1641" s="613">
        <f t="shared" si="2114"/>
        <v>0</v>
      </c>
    </row>
    <row r="1642" spans="1:45">
      <c r="B1642" s="320" t="s">
        <v>785</v>
      </c>
      <c r="C1642" s="341"/>
      <c r="D1642" s="305"/>
      <c r="E1642" s="275"/>
      <c r="F1642" s="275"/>
      <c r="G1642" s="275"/>
      <c r="H1642" s="275"/>
      <c r="I1642" s="275"/>
      <c r="J1642" s="275"/>
      <c r="K1642" s="275"/>
      <c r="L1642" s="275"/>
      <c r="M1642" s="275"/>
      <c r="N1642" s="275"/>
      <c r="O1642" s="275"/>
      <c r="P1642" s="275"/>
      <c r="Q1642" s="275"/>
      <c r="R1642" s="287"/>
      <c r="S1642" s="275"/>
      <c r="T1642" s="275"/>
      <c r="U1642" s="275"/>
      <c r="V1642" s="305"/>
      <c r="W1642" s="305"/>
      <c r="X1642" s="305"/>
      <c r="Y1642" s="305"/>
      <c r="Z1642" s="275"/>
      <c r="AA1642" s="275"/>
      <c r="AB1642" s="275"/>
      <c r="AC1642" s="275"/>
      <c r="AD1642" s="275"/>
      <c r="AE1642" s="373">
        <f>'4.  2011-2014 LRAM'!AM560*AE1638</f>
        <v>0</v>
      </c>
      <c r="AF1642" s="373">
        <f>'4.  2011-2014 LRAM'!AN560*AF1638</f>
        <v>0</v>
      </c>
      <c r="AG1642" s="373">
        <f>'4.  2011-2014 LRAM'!AO560*AG1638</f>
        <v>0</v>
      </c>
      <c r="AH1642" s="373">
        <f>'4.  2011-2014 LRAM'!AP560*AH1638</f>
        <v>0</v>
      </c>
      <c r="AI1642" s="373">
        <f>'4.  2011-2014 LRAM'!AQ560*AI1638</f>
        <v>0</v>
      </c>
      <c r="AJ1642" s="373">
        <f>'4.  2011-2014 LRAM'!AR560*AJ1638</f>
        <v>0</v>
      </c>
      <c r="AK1642" s="373">
        <f>'4.  2011-2014 LRAM'!AS560*AK1638</f>
        <v>0</v>
      </c>
      <c r="AL1642" s="373">
        <f>'4.  2011-2014 LRAM'!AT560*AL1638</f>
        <v>0</v>
      </c>
      <c r="AM1642" s="373">
        <f>'4.  2011-2014 LRAM'!AU560*AM1638</f>
        <v>0</v>
      </c>
      <c r="AN1642" s="373">
        <f>'4.  2011-2014 LRAM'!AV560*AN1638</f>
        <v>0</v>
      </c>
      <c r="AO1642" s="373">
        <f>'4.  2011-2014 LRAM'!AW560*AO1638</f>
        <v>0</v>
      </c>
      <c r="AP1642" s="373">
        <f>'4.  2011-2014 LRAM'!AX560*AP1638</f>
        <v>0</v>
      </c>
      <c r="AQ1642" s="373">
        <f>'4.  2011-2014 LRAM'!AY560*AQ1638</f>
        <v>0</v>
      </c>
      <c r="AR1642" s="373">
        <f>'4.  2011-2014 LRAM'!AZ560*AR1638</f>
        <v>0</v>
      </c>
      <c r="AS1642" s="613">
        <f t="shared" si="2114"/>
        <v>0</v>
      </c>
    </row>
    <row r="1643" spans="1:45">
      <c r="B1643" s="320" t="s">
        <v>786</v>
      </c>
      <c r="C1643" s="341"/>
      <c r="D1643" s="305"/>
      <c r="E1643" s="275"/>
      <c r="F1643" s="275"/>
      <c r="G1643" s="275"/>
      <c r="H1643" s="275"/>
      <c r="I1643" s="275"/>
      <c r="J1643" s="275"/>
      <c r="K1643" s="275"/>
      <c r="L1643" s="275"/>
      <c r="M1643" s="275"/>
      <c r="N1643" s="275"/>
      <c r="O1643" s="275"/>
      <c r="P1643" s="275"/>
      <c r="Q1643" s="275"/>
      <c r="R1643" s="287"/>
      <c r="S1643" s="275"/>
      <c r="T1643" s="275"/>
      <c r="U1643" s="275"/>
      <c r="V1643" s="305"/>
      <c r="W1643" s="305"/>
      <c r="X1643" s="305"/>
      <c r="Y1643" s="305"/>
      <c r="Z1643" s="275"/>
      <c r="AA1643" s="275"/>
      <c r="AB1643" s="275"/>
      <c r="AC1643" s="275"/>
      <c r="AD1643" s="275"/>
      <c r="AE1643" s="373">
        <f t="shared" ref="AE1643:AR1643" si="2115">AE217*AE1638</f>
        <v>0</v>
      </c>
      <c r="AF1643" s="373">
        <f t="shared" si="2115"/>
        <v>0</v>
      </c>
      <c r="AG1643" s="373">
        <f t="shared" si="2115"/>
        <v>0</v>
      </c>
      <c r="AH1643" s="373">
        <f t="shared" si="2115"/>
        <v>0</v>
      </c>
      <c r="AI1643" s="373">
        <f t="shared" si="2115"/>
        <v>0</v>
      </c>
      <c r="AJ1643" s="373">
        <f t="shared" si="2115"/>
        <v>0</v>
      </c>
      <c r="AK1643" s="373">
        <f t="shared" si="2115"/>
        <v>0</v>
      </c>
      <c r="AL1643" s="373">
        <f t="shared" si="2115"/>
        <v>0</v>
      </c>
      <c r="AM1643" s="373">
        <f t="shared" si="2115"/>
        <v>0</v>
      </c>
      <c r="AN1643" s="373">
        <f t="shared" si="2115"/>
        <v>0</v>
      </c>
      <c r="AO1643" s="373">
        <f t="shared" si="2115"/>
        <v>0</v>
      </c>
      <c r="AP1643" s="373">
        <f t="shared" si="2115"/>
        <v>0</v>
      </c>
      <c r="AQ1643" s="373">
        <f t="shared" si="2115"/>
        <v>0</v>
      </c>
      <c r="AR1643" s="373">
        <f t="shared" si="2115"/>
        <v>0</v>
      </c>
      <c r="AS1643" s="613">
        <f>SUM(AE1643:AR1643)</f>
        <v>0</v>
      </c>
    </row>
    <row r="1644" spans="1:45">
      <c r="B1644" s="320" t="s">
        <v>787</v>
      </c>
      <c r="C1644" s="341"/>
      <c r="D1644" s="305"/>
      <c r="E1644" s="275"/>
      <c r="F1644" s="275"/>
      <c r="G1644" s="275"/>
      <c r="H1644" s="275"/>
      <c r="I1644" s="275"/>
      <c r="J1644" s="275"/>
      <c r="K1644" s="275"/>
      <c r="L1644" s="275"/>
      <c r="M1644" s="275"/>
      <c r="N1644" s="275"/>
      <c r="O1644" s="275"/>
      <c r="P1644" s="275"/>
      <c r="Q1644" s="275"/>
      <c r="R1644" s="287"/>
      <c r="S1644" s="275"/>
      <c r="T1644" s="275"/>
      <c r="U1644" s="275"/>
      <c r="V1644" s="305"/>
      <c r="W1644" s="305"/>
      <c r="X1644" s="305"/>
      <c r="Y1644" s="305"/>
      <c r="Z1644" s="275"/>
      <c r="AA1644" s="275"/>
      <c r="AB1644" s="275"/>
      <c r="AC1644" s="275"/>
      <c r="AD1644" s="275"/>
      <c r="AE1644" s="373">
        <f t="shared" ref="AE1644:AR1644" si="2116">AE407*AE1638</f>
        <v>0</v>
      </c>
      <c r="AF1644" s="373">
        <f t="shared" si="2116"/>
        <v>0</v>
      </c>
      <c r="AG1644" s="373">
        <f t="shared" si="2116"/>
        <v>0</v>
      </c>
      <c r="AH1644" s="373">
        <f t="shared" si="2116"/>
        <v>0</v>
      </c>
      <c r="AI1644" s="373">
        <f t="shared" si="2116"/>
        <v>0</v>
      </c>
      <c r="AJ1644" s="373">
        <f t="shared" si="2116"/>
        <v>0</v>
      </c>
      <c r="AK1644" s="373">
        <f t="shared" si="2116"/>
        <v>0</v>
      </c>
      <c r="AL1644" s="373">
        <f t="shared" si="2116"/>
        <v>0</v>
      </c>
      <c r="AM1644" s="373">
        <f t="shared" si="2116"/>
        <v>0</v>
      </c>
      <c r="AN1644" s="373">
        <f t="shared" si="2116"/>
        <v>0</v>
      </c>
      <c r="AO1644" s="373">
        <f t="shared" si="2116"/>
        <v>0</v>
      </c>
      <c r="AP1644" s="373">
        <f t="shared" si="2116"/>
        <v>0</v>
      </c>
      <c r="AQ1644" s="373">
        <f t="shared" si="2116"/>
        <v>0</v>
      </c>
      <c r="AR1644" s="373">
        <f t="shared" si="2116"/>
        <v>0</v>
      </c>
      <c r="AS1644" s="613">
        <f t="shared" ref="AS1644:AS1651" si="2117">SUM(AE1644:AR1644)</f>
        <v>0</v>
      </c>
    </row>
    <row r="1645" spans="1:45">
      <c r="B1645" s="320" t="s">
        <v>788</v>
      </c>
      <c r="C1645" s="341"/>
      <c r="D1645" s="305"/>
      <c r="E1645" s="275"/>
      <c r="F1645" s="275"/>
      <c r="G1645" s="275"/>
      <c r="H1645" s="275"/>
      <c r="I1645" s="275"/>
      <c r="J1645" s="275"/>
      <c r="K1645" s="275"/>
      <c r="L1645" s="275"/>
      <c r="M1645" s="275"/>
      <c r="N1645" s="275"/>
      <c r="O1645" s="275"/>
      <c r="P1645" s="275"/>
      <c r="Q1645" s="275"/>
      <c r="R1645" s="287"/>
      <c r="S1645" s="275"/>
      <c r="T1645" s="275"/>
      <c r="U1645" s="275"/>
      <c r="V1645" s="305"/>
      <c r="W1645" s="305"/>
      <c r="X1645" s="305"/>
      <c r="Y1645" s="305"/>
      <c r="Z1645" s="275"/>
      <c r="AA1645" s="275"/>
      <c r="AB1645" s="275"/>
      <c r="AC1645" s="275"/>
      <c r="AD1645" s="275"/>
      <c r="AE1645" s="373">
        <f t="shared" ref="AE1645:AR1645" si="2118">AE597*AE1638</f>
        <v>0</v>
      </c>
      <c r="AF1645" s="373">
        <f t="shared" si="2118"/>
        <v>0</v>
      </c>
      <c r="AG1645" s="373">
        <f t="shared" si="2118"/>
        <v>0</v>
      </c>
      <c r="AH1645" s="373">
        <f t="shared" si="2118"/>
        <v>0</v>
      </c>
      <c r="AI1645" s="373">
        <f t="shared" si="2118"/>
        <v>0</v>
      </c>
      <c r="AJ1645" s="373">
        <f t="shared" si="2118"/>
        <v>0</v>
      </c>
      <c r="AK1645" s="373">
        <f t="shared" si="2118"/>
        <v>0</v>
      </c>
      <c r="AL1645" s="373">
        <f t="shared" si="2118"/>
        <v>0</v>
      </c>
      <c r="AM1645" s="373">
        <f t="shared" si="2118"/>
        <v>0</v>
      </c>
      <c r="AN1645" s="373">
        <f t="shared" si="2118"/>
        <v>0</v>
      </c>
      <c r="AO1645" s="373">
        <f t="shared" si="2118"/>
        <v>0</v>
      </c>
      <c r="AP1645" s="373">
        <f t="shared" si="2118"/>
        <v>0</v>
      </c>
      <c r="AQ1645" s="373">
        <f t="shared" si="2118"/>
        <v>0</v>
      </c>
      <c r="AR1645" s="373">
        <f t="shared" si="2118"/>
        <v>0</v>
      </c>
      <c r="AS1645" s="613">
        <f t="shared" si="2117"/>
        <v>0</v>
      </c>
    </row>
    <row r="1646" spans="1:45">
      <c r="B1646" s="320" t="s">
        <v>789</v>
      </c>
      <c r="C1646" s="341"/>
      <c r="D1646" s="305"/>
      <c r="E1646" s="275"/>
      <c r="F1646" s="275"/>
      <c r="G1646" s="275"/>
      <c r="H1646" s="275"/>
      <c r="I1646" s="275"/>
      <c r="J1646" s="275"/>
      <c r="K1646" s="275"/>
      <c r="L1646" s="275"/>
      <c r="M1646" s="275"/>
      <c r="N1646" s="275"/>
      <c r="O1646" s="275"/>
      <c r="P1646" s="275"/>
      <c r="Q1646" s="275"/>
      <c r="R1646" s="287"/>
      <c r="S1646" s="275"/>
      <c r="T1646" s="275"/>
      <c r="U1646" s="275"/>
      <c r="V1646" s="305"/>
      <c r="W1646" s="305"/>
      <c r="X1646" s="305"/>
      <c r="Y1646" s="305"/>
      <c r="Z1646" s="275"/>
      <c r="AA1646" s="275"/>
      <c r="AB1646" s="275"/>
      <c r="AC1646" s="275"/>
      <c r="AD1646" s="275"/>
      <c r="AE1646" s="373">
        <f t="shared" ref="AE1646:AR1646" si="2119">AE1638*AE791</f>
        <v>0</v>
      </c>
      <c r="AF1646" s="373">
        <f t="shared" si="2119"/>
        <v>0</v>
      </c>
      <c r="AG1646" s="373">
        <f t="shared" si="2119"/>
        <v>0</v>
      </c>
      <c r="AH1646" s="373">
        <f t="shared" si="2119"/>
        <v>0</v>
      </c>
      <c r="AI1646" s="373">
        <f t="shared" si="2119"/>
        <v>0</v>
      </c>
      <c r="AJ1646" s="373">
        <f t="shared" si="2119"/>
        <v>0</v>
      </c>
      <c r="AK1646" s="373">
        <f t="shared" si="2119"/>
        <v>0</v>
      </c>
      <c r="AL1646" s="373">
        <f t="shared" si="2119"/>
        <v>0</v>
      </c>
      <c r="AM1646" s="373">
        <f t="shared" si="2119"/>
        <v>0</v>
      </c>
      <c r="AN1646" s="373">
        <f t="shared" si="2119"/>
        <v>0</v>
      </c>
      <c r="AO1646" s="373">
        <f t="shared" si="2119"/>
        <v>0</v>
      </c>
      <c r="AP1646" s="373">
        <f t="shared" si="2119"/>
        <v>0</v>
      </c>
      <c r="AQ1646" s="373">
        <f t="shared" si="2119"/>
        <v>0</v>
      </c>
      <c r="AR1646" s="373">
        <f t="shared" si="2119"/>
        <v>0</v>
      </c>
      <c r="AS1646" s="613">
        <f t="shared" si="2117"/>
        <v>0</v>
      </c>
    </row>
    <row r="1647" spans="1:45">
      <c r="B1647" s="320" t="s">
        <v>790</v>
      </c>
      <c r="C1647" s="341"/>
      <c r="D1647" s="305"/>
      <c r="E1647" s="275"/>
      <c r="F1647" s="275"/>
      <c r="G1647" s="275"/>
      <c r="H1647" s="275"/>
      <c r="I1647" s="275"/>
      <c r="J1647" s="275"/>
      <c r="K1647" s="275"/>
      <c r="L1647" s="275"/>
      <c r="M1647" s="275"/>
      <c r="N1647" s="275"/>
      <c r="O1647" s="275"/>
      <c r="P1647" s="275"/>
      <c r="Q1647" s="275"/>
      <c r="R1647" s="287"/>
      <c r="S1647" s="275"/>
      <c r="T1647" s="275"/>
      <c r="U1647" s="275"/>
      <c r="V1647" s="305"/>
      <c r="W1647" s="305"/>
      <c r="X1647" s="305"/>
      <c r="Y1647" s="305"/>
      <c r="Z1647" s="275"/>
      <c r="AA1647" s="275"/>
      <c r="AB1647" s="275"/>
      <c r="AC1647" s="275"/>
      <c r="AD1647" s="275"/>
      <c r="AE1647" s="373">
        <f t="shared" ref="AE1647:AR1647" si="2120">AE986*AE1638</f>
        <v>0</v>
      </c>
      <c r="AF1647" s="373">
        <f t="shared" si="2120"/>
        <v>0</v>
      </c>
      <c r="AG1647" s="373">
        <f t="shared" si="2120"/>
        <v>0</v>
      </c>
      <c r="AH1647" s="373">
        <f t="shared" si="2120"/>
        <v>0</v>
      </c>
      <c r="AI1647" s="373">
        <f t="shared" si="2120"/>
        <v>0</v>
      </c>
      <c r="AJ1647" s="373">
        <f t="shared" si="2120"/>
        <v>0</v>
      </c>
      <c r="AK1647" s="373">
        <f t="shared" si="2120"/>
        <v>0</v>
      </c>
      <c r="AL1647" s="373">
        <f t="shared" si="2120"/>
        <v>0</v>
      </c>
      <c r="AM1647" s="373">
        <f t="shared" si="2120"/>
        <v>0</v>
      </c>
      <c r="AN1647" s="373">
        <f t="shared" si="2120"/>
        <v>0</v>
      </c>
      <c r="AO1647" s="373">
        <f t="shared" si="2120"/>
        <v>0</v>
      </c>
      <c r="AP1647" s="373">
        <f t="shared" si="2120"/>
        <v>0</v>
      </c>
      <c r="AQ1647" s="373">
        <f t="shared" si="2120"/>
        <v>0</v>
      </c>
      <c r="AR1647" s="373">
        <f t="shared" si="2120"/>
        <v>0</v>
      </c>
      <c r="AS1647" s="613">
        <f t="shared" si="2117"/>
        <v>0</v>
      </c>
    </row>
    <row r="1648" spans="1:45">
      <c r="B1648" s="320" t="s">
        <v>791</v>
      </c>
      <c r="C1648" s="341"/>
      <c r="D1648" s="305"/>
      <c r="E1648" s="275"/>
      <c r="F1648" s="275"/>
      <c r="G1648" s="275"/>
      <c r="H1648" s="275"/>
      <c r="I1648" s="275"/>
      <c r="J1648" s="275"/>
      <c r="K1648" s="275"/>
      <c r="L1648" s="275"/>
      <c r="M1648" s="275"/>
      <c r="N1648" s="275"/>
      <c r="O1648" s="275"/>
      <c r="P1648" s="275"/>
      <c r="Q1648" s="275"/>
      <c r="R1648" s="287"/>
      <c r="S1648" s="275"/>
      <c r="T1648" s="275"/>
      <c r="U1648" s="275"/>
      <c r="V1648" s="305"/>
      <c r="W1648" s="305"/>
      <c r="X1648" s="305"/>
      <c r="Y1648" s="305"/>
      <c r="Z1648" s="275"/>
      <c r="AA1648" s="275"/>
      <c r="AB1648" s="275"/>
      <c r="AC1648" s="275"/>
      <c r="AD1648" s="275"/>
      <c r="AE1648" s="373">
        <f t="shared" ref="AE1648:AR1648" si="2121">AE1181*AE1638</f>
        <v>0</v>
      </c>
      <c r="AF1648" s="373">
        <f t="shared" si="2121"/>
        <v>0</v>
      </c>
      <c r="AG1648" s="373">
        <f t="shared" si="2121"/>
        <v>0</v>
      </c>
      <c r="AH1648" s="373">
        <f t="shared" si="2121"/>
        <v>0</v>
      </c>
      <c r="AI1648" s="373">
        <f t="shared" si="2121"/>
        <v>0</v>
      </c>
      <c r="AJ1648" s="373">
        <f t="shared" si="2121"/>
        <v>0</v>
      </c>
      <c r="AK1648" s="373">
        <f t="shared" si="2121"/>
        <v>0</v>
      </c>
      <c r="AL1648" s="373">
        <f t="shared" si="2121"/>
        <v>0</v>
      </c>
      <c r="AM1648" s="373">
        <f t="shared" si="2121"/>
        <v>0</v>
      </c>
      <c r="AN1648" s="373">
        <f t="shared" si="2121"/>
        <v>0</v>
      </c>
      <c r="AO1648" s="373">
        <f t="shared" si="2121"/>
        <v>0</v>
      </c>
      <c r="AP1648" s="373">
        <f t="shared" si="2121"/>
        <v>0</v>
      </c>
      <c r="AQ1648" s="373">
        <f t="shared" si="2121"/>
        <v>0</v>
      </c>
      <c r="AR1648" s="373">
        <f t="shared" si="2121"/>
        <v>0</v>
      </c>
      <c r="AS1648" s="613">
        <f t="shared" si="2117"/>
        <v>0</v>
      </c>
    </row>
    <row r="1649" spans="1:45">
      <c r="B1649" s="320" t="s">
        <v>792</v>
      </c>
      <c r="C1649" s="341"/>
      <c r="D1649" s="305"/>
      <c r="E1649" s="275"/>
      <c r="F1649" s="275"/>
      <c r="G1649" s="275"/>
      <c r="H1649" s="275"/>
      <c r="I1649" s="275"/>
      <c r="J1649" s="275"/>
      <c r="K1649" s="275"/>
      <c r="L1649" s="275"/>
      <c r="M1649" s="275"/>
      <c r="N1649" s="275"/>
      <c r="O1649" s="275"/>
      <c r="P1649" s="275"/>
      <c r="Q1649" s="275"/>
      <c r="R1649" s="287"/>
      <c r="S1649" s="275"/>
      <c r="T1649" s="275"/>
      <c r="U1649" s="275"/>
      <c r="V1649" s="305"/>
      <c r="W1649" s="305"/>
      <c r="X1649" s="305"/>
      <c r="Y1649" s="305"/>
      <c r="Z1649" s="275"/>
      <c r="AA1649" s="275"/>
      <c r="AB1649" s="275"/>
      <c r="AC1649" s="275"/>
      <c r="AD1649" s="275"/>
      <c r="AE1649" s="373">
        <f t="shared" ref="AE1649:AR1649" si="2122">AE1376*AE1638</f>
        <v>0</v>
      </c>
      <c r="AF1649" s="373">
        <f t="shared" si="2122"/>
        <v>0</v>
      </c>
      <c r="AG1649" s="373">
        <f t="shared" si="2122"/>
        <v>0</v>
      </c>
      <c r="AH1649" s="373">
        <f t="shared" si="2122"/>
        <v>0</v>
      </c>
      <c r="AI1649" s="373">
        <f t="shared" si="2122"/>
        <v>0</v>
      </c>
      <c r="AJ1649" s="373">
        <f t="shared" si="2122"/>
        <v>0</v>
      </c>
      <c r="AK1649" s="373">
        <f t="shared" si="2122"/>
        <v>0</v>
      </c>
      <c r="AL1649" s="373">
        <f t="shared" si="2122"/>
        <v>0</v>
      </c>
      <c r="AM1649" s="373">
        <f t="shared" si="2122"/>
        <v>0</v>
      </c>
      <c r="AN1649" s="373">
        <f t="shared" si="2122"/>
        <v>0</v>
      </c>
      <c r="AO1649" s="373">
        <f t="shared" si="2122"/>
        <v>0</v>
      </c>
      <c r="AP1649" s="373">
        <f t="shared" si="2122"/>
        <v>0</v>
      </c>
      <c r="AQ1649" s="373">
        <f t="shared" si="2122"/>
        <v>0</v>
      </c>
      <c r="AR1649" s="373">
        <f t="shared" si="2122"/>
        <v>0</v>
      </c>
      <c r="AS1649" s="613">
        <f t="shared" si="2117"/>
        <v>0</v>
      </c>
    </row>
    <row r="1650" spans="1:45">
      <c r="B1650" s="320" t="s">
        <v>793</v>
      </c>
      <c r="C1650" s="341"/>
      <c r="D1650" s="305"/>
      <c r="E1650" s="275"/>
      <c r="F1650" s="275"/>
      <c r="G1650" s="275"/>
      <c r="H1650" s="275"/>
      <c r="I1650" s="275"/>
      <c r="J1650" s="275"/>
      <c r="K1650" s="275"/>
      <c r="L1650" s="275"/>
      <c r="M1650" s="275"/>
      <c r="N1650" s="275"/>
      <c r="O1650" s="275"/>
      <c r="P1650" s="275"/>
      <c r="Q1650" s="275"/>
      <c r="R1650" s="287"/>
      <c r="S1650" s="275"/>
      <c r="T1650" s="275"/>
      <c r="U1650" s="275"/>
      <c r="V1650" s="305"/>
      <c r="W1650" s="305"/>
      <c r="X1650" s="305"/>
      <c r="Y1650" s="305"/>
      <c r="Z1650" s="275"/>
      <c r="AA1650" s="275"/>
      <c r="AB1650" s="275"/>
      <c r="AC1650" s="275"/>
      <c r="AD1650" s="275"/>
      <c r="AE1650" s="373">
        <f t="shared" ref="AE1650:AR1650" si="2123">AE1570*AE1638</f>
        <v>0</v>
      </c>
      <c r="AF1650" s="373">
        <f t="shared" si="2123"/>
        <v>0</v>
      </c>
      <c r="AG1650" s="373">
        <f t="shared" si="2123"/>
        <v>0</v>
      </c>
      <c r="AH1650" s="373">
        <f t="shared" si="2123"/>
        <v>0</v>
      </c>
      <c r="AI1650" s="373">
        <f t="shared" si="2123"/>
        <v>0</v>
      </c>
      <c r="AJ1650" s="373">
        <f t="shared" si="2123"/>
        <v>0</v>
      </c>
      <c r="AK1650" s="373">
        <f t="shared" si="2123"/>
        <v>0</v>
      </c>
      <c r="AL1650" s="373">
        <f t="shared" si="2123"/>
        <v>0</v>
      </c>
      <c r="AM1650" s="373">
        <f t="shared" si="2123"/>
        <v>0</v>
      </c>
      <c r="AN1650" s="373">
        <f t="shared" si="2123"/>
        <v>0</v>
      </c>
      <c r="AO1650" s="373">
        <f t="shared" si="2123"/>
        <v>0</v>
      </c>
      <c r="AP1650" s="373">
        <f t="shared" si="2123"/>
        <v>0</v>
      </c>
      <c r="AQ1650" s="373">
        <f t="shared" si="2123"/>
        <v>0</v>
      </c>
      <c r="AR1650" s="373">
        <f t="shared" si="2123"/>
        <v>0</v>
      </c>
      <c r="AS1650" s="613">
        <f t="shared" si="2117"/>
        <v>0</v>
      </c>
    </row>
    <row r="1651" spans="1:45" ht="15.75">
      <c r="B1651" s="345" t="s">
        <v>898</v>
      </c>
      <c r="C1651" s="341"/>
      <c r="D1651" s="332"/>
      <c r="E1651" s="330"/>
      <c r="F1651" s="330"/>
      <c r="G1651" s="330"/>
      <c r="H1651" s="330"/>
      <c r="I1651" s="330"/>
      <c r="J1651" s="330"/>
      <c r="K1651" s="330"/>
      <c r="L1651" s="330"/>
      <c r="M1651" s="330"/>
      <c r="N1651" s="330"/>
      <c r="O1651" s="330"/>
      <c r="P1651" s="330"/>
      <c r="Q1651" s="330"/>
      <c r="R1651" s="296"/>
      <c r="S1651" s="330"/>
      <c r="T1651" s="330"/>
      <c r="U1651" s="330"/>
      <c r="V1651" s="332"/>
      <c r="W1651" s="332"/>
      <c r="X1651" s="332"/>
      <c r="Y1651" s="332"/>
      <c r="Z1651" s="330"/>
      <c r="AA1651" s="330"/>
      <c r="AB1651" s="330"/>
      <c r="AC1651" s="330"/>
      <c r="AD1651" s="330"/>
      <c r="AE1651" s="342">
        <f>SUM(AE1639:AE1650)</f>
        <v>0</v>
      </c>
      <c r="AF1651" s="342">
        <f>SUM(AF1639:AF1650)</f>
        <v>0</v>
      </c>
      <c r="AG1651" s="342">
        <f t="shared" ref="AG1651:AR1651" si="2124">SUM(AG1639:AG1650)</f>
        <v>0</v>
      </c>
      <c r="AH1651" s="342">
        <f t="shared" si="2124"/>
        <v>0</v>
      </c>
      <c r="AI1651" s="342">
        <f t="shared" si="2124"/>
        <v>0</v>
      </c>
      <c r="AJ1651" s="342">
        <f t="shared" si="2124"/>
        <v>0</v>
      </c>
      <c r="AK1651" s="342">
        <f t="shared" si="2124"/>
        <v>0</v>
      </c>
      <c r="AL1651" s="342">
        <f t="shared" si="2124"/>
        <v>0</v>
      </c>
      <c r="AM1651" s="342">
        <f t="shared" si="2124"/>
        <v>0</v>
      </c>
      <c r="AN1651" s="342">
        <f t="shared" si="2124"/>
        <v>0</v>
      </c>
      <c r="AO1651" s="342">
        <f t="shared" si="2124"/>
        <v>0</v>
      </c>
      <c r="AP1651" s="342">
        <f t="shared" si="2124"/>
        <v>0</v>
      </c>
      <c r="AQ1651" s="342">
        <f t="shared" si="2124"/>
        <v>0</v>
      </c>
      <c r="AR1651" s="342">
        <f t="shared" si="2124"/>
        <v>0</v>
      </c>
      <c r="AS1651" s="402">
        <f t="shared" si="2117"/>
        <v>0</v>
      </c>
    </row>
    <row r="1652" spans="1:45" ht="15.75">
      <c r="B1652" s="345" t="s">
        <v>899</v>
      </c>
      <c r="C1652" s="341"/>
      <c r="D1652" s="346"/>
      <c r="E1652" s="330"/>
      <c r="F1652" s="330"/>
      <c r="G1652" s="330"/>
      <c r="H1652" s="330"/>
      <c r="I1652" s="330"/>
      <c r="J1652" s="330"/>
      <c r="K1652" s="330"/>
      <c r="L1652" s="330"/>
      <c r="M1652" s="330"/>
      <c r="N1652" s="330"/>
      <c r="O1652" s="330"/>
      <c r="P1652" s="330"/>
      <c r="Q1652" s="330"/>
      <c r="R1652" s="296"/>
      <c r="S1652" s="330"/>
      <c r="T1652" s="330"/>
      <c r="U1652" s="330"/>
      <c r="V1652" s="332"/>
      <c r="W1652" s="332"/>
      <c r="X1652" s="332"/>
      <c r="Y1652" s="332"/>
      <c r="Z1652" s="330"/>
      <c r="AA1652" s="330"/>
      <c r="AB1652" s="330"/>
      <c r="AC1652" s="330"/>
      <c r="AD1652" s="330"/>
      <c r="AE1652" s="343">
        <f>AE1636*AE1638</f>
        <v>0</v>
      </c>
      <c r="AF1652" s="343">
        <f t="shared" ref="AF1652:AR1652" si="2125">AF1636*AF1638</f>
        <v>0</v>
      </c>
      <c r="AG1652" s="343">
        <f t="shared" si="2125"/>
        <v>0</v>
      </c>
      <c r="AH1652" s="343">
        <f t="shared" si="2125"/>
        <v>0</v>
      </c>
      <c r="AI1652" s="343">
        <f t="shared" si="2125"/>
        <v>0</v>
      </c>
      <c r="AJ1652" s="343">
        <f t="shared" si="2125"/>
        <v>0</v>
      </c>
      <c r="AK1652" s="343">
        <f t="shared" si="2125"/>
        <v>0</v>
      </c>
      <c r="AL1652" s="343">
        <f t="shared" si="2125"/>
        <v>0</v>
      </c>
      <c r="AM1652" s="343">
        <f t="shared" si="2125"/>
        <v>0</v>
      </c>
      <c r="AN1652" s="343">
        <f t="shared" si="2125"/>
        <v>0</v>
      </c>
      <c r="AO1652" s="343">
        <f t="shared" si="2125"/>
        <v>0</v>
      </c>
      <c r="AP1652" s="343">
        <f t="shared" si="2125"/>
        <v>0</v>
      </c>
      <c r="AQ1652" s="343">
        <f t="shared" si="2125"/>
        <v>0</v>
      </c>
      <c r="AR1652" s="343">
        <f t="shared" si="2125"/>
        <v>0</v>
      </c>
      <c r="AS1652" s="402">
        <f>SUM(AE1652:AR1652)</f>
        <v>0</v>
      </c>
    </row>
    <row r="1653" spans="1:45" ht="15.75">
      <c r="B1653" s="345" t="s">
        <v>900</v>
      </c>
      <c r="C1653" s="341"/>
      <c r="D1653" s="346"/>
      <c r="E1653" s="330"/>
      <c r="F1653" s="330"/>
      <c r="G1653" s="330"/>
      <c r="H1653" s="330"/>
      <c r="I1653" s="330"/>
      <c r="J1653" s="330"/>
      <c r="K1653" s="330"/>
      <c r="L1653" s="330"/>
      <c r="M1653" s="330"/>
      <c r="N1653" s="330"/>
      <c r="O1653" s="330"/>
      <c r="P1653" s="330"/>
      <c r="Q1653" s="330"/>
      <c r="R1653" s="296"/>
      <c r="S1653" s="330"/>
      <c r="T1653" s="330"/>
      <c r="U1653" s="330"/>
      <c r="V1653" s="346"/>
      <c r="W1653" s="346"/>
      <c r="X1653" s="346"/>
      <c r="Y1653" s="346"/>
      <c r="Z1653" s="330"/>
      <c r="AA1653" s="330"/>
      <c r="AB1653" s="330"/>
      <c r="AC1653" s="330"/>
      <c r="AD1653" s="330"/>
      <c r="AE1653" s="347"/>
      <c r="AF1653" s="347"/>
      <c r="AG1653" s="347"/>
      <c r="AH1653" s="347"/>
      <c r="AI1653" s="347"/>
      <c r="AJ1653" s="347"/>
      <c r="AK1653" s="347"/>
      <c r="AL1653" s="347"/>
      <c r="AM1653" s="347"/>
      <c r="AN1653" s="347"/>
      <c r="AO1653" s="347"/>
      <c r="AP1653" s="347"/>
      <c r="AQ1653" s="347"/>
      <c r="AR1653" s="347"/>
      <c r="AS1653" s="402">
        <f>AS1651-AS1652</f>
        <v>0</v>
      </c>
    </row>
    <row r="1654" spans="1:45">
      <c r="B1654" s="376"/>
      <c r="C1654" s="440"/>
      <c r="D1654" s="440"/>
      <c r="E1654" s="441"/>
      <c r="F1654" s="441"/>
      <c r="G1654" s="441"/>
      <c r="H1654" s="441"/>
      <c r="I1654" s="441"/>
      <c r="J1654" s="441"/>
      <c r="K1654" s="441"/>
      <c r="L1654" s="441"/>
      <c r="M1654" s="441"/>
      <c r="N1654" s="441"/>
      <c r="O1654" s="441"/>
      <c r="P1654" s="441"/>
      <c r="Q1654" s="441"/>
      <c r="R1654" s="442"/>
      <c r="S1654" s="441"/>
      <c r="T1654" s="441"/>
      <c r="U1654" s="441"/>
      <c r="V1654" s="440"/>
      <c r="W1654" s="443"/>
      <c r="X1654" s="440"/>
      <c r="Y1654" s="440"/>
      <c r="Z1654" s="441"/>
      <c r="AA1654" s="441"/>
      <c r="AB1654" s="441"/>
      <c r="AC1654" s="441"/>
      <c r="AD1654" s="441"/>
      <c r="AE1654" s="749"/>
      <c r="AF1654" s="749"/>
      <c r="AG1654" s="749"/>
      <c r="AH1654" s="749"/>
      <c r="AI1654" s="749"/>
      <c r="AJ1654" s="749"/>
      <c r="AK1654" s="749"/>
      <c r="AL1654" s="749"/>
      <c r="AM1654" s="749"/>
      <c r="AN1654" s="749"/>
      <c r="AO1654" s="749"/>
      <c r="AP1654" s="749"/>
      <c r="AQ1654" s="749"/>
      <c r="AR1654" s="749"/>
      <c r="AS1654" s="765"/>
    </row>
    <row r="1655" spans="1:45" ht="19.5" customHeight="1">
      <c r="B1655" s="363" t="s">
        <v>589</v>
      </c>
      <c r="C1655" s="382"/>
      <c r="D1655" s="383"/>
      <c r="E1655" s="383"/>
      <c r="F1655" s="383"/>
      <c r="G1655" s="383"/>
      <c r="H1655" s="383"/>
      <c r="I1655" s="383"/>
      <c r="J1655" s="383"/>
      <c r="K1655" s="383"/>
      <c r="L1655" s="383"/>
      <c r="M1655" s="383"/>
      <c r="N1655" s="383"/>
      <c r="O1655" s="383"/>
      <c r="P1655" s="383"/>
      <c r="Q1655" s="383"/>
      <c r="R1655" s="383"/>
      <c r="S1655" s="383"/>
      <c r="T1655" s="383"/>
      <c r="U1655" s="383"/>
      <c r="V1655" s="366"/>
      <c r="W1655" s="367"/>
      <c r="X1655" s="383"/>
      <c r="Y1655" s="383"/>
      <c r="Z1655" s="383"/>
      <c r="AA1655" s="383"/>
      <c r="AB1655" s="383"/>
      <c r="AC1655" s="383"/>
      <c r="AD1655" s="383"/>
      <c r="AE1655" s="404"/>
      <c r="AF1655" s="404"/>
      <c r="AG1655" s="404"/>
      <c r="AH1655" s="404"/>
      <c r="AI1655" s="404"/>
      <c r="AJ1655" s="404"/>
      <c r="AK1655" s="404"/>
      <c r="AL1655" s="404"/>
      <c r="AM1655" s="404"/>
      <c r="AN1655" s="404"/>
      <c r="AO1655" s="404"/>
      <c r="AP1655" s="404"/>
      <c r="AQ1655" s="404"/>
      <c r="AR1655" s="404"/>
      <c r="AS1655" s="384"/>
    </row>
    <row r="1656" spans="1:45" ht="19.5" customHeight="1">
      <c r="B1656" s="738"/>
      <c r="C1656" s="739"/>
      <c r="D1656" s="720"/>
      <c r="E1656" s="720"/>
      <c r="F1656" s="720"/>
      <c r="G1656" s="720"/>
      <c r="H1656" s="720"/>
      <c r="I1656" s="720"/>
      <c r="J1656" s="720"/>
      <c r="K1656" s="720"/>
      <c r="L1656" s="720"/>
      <c r="M1656" s="720"/>
      <c r="N1656" s="720"/>
      <c r="O1656" s="720"/>
      <c r="P1656" s="720"/>
      <c r="Q1656" s="720"/>
      <c r="R1656" s="720"/>
      <c r="S1656" s="720"/>
      <c r="T1656" s="720"/>
      <c r="U1656" s="720"/>
      <c r="V1656" s="300"/>
      <c r="W1656" s="740"/>
      <c r="X1656" s="720"/>
      <c r="Y1656" s="720"/>
      <c r="Z1656" s="720"/>
      <c r="AA1656" s="720"/>
      <c r="AB1656" s="720"/>
      <c r="AC1656" s="720"/>
      <c r="AD1656" s="720"/>
      <c r="AE1656" s="251"/>
      <c r="AF1656" s="251"/>
      <c r="AG1656" s="251"/>
      <c r="AH1656" s="251"/>
      <c r="AI1656" s="251"/>
      <c r="AJ1656" s="251"/>
      <c r="AK1656" s="251"/>
      <c r="AL1656" s="251"/>
      <c r="AM1656" s="251"/>
      <c r="AN1656" s="251"/>
      <c r="AO1656" s="251"/>
      <c r="AP1656" s="251"/>
      <c r="AQ1656" s="251"/>
      <c r="AR1656" s="251"/>
      <c r="AS1656" s="252"/>
    </row>
    <row r="1657" spans="1:45" ht="15.75">
      <c r="B1657" s="276" t="s">
        <v>812</v>
      </c>
      <c r="C1657" s="277"/>
      <c r="D1657" s="577" t="s">
        <v>523</v>
      </c>
      <c r="E1657" s="249"/>
      <c r="F1657" s="577"/>
      <c r="G1657" s="249"/>
      <c r="H1657" s="249"/>
      <c r="I1657" s="249"/>
      <c r="J1657" s="249"/>
      <c r="K1657" s="249"/>
      <c r="L1657" s="249"/>
      <c r="M1657" s="249"/>
      <c r="N1657" s="249"/>
      <c r="O1657" s="249"/>
      <c r="P1657" s="249"/>
      <c r="Q1657" s="249"/>
      <c r="R1657" s="277"/>
      <c r="S1657" s="249"/>
      <c r="T1657" s="249"/>
      <c r="U1657" s="249"/>
      <c r="V1657" s="249"/>
      <c r="W1657" s="249"/>
      <c r="X1657" s="249"/>
      <c r="Y1657" s="249"/>
      <c r="Z1657" s="249"/>
      <c r="AA1657" s="249"/>
      <c r="AB1657" s="249"/>
      <c r="AC1657" s="249"/>
      <c r="AD1657" s="249"/>
      <c r="AE1657" s="266"/>
      <c r="AF1657" s="263"/>
      <c r="AG1657" s="263"/>
      <c r="AH1657" s="263"/>
      <c r="AI1657" s="263"/>
      <c r="AJ1657" s="263"/>
      <c r="AK1657" s="263"/>
      <c r="AL1657" s="263"/>
      <c r="AM1657" s="263"/>
      <c r="AN1657" s="263"/>
      <c r="AO1657" s="263"/>
      <c r="AP1657" s="263"/>
      <c r="AQ1657" s="263"/>
      <c r="AR1657" s="263"/>
    </row>
    <row r="1658" spans="1:45" ht="39.75" customHeight="1">
      <c r="B1658" s="1031" t="s">
        <v>211</v>
      </c>
      <c r="C1658" s="1033" t="s">
        <v>33</v>
      </c>
      <c r="D1658" s="280" t="s">
        <v>421</v>
      </c>
      <c r="E1658" s="1037" t="s">
        <v>209</v>
      </c>
      <c r="F1658" s="1038"/>
      <c r="G1658" s="1038"/>
      <c r="H1658" s="1038"/>
      <c r="I1658" s="1038"/>
      <c r="J1658" s="1038"/>
      <c r="K1658" s="1038"/>
      <c r="L1658" s="1038"/>
      <c r="M1658" s="1038"/>
      <c r="N1658" s="1038"/>
      <c r="O1658" s="1038"/>
      <c r="P1658" s="1039"/>
      <c r="Q1658" s="1035" t="s">
        <v>213</v>
      </c>
      <c r="R1658" s="280" t="s">
        <v>422</v>
      </c>
      <c r="S1658" s="1028" t="s">
        <v>212</v>
      </c>
      <c r="T1658" s="1029"/>
      <c r="U1658" s="1029"/>
      <c r="V1658" s="1029"/>
      <c r="W1658" s="1029"/>
      <c r="X1658" s="1029"/>
      <c r="Y1658" s="1029"/>
      <c r="Z1658" s="1029"/>
      <c r="AA1658" s="1029"/>
      <c r="AB1658" s="1029"/>
      <c r="AC1658" s="1029"/>
      <c r="AD1658" s="1040"/>
      <c r="AE1658" s="1028" t="s">
        <v>242</v>
      </c>
      <c r="AF1658" s="1029"/>
      <c r="AG1658" s="1029"/>
      <c r="AH1658" s="1029"/>
      <c r="AI1658" s="1029"/>
      <c r="AJ1658" s="1029"/>
      <c r="AK1658" s="1029"/>
      <c r="AL1658" s="1029"/>
      <c r="AM1658" s="1029"/>
      <c r="AN1658" s="1029"/>
      <c r="AO1658" s="1029"/>
      <c r="AP1658" s="1029"/>
      <c r="AQ1658" s="1029"/>
      <c r="AR1658" s="1029"/>
      <c r="AS1658" s="1030"/>
    </row>
    <row r="1659" spans="1:45" ht="65.25" customHeight="1">
      <c r="B1659" s="1032"/>
      <c r="C1659" s="1034"/>
      <c r="D1659" s="281">
        <v>2026</v>
      </c>
      <c r="E1659" s="281">
        <v>2027</v>
      </c>
      <c r="F1659" s="281">
        <v>2028</v>
      </c>
      <c r="G1659" s="281">
        <v>2029</v>
      </c>
      <c r="H1659" s="281">
        <v>2030</v>
      </c>
      <c r="I1659" s="281">
        <v>2031</v>
      </c>
      <c r="J1659" s="281">
        <v>2032</v>
      </c>
      <c r="K1659" s="281">
        <v>2033</v>
      </c>
      <c r="L1659" s="281">
        <v>2034</v>
      </c>
      <c r="M1659" s="281">
        <v>2035</v>
      </c>
      <c r="N1659" s="281">
        <v>2036</v>
      </c>
      <c r="O1659" s="281">
        <v>2037</v>
      </c>
      <c r="P1659" s="281">
        <v>2038</v>
      </c>
      <c r="Q1659" s="1036"/>
      <c r="R1659" s="281">
        <v>2026</v>
      </c>
      <c r="S1659" s="281">
        <v>2027</v>
      </c>
      <c r="T1659" s="281">
        <v>2028</v>
      </c>
      <c r="U1659" s="281">
        <v>2029</v>
      </c>
      <c r="V1659" s="281">
        <v>2030</v>
      </c>
      <c r="W1659" s="281">
        <v>2031</v>
      </c>
      <c r="X1659" s="281">
        <v>2032</v>
      </c>
      <c r="Y1659" s="281">
        <v>2033</v>
      </c>
      <c r="Z1659" s="281">
        <v>2034</v>
      </c>
      <c r="AA1659" s="281">
        <v>2035</v>
      </c>
      <c r="AB1659" s="281">
        <v>2036</v>
      </c>
      <c r="AC1659" s="281">
        <v>2037</v>
      </c>
      <c r="AD1659" s="281">
        <v>2038</v>
      </c>
      <c r="AE1659" s="281" t="str">
        <f>'1.  LRAMVA Summary'!$D$53</f>
        <v>Residential</v>
      </c>
      <c r="AF1659" s="281" t="str">
        <f>'1.  LRAMVA Summary'!$E$53</f>
        <v>GS&lt;50 kW</v>
      </c>
      <c r="AG1659" s="281" t="str">
        <f>'1.  LRAMVA Summary'!$F$53</f>
        <v>GS 50 to 699 kW</v>
      </c>
      <c r="AH1659" s="281" t="str">
        <f>'1.  LRAMVA Summary'!$G$53</f>
        <v>GS 700 to 4,999 kW</v>
      </c>
      <c r="AI1659" s="281" t="str">
        <f>'1.  LRAMVA Summary'!$H$53</f>
        <v>Large Use</v>
      </c>
      <c r="AJ1659" s="281" t="str">
        <f>'1.  LRAMVA Summary'!$I$53</f>
        <v>Street Lighting</v>
      </c>
      <c r="AK1659" s="281" t="str">
        <f>'1.  LRAMVA Summary'!$J$53</f>
        <v>Unmetered Scattered Load</v>
      </c>
      <c r="AL1659" s="281" t="str">
        <f>'1.  LRAMVA Summary'!$K$53</f>
        <v/>
      </c>
      <c r="AM1659" s="281" t="str">
        <f>'1.  LRAMVA Summary'!$L$53</f>
        <v/>
      </c>
      <c r="AN1659" s="281" t="str">
        <f>'1.  LRAMVA Summary'!$M$53</f>
        <v/>
      </c>
      <c r="AO1659" s="281" t="str">
        <f>'1.  LRAMVA Summary'!$N$53</f>
        <v/>
      </c>
      <c r="AP1659" s="281" t="str">
        <f>'1.  LRAMVA Summary'!$O$53</f>
        <v/>
      </c>
      <c r="AQ1659" s="281" t="str">
        <f>'1.  LRAMVA Summary'!$P$53</f>
        <v/>
      </c>
      <c r="AR1659" s="281" t="str">
        <f>'1.  LRAMVA Summary'!$Q$53</f>
        <v/>
      </c>
      <c r="AS1659" s="283" t="str">
        <f>'1.  LRAMVA Summary'!$R$53</f>
        <v>Total</v>
      </c>
    </row>
    <row r="1660" spans="1:45" ht="15" hidden="1" customHeight="1" outlineLevel="1">
      <c r="A1660" s="519"/>
      <c r="B1660" s="290"/>
      <c r="C1660" s="301"/>
      <c r="D1660" s="287"/>
      <c r="E1660" s="287"/>
      <c r="F1660" s="287"/>
      <c r="G1660" s="287"/>
      <c r="H1660" s="287"/>
      <c r="I1660" s="287"/>
      <c r="J1660" s="287"/>
      <c r="K1660" s="287"/>
      <c r="L1660" s="287"/>
      <c r="M1660" s="287"/>
      <c r="N1660" s="287"/>
      <c r="O1660" s="287"/>
      <c r="P1660" s="287"/>
      <c r="Q1660" s="287"/>
      <c r="R1660" s="287"/>
      <c r="S1660" s="287"/>
      <c r="T1660" s="287"/>
      <c r="U1660" s="287"/>
      <c r="V1660" s="287"/>
      <c r="W1660" s="287"/>
      <c r="X1660" s="287"/>
      <c r="Y1660" s="287"/>
      <c r="Z1660" s="287"/>
      <c r="AA1660" s="287"/>
      <c r="AB1660" s="287"/>
      <c r="AC1660" s="287"/>
      <c r="AD1660" s="287"/>
      <c r="AE1660" s="287">
        <f>'1.  LRAMVA Summary'!D720</f>
        <v>0</v>
      </c>
      <c r="AF1660" s="287">
        <f>'1.  LRAMVA Summary'!E720</f>
        <v>0</v>
      </c>
      <c r="AG1660" s="287">
        <f>'1.  LRAMVA Summary'!F720</f>
        <v>0</v>
      </c>
      <c r="AH1660" s="287">
        <f>'1.  LRAMVA Summary'!G720</f>
        <v>0</v>
      </c>
      <c r="AI1660" s="287">
        <f>'1.  LRAMVA Summary'!H720</f>
        <v>0</v>
      </c>
      <c r="AJ1660" s="287">
        <f>'1.  LRAMVA Summary'!I720</f>
        <v>0</v>
      </c>
      <c r="AK1660" s="287">
        <f>'1.  LRAMVA Summary'!J720</f>
        <v>0</v>
      </c>
      <c r="AL1660" s="287">
        <f>'1.  LRAMVA Summary'!K720</f>
        <v>0</v>
      </c>
      <c r="AM1660" s="287">
        <f>'1.  LRAMVA Summary'!L720</f>
        <v>0</v>
      </c>
      <c r="AN1660" s="287">
        <f>'1.  LRAMVA Summary'!M720</f>
        <v>0</v>
      </c>
      <c r="AO1660" s="287">
        <f>'1.  LRAMVA Summary'!N720</f>
        <v>0</v>
      </c>
      <c r="AP1660" s="287">
        <f>'1.  LRAMVA Summary'!O720</f>
        <v>0</v>
      </c>
      <c r="AQ1660" s="287">
        <f>'1.  LRAMVA Summary'!P720</f>
        <v>0</v>
      </c>
      <c r="AR1660" s="287">
        <f>'1.  LRAMVA Summary'!Q720</f>
        <v>0</v>
      </c>
      <c r="AS1660" s="288"/>
    </row>
    <row r="1661" spans="1:45" ht="15.75" collapsed="1">
      <c r="B1661" s="806"/>
      <c r="C1661" s="331"/>
      <c r="D1661" s="331"/>
      <c r="E1661" s="331"/>
      <c r="F1661" s="331"/>
      <c r="G1661" s="331"/>
      <c r="H1661" s="331"/>
      <c r="I1661" s="331"/>
      <c r="J1661" s="331"/>
      <c r="K1661" s="331"/>
      <c r="L1661" s="331"/>
      <c r="M1661" s="331"/>
      <c r="N1661" s="331"/>
      <c r="O1661" s="331"/>
      <c r="P1661" s="331"/>
      <c r="Q1661" s="331"/>
      <c r="R1661" s="331"/>
      <c r="S1661" s="331"/>
      <c r="T1661" s="331"/>
      <c r="U1661" s="331"/>
      <c r="V1661" s="331"/>
      <c r="W1661" s="331"/>
      <c r="X1661" s="331"/>
      <c r="Y1661" s="331"/>
      <c r="Z1661" s="331"/>
      <c r="AA1661" s="331"/>
      <c r="AB1661" s="331"/>
      <c r="AC1661" s="331"/>
      <c r="AD1661" s="811"/>
      <c r="AE1661" s="287" t="str">
        <f>'1.  LRAMVA Summary'!$D$54</f>
        <v>kWh</v>
      </c>
      <c r="AF1661" s="287" t="str">
        <f>'1.  LRAMVA Summary'!$E$54</f>
        <v>kWh</v>
      </c>
      <c r="AG1661" s="287" t="str">
        <f>'1.  LRAMVA Summary'!$F$54</f>
        <v>kW</v>
      </c>
      <c r="AH1661" s="287" t="str">
        <f>'1.  LRAMVA Summary'!$G$54</f>
        <v>kW</v>
      </c>
      <c r="AI1661" s="287" t="str">
        <f>'1.  LRAMVA Summary'!$H$54</f>
        <v>kW</v>
      </c>
      <c r="AJ1661" s="287" t="str">
        <f>'1.  LRAMVA Summary'!$I$54</f>
        <v>kW</v>
      </c>
      <c r="AK1661" s="287" t="str">
        <f>'1.  LRAMVA Summary'!$J$54</f>
        <v>kWh</v>
      </c>
      <c r="AL1661" s="287">
        <f>'1.  LRAMVA Summary'!$K$54</f>
        <v>0</v>
      </c>
      <c r="AM1661" s="287">
        <f>'1.  LRAMVA Summary'!$L$54</f>
        <v>0</v>
      </c>
      <c r="AN1661" s="287">
        <f>'1.  LRAMVA Summary'!$M$54</f>
        <v>0</v>
      </c>
      <c r="AO1661" s="287">
        <f>'1.  LRAMVA Summary'!$N$54</f>
        <v>0</v>
      </c>
      <c r="AP1661" s="287">
        <f>'1.  LRAMVA Summary'!$O$54</f>
        <v>0</v>
      </c>
      <c r="AQ1661" s="287">
        <f>'1.  LRAMVA Summary'!$P$54</f>
        <v>0</v>
      </c>
      <c r="AR1661" s="287">
        <f>'1.  LRAMVA Summary'!$Q$54</f>
        <v>0</v>
      </c>
      <c r="AS1661" s="326"/>
    </row>
    <row r="1662" spans="1:45" ht="15.75">
      <c r="B1662" s="807" t="s">
        <v>959</v>
      </c>
      <c r="C1662" s="331"/>
      <c r="D1662" s="331"/>
      <c r="E1662" s="331"/>
      <c r="F1662" s="331"/>
      <c r="G1662" s="331"/>
      <c r="H1662" s="331"/>
      <c r="I1662" s="331"/>
      <c r="J1662" s="331"/>
      <c r="K1662" s="331"/>
      <c r="L1662" s="331"/>
      <c r="M1662" s="331"/>
      <c r="N1662" s="331"/>
      <c r="O1662" s="331"/>
      <c r="P1662" s="331"/>
      <c r="Q1662" s="331"/>
      <c r="R1662" s="331"/>
      <c r="S1662" s="331"/>
      <c r="T1662" s="331"/>
      <c r="U1662" s="331"/>
      <c r="V1662" s="331"/>
      <c r="W1662" s="331"/>
      <c r="X1662" s="331"/>
      <c r="Y1662" s="331"/>
      <c r="Z1662" s="331"/>
      <c r="AA1662" s="331"/>
      <c r="AB1662" s="331"/>
      <c r="AC1662" s="331"/>
      <c r="AD1662" s="811"/>
      <c r="AE1662" s="809">
        <v>0</v>
      </c>
      <c r="AF1662" s="804">
        <v>0</v>
      </c>
      <c r="AG1662" s="804">
        <v>0</v>
      </c>
      <c r="AH1662" s="804">
        <v>0</v>
      </c>
      <c r="AI1662" s="804">
        <v>0</v>
      </c>
      <c r="AJ1662" s="804">
        <v>0</v>
      </c>
      <c r="AK1662" s="804">
        <v>0</v>
      </c>
      <c r="AL1662" s="804">
        <v>0</v>
      </c>
      <c r="AM1662" s="804">
        <v>0</v>
      </c>
      <c r="AN1662" s="804">
        <v>0</v>
      </c>
      <c r="AO1662" s="804">
        <v>0</v>
      </c>
      <c r="AP1662" s="804">
        <v>0</v>
      </c>
      <c r="AQ1662" s="804">
        <v>0</v>
      </c>
      <c r="AR1662" s="804">
        <v>0</v>
      </c>
      <c r="AS1662" s="805"/>
    </row>
    <row r="1663" spans="1:45" ht="15.75">
      <c r="B1663" s="808" t="s">
        <v>794</v>
      </c>
      <c r="C1663" s="398"/>
      <c r="D1663" s="398"/>
      <c r="E1663" s="398"/>
      <c r="F1663" s="398"/>
      <c r="G1663" s="398"/>
      <c r="H1663" s="398"/>
      <c r="I1663" s="398"/>
      <c r="J1663" s="398"/>
      <c r="K1663" s="398"/>
      <c r="L1663" s="398"/>
      <c r="M1663" s="398"/>
      <c r="N1663" s="398"/>
      <c r="O1663" s="398"/>
      <c r="P1663" s="398"/>
      <c r="Q1663" s="398"/>
      <c r="R1663" s="398"/>
      <c r="S1663" s="398"/>
      <c r="T1663" s="398"/>
      <c r="U1663" s="398"/>
      <c r="V1663" s="398"/>
      <c r="W1663" s="398"/>
      <c r="X1663" s="398"/>
      <c r="Y1663" s="398"/>
      <c r="Z1663" s="398"/>
      <c r="AA1663" s="398"/>
      <c r="AB1663" s="398"/>
      <c r="AC1663" s="398"/>
      <c r="AD1663" s="812"/>
      <c r="AE1663" s="810">
        <f>HLOOKUP(AE1659,'2. LRAMVA Threshold'!$B$42:$Q$60,18,FALSE)</f>
        <v>0</v>
      </c>
      <c r="AF1663" s="810">
        <f>HLOOKUP(AF1659,'2. LRAMVA Threshold'!$B$42:$Q$60,18,FALSE)</f>
        <v>0</v>
      </c>
      <c r="AG1663" s="810">
        <f>HLOOKUP(AG1659,'2. LRAMVA Threshold'!$B$42:$Q$60,18,FALSE)</f>
        <v>0</v>
      </c>
      <c r="AH1663" s="810">
        <f>HLOOKUP(AH1659,'2. LRAMVA Threshold'!$B$42:$Q$60,18,FALSE)</f>
        <v>0</v>
      </c>
      <c r="AI1663" s="810">
        <f>HLOOKUP(AI1659,'2. LRAMVA Threshold'!$B$42:$Q$60,18,FALSE)</f>
        <v>0</v>
      </c>
      <c r="AJ1663" s="810">
        <f>HLOOKUP(AJ1659,'2. LRAMVA Threshold'!$B$42:$Q$60,18,FALSE)</f>
        <v>0</v>
      </c>
      <c r="AK1663" s="810">
        <f>HLOOKUP(AK1659,'2. LRAMVA Threshold'!$B$42:$Q$60,18,FALSE)</f>
        <v>0</v>
      </c>
      <c r="AL1663" s="810">
        <f>HLOOKUP(AL1659,'2. LRAMVA Threshold'!$B$42:$Q$60,18,FALSE)</f>
        <v>0</v>
      </c>
      <c r="AM1663" s="810">
        <f>HLOOKUP(AM1659,'2. LRAMVA Threshold'!$B$42:$Q$60,18,FALSE)</f>
        <v>0</v>
      </c>
      <c r="AN1663" s="810">
        <f>HLOOKUP(AN1659,'2. LRAMVA Threshold'!$B$42:$Q$60,18,FALSE)</f>
        <v>0</v>
      </c>
      <c r="AO1663" s="810">
        <f>HLOOKUP(AO1659,'2. LRAMVA Threshold'!$B$42:$Q$60,18,FALSE)</f>
        <v>0</v>
      </c>
      <c r="AP1663" s="810">
        <f>HLOOKUP(AP1659,'2. LRAMVA Threshold'!$B$42:$Q$60,18,FALSE)</f>
        <v>0</v>
      </c>
      <c r="AQ1663" s="810">
        <f>HLOOKUP(AQ1659,'2. LRAMVA Threshold'!$B$42:$Q$60,18,FALSE)</f>
        <v>0</v>
      </c>
      <c r="AR1663" s="810">
        <f>HLOOKUP(AR1659,'2. LRAMVA Threshold'!$B$42:$Q$60,18,FALSE)</f>
        <v>0</v>
      </c>
      <c r="AS1663" s="437"/>
    </row>
    <row r="1664" spans="1:45">
      <c r="B1664" s="389"/>
      <c r="C1664" s="329"/>
      <c r="D1664" s="330"/>
      <c r="E1664" s="330"/>
      <c r="F1664" s="330"/>
      <c r="G1664" s="330"/>
      <c r="H1664" s="330"/>
      <c r="I1664" s="330"/>
      <c r="J1664" s="330"/>
      <c r="K1664" s="330"/>
      <c r="L1664" s="330"/>
      <c r="M1664" s="330"/>
      <c r="N1664" s="330"/>
      <c r="O1664" s="330"/>
      <c r="P1664" s="330"/>
      <c r="Q1664" s="330"/>
      <c r="R1664" s="331"/>
      <c r="S1664" s="330"/>
      <c r="T1664" s="330"/>
      <c r="U1664" s="330"/>
      <c r="V1664" s="332"/>
      <c r="W1664" s="332"/>
      <c r="X1664" s="332"/>
      <c r="Y1664" s="332"/>
      <c r="Z1664" s="330"/>
      <c r="AA1664" s="330"/>
      <c r="AB1664" s="330"/>
      <c r="AC1664" s="330"/>
      <c r="AD1664" s="330"/>
      <c r="AE1664" s="431"/>
      <c r="AF1664" s="431"/>
      <c r="AG1664" s="431"/>
      <c r="AH1664" s="431"/>
      <c r="AI1664" s="431"/>
      <c r="AJ1664" s="431"/>
      <c r="AK1664" s="431"/>
      <c r="AL1664" s="394"/>
      <c r="AM1664" s="394"/>
      <c r="AN1664" s="394"/>
      <c r="AO1664" s="394"/>
      <c r="AP1664" s="394"/>
      <c r="AQ1664" s="394"/>
      <c r="AR1664" s="394"/>
      <c r="AS1664" s="395"/>
    </row>
    <row r="1665" spans="2:45">
      <c r="B1665" s="320" t="s">
        <v>739</v>
      </c>
      <c r="C1665" s="334"/>
      <c r="D1665" s="334"/>
      <c r="E1665" s="371"/>
      <c r="F1665" s="371"/>
      <c r="G1665" s="371"/>
      <c r="H1665" s="371"/>
      <c r="I1665" s="371"/>
      <c r="J1665" s="371"/>
      <c r="K1665" s="371"/>
      <c r="L1665" s="371"/>
      <c r="M1665" s="371"/>
      <c r="N1665" s="371"/>
      <c r="O1665" s="371"/>
      <c r="P1665" s="371"/>
      <c r="Q1665" s="371"/>
      <c r="R1665" s="287"/>
      <c r="S1665" s="336"/>
      <c r="T1665" s="336"/>
      <c r="U1665" s="336"/>
      <c r="V1665" s="335"/>
      <c r="W1665" s="335"/>
      <c r="X1665" s="335"/>
      <c r="Y1665" s="335"/>
      <c r="Z1665" s="336"/>
      <c r="AA1665" s="336"/>
      <c r="AB1665" s="336"/>
      <c r="AC1665" s="336"/>
      <c r="AD1665" s="336"/>
      <c r="AE1665" s="802">
        <f>HLOOKUP(AE35,'3.  Distribution Rates'!$C$122:$P$135,14,FALSE)</f>
        <v>0</v>
      </c>
      <c r="AF1665" s="802">
        <f>HLOOKUP(AF35,'3.  Distribution Rates'!$C$122:$P$135,14,FALSE)</f>
        <v>0</v>
      </c>
      <c r="AG1665" s="337">
        <f>HLOOKUP(AG35,'3.  Distribution Rates'!$C$122:$P$135,14,FALSE)</f>
        <v>0</v>
      </c>
      <c r="AH1665" s="337">
        <f>HLOOKUP(AH35,'3.  Distribution Rates'!$C$122:$P$135,14,FALSE)</f>
        <v>0</v>
      </c>
      <c r="AI1665" s="337">
        <f>HLOOKUP(AI35,'3.  Distribution Rates'!$C$122:$P$135,14,FALSE)</f>
        <v>0</v>
      </c>
      <c r="AJ1665" s="337">
        <f>HLOOKUP(AJ35,'3.  Distribution Rates'!$C$122:$P$135,14,FALSE)</f>
        <v>0</v>
      </c>
      <c r="AK1665" s="337">
        <f>HLOOKUP(AK35,'3.  Distribution Rates'!$C$122:$P$135,14,FALSE)</f>
        <v>0</v>
      </c>
      <c r="AL1665" s="337">
        <f>HLOOKUP(AL35,'3.  Distribution Rates'!$C$122:$P$135,14,FALSE)</f>
        <v>0</v>
      </c>
      <c r="AM1665" s="337">
        <f>HLOOKUP(AM35,'3.  Distribution Rates'!$C$122:$P$135,14,FALSE)</f>
        <v>0</v>
      </c>
      <c r="AN1665" s="337">
        <f>HLOOKUP(AN35,'3.  Distribution Rates'!$C$122:$P$135,14,FALSE)</f>
        <v>0</v>
      </c>
      <c r="AO1665" s="337">
        <f>HLOOKUP(AO35,'3.  Distribution Rates'!$C$122:$P$135,14,FALSE)</f>
        <v>0</v>
      </c>
      <c r="AP1665" s="337">
        <f>HLOOKUP(AP35,'3.  Distribution Rates'!$C$122:$P$135,14,FALSE)</f>
        <v>0</v>
      </c>
      <c r="AQ1665" s="337">
        <f>HLOOKUP(AQ35,'3.  Distribution Rates'!$C$122:$P$135,14,FALSE)</f>
        <v>0</v>
      </c>
      <c r="AR1665" s="337">
        <f>HLOOKUP(AR35,'3.  Distribution Rates'!$C$122:$P$135,14,FALSE)</f>
        <v>0</v>
      </c>
      <c r="AS1665" s="439"/>
    </row>
    <row r="1666" spans="2:45">
      <c r="B1666" s="320" t="s">
        <v>795</v>
      </c>
      <c r="C1666" s="341"/>
      <c r="D1666" s="305"/>
      <c r="E1666" s="275"/>
      <c r="F1666" s="275"/>
      <c r="G1666" s="275"/>
      <c r="H1666" s="275"/>
      <c r="I1666" s="275"/>
      <c r="J1666" s="275"/>
      <c r="K1666" s="275"/>
      <c r="L1666" s="275"/>
      <c r="M1666" s="275"/>
      <c r="N1666" s="275"/>
      <c r="O1666" s="275"/>
      <c r="P1666" s="275"/>
      <c r="Q1666" s="275"/>
      <c r="R1666" s="287"/>
      <c r="S1666" s="275"/>
      <c r="T1666" s="275"/>
      <c r="U1666" s="275"/>
      <c r="V1666" s="305"/>
      <c r="W1666" s="305"/>
      <c r="X1666" s="305"/>
      <c r="Y1666" s="305"/>
      <c r="Z1666" s="275"/>
      <c r="AA1666" s="275"/>
      <c r="AB1666" s="275"/>
      <c r="AC1666" s="275"/>
      <c r="AD1666" s="275"/>
      <c r="AE1666" s="373">
        <f>'4.  2011-2014 LRAM'!AM149*AE1665</f>
        <v>0</v>
      </c>
      <c r="AF1666" s="373">
        <f>'4.  2011-2014 LRAM'!AN149*AF1665</f>
        <v>0</v>
      </c>
      <c r="AG1666" s="373">
        <f>'4.  2011-2014 LRAM'!AO149*AG1665</f>
        <v>0</v>
      </c>
      <c r="AH1666" s="373">
        <f>'4.  2011-2014 LRAM'!AP149*AH1665</f>
        <v>0</v>
      </c>
      <c r="AI1666" s="373">
        <f>'4.  2011-2014 LRAM'!AQ149*AI1665</f>
        <v>0</v>
      </c>
      <c r="AJ1666" s="373">
        <f>'4.  2011-2014 LRAM'!AR149*AJ1665</f>
        <v>0</v>
      </c>
      <c r="AK1666" s="373">
        <f>'4.  2011-2014 LRAM'!AS149*AK1665</f>
        <v>0</v>
      </c>
      <c r="AL1666" s="373">
        <f>'4.  2011-2014 LRAM'!AT149*AL1665</f>
        <v>0</v>
      </c>
      <c r="AM1666" s="373">
        <f>'4.  2011-2014 LRAM'!AU149*AM1665</f>
        <v>0</v>
      </c>
      <c r="AN1666" s="373">
        <f>'4.  2011-2014 LRAM'!AV149*AN1665</f>
        <v>0</v>
      </c>
      <c r="AO1666" s="373">
        <f>'4.  2011-2014 LRAM'!AW149*AO1665</f>
        <v>0</v>
      </c>
      <c r="AP1666" s="373">
        <f>'4.  2011-2014 LRAM'!AX149*AP1665</f>
        <v>0</v>
      </c>
      <c r="AQ1666" s="373">
        <f>'4.  2011-2014 LRAM'!AY149*AQ1665</f>
        <v>0</v>
      </c>
      <c r="AR1666" s="373">
        <f>'4.  2011-2014 LRAM'!AZ149*AR1665</f>
        <v>0</v>
      </c>
      <c r="AS1666" s="613">
        <f t="shared" ref="AS1666:AS1669" si="2126">SUM(AE1666:AR1666)</f>
        <v>0</v>
      </c>
    </row>
    <row r="1667" spans="2:45">
      <c r="B1667" s="320" t="s">
        <v>796</v>
      </c>
      <c r="C1667" s="341"/>
      <c r="D1667" s="305"/>
      <c r="E1667" s="275"/>
      <c r="F1667" s="275"/>
      <c r="G1667" s="275"/>
      <c r="H1667" s="275"/>
      <c r="I1667" s="275"/>
      <c r="J1667" s="275"/>
      <c r="K1667" s="275"/>
      <c r="L1667" s="275"/>
      <c r="M1667" s="275"/>
      <c r="N1667" s="275"/>
      <c r="O1667" s="275"/>
      <c r="P1667" s="275"/>
      <c r="Q1667" s="275"/>
      <c r="R1667" s="287"/>
      <c r="S1667" s="275"/>
      <c r="T1667" s="275"/>
      <c r="U1667" s="275"/>
      <c r="V1667" s="305"/>
      <c r="W1667" s="305"/>
      <c r="X1667" s="305"/>
      <c r="Y1667" s="305"/>
      <c r="Z1667" s="275"/>
      <c r="AA1667" s="275"/>
      <c r="AB1667" s="275"/>
      <c r="AC1667" s="275"/>
      <c r="AD1667" s="275"/>
      <c r="AE1667" s="373">
        <f>'4.  2011-2014 LRAM'!AM288*AE1665</f>
        <v>0</v>
      </c>
      <c r="AF1667" s="373">
        <f>'4.  2011-2014 LRAM'!AN288*AF1665</f>
        <v>0</v>
      </c>
      <c r="AG1667" s="373">
        <f>'4.  2011-2014 LRAM'!AO288*AG1665</f>
        <v>0</v>
      </c>
      <c r="AH1667" s="373">
        <f>'4.  2011-2014 LRAM'!AP288*AH1665</f>
        <v>0</v>
      </c>
      <c r="AI1667" s="373">
        <f>'4.  2011-2014 LRAM'!AQ288*AI1665</f>
        <v>0</v>
      </c>
      <c r="AJ1667" s="373">
        <f>'4.  2011-2014 LRAM'!AR288*AJ1665</f>
        <v>0</v>
      </c>
      <c r="AK1667" s="373">
        <f>'4.  2011-2014 LRAM'!AS288*AK1665</f>
        <v>0</v>
      </c>
      <c r="AL1667" s="373">
        <f>'4.  2011-2014 LRAM'!AT288*AL1665</f>
        <v>0</v>
      </c>
      <c r="AM1667" s="373">
        <f>'4.  2011-2014 LRAM'!AU288*AM1665</f>
        <v>0</v>
      </c>
      <c r="AN1667" s="373">
        <f>'4.  2011-2014 LRAM'!AV288*AN1665</f>
        <v>0</v>
      </c>
      <c r="AO1667" s="373">
        <f>'4.  2011-2014 LRAM'!AW288*AO1665</f>
        <v>0</v>
      </c>
      <c r="AP1667" s="373">
        <f>'4.  2011-2014 LRAM'!AX288*AP1665</f>
        <v>0</v>
      </c>
      <c r="AQ1667" s="373">
        <f>'4.  2011-2014 LRAM'!AY288*AQ1665</f>
        <v>0</v>
      </c>
      <c r="AR1667" s="373">
        <f>'4.  2011-2014 LRAM'!AZ288*AR1665</f>
        <v>0</v>
      </c>
      <c r="AS1667" s="613">
        <f t="shared" si="2126"/>
        <v>0</v>
      </c>
    </row>
    <row r="1668" spans="2:45">
      <c r="B1668" s="320" t="s">
        <v>797</v>
      </c>
      <c r="C1668" s="341"/>
      <c r="D1668" s="305"/>
      <c r="E1668" s="275"/>
      <c r="F1668" s="275"/>
      <c r="G1668" s="275"/>
      <c r="H1668" s="275"/>
      <c r="I1668" s="275"/>
      <c r="J1668" s="275"/>
      <c r="K1668" s="275"/>
      <c r="L1668" s="275"/>
      <c r="M1668" s="275"/>
      <c r="N1668" s="275"/>
      <c r="O1668" s="275"/>
      <c r="P1668" s="275"/>
      <c r="Q1668" s="275"/>
      <c r="R1668" s="287"/>
      <c r="S1668" s="275"/>
      <c r="T1668" s="275"/>
      <c r="U1668" s="275"/>
      <c r="V1668" s="305"/>
      <c r="W1668" s="305"/>
      <c r="X1668" s="305"/>
      <c r="Y1668" s="305"/>
      <c r="Z1668" s="275"/>
      <c r="AA1668" s="275"/>
      <c r="AB1668" s="275"/>
      <c r="AC1668" s="275"/>
      <c r="AD1668" s="275"/>
      <c r="AE1668" s="373">
        <f>'4.  2011-2014 LRAM'!AM425*AE1665</f>
        <v>0</v>
      </c>
      <c r="AF1668" s="373">
        <f>'4.  2011-2014 LRAM'!AN425*AF1665</f>
        <v>0</v>
      </c>
      <c r="AG1668" s="373">
        <f>'4.  2011-2014 LRAM'!AO425*AG1665</f>
        <v>0</v>
      </c>
      <c r="AH1668" s="373">
        <f>'4.  2011-2014 LRAM'!AP425*AH1665</f>
        <v>0</v>
      </c>
      <c r="AI1668" s="373">
        <f>'4.  2011-2014 LRAM'!AQ425*AI1665</f>
        <v>0</v>
      </c>
      <c r="AJ1668" s="373">
        <f>'4.  2011-2014 LRAM'!AR425*AJ1665</f>
        <v>0</v>
      </c>
      <c r="AK1668" s="373">
        <f>'4.  2011-2014 LRAM'!AS425*AK1665</f>
        <v>0</v>
      </c>
      <c r="AL1668" s="373">
        <f>'4.  2011-2014 LRAM'!AT425*AL1665</f>
        <v>0</v>
      </c>
      <c r="AM1668" s="373">
        <f>'4.  2011-2014 LRAM'!AU425*AM1665</f>
        <v>0</v>
      </c>
      <c r="AN1668" s="373">
        <f>'4.  2011-2014 LRAM'!AV425*AN1665</f>
        <v>0</v>
      </c>
      <c r="AO1668" s="373">
        <f>'4.  2011-2014 LRAM'!AW425*AO1665</f>
        <v>0</v>
      </c>
      <c r="AP1668" s="373">
        <f>'4.  2011-2014 LRAM'!AX425*AP1665</f>
        <v>0</v>
      </c>
      <c r="AQ1668" s="373">
        <f>'4.  2011-2014 LRAM'!AY425*AQ1665</f>
        <v>0</v>
      </c>
      <c r="AR1668" s="373">
        <f>'4.  2011-2014 LRAM'!AZ425*AR1665</f>
        <v>0</v>
      </c>
      <c r="AS1668" s="613">
        <f t="shared" si="2126"/>
        <v>0</v>
      </c>
    </row>
    <row r="1669" spans="2:45">
      <c r="B1669" s="320" t="s">
        <v>798</v>
      </c>
      <c r="C1669" s="341"/>
      <c r="D1669" s="305"/>
      <c r="E1669" s="275"/>
      <c r="F1669" s="275"/>
      <c r="G1669" s="275"/>
      <c r="H1669" s="275"/>
      <c r="I1669" s="275"/>
      <c r="J1669" s="275"/>
      <c r="K1669" s="275"/>
      <c r="L1669" s="275"/>
      <c r="M1669" s="275"/>
      <c r="N1669" s="275"/>
      <c r="O1669" s="275"/>
      <c r="P1669" s="275"/>
      <c r="Q1669" s="275"/>
      <c r="R1669" s="287"/>
      <c r="S1669" s="275"/>
      <c r="T1669" s="275"/>
      <c r="U1669" s="275"/>
      <c r="V1669" s="305"/>
      <c r="W1669" s="305"/>
      <c r="X1669" s="305"/>
      <c r="Y1669" s="305"/>
      <c r="Z1669" s="275"/>
      <c r="AA1669" s="275"/>
      <c r="AB1669" s="275"/>
      <c r="AC1669" s="275"/>
      <c r="AD1669" s="275"/>
      <c r="AE1669" s="373">
        <f>'4.  2011-2014 LRAM'!AM561*AE1665</f>
        <v>0</v>
      </c>
      <c r="AF1669" s="373">
        <f>'4.  2011-2014 LRAM'!AN561*AF1665</f>
        <v>0</v>
      </c>
      <c r="AG1669" s="373">
        <f>'4.  2011-2014 LRAM'!AO561*AG1665</f>
        <v>0</v>
      </c>
      <c r="AH1669" s="373">
        <f>'4.  2011-2014 LRAM'!AP561*AH1665</f>
        <v>0</v>
      </c>
      <c r="AI1669" s="373">
        <f>'4.  2011-2014 LRAM'!AQ561*AI1665</f>
        <v>0</v>
      </c>
      <c r="AJ1669" s="373">
        <f>'4.  2011-2014 LRAM'!AR561*AJ1665</f>
        <v>0</v>
      </c>
      <c r="AK1669" s="373">
        <f>'4.  2011-2014 LRAM'!AS561*AK1665</f>
        <v>0</v>
      </c>
      <c r="AL1669" s="373">
        <f>'4.  2011-2014 LRAM'!AT561*AL1665</f>
        <v>0</v>
      </c>
      <c r="AM1669" s="373">
        <f>'4.  2011-2014 LRAM'!AU561*AM1665</f>
        <v>0</v>
      </c>
      <c r="AN1669" s="373">
        <f>'4.  2011-2014 LRAM'!AV561*AN1665</f>
        <v>0</v>
      </c>
      <c r="AO1669" s="373">
        <f>'4.  2011-2014 LRAM'!AW561*AO1665</f>
        <v>0</v>
      </c>
      <c r="AP1669" s="373">
        <f>'4.  2011-2014 LRAM'!AX561*AP1665</f>
        <v>0</v>
      </c>
      <c r="AQ1669" s="373">
        <f>'4.  2011-2014 LRAM'!AY561*AQ1665</f>
        <v>0</v>
      </c>
      <c r="AR1669" s="373">
        <f>'4.  2011-2014 LRAM'!AZ561*AR1665</f>
        <v>0</v>
      </c>
      <c r="AS1669" s="613">
        <f t="shared" si="2126"/>
        <v>0</v>
      </c>
    </row>
    <row r="1670" spans="2:45">
      <c r="B1670" s="320" t="s">
        <v>799</v>
      </c>
      <c r="C1670" s="341"/>
      <c r="D1670" s="305"/>
      <c r="E1670" s="275"/>
      <c r="F1670" s="275"/>
      <c r="G1670" s="275"/>
      <c r="H1670" s="275"/>
      <c r="I1670" s="275"/>
      <c r="J1670" s="275"/>
      <c r="K1670" s="275"/>
      <c r="L1670" s="275"/>
      <c r="M1670" s="275"/>
      <c r="N1670" s="275"/>
      <c r="O1670" s="275"/>
      <c r="P1670" s="275"/>
      <c r="Q1670" s="275"/>
      <c r="R1670" s="287"/>
      <c r="S1670" s="275"/>
      <c r="T1670" s="275"/>
      <c r="U1670" s="275"/>
      <c r="V1670" s="305"/>
      <c r="W1670" s="305"/>
      <c r="X1670" s="305"/>
      <c r="Y1670" s="305"/>
      <c r="Z1670" s="275"/>
      <c r="AA1670" s="275"/>
      <c r="AB1670" s="275"/>
      <c r="AC1670" s="275"/>
      <c r="AD1670" s="275"/>
      <c r="AE1670" s="373">
        <f t="shared" ref="AE1670:AR1670" si="2127">AE218*AE1665</f>
        <v>0</v>
      </c>
      <c r="AF1670" s="373">
        <f t="shared" si="2127"/>
        <v>0</v>
      </c>
      <c r="AG1670" s="373">
        <f t="shared" si="2127"/>
        <v>0</v>
      </c>
      <c r="AH1670" s="373">
        <f t="shared" si="2127"/>
        <v>0</v>
      </c>
      <c r="AI1670" s="373">
        <f t="shared" si="2127"/>
        <v>0</v>
      </c>
      <c r="AJ1670" s="373">
        <f t="shared" si="2127"/>
        <v>0</v>
      </c>
      <c r="AK1670" s="373">
        <f t="shared" si="2127"/>
        <v>0</v>
      </c>
      <c r="AL1670" s="373">
        <f t="shared" si="2127"/>
        <v>0</v>
      </c>
      <c r="AM1670" s="373">
        <f t="shared" si="2127"/>
        <v>0</v>
      </c>
      <c r="AN1670" s="373">
        <f t="shared" si="2127"/>
        <v>0</v>
      </c>
      <c r="AO1670" s="373">
        <f t="shared" si="2127"/>
        <v>0</v>
      </c>
      <c r="AP1670" s="373">
        <f t="shared" si="2127"/>
        <v>0</v>
      </c>
      <c r="AQ1670" s="373">
        <f t="shared" si="2127"/>
        <v>0</v>
      </c>
      <c r="AR1670" s="373">
        <f t="shared" si="2127"/>
        <v>0</v>
      </c>
      <c r="AS1670" s="613">
        <f>SUM(AE1670:AR1670)</f>
        <v>0</v>
      </c>
    </row>
    <row r="1671" spans="2:45">
      <c r="B1671" s="320" t="s">
        <v>800</v>
      </c>
      <c r="C1671" s="341"/>
      <c r="D1671" s="305"/>
      <c r="E1671" s="275"/>
      <c r="F1671" s="275"/>
      <c r="G1671" s="275"/>
      <c r="H1671" s="275"/>
      <c r="I1671" s="275"/>
      <c r="J1671" s="275"/>
      <c r="K1671" s="275"/>
      <c r="L1671" s="275"/>
      <c r="M1671" s="275"/>
      <c r="N1671" s="275"/>
      <c r="O1671" s="275"/>
      <c r="P1671" s="275"/>
      <c r="Q1671" s="275"/>
      <c r="R1671" s="287"/>
      <c r="S1671" s="275"/>
      <c r="T1671" s="275"/>
      <c r="U1671" s="275"/>
      <c r="V1671" s="305"/>
      <c r="W1671" s="305"/>
      <c r="X1671" s="305"/>
      <c r="Y1671" s="305"/>
      <c r="Z1671" s="275"/>
      <c r="AA1671" s="275"/>
      <c r="AB1671" s="275"/>
      <c r="AC1671" s="275"/>
      <c r="AD1671" s="275"/>
      <c r="AE1671" s="373">
        <f t="shared" ref="AE1671:AR1671" si="2128">AE408*AE1665</f>
        <v>0</v>
      </c>
      <c r="AF1671" s="373">
        <f t="shared" si="2128"/>
        <v>0</v>
      </c>
      <c r="AG1671" s="373">
        <f t="shared" si="2128"/>
        <v>0</v>
      </c>
      <c r="AH1671" s="373">
        <f t="shared" si="2128"/>
        <v>0</v>
      </c>
      <c r="AI1671" s="373">
        <f t="shared" si="2128"/>
        <v>0</v>
      </c>
      <c r="AJ1671" s="373">
        <f t="shared" si="2128"/>
        <v>0</v>
      </c>
      <c r="AK1671" s="373">
        <f t="shared" si="2128"/>
        <v>0</v>
      </c>
      <c r="AL1671" s="373">
        <f t="shared" si="2128"/>
        <v>0</v>
      </c>
      <c r="AM1671" s="373">
        <f t="shared" si="2128"/>
        <v>0</v>
      </c>
      <c r="AN1671" s="373">
        <f t="shared" si="2128"/>
        <v>0</v>
      </c>
      <c r="AO1671" s="373">
        <f t="shared" si="2128"/>
        <v>0</v>
      </c>
      <c r="AP1671" s="373">
        <f t="shared" si="2128"/>
        <v>0</v>
      </c>
      <c r="AQ1671" s="373">
        <f t="shared" si="2128"/>
        <v>0</v>
      </c>
      <c r="AR1671" s="373">
        <f t="shared" si="2128"/>
        <v>0</v>
      </c>
      <c r="AS1671" s="613">
        <f>SUM(AE1671:AR1671)</f>
        <v>0</v>
      </c>
    </row>
    <row r="1672" spans="2:45">
      <c r="B1672" s="320" t="s">
        <v>801</v>
      </c>
      <c r="C1672" s="341"/>
      <c r="D1672" s="305"/>
      <c r="E1672" s="275"/>
      <c r="F1672" s="275"/>
      <c r="G1672" s="275"/>
      <c r="H1672" s="275"/>
      <c r="I1672" s="275"/>
      <c r="J1672" s="275"/>
      <c r="K1672" s="275"/>
      <c r="L1672" s="275"/>
      <c r="M1672" s="275"/>
      <c r="N1672" s="275"/>
      <c r="O1672" s="275"/>
      <c r="P1672" s="275"/>
      <c r="Q1672" s="275"/>
      <c r="R1672" s="287"/>
      <c r="S1672" s="275"/>
      <c r="T1672" s="275"/>
      <c r="U1672" s="275"/>
      <c r="V1672" s="305"/>
      <c r="W1672" s="305"/>
      <c r="X1672" s="305"/>
      <c r="Y1672" s="305"/>
      <c r="Z1672" s="275"/>
      <c r="AA1672" s="275"/>
      <c r="AB1672" s="275"/>
      <c r="AC1672" s="275"/>
      <c r="AD1672" s="275"/>
      <c r="AE1672" s="373">
        <f t="shared" ref="AE1672:AR1672" si="2129">AE598*AE1665</f>
        <v>0</v>
      </c>
      <c r="AF1672" s="373">
        <f t="shared" si="2129"/>
        <v>0</v>
      </c>
      <c r="AG1672" s="373">
        <f>AG598*AG1665</f>
        <v>0</v>
      </c>
      <c r="AH1672" s="373">
        <f t="shared" si="2129"/>
        <v>0</v>
      </c>
      <c r="AI1672" s="373">
        <f t="shared" si="2129"/>
        <v>0</v>
      </c>
      <c r="AJ1672" s="373">
        <f t="shared" si="2129"/>
        <v>0</v>
      </c>
      <c r="AK1672" s="373">
        <f t="shared" si="2129"/>
        <v>0</v>
      </c>
      <c r="AL1672" s="373">
        <f t="shared" si="2129"/>
        <v>0</v>
      </c>
      <c r="AM1672" s="373">
        <f t="shared" si="2129"/>
        <v>0</v>
      </c>
      <c r="AN1672" s="373">
        <f t="shared" si="2129"/>
        <v>0</v>
      </c>
      <c r="AO1672" s="373">
        <f t="shared" si="2129"/>
        <v>0</v>
      </c>
      <c r="AP1672" s="373">
        <f t="shared" si="2129"/>
        <v>0</v>
      </c>
      <c r="AQ1672" s="373">
        <f t="shared" si="2129"/>
        <v>0</v>
      </c>
      <c r="AR1672" s="373">
        <f t="shared" si="2129"/>
        <v>0</v>
      </c>
      <c r="AS1672" s="613">
        <f>SUM(AE1672:AR1672)</f>
        <v>0</v>
      </c>
    </row>
    <row r="1673" spans="2:45">
      <c r="B1673" s="320" t="s">
        <v>802</v>
      </c>
      <c r="C1673" s="341"/>
      <c r="D1673" s="305"/>
      <c r="E1673" s="275"/>
      <c r="F1673" s="275"/>
      <c r="G1673" s="275"/>
      <c r="H1673" s="275"/>
      <c r="I1673" s="275"/>
      <c r="J1673" s="275"/>
      <c r="K1673" s="275"/>
      <c r="L1673" s="275"/>
      <c r="M1673" s="275"/>
      <c r="N1673" s="275"/>
      <c r="O1673" s="275"/>
      <c r="P1673" s="275"/>
      <c r="Q1673" s="275"/>
      <c r="R1673" s="287"/>
      <c r="S1673" s="275"/>
      <c r="T1673" s="275"/>
      <c r="U1673" s="275"/>
      <c r="V1673" s="305"/>
      <c r="W1673" s="305"/>
      <c r="X1673" s="305"/>
      <c r="Y1673" s="305"/>
      <c r="Z1673" s="275"/>
      <c r="AA1673" s="275"/>
      <c r="AB1673" s="275"/>
      <c r="AC1673" s="275"/>
      <c r="AD1673" s="275"/>
      <c r="AE1673" s="373">
        <f t="shared" ref="AE1673:AR1673" si="2130">AE792*AE1665</f>
        <v>0</v>
      </c>
      <c r="AF1673" s="373">
        <f t="shared" si="2130"/>
        <v>0</v>
      </c>
      <c r="AG1673" s="373">
        <f t="shared" si="2130"/>
        <v>0</v>
      </c>
      <c r="AH1673" s="373">
        <f t="shared" si="2130"/>
        <v>0</v>
      </c>
      <c r="AI1673" s="373">
        <f t="shared" si="2130"/>
        <v>0</v>
      </c>
      <c r="AJ1673" s="373">
        <f t="shared" si="2130"/>
        <v>0</v>
      </c>
      <c r="AK1673" s="373">
        <f t="shared" si="2130"/>
        <v>0</v>
      </c>
      <c r="AL1673" s="373">
        <f t="shared" si="2130"/>
        <v>0</v>
      </c>
      <c r="AM1673" s="373">
        <f t="shared" si="2130"/>
        <v>0</v>
      </c>
      <c r="AN1673" s="373">
        <f t="shared" si="2130"/>
        <v>0</v>
      </c>
      <c r="AO1673" s="373">
        <f t="shared" si="2130"/>
        <v>0</v>
      </c>
      <c r="AP1673" s="373">
        <f t="shared" si="2130"/>
        <v>0</v>
      </c>
      <c r="AQ1673" s="373">
        <f t="shared" si="2130"/>
        <v>0</v>
      </c>
      <c r="AR1673" s="373">
        <f t="shared" si="2130"/>
        <v>0</v>
      </c>
      <c r="AS1673" s="613">
        <f t="shared" ref="AS1673:AS1678" si="2131">SUM(AE1673:AR1673)</f>
        <v>0</v>
      </c>
    </row>
    <row r="1674" spans="2:45">
      <c r="B1674" s="320" t="s">
        <v>803</v>
      </c>
      <c r="C1674" s="341"/>
      <c r="D1674" s="305"/>
      <c r="E1674" s="275"/>
      <c r="F1674" s="275"/>
      <c r="G1674" s="275"/>
      <c r="H1674" s="275"/>
      <c r="I1674" s="275"/>
      <c r="J1674" s="275"/>
      <c r="K1674" s="275"/>
      <c r="L1674" s="275"/>
      <c r="M1674" s="275"/>
      <c r="N1674" s="275"/>
      <c r="O1674" s="275"/>
      <c r="P1674" s="275"/>
      <c r="Q1674" s="275"/>
      <c r="R1674" s="287"/>
      <c r="S1674" s="275"/>
      <c r="T1674" s="275"/>
      <c r="U1674" s="275"/>
      <c r="V1674" s="305"/>
      <c r="W1674" s="305"/>
      <c r="X1674" s="305"/>
      <c r="Y1674" s="305"/>
      <c r="Z1674" s="275"/>
      <c r="AA1674" s="275"/>
      <c r="AB1674" s="275"/>
      <c r="AC1674" s="275"/>
      <c r="AD1674" s="275"/>
      <c r="AE1674" s="373">
        <f t="shared" ref="AE1674:AR1674" si="2132">AE987*AE1665</f>
        <v>0</v>
      </c>
      <c r="AF1674" s="373">
        <f t="shared" si="2132"/>
        <v>0</v>
      </c>
      <c r="AG1674" s="373">
        <f t="shared" si="2132"/>
        <v>0</v>
      </c>
      <c r="AH1674" s="373">
        <f t="shared" si="2132"/>
        <v>0</v>
      </c>
      <c r="AI1674" s="373">
        <f t="shared" si="2132"/>
        <v>0</v>
      </c>
      <c r="AJ1674" s="373">
        <f t="shared" si="2132"/>
        <v>0</v>
      </c>
      <c r="AK1674" s="373">
        <f t="shared" si="2132"/>
        <v>0</v>
      </c>
      <c r="AL1674" s="373">
        <f t="shared" si="2132"/>
        <v>0</v>
      </c>
      <c r="AM1674" s="373">
        <f t="shared" si="2132"/>
        <v>0</v>
      </c>
      <c r="AN1674" s="373">
        <f t="shared" si="2132"/>
        <v>0</v>
      </c>
      <c r="AO1674" s="373">
        <f t="shared" si="2132"/>
        <v>0</v>
      </c>
      <c r="AP1674" s="373">
        <f t="shared" si="2132"/>
        <v>0</v>
      </c>
      <c r="AQ1674" s="373">
        <f t="shared" si="2132"/>
        <v>0</v>
      </c>
      <c r="AR1674" s="373">
        <f t="shared" si="2132"/>
        <v>0</v>
      </c>
      <c r="AS1674" s="613">
        <f t="shared" si="2131"/>
        <v>0</v>
      </c>
    </row>
    <row r="1675" spans="2:45">
      <c r="B1675" s="320" t="s">
        <v>804</v>
      </c>
      <c r="C1675" s="341"/>
      <c r="D1675" s="305"/>
      <c r="E1675" s="275"/>
      <c r="F1675" s="275"/>
      <c r="G1675" s="275"/>
      <c r="H1675" s="275"/>
      <c r="I1675" s="275"/>
      <c r="J1675" s="275"/>
      <c r="K1675" s="275"/>
      <c r="L1675" s="275"/>
      <c r="M1675" s="275"/>
      <c r="N1675" s="275"/>
      <c r="O1675" s="275"/>
      <c r="P1675" s="275"/>
      <c r="Q1675" s="275"/>
      <c r="R1675" s="287"/>
      <c r="S1675" s="275"/>
      <c r="T1675" s="275"/>
      <c r="U1675" s="275"/>
      <c r="V1675" s="305"/>
      <c r="W1675" s="305"/>
      <c r="X1675" s="305"/>
      <c r="Y1675" s="305"/>
      <c r="Z1675" s="275"/>
      <c r="AA1675" s="275"/>
      <c r="AB1675" s="275"/>
      <c r="AC1675" s="275"/>
      <c r="AD1675" s="275"/>
      <c r="AE1675" s="373">
        <f t="shared" ref="AE1675:AR1675" si="2133">AE1182*AE1665</f>
        <v>0</v>
      </c>
      <c r="AF1675" s="373">
        <f t="shared" si="2133"/>
        <v>0</v>
      </c>
      <c r="AG1675" s="373">
        <f t="shared" si="2133"/>
        <v>0</v>
      </c>
      <c r="AH1675" s="373">
        <f t="shared" si="2133"/>
        <v>0</v>
      </c>
      <c r="AI1675" s="373">
        <f t="shared" si="2133"/>
        <v>0</v>
      </c>
      <c r="AJ1675" s="373">
        <f t="shared" si="2133"/>
        <v>0</v>
      </c>
      <c r="AK1675" s="373">
        <f t="shared" si="2133"/>
        <v>0</v>
      </c>
      <c r="AL1675" s="373">
        <f t="shared" si="2133"/>
        <v>0</v>
      </c>
      <c r="AM1675" s="373">
        <f t="shared" si="2133"/>
        <v>0</v>
      </c>
      <c r="AN1675" s="373">
        <f t="shared" si="2133"/>
        <v>0</v>
      </c>
      <c r="AO1675" s="373">
        <f t="shared" si="2133"/>
        <v>0</v>
      </c>
      <c r="AP1675" s="373">
        <f t="shared" si="2133"/>
        <v>0</v>
      </c>
      <c r="AQ1675" s="373">
        <f t="shared" si="2133"/>
        <v>0</v>
      </c>
      <c r="AR1675" s="373">
        <f t="shared" si="2133"/>
        <v>0</v>
      </c>
      <c r="AS1675" s="613">
        <f t="shared" si="2131"/>
        <v>0</v>
      </c>
    </row>
    <row r="1676" spans="2:45">
      <c r="B1676" s="320" t="s">
        <v>805</v>
      </c>
      <c r="C1676" s="341"/>
      <c r="D1676" s="305"/>
      <c r="E1676" s="275"/>
      <c r="F1676" s="275"/>
      <c r="G1676" s="275"/>
      <c r="H1676" s="275"/>
      <c r="I1676" s="275"/>
      <c r="J1676" s="275"/>
      <c r="K1676" s="275"/>
      <c r="L1676" s="275"/>
      <c r="M1676" s="275"/>
      <c r="N1676" s="275"/>
      <c r="O1676" s="275"/>
      <c r="P1676" s="275"/>
      <c r="Q1676" s="275"/>
      <c r="R1676" s="287"/>
      <c r="S1676" s="275"/>
      <c r="T1676" s="275"/>
      <c r="U1676" s="275"/>
      <c r="V1676" s="305"/>
      <c r="W1676" s="305"/>
      <c r="X1676" s="305"/>
      <c r="Y1676" s="305"/>
      <c r="Z1676" s="275"/>
      <c r="AA1676" s="275"/>
      <c r="AB1676" s="275"/>
      <c r="AC1676" s="275"/>
      <c r="AD1676" s="275"/>
      <c r="AE1676" s="373">
        <f t="shared" ref="AE1676:AR1676" si="2134">AE1377*AE1665</f>
        <v>0</v>
      </c>
      <c r="AF1676" s="373">
        <f t="shared" si="2134"/>
        <v>0</v>
      </c>
      <c r="AG1676" s="373">
        <f t="shared" si="2134"/>
        <v>0</v>
      </c>
      <c r="AH1676" s="373">
        <f t="shared" si="2134"/>
        <v>0</v>
      </c>
      <c r="AI1676" s="373">
        <f t="shared" si="2134"/>
        <v>0</v>
      </c>
      <c r="AJ1676" s="373">
        <f t="shared" si="2134"/>
        <v>0</v>
      </c>
      <c r="AK1676" s="373">
        <f t="shared" si="2134"/>
        <v>0</v>
      </c>
      <c r="AL1676" s="373">
        <f t="shared" si="2134"/>
        <v>0</v>
      </c>
      <c r="AM1676" s="373">
        <f t="shared" si="2134"/>
        <v>0</v>
      </c>
      <c r="AN1676" s="373">
        <f t="shared" si="2134"/>
        <v>0</v>
      </c>
      <c r="AO1676" s="373">
        <f t="shared" si="2134"/>
        <v>0</v>
      </c>
      <c r="AP1676" s="373">
        <f t="shared" si="2134"/>
        <v>0</v>
      </c>
      <c r="AQ1676" s="373">
        <f t="shared" si="2134"/>
        <v>0</v>
      </c>
      <c r="AR1676" s="373">
        <f t="shared" si="2134"/>
        <v>0</v>
      </c>
      <c r="AS1676" s="613">
        <f t="shared" si="2131"/>
        <v>0</v>
      </c>
    </row>
    <row r="1677" spans="2:45">
      <c r="B1677" s="320" t="s">
        <v>806</v>
      </c>
      <c r="C1677" s="341"/>
      <c r="D1677" s="305"/>
      <c r="E1677" s="275"/>
      <c r="F1677" s="275"/>
      <c r="G1677" s="275"/>
      <c r="H1677" s="275"/>
      <c r="I1677" s="275"/>
      <c r="J1677" s="275"/>
      <c r="K1677" s="275"/>
      <c r="L1677" s="275"/>
      <c r="M1677" s="275"/>
      <c r="N1677" s="275"/>
      <c r="O1677" s="275"/>
      <c r="P1677" s="275"/>
      <c r="Q1677" s="275"/>
      <c r="R1677" s="287"/>
      <c r="S1677" s="275"/>
      <c r="T1677" s="275"/>
      <c r="U1677" s="275"/>
      <c r="V1677" s="305"/>
      <c r="W1677" s="305"/>
      <c r="X1677" s="305"/>
      <c r="Y1677" s="305"/>
      <c r="Z1677" s="275"/>
      <c r="AA1677" s="275"/>
      <c r="AB1677" s="275"/>
      <c r="AC1677" s="275"/>
      <c r="AD1677" s="275"/>
      <c r="AE1677" s="373">
        <f t="shared" ref="AE1677:AR1677" si="2135">AE1571*AE1665</f>
        <v>0</v>
      </c>
      <c r="AF1677" s="373">
        <f t="shared" si="2135"/>
        <v>0</v>
      </c>
      <c r="AG1677" s="373">
        <f t="shared" si="2135"/>
        <v>0</v>
      </c>
      <c r="AH1677" s="373">
        <f t="shared" si="2135"/>
        <v>0</v>
      </c>
      <c r="AI1677" s="373">
        <f t="shared" si="2135"/>
        <v>0</v>
      </c>
      <c r="AJ1677" s="373">
        <f t="shared" si="2135"/>
        <v>0</v>
      </c>
      <c r="AK1677" s="373">
        <f t="shared" si="2135"/>
        <v>0</v>
      </c>
      <c r="AL1677" s="373">
        <f t="shared" si="2135"/>
        <v>0</v>
      </c>
      <c r="AM1677" s="373">
        <f t="shared" si="2135"/>
        <v>0</v>
      </c>
      <c r="AN1677" s="373">
        <f t="shared" si="2135"/>
        <v>0</v>
      </c>
      <c r="AO1677" s="373">
        <f t="shared" si="2135"/>
        <v>0</v>
      </c>
      <c r="AP1677" s="373">
        <f t="shared" si="2135"/>
        <v>0</v>
      </c>
      <c r="AQ1677" s="373">
        <f t="shared" si="2135"/>
        <v>0</v>
      </c>
      <c r="AR1677" s="373">
        <f t="shared" si="2135"/>
        <v>0</v>
      </c>
      <c r="AS1677" s="613">
        <f t="shared" si="2131"/>
        <v>0</v>
      </c>
    </row>
    <row r="1678" spans="2:45" ht="15.75">
      <c r="B1678" s="345" t="s">
        <v>901</v>
      </c>
      <c r="C1678" s="341"/>
      <c r="D1678" s="332"/>
      <c r="E1678" s="330"/>
      <c r="F1678" s="330"/>
      <c r="G1678" s="330"/>
      <c r="H1678" s="330"/>
      <c r="I1678" s="330"/>
      <c r="J1678" s="330"/>
      <c r="K1678" s="330"/>
      <c r="L1678" s="330"/>
      <c r="M1678" s="330"/>
      <c r="N1678" s="330"/>
      <c r="O1678" s="330"/>
      <c r="P1678" s="330"/>
      <c r="Q1678" s="330"/>
      <c r="R1678" s="296"/>
      <c r="S1678" s="330"/>
      <c r="T1678" s="330"/>
      <c r="U1678" s="330"/>
      <c r="V1678" s="332"/>
      <c r="W1678" s="332"/>
      <c r="X1678" s="332"/>
      <c r="Y1678" s="332"/>
      <c r="Z1678" s="330"/>
      <c r="AA1678" s="330"/>
      <c r="AB1678" s="330"/>
      <c r="AC1678" s="330"/>
      <c r="AD1678" s="330"/>
      <c r="AE1678" s="342">
        <f>SUM(AE1666:AE1677)</f>
        <v>0</v>
      </c>
      <c r="AF1678" s="342">
        <f t="shared" ref="AF1678:AR1678" si="2136">SUM(AF1666:AF1677)</f>
        <v>0</v>
      </c>
      <c r="AG1678" s="342">
        <f>SUM(AG1666:AG1677)</f>
        <v>0</v>
      </c>
      <c r="AH1678" s="342">
        <f t="shared" si="2136"/>
        <v>0</v>
      </c>
      <c r="AI1678" s="342">
        <f t="shared" si="2136"/>
        <v>0</v>
      </c>
      <c r="AJ1678" s="342">
        <f t="shared" si="2136"/>
        <v>0</v>
      </c>
      <c r="AK1678" s="342">
        <f t="shared" si="2136"/>
        <v>0</v>
      </c>
      <c r="AL1678" s="342">
        <f t="shared" si="2136"/>
        <v>0</v>
      </c>
      <c r="AM1678" s="342">
        <f t="shared" si="2136"/>
        <v>0</v>
      </c>
      <c r="AN1678" s="342">
        <f t="shared" si="2136"/>
        <v>0</v>
      </c>
      <c r="AO1678" s="342">
        <f t="shared" si="2136"/>
        <v>0</v>
      </c>
      <c r="AP1678" s="342">
        <f t="shared" si="2136"/>
        <v>0</v>
      </c>
      <c r="AQ1678" s="342">
        <f t="shared" si="2136"/>
        <v>0</v>
      </c>
      <c r="AR1678" s="342">
        <f t="shared" si="2136"/>
        <v>0</v>
      </c>
      <c r="AS1678" s="402">
        <f t="shared" si="2131"/>
        <v>0</v>
      </c>
    </row>
    <row r="1679" spans="2:45" ht="15.75">
      <c r="B1679" s="345" t="s">
        <v>902</v>
      </c>
      <c r="C1679" s="341"/>
      <c r="D1679" s="346"/>
      <c r="E1679" s="330"/>
      <c r="F1679" s="330"/>
      <c r="G1679" s="330"/>
      <c r="H1679" s="330"/>
      <c r="I1679" s="330"/>
      <c r="J1679" s="330"/>
      <c r="K1679" s="330"/>
      <c r="L1679" s="330"/>
      <c r="M1679" s="330"/>
      <c r="N1679" s="330"/>
      <c r="O1679" s="330"/>
      <c r="P1679" s="330"/>
      <c r="Q1679" s="330"/>
      <c r="R1679" s="296"/>
      <c r="S1679" s="330"/>
      <c r="T1679" s="330"/>
      <c r="U1679" s="330"/>
      <c r="V1679" s="332"/>
      <c r="W1679" s="332"/>
      <c r="X1679" s="332"/>
      <c r="Y1679" s="332"/>
      <c r="Z1679" s="330"/>
      <c r="AA1679" s="330"/>
      <c r="AB1679" s="330"/>
      <c r="AC1679" s="330"/>
      <c r="AD1679" s="330"/>
      <c r="AE1679" s="343">
        <f>AE1663*AE1665</f>
        <v>0</v>
      </c>
      <c r="AF1679" s="343">
        <f t="shared" ref="AF1679:AR1679" si="2137">AF1663*AF1665</f>
        <v>0</v>
      </c>
      <c r="AG1679" s="343">
        <f t="shared" si="2137"/>
        <v>0</v>
      </c>
      <c r="AH1679" s="343">
        <f t="shared" si="2137"/>
        <v>0</v>
      </c>
      <c r="AI1679" s="343">
        <f t="shared" si="2137"/>
        <v>0</v>
      </c>
      <c r="AJ1679" s="343">
        <f t="shared" si="2137"/>
        <v>0</v>
      </c>
      <c r="AK1679" s="343">
        <f t="shared" si="2137"/>
        <v>0</v>
      </c>
      <c r="AL1679" s="343">
        <f t="shared" si="2137"/>
        <v>0</v>
      </c>
      <c r="AM1679" s="343">
        <f t="shared" si="2137"/>
        <v>0</v>
      </c>
      <c r="AN1679" s="343">
        <f t="shared" si="2137"/>
        <v>0</v>
      </c>
      <c r="AO1679" s="343">
        <f t="shared" si="2137"/>
        <v>0</v>
      </c>
      <c r="AP1679" s="343">
        <f t="shared" si="2137"/>
        <v>0</v>
      </c>
      <c r="AQ1679" s="343">
        <f t="shared" si="2137"/>
        <v>0</v>
      </c>
      <c r="AR1679" s="343">
        <f t="shared" si="2137"/>
        <v>0</v>
      </c>
      <c r="AS1679" s="402">
        <f>SUM(AE1679:AR1679)</f>
        <v>0</v>
      </c>
    </row>
    <row r="1680" spans="2:45" ht="15.75">
      <c r="B1680" s="345" t="s">
        <v>903</v>
      </c>
      <c r="C1680" s="341"/>
      <c r="D1680" s="346"/>
      <c r="E1680" s="330"/>
      <c r="F1680" s="330"/>
      <c r="G1680" s="330"/>
      <c r="H1680" s="330"/>
      <c r="I1680" s="330"/>
      <c r="J1680" s="330"/>
      <c r="K1680" s="330"/>
      <c r="L1680" s="330"/>
      <c r="M1680" s="330"/>
      <c r="N1680" s="330"/>
      <c r="O1680" s="330"/>
      <c r="P1680" s="330"/>
      <c r="Q1680" s="330"/>
      <c r="R1680" s="296"/>
      <c r="S1680" s="330"/>
      <c r="T1680" s="330"/>
      <c r="U1680" s="330"/>
      <c r="V1680" s="346"/>
      <c r="W1680" s="346"/>
      <c r="X1680" s="346"/>
      <c r="Y1680" s="346"/>
      <c r="Z1680" s="330"/>
      <c r="AA1680" s="330"/>
      <c r="AB1680" s="330"/>
      <c r="AC1680" s="330"/>
      <c r="AD1680" s="330"/>
      <c r="AE1680" s="347"/>
      <c r="AF1680" s="347"/>
      <c r="AG1680" s="347"/>
      <c r="AH1680" s="347"/>
      <c r="AI1680" s="347"/>
      <c r="AJ1680" s="347"/>
      <c r="AK1680" s="347"/>
      <c r="AL1680" s="347"/>
      <c r="AM1680" s="347"/>
      <c r="AN1680" s="347"/>
      <c r="AO1680" s="347"/>
      <c r="AP1680" s="347"/>
      <c r="AQ1680" s="347"/>
      <c r="AR1680" s="347"/>
      <c r="AS1680" s="402">
        <f>AS1678-AS1679</f>
        <v>0</v>
      </c>
    </row>
    <row r="1681" spans="1:45">
      <c r="B1681" s="376"/>
      <c r="C1681" s="440"/>
      <c r="D1681" s="440"/>
      <c r="E1681" s="441"/>
      <c r="F1681" s="441"/>
      <c r="G1681" s="441"/>
      <c r="H1681" s="441"/>
      <c r="I1681" s="441"/>
      <c r="J1681" s="441"/>
      <c r="K1681" s="441"/>
      <c r="L1681" s="441"/>
      <c r="M1681" s="441"/>
      <c r="N1681" s="441"/>
      <c r="O1681" s="441"/>
      <c r="P1681" s="441"/>
      <c r="Q1681" s="441"/>
      <c r="R1681" s="442"/>
      <c r="S1681" s="441"/>
      <c r="T1681" s="441"/>
      <c r="U1681" s="441"/>
      <c r="V1681" s="440"/>
      <c r="W1681" s="443"/>
      <c r="X1681" s="440"/>
      <c r="Y1681" s="440"/>
      <c r="Z1681" s="441"/>
      <c r="AA1681" s="441"/>
      <c r="AB1681" s="441"/>
      <c r="AC1681" s="441"/>
      <c r="AD1681" s="441"/>
      <c r="AE1681" s="749"/>
      <c r="AF1681" s="749"/>
      <c r="AG1681" s="749"/>
      <c r="AH1681" s="749"/>
      <c r="AI1681" s="749"/>
      <c r="AJ1681" s="749"/>
      <c r="AK1681" s="749"/>
      <c r="AL1681" s="749"/>
      <c r="AM1681" s="749"/>
      <c r="AN1681" s="749"/>
      <c r="AO1681" s="749"/>
      <c r="AP1681" s="749"/>
      <c r="AQ1681" s="749"/>
      <c r="AR1681" s="749"/>
      <c r="AS1681" s="765"/>
    </row>
    <row r="1682" spans="1:45" ht="19.5" customHeight="1">
      <c r="B1682" s="363" t="s">
        <v>589</v>
      </c>
      <c r="C1682" s="382"/>
      <c r="D1682" s="383"/>
      <c r="E1682" s="383"/>
      <c r="F1682" s="383"/>
      <c r="G1682" s="383"/>
      <c r="H1682" s="383"/>
      <c r="I1682" s="383"/>
      <c r="J1682" s="383"/>
      <c r="K1682" s="383"/>
      <c r="L1682" s="383"/>
      <c r="M1682" s="383"/>
      <c r="N1682" s="383"/>
      <c r="O1682" s="383"/>
      <c r="P1682" s="383"/>
      <c r="Q1682" s="383"/>
      <c r="R1682" s="383"/>
      <c r="S1682" s="383"/>
      <c r="T1682" s="383"/>
      <c r="U1682" s="383"/>
      <c r="V1682" s="366"/>
      <c r="W1682" s="367"/>
      <c r="X1682" s="383"/>
      <c r="Y1682" s="383"/>
      <c r="Z1682" s="383"/>
      <c r="AA1682" s="383"/>
      <c r="AB1682" s="383"/>
      <c r="AC1682" s="383"/>
      <c r="AD1682" s="383"/>
      <c r="AE1682" s="404"/>
      <c r="AF1682" s="404"/>
      <c r="AG1682" s="404"/>
      <c r="AH1682" s="404"/>
      <c r="AI1682" s="404"/>
      <c r="AJ1682" s="404"/>
      <c r="AK1682" s="404"/>
      <c r="AL1682" s="404"/>
      <c r="AM1682" s="404"/>
      <c r="AN1682" s="404"/>
      <c r="AO1682" s="404"/>
      <c r="AP1682" s="404"/>
      <c r="AQ1682" s="404"/>
      <c r="AR1682" s="404"/>
      <c r="AS1682" s="384"/>
    </row>
    <row r="1683" spans="1:45" ht="19.5" customHeight="1">
      <c r="B1683" s="738"/>
      <c r="C1683" s="739"/>
      <c r="D1683" s="720"/>
      <c r="E1683" s="720"/>
      <c r="F1683" s="720"/>
      <c r="G1683" s="720"/>
      <c r="H1683" s="720"/>
      <c r="I1683" s="720"/>
      <c r="J1683" s="720"/>
      <c r="K1683" s="720"/>
      <c r="L1683" s="720"/>
      <c r="M1683" s="720"/>
      <c r="N1683" s="720"/>
      <c r="O1683" s="720"/>
      <c r="P1683" s="720"/>
      <c r="Q1683" s="720"/>
      <c r="R1683" s="720"/>
      <c r="S1683" s="720"/>
      <c r="T1683" s="720"/>
      <c r="U1683" s="720"/>
      <c r="V1683" s="300"/>
      <c r="W1683" s="740"/>
      <c r="X1683" s="720"/>
      <c r="Y1683" s="720"/>
      <c r="Z1683" s="720"/>
      <c r="AA1683" s="720"/>
      <c r="AB1683" s="720"/>
      <c r="AC1683" s="720"/>
      <c r="AD1683" s="720"/>
      <c r="AE1683" s="251"/>
      <c r="AF1683" s="251"/>
      <c r="AG1683" s="251"/>
      <c r="AH1683" s="251"/>
      <c r="AI1683" s="251"/>
      <c r="AJ1683" s="251"/>
      <c r="AK1683" s="251"/>
      <c r="AL1683" s="251"/>
      <c r="AM1683" s="251"/>
      <c r="AN1683" s="251"/>
      <c r="AO1683" s="251"/>
      <c r="AP1683" s="251"/>
      <c r="AQ1683" s="251"/>
      <c r="AR1683" s="251"/>
      <c r="AS1683" s="252"/>
    </row>
    <row r="1684" spans="1:45" ht="15.75">
      <c r="B1684" s="276" t="s">
        <v>813</v>
      </c>
      <c r="C1684" s="277"/>
      <c r="D1684" s="577" t="s">
        <v>523</v>
      </c>
      <c r="E1684" s="249"/>
      <c r="F1684" s="577"/>
      <c r="G1684" s="249"/>
      <c r="H1684" s="249"/>
      <c r="I1684" s="249"/>
      <c r="J1684" s="249"/>
      <c r="K1684" s="249"/>
      <c r="L1684" s="249"/>
      <c r="M1684" s="249"/>
      <c r="N1684" s="249"/>
      <c r="O1684" s="249"/>
      <c r="P1684" s="249"/>
      <c r="Q1684" s="249"/>
      <c r="R1684" s="277"/>
      <c r="S1684" s="249"/>
      <c r="T1684" s="249"/>
      <c r="U1684" s="249"/>
      <c r="V1684" s="249"/>
      <c r="W1684" s="249"/>
      <c r="X1684" s="249"/>
      <c r="Y1684" s="249"/>
      <c r="Z1684" s="249"/>
      <c r="AA1684" s="249"/>
      <c r="AB1684" s="249"/>
      <c r="AC1684" s="249"/>
      <c r="AD1684" s="249"/>
      <c r="AE1684" s="266"/>
      <c r="AF1684" s="263"/>
      <c r="AG1684" s="263"/>
      <c r="AH1684" s="263"/>
      <c r="AI1684" s="263"/>
      <c r="AJ1684" s="263"/>
      <c r="AK1684" s="263"/>
      <c r="AL1684" s="263"/>
      <c r="AM1684" s="263"/>
      <c r="AN1684" s="263"/>
      <c r="AO1684" s="263"/>
      <c r="AP1684" s="263"/>
      <c r="AQ1684" s="263"/>
      <c r="AR1684" s="263"/>
    </row>
    <row r="1685" spans="1:45" ht="39.75" customHeight="1">
      <c r="B1685" s="1031" t="s">
        <v>211</v>
      </c>
      <c r="C1685" s="1033" t="s">
        <v>33</v>
      </c>
      <c r="D1685" s="280" t="s">
        <v>421</v>
      </c>
      <c r="E1685" s="1037" t="s">
        <v>209</v>
      </c>
      <c r="F1685" s="1038"/>
      <c r="G1685" s="1038"/>
      <c r="H1685" s="1038"/>
      <c r="I1685" s="1038"/>
      <c r="J1685" s="1038"/>
      <c r="K1685" s="1038"/>
      <c r="L1685" s="1038"/>
      <c r="M1685" s="1038"/>
      <c r="N1685" s="1038"/>
      <c r="O1685" s="1038"/>
      <c r="P1685" s="1039"/>
      <c r="Q1685" s="1035" t="s">
        <v>213</v>
      </c>
      <c r="R1685" s="280" t="s">
        <v>422</v>
      </c>
      <c r="S1685" s="1028" t="s">
        <v>212</v>
      </c>
      <c r="T1685" s="1029"/>
      <c r="U1685" s="1029"/>
      <c r="V1685" s="1029"/>
      <c r="W1685" s="1029"/>
      <c r="X1685" s="1029"/>
      <c r="Y1685" s="1029"/>
      <c r="Z1685" s="1029"/>
      <c r="AA1685" s="1029"/>
      <c r="AB1685" s="1029"/>
      <c r="AC1685" s="1029"/>
      <c r="AD1685" s="1040"/>
      <c r="AE1685" s="1028" t="s">
        <v>242</v>
      </c>
      <c r="AF1685" s="1029"/>
      <c r="AG1685" s="1029"/>
      <c r="AH1685" s="1029"/>
      <c r="AI1685" s="1029"/>
      <c r="AJ1685" s="1029"/>
      <c r="AK1685" s="1029"/>
      <c r="AL1685" s="1029"/>
      <c r="AM1685" s="1029"/>
      <c r="AN1685" s="1029"/>
      <c r="AO1685" s="1029"/>
      <c r="AP1685" s="1029"/>
      <c r="AQ1685" s="1029"/>
      <c r="AR1685" s="1029"/>
      <c r="AS1685" s="1030"/>
    </row>
    <row r="1686" spans="1:45" ht="65.25" customHeight="1">
      <c r="B1686" s="1032"/>
      <c r="C1686" s="1034"/>
      <c r="D1686" s="281">
        <v>2027</v>
      </c>
      <c r="E1686" s="281">
        <v>2028</v>
      </c>
      <c r="F1686" s="281">
        <v>2029</v>
      </c>
      <c r="G1686" s="281">
        <v>2030</v>
      </c>
      <c r="H1686" s="281">
        <v>2031</v>
      </c>
      <c r="I1686" s="281">
        <v>2032</v>
      </c>
      <c r="J1686" s="281">
        <v>2033</v>
      </c>
      <c r="K1686" s="281">
        <v>2034</v>
      </c>
      <c r="L1686" s="281">
        <v>2035</v>
      </c>
      <c r="M1686" s="281">
        <v>2036</v>
      </c>
      <c r="N1686" s="281">
        <v>2037</v>
      </c>
      <c r="O1686" s="281">
        <v>2038</v>
      </c>
      <c r="P1686" s="281">
        <v>2039</v>
      </c>
      <c r="Q1686" s="1036"/>
      <c r="R1686" s="281">
        <v>2027</v>
      </c>
      <c r="S1686" s="281">
        <v>2028</v>
      </c>
      <c r="T1686" s="281">
        <v>2029</v>
      </c>
      <c r="U1686" s="281">
        <v>2030</v>
      </c>
      <c r="V1686" s="281">
        <v>2031</v>
      </c>
      <c r="W1686" s="281">
        <v>2032</v>
      </c>
      <c r="X1686" s="281">
        <v>2033</v>
      </c>
      <c r="Y1686" s="281">
        <v>2034</v>
      </c>
      <c r="Z1686" s="281">
        <v>2035</v>
      </c>
      <c r="AA1686" s="281">
        <v>2036</v>
      </c>
      <c r="AB1686" s="281">
        <v>2037</v>
      </c>
      <c r="AC1686" s="281">
        <v>2038</v>
      </c>
      <c r="AD1686" s="281">
        <v>2039</v>
      </c>
      <c r="AE1686" s="281" t="str">
        <f>'1.  LRAMVA Summary'!$D$53</f>
        <v>Residential</v>
      </c>
      <c r="AF1686" s="281" t="str">
        <f>'1.  LRAMVA Summary'!$E$53</f>
        <v>GS&lt;50 kW</v>
      </c>
      <c r="AG1686" s="281" t="str">
        <f>'1.  LRAMVA Summary'!$F$53</f>
        <v>GS 50 to 699 kW</v>
      </c>
      <c r="AH1686" s="281" t="str">
        <f>'1.  LRAMVA Summary'!$G$53</f>
        <v>GS 700 to 4,999 kW</v>
      </c>
      <c r="AI1686" s="281" t="str">
        <f>'1.  LRAMVA Summary'!$H$53</f>
        <v>Large Use</v>
      </c>
      <c r="AJ1686" s="281" t="str">
        <f>'1.  LRAMVA Summary'!$I$53</f>
        <v>Street Lighting</v>
      </c>
      <c r="AK1686" s="281" t="str">
        <f>'1.  LRAMVA Summary'!$J$53</f>
        <v>Unmetered Scattered Load</v>
      </c>
      <c r="AL1686" s="281" t="str">
        <f>'1.  LRAMVA Summary'!$K$53</f>
        <v/>
      </c>
      <c r="AM1686" s="281" t="str">
        <f>'1.  LRAMVA Summary'!$L$53</f>
        <v/>
      </c>
      <c r="AN1686" s="281" t="str">
        <f>'1.  LRAMVA Summary'!$M$53</f>
        <v/>
      </c>
      <c r="AO1686" s="281" t="str">
        <f>'1.  LRAMVA Summary'!$N$53</f>
        <v/>
      </c>
      <c r="AP1686" s="281" t="str">
        <f>'1.  LRAMVA Summary'!$O$53</f>
        <v/>
      </c>
      <c r="AQ1686" s="281" t="str">
        <f>'1.  LRAMVA Summary'!$P$53</f>
        <v/>
      </c>
      <c r="AR1686" s="281" t="str">
        <f>'1.  LRAMVA Summary'!$Q$53</f>
        <v/>
      </c>
      <c r="AS1686" s="283" t="str">
        <f>'1.  LRAMVA Summary'!$R$53</f>
        <v>Total</v>
      </c>
    </row>
    <row r="1687" spans="1:45" ht="15" hidden="1" customHeight="1" outlineLevel="1">
      <c r="A1687" s="519"/>
      <c r="B1687" s="290"/>
      <c r="C1687" s="301"/>
      <c r="D1687" s="287"/>
      <c r="E1687" s="287"/>
      <c r="F1687" s="287"/>
      <c r="G1687" s="287"/>
      <c r="H1687" s="287"/>
      <c r="I1687" s="287"/>
      <c r="J1687" s="287"/>
      <c r="K1687" s="287"/>
      <c r="L1687" s="287"/>
      <c r="M1687" s="287"/>
      <c r="N1687" s="287"/>
      <c r="O1687" s="287"/>
      <c r="P1687" s="287"/>
      <c r="Q1687" s="287"/>
      <c r="R1687" s="287"/>
      <c r="S1687" s="287"/>
      <c r="T1687" s="287"/>
      <c r="U1687" s="287"/>
      <c r="V1687" s="287"/>
      <c r="W1687" s="287"/>
      <c r="X1687" s="287"/>
      <c r="Y1687" s="287"/>
      <c r="Z1687" s="287"/>
      <c r="AA1687" s="287"/>
      <c r="AB1687" s="287"/>
      <c r="AC1687" s="287"/>
      <c r="AD1687" s="287"/>
      <c r="AE1687" s="287">
        <f>'1.  LRAMVA Summary'!D745</f>
        <v>0</v>
      </c>
      <c r="AF1687" s="287">
        <f>'1.  LRAMVA Summary'!E745</f>
        <v>0</v>
      </c>
      <c r="AG1687" s="287">
        <f>'1.  LRAMVA Summary'!F745</f>
        <v>0</v>
      </c>
      <c r="AH1687" s="287">
        <f>'1.  LRAMVA Summary'!G745</f>
        <v>0</v>
      </c>
      <c r="AI1687" s="287">
        <f>'1.  LRAMVA Summary'!H745</f>
        <v>0</v>
      </c>
      <c r="AJ1687" s="287">
        <f>'1.  LRAMVA Summary'!I745</f>
        <v>0</v>
      </c>
      <c r="AK1687" s="287">
        <f>'1.  LRAMVA Summary'!J745</f>
        <v>0</v>
      </c>
      <c r="AL1687" s="287">
        <f>'1.  LRAMVA Summary'!K745</f>
        <v>0</v>
      </c>
      <c r="AM1687" s="287">
        <f>'1.  LRAMVA Summary'!L745</f>
        <v>0</v>
      </c>
      <c r="AN1687" s="287">
        <f>'1.  LRAMVA Summary'!M745</f>
        <v>0</v>
      </c>
      <c r="AO1687" s="287">
        <f>'1.  LRAMVA Summary'!N745</f>
        <v>0</v>
      </c>
      <c r="AP1687" s="287">
        <f>'1.  LRAMVA Summary'!O745</f>
        <v>0</v>
      </c>
      <c r="AQ1687" s="287">
        <f>'1.  LRAMVA Summary'!P745</f>
        <v>0</v>
      </c>
      <c r="AR1687" s="287">
        <f>'1.  LRAMVA Summary'!Q745</f>
        <v>0</v>
      </c>
      <c r="AS1687" s="288"/>
    </row>
    <row r="1688" spans="1:45" ht="15.75" collapsed="1">
      <c r="B1688" s="806"/>
      <c r="C1688" s="331"/>
      <c r="D1688" s="331"/>
      <c r="E1688" s="331"/>
      <c r="F1688" s="331"/>
      <c r="G1688" s="331"/>
      <c r="H1688" s="331"/>
      <c r="I1688" s="331"/>
      <c r="J1688" s="331"/>
      <c r="K1688" s="331"/>
      <c r="L1688" s="331"/>
      <c r="M1688" s="331"/>
      <c r="N1688" s="331"/>
      <c r="O1688" s="331"/>
      <c r="P1688" s="331"/>
      <c r="Q1688" s="331"/>
      <c r="R1688" s="331"/>
      <c r="S1688" s="331"/>
      <c r="T1688" s="331"/>
      <c r="U1688" s="331"/>
      <c r="V1688" s="331"/>
      <c r="W1688" s="331"/>
      <c r="X1688" s="331"/>
      <c r="Y1688" s="331"/>
      <c r="Z1688" s="331"/>
      <c r="AA1688" s="331"/>
      <c r="AB1688" s="331"/>
      <c r="AC1688" s="331"/>
      <c r="AD1688" s="811"/>
      <c r="AE1688" s="287" t="str">
        <f>'1.  LRAMVA Summary'!$D$54</f>
        <v>kWh</v>
      </c>
      <c r="AF1688" s="287" t="str">
        <f>'1.  LRAMVA Summary'!$E$54</f>
        <v>kWh</v>
      </c>
      <c r="AG1688" s="287" t="str">
        <f>'1.  LRAMVA Summary'!$F$54</f>
        <v>kW</v>
      </c>
      <c r="AH1688" s="287" t="str">
        <f>'1.  LRAMVA Summary'!$G$54</f>
        <v>kW</v>
      </c>
      <c r="AI1688" s="287" t="str">
        <f>'1.  LRAMVA Summary'!$H$54</f>
        <v>kW</v>
      </c>
      <c r="AJ1688" s="287" t="str">
        <f>'1.  LRAMVA Summary'!$I$54</f>
        <v>kW</v>
      </c>
      <c r="AK1688" s="287" t="str">
        <f>'1.  LRAMVA Summary'!$J$54</f>
        <v>kWh</v>
      </c>
      <c r="AL1688" s="287">
        <f>'1.  LRAMVA Summary'!$K$54</f>
        <v>0</v>
      </c>
      <c r="AM1688" s="287">
        <f>'1.  LRAMVA Summary'!$L$54</f>
        <v>0</v>
      </c>
      <c r="AN1688" s="287">
        <f>'1.  LRAMVA Summary'!$M$54</f>
        <v>0</v>
      </c>
      <c r="AO1688" s="287">
        <f>'1.  LRAMVA Summary'!$N$54</f>
        <v>0</v>
      </c>
      <c r="AP1688" s="287">
        <f>'1.  LRAMVA Summary'!$O$54</f>
        <v>0</v>
      </c>
      <c r="AQ1688" s="287">
        <f>'1.  LRAMVA Summary'!$P$54</f>
        <v>0</v>
      </c>
      <c r="AR1688" s="287">
        <f>'1.  LRAMVA Summary'!$Q$54</f>
        <v>0</v>
      </c>
      <c r="AS1688" s="326"/>
    </row>
    <row r="1689" spans="1:45" ht="15.75">
      <c r="B1689" s="807" t="s">
        <v>960</v>
      </c>
      <c r="C1689" s="331"/>
      <c r="D1689" s="331"/>
      <c r="E1689" s="331"/>
      <c r="F1689" s="331"/>
      <c r="G1689" s="331"/>
      <c r="H1689" s="331"/>
      <c r="I1689" s="331"/>
      <c r="J1689" s="331"/>
      <c r="K1689" s="331"/>
      <c r="L1689" s="331"/>
      <c r="M1689" s="331"/>
      <c r="N1689" s="331"/>
      <c r="O1689" s="331"/>
      <c r="P1689" s="331"/>
      <c r="Q1689" s="331"/>
      <c r="R1689" s="331"/>
      <c r="S1689" s="331"/>
      <c r="T1689" s="331"/>
      <c r="U1689" s="331"/>
      <c r="V1689" s="331"/>
      <c r="W1689" s="331"/>
      <c r="X1689" s="331"/>
      <c r="Y1689" s="331"/>
      <c r="Z1689" s="331"/>
      <c r="AA1689" s="331"/>
      <c r="AB1689" s="331"/>
      <c r="AC1689" s="331"/>
      <c r="AD1689" s="811"/>
      <c r="AE1689" s="809">
        <v>0</v>
      </c>
      <c r="AF1689" s="804">
        <v>0</v>
      </c>
      <c r="AG1689" s="804">
        <v>0</v>
      </c>
      <c r="AH1689" s="804">
        <v>0</v>
      </c>
      <c r="AI1689" s="804">
        <v>0</v>
      </c>
      <c r="AJ1689" s="804">
        <v>0</v>
      </c>
      <c r="AK1689" s="804">
        <v>0</v>
      </c>
      <c r="AL1689" s="804">
        <v>0</v>
      </c>
      <c r="AM1689" s="804">
        <v>0</v>
      </c>
      <c r="AN1689" s="804">
        <v>0</v>
      </c>
      <c r="AO1689" s="804">
        <v>0</v>
      </c>
      <c r="AP1689" s="804">
        <v>0</v>
      </c>
      <c r="AQ1689" s="804">
        <v>0</v>
      </c>
      <c r="AR1689" s="804">
        <v>0</v>
      </c>
      <c r="AS1689" s="805"/>
    </row>
    <row r="1690" spans="1:45" ht="15.75">
      <c r="B1690" s="808" t="s">
        <v>814</v>
      </c>
      <c r="C1690" s="398"/>
      <c r="D1690" s="398"/>
      <c r="E1690" s="398"/>
      <c r="F1690" s="398"/>
      <c r="G1690" s="398"/>
      <c r="H1690" s="398"/>
      <c r="I1690" s="398"/>
      <c r="J1690" s="398"/>
      <c r="K1690" s="398"/>
      <c r="L1690" s="398"/>
      <c r="M1690" s="398"/>
      <c r="N1690" s="398"/>
      <c r="O1690" s="398"/>
      <c r="P1690" s="398"/>
      <c r="Q1690" s="398"/>
      <c r="R1690" s="398"/>
      <c r="S1690" s="398"/>
      <c r="T1690" s="398"/>
      <c r="U1690" s="398"/>
      <c r="V1690" s="398"/>
      <c r="W1690" s="398"/>
      <c r="X1690" s="398"/>
      <c r="Y1690" s="398"/>
      <c r="Z1690" s="398"/>
      <c r="AA1690" s="398"/>
      <c r="AB1690" s="398"/>
      <c r="AC1690" s="398"/>
      <c r="AD1690" s="812"/>
      <c r="AE1690" s="810">
        <f>HLOOKUP(AE1686,'2. LRAMVA Threshold'!$B$42:$Q$60,19,FALSE)</f>
        <v>0</v>
      </c>
      <c r="AF1690" s="810">
        <f>HLOOKUP(AF1686,'2. LRAMVA Threshold'!$B$42:$Q$60,19,FALSE)</f>
        <v>0</v>
      </c>
      <c r="AG1690" s="810">
        <f>HLOOKUP(AG1686,'2. LRAMVA Threshold'!$B$42:$Q$60,19,FALSE)</f>
        <v>0</v>
      </c>
      <c r="AH1690" s="810">
        <f>HLOOKUP(AH1686,'2. LRAMVA Threshold'!$B$42:$Q$60,19,FALSE)</f>
        <v>0</v>
      </c>
      <c r="AI1690" s="810">
        <f>HLOOKUP(AI1686,'2. LRAMVA Threshold'!$B$42:$Q$60,19,FALSE)</f>
        <v>0</v>
      </c>
      <c r="AJ1690" s="810">
        <f>HLOOKUP(AJ1686,'2. LRAMVA Threshold'!$B$42:$Q$60,19,FALSE)</f>
        <v>0</v>
      </c>
      <c r="AK1690" s="810">
        <f>HLOOKUP(AK1686,'2. LRAMVA Threshold'!$B$42:$Q$60,19,FALSE)</f>
        <v>0</v>
      </c>
      <c r="AL1690" s="810">
        <f>HLOOKUP(AL1686,'2. LRAMVA Threshold'!$B$42:$Q$60,19,FALSE)</f>
        <v>0</v>
      </c>
      <c r="AM1690" s="810">
        <f>HLOOKUP(AM1686,'2. LRAMVA Threshold'!$B$42:$Q$60,19,FALSE)</f>
        <v>0</v>
      </c>
      <c r="AN1690" s="810">
        <f>HLOOKUP(AN1686,'2. LRAMVA Threshold'!$B$42:$Q$60,19,FALSE)</f>
        <v>0</v>
      </c>
      <c r="AO1690" s="810">
        <f>HLOOKUP(AO1686,'2. LRAMVA Threshold'!$B$42:$Q$60,19,FALSE)</f>
        <v>0</v>
      </c>
      <c r="AP1690" s="810">
        <f>HLOOKUP(AP1686,'2. LRAMVA Threshold'!$B$42:$Q$60,19,FALSE)</f>
        <v>0</v>
      </c>
      <c r="AQ1690" s="810">
        <f>HLOOKUP(AQ1686,'2. LRAMVA Threshold'!$B$42:$Q$60,19,FALSE)</f>
        <v>0</v>
      </c>
      <c r="AR1690" s="810">
        <f>HLOOKUP(AR1686,'2. LRAMVA Threshold'!$B$42:$Q$60,19,FALSE)</f>
        <v>0</v>
      </c>
      <c r="AS1690" s="437"/>
    </row>
    <row r="1691" spans="1:45">
      <c r="B1691" s="389"/>
      <c r="C1691" s="329"/>
      <c r="D1691" s="330"/>
      <c r="E1691" s="330"/>
      <c r="F1691" s="330"/>
      <c r="G1691" s="330"/>
      <c r="H1691" s="330"/>
      <c r="I1691" s="330"/>
      <c r="J1691" s="330"/>
      <c r="K1691" s="330"/>
      <c r="L1691" s="330"/>
      <c r="M1691" s="330"/>
      <c r="N1691" s="330"/>
      <c r="O1691" s="330"/>
      <c r="P1691" s="330"/>
      <c r="Q1691" s="330"/>
      <c r="R1691" s="331"/>
      <c r="S1691" s="330"/>
      <c r="T1691" s="330"/>
      <c r="U1691" s="330"/>
      <c r="V1691" s="332"/>
      <c r="W1691" s="332"/>
      <c r="X1691" s="332"/>
      <c r="Y1691" s="332"/>
      <c r="Z1691" s="330"/>
      <c r="AA1691" s="330"/>
      <c r="AB1691" s="330"/>
      <c r="AC1691" s="330"/>
      <c r="AD1691" s="330"/>
      <c r="AE1691" s="431"/>
      <c r="AF1691" s="431"/>
      <c r="AG1691" s="431"/>
      <c r="AH1691" s="431"/>
      <c r="AI1691" s="431"/>
      <c r="AJ1691" s="431"/>
      <c r="AK1691" s="431"/>
      <c r="AL1691" s="394"/>
      <c r="AM1691" s="394"/>
      <c r="AN1691" s="394"/>
      <c r="AO1691" s="394"/>
      <c r="AP1691" s="394"/>
      <c r="AQ1691" s="394"/>
      <c r="AR1691" s="394"/>
      <c r="AS1691" s="395"/>
    </row>
    <row r="1692" spans="1:45">
      <c r="B1692" s="320" t="s">
        <v>739</v>
      </c>
      <c r="C1692" s="334"/>
      <c r="D1692" s="334"/>
      <c r="E1692" s="371"/>
      <c r="F1692" s="371"/>
      <c r="G1692" s="371"/>
      <c r="H1692" s="371"/>
      <c r="I1692" s="371"/>
      <c r="J1692" s="371"/>
      <c r="K1692" s="371"/>
      <c r="L1692" s="371"/>
      <c r="M1692" s="371"/>
      <c r="N1692" s="371"/>
      <c r="O1692" s="371"/>
      <c r="P1692" s="371"/>
      <c r="Q1692" s="371"/>
      <c r="R1692" s="287"/>
      <c r="S1692" s="336"/>
      <c r="T1692" s="336"/>
      <c r="U1692" s="336"/>
      <c r="V1692" s="335"/>
      <c r="W1692" s="335"/>
      <c r="X1692" s="335"/>
      <c r="Y1692" s="335"/>
      <c r="Z1692" s="336"/>
      <c r="AA1692" s="336"/>
      <c r="AB1692" s="336"/>
      <c r="AC1692" s="336"/>
      <c r="AD1692" s="336"/>
      <c r="AE1692" s="802">
        <f>HLOOKUP(AE35,'3.  Distribution Rates'!$C$122:$P$135,14,FALSE)</f>
        <v>0</v>
      </c>
      <c r="AF1692" s="802">
        <f>HLOOKUP(AF35,'3.  Distribution Rates'!$C$122:$P$135,14,FALSE)</f>
        <v>0</v>
      </c>
      <c r="AG1692" s="337">
        <f>HLOOKUP(AG35,'3.  Distribution Rates'!$C$122:$P$135,14,FALSE)</f>
        <v>0</v>
      </c>
      <c r="AH1692" s="337">
        <f>HLOOKUP(AH35,'3.  Distribution Rates'!$C$122:$P$135,14,FALSE)</f>
        <v>0</v>
      </c>
      <c r="AI1692" s="337">
        <f>HLOOKUP(AI35,'3.  Distribution Rates'!$C$122:$P$135,14,FALSE)</f>
        <v>0</v>
      </c>
      <c r="AJ1692" s="337">
        <f>HLOOKUP(AJ35,'3.  Distribution Rates'!$C$122:$P$135,14,FALSE)</f>
        <v>0</v>
      </c>
      <c r="AK1692" s="337">
        <f>HLOOKUP(AK35,'3.  Distribution Rates'!$C$122:$P$135,14,FALSE)</f>
        <v>0</v>
      </c>
      <c r="AL1692" s="337">
        <f>HLOOKUP(AL35,'3.  Distribution Rates'!$C$122:$P$135,14,FALSE)</f>
        <v>0</v>
      </c>
      <c r="AM1692" s="337">
        <f>HLOOKUP(AM35,'3.  Distribution Rates'!$C$122:$P$135,14,FALSE)</f>
        <v>0</v>
      </c>
      <c r="AN1692" s="337">
        <f>HLOOKUP(AN35,'3.  Distribution Rates'!$C$122:$P$135,14,FALSE)</f>
        <v>0</v>
      </c>
      <c r="AO1692" s="337">
        <f>HLOOKUP(AO35,'3.  Distribution Rates'!$C$122:$P$135,14,FALSE)</f>
        <v>0</v>
      </c>
      <c r="AP1692" s="337">
        <f>HLOOKUP(AP35,'3.  Distribution Rates'!$C$122:$P$135,14,FALSE)</f>
        <v>0</v>
      </c>
      <c r="AQ1692" s="337">
        <f>HLOOKUP(AQ35,'3.  Distribution Rates'!$C$122:$P$135,14,FALSE)</f>
        <v>0</v>
      </c>
      <c r="AR1692" s="337">
        <f>HLOOKUP(AR35,'3.  Distribution Rates'!$C$122:$P$135,14,FALSE)</f>
        <v>0</v>
      </c>
      <c r="AS1692" s="439"/>
    </row>
    <row r="1693" spans="1:45">
      <c r="B1693" s="320" t="s">
        <v>815</v>
      </c>
      <c r="C1693" s="341"/>
      <c r="D1693" s="305"/>
      <c r="E1693" s="275"/>
      <c r="F1693" s="275"/>
      <c r="G1693" s="275"/>
      <c r="H1693" s="275"/>
      <c r="I1693" s="275"/>
      <c r="J1693" s="275"/>
      <c r="K1693" s="275"/>
      <c r="L1693" s="275"/>
      <c r="M1693" s="275"/>
      <c r="N1693" s="275"/>
      <c r="O1693" s="275"/>
      <c r="P1693" s="275"/>
      <c r="Q1693" s="275"/>
      <c r="R1693" s="287"/>
      <c r="S1693" s="275"/>
      <c r="T1693" s="275"/>
      <c r="U1693" s="275"/>
      <c r="V1693" s="305"/>
      <c r="W1693" s="305"/>
      <c r="X1693" s="305"/>
      <c r="Y1693" s="305"/>
      <c r="Z1693" s="275"/>
      <c r="AA1693" s="275"/>
      <c r="AB1693" s="275"/>
      <c r="AC1693" s="275"/>
      <c r="AD1693" s="275"/>
      <c r="AE1693" s="373">
        <f>'4.  2011-2014 LRAM'!AM150*AE1692</f>
        <v>0</v>
      </c>
      <c r="AF1693" s="373">
        <f>'4.  2011-2014 LRAM'!AN150*AF1692</f>
        <v>0</v>
      </c>
      <c r="AG1693" s="373">
        <f>'4.  2011-2014 LRAM'!AO150*AG1692</f>
        <v>0</v>
      </c>
      <c r="AH1693" s="373">
        <f>'4.  2011-2014 LRAM'!AP150*AH1692</f>
        <v>0</v>
      </c>
      <c r="AI1693" s="373">
        <f>'4.  2011-2014 LRAM'!AQ150*AI1692</f>
        <v>0</v>
      </c>
      <c r="AJ1693" s="373">
        <f>'4.  2011-2014 LRAM'!AR150*AJ1692</f>
        <v>0</v>
      </c>
      <c r="AK1693" s="373">
        <f>'4.  2011-2014 LRAM'!AS150*AK1692</f>
        <v>0</v>
      </c>
      <c r="AL1693" s="373">
        <f>'4.  2011-2014 LRAM'!AT150*AL1692</f>
        <v>0</v>
      </c>
      <c r="AM1693" s="373">
        <f>'4.  2011-2014 LRAM'!AU150*AM1692</f>
        <v>0</v>
      </c>
      <c r="AN1693" s="373">
        <f>'4.  2011-2014 LRAM'!AV150*AN1692</f>
        <v>0</v>
      </c>
      <c r="AO1693" s="373">
        <f>'4.  2011-2014 LRAM'!AW150*AO1692</f>
        <v>0</v>
      </c>
      <c r="AP1693" s="373">
        <f>'4.  2011-2014 LRAM'!AX150*AP1692</f>
        <v>0</v>
      </c>
      <c r="AQ1693" s="373">
        <f>'4.  2011-2014 LRAM'!AY150*AQ1692</f>
        <v>0</v>
      </c>
      <c r="AR1693" s="373">
        <f>'4.  2011-2014 LRAM'!AZ150*AR1692</f>
        <v>0</v>
      </c>
      <c r="AS1693" s="613">
        <f>SUM(AE1693:AR1693)</f>
        <v>0</v>
      </c>
    </row>
    <row r="1694" spans="1:45">
      <c r="B1694" s="320" t="s">
        <v>816</v>
      </c>
      <c r="C1694" s="341"/>
      <c r="D1694" s="305"/>
      <c r="E1694" s="275"/>
      <c r="F1694" s="275"/>
      <c r="G1694" s="275"/>
      <c r="H1694" s="275"/>
      <c r="I1694" s="275"/>
      <c r="J1694" s="275"/>
      <c r="K1694" s="275"/>
      <c r="L1694" s="275"/>
      <c r="M1694" s="275"/>
      <c r="N1694" s="275"/>
      <c r="O1694" s="275"/>
      <c r="P1694" s="275"/>
      <c r="Q1694" s="275"/>
      <c r="R1694" s="287"/>
      <c r="S1694" s="275"/>
      <c r="T1694" s="275"/>
      <c r="U1694" s="275"/>
      <c r="V1694" s="305"/>
      <c r="W1694" s="305"/>
      <c r="X1694" s="305"/>
      <c r="Y1694" s="305"/>
      <c r="Z1694" s="275"/>
      <c r="AA1694" s="275"/>
      <c r="AB1694" s="275"/>
      <c r="AC1694" s="275"/>
      <c r="AD1694" s="275"/>
      <c r="AE1694" s="373">
        <f>'4.  2011-2014 LRAM'!AM289*AE1692</f>
        <v>0</v>
      </c>
      <c r="AF1694" s="373">
        <f>'4.  2011-2014 LRAM'!AN289*AF1692</f>
        <v>0</v>
      </c>
      <c r="AG1694" s="373">
        <f>'4.  2011-2014 LRAM'!AO289*AG1692</f>
        <v>0</v>
      </c>
      <c r="AH1694" s="373">
        <f>'4.  2011-2014 LRAM'!AP289*AH1692</f>
        <v>0</v>
      </c>
      <c r="AI1694" s="373">
        <f>'4.  2011-2014 LRAM'!AQ289*AI1692</f>
        <v>0</v>
      </c>
      <c r="AJ1694" s="373">
        <f>'4.  2011-2014 LRAM'!AR289*AJ1692</f>
        <v>0</v>
      </c>
      <c r="AK1694" s="373">
        <f>'4.  2011-2014 LRAM'!AS289*AK1692</f>
        <v>0</v>
      </c>
      <c r="AL1694" s="373">
        <f>'4.  2011-2014 LRAM'!AT289*AL1692</f>
        <v>0</v>
      </c>
      <c r="AM1694" s="373">
        <f>'4.  2011-2014 LRAM'!AU289*AM1692</f>
        <v>0</v>
      </c>
      <c r="AN1694" s="373">
        <f>'4.  2011-2014 LRAM'!AV289*AN1692</f>
        <v>0</v>
      </c>
      <c r="AO1694" s="373">
        <f>'4.  2011-2014 LRAM'!AW289*AO1692</f>
        <v>0</v>
      </c>
      <c r="AP1694" s="373">
        <f>'4.  2011-2014 LRAM'!AX289*AP1692</f>
        <v>0</v>
      </c>
      <c r="AQ1694" s="373">
        <f>'4.  2011-2014 LRAM'!AY289*AQ1692</f>
        <v>0</v>
      </c>
      <c r="AR1694" s="373">
        <f>'4.  2011-2014 LRAM'!AZ289*AR1692</f>
        <v>0</v>
      </c>
      <c r="AS1694" s="613">
        <f>SUM(AE1694:AR1694)</f>
        <v>0</v>
      </c>
    </row>
    <row r="1695" spans="1:45">
      <c r="B1695" s="320" t="s">
        <v>817</v>
      </c>
      <c r="C1695" s="341"/>
      <c r="D1695" s="305"/>
      <c r="E1695" s="275"/>
      <c r="F1695" s="275"/>
      <c r="G1695" s="275"/>
      <c r="H1695" s="275"/>
      <c r="I1695" s="275"/>
      <c r="J1695" s="275"/>
      <c r="K1695" s="275"/>
      <c r="L1695" s="275"/>
      <c r="M1695" s="275"/>
      <c r="N1695" s="275"/>
      <c r="O1695" s="275"/>
      <c r="P1695" s="275"/>
      <c r="Q1695" s="275"/>
      <c r="R1695" s="287"/>
      <c r="S1695" s="275"/>
      <c r="T1695" s="275"/>
      <c r="U1695" s="275"/>
      <c r="V1695" s="305"/>
      <c r="W1695" s="305"/>
      <c r="X1695" s="305"/>
      <c r="Y1695" s="305"/>
      <c r="Z1695" s="275"/>
      <c r="AA1695" s="275"/>
      <c r="AB1695" s="275"/>
      <c r="AC1695" s="275"/>
      <c r="AD1695" s="275"/>
      <c r="AE1695" s="373">
        <f>'4.  2011-2014 LRAM'!AM425*AE1692</f>
        <v>0</v>
      </c>
      <c r="AF1695" s="373">
        <f>'4.  2011-2014 LRAM'!AN425*AF1692</f>
        <v>0</v>
      </c>
      <c r="AG1695" s="373">
        <f>'4.  2011-2014 LRAM'!AO425*AG1692</f>
        <v>0</v>
      </c>
      <c r="AH1695" s="373">
        <f>'4.  2011-2014 LRAM'!AP425*AH1692</f>
        <v>0</v>
      </c>
      <c r="AI1695" s="373">
        <f>'4.  2011-2014 LRAM'!AQ425*AI1692</f>
        <v>0</v>
      </c>
      <c r="AJ1695" s="373">
        <f>'4.  2011-2014 LRAM'!AR425*AJ1692</f>
        <v>0</v>
      </c>
      <c r="AK1695" s="373">
        <f>'4.  2011-2014 LRAM'!AS425*AK1692</f>
        <v>0</v>
      </c>
      <c r="AL1695" s="373">
        <f>'4.  2011-2014 LRAM'!AT425*AL1692</f>
        <v>0</v>
      </c>
      <c r="AM1695" s="373">
        <f>'4.  2011-2014 LRAM'!AU425*AM1692</f>
        <v>0</v>
      </c>
      <c r="AN1695" s="373">
        <f>'4.  2011-2014 LRAM'!AV425*AN1692</f>
        <v>0</v>
      </c>
      <c r="AO1695" s="373">
        <f>'4.  2011-2014 LRAM'!AW425*AO1692</f>
        <v>0</v>
      </c>
      <c r="AP1695" s="373">
        <f>'4.  2011-2014 LRAM'!AX425*AP1692</f>
        <v>0</v>
      </c>
      <c r="AQ1695" s="373">
        <f>'4.  2011-2014 LRAM'!AY425*AQ1692</f>
        <v>0</v>
      </c>
      <c r="AR1695" s="373">
        <f>'4.  2011-2014 LRAM'!AZ425*AR1692</f>
        <v>0</v>
      </c>
      <c r="AS1695" s="613">
        <f>SUM(AE1695:AR1695)</f>
        <v>0</v>
      </c>
    </row>
    <row r="1696" spans="1:45">
      <c r="B1696" s="320" t="s">
        <v>818</v>
      </c>
      <c r="C1696" s="341"/>
      <c r="D1696" s="305"/>
      <c r="E1696" s="275"/>
      <c r="F1696" s="275"/>
      <c r="G1696" s="275"/>
      <c r="H1696" s="275"/>
      <c r="I1696" s="275"/>
      <c r="J1696" s="275"/>
      <c r="K1696" s="275"/>
      <c r="L1696" s="275"/>
      <c r="M1696" s="275"/>
      <c r="N1696" s="275"/>
      <c r="O1696" s="275"/>
      <c r="P1696" s="275"/>
      <c r="Q1696" s="275"/>
      <c r="R1696" s="287"/>
      <c r="S1696" s="275"/>
      <c r="T1696" s="275"/>
      <c r="U1696" s="275"/>
      <c r="V1696" s="305"/>
      <c r="W1696" s="305"/>
      <c r="X1696" s="305"/>
      <c r="Y1696" s="305"/>
      <c r="Z1696" s="275"/>
      <c r="AA1696" s="275"/>
      <c r="AB1696" s="275"/>
      <c r="AC1696" s="275"/>
      <c r="AD1696" s="275"/>
      <c r="AE1696" s="373">
        <f>'4.  2011-2014 LRAM'!AM562*AE1692</f>
        <v>0</v>
      </c>
      <c r="AF1696" s="373">
        <f>'4.  2011-2014 LRAM'!AN562*AF1692</f>
        <v>0</v>
      </c>
      <c r="AG1696" s="373">
        <f>'4.  2011-2014 LRAM'!AO562*AG1692</f>
        <v>0</v>
      </c>
      <c r="AH1696" s="373">
        <f>'4.  2011-2014 LRAM'!AP562*AH1692</f>
        <v>0</v>
      </c>
      <c r="AI1696" s="373">
        <f>'4.  2011-2014 LRAM'!AQ562*AI1692</f>
        <v>0</v>
      </c>
      <c r="AJ1696" s="373">
        <f>'4.  2011-2014 LRAM'!AR562*AJ1692</f>
        <v>0</v>
      </c>
      <c r="AK1696" s="373">
        <f>'4.  2011-2014 LRAM'!AS562*AK1692</f>
        <v>0</v>
      </c>
      <c r="AL1696" s="373">
        <f>'4.  2011-2014 LRAM'!AT562*AL1692</f>
        <v>0</v>
      </c>
      <c r="AM1696" s="373">
        <f>'4.  2011-2014 LRAM'!AU562*AM1692</f>
        <v>0</v>
      </c>
      <c r="AN1696" s="373">
        <f>'4.  2011-2014 LRAM'!AV562*AN1692</f>
        <v>0</v>
      </c>
      <c r="AO1696" s="373">
        <f>'4.  2011-2014 LRAM'!AW562*AO1692</f>
        <v>0</v>
      </c>
      <c r="AP1696" s="373">
        <f>'4.  2011-2014 LRAM'!AX562*AP1692</f>
        <v>0</v>
      </c>
      <c r="AQ1696" s="373">
        <f>'4.  2011-2014 LRAM'!AY562*AQ1692</f>
        <v>0</v>
      </c>
      <c r="AR1696" s="373">
        <f>'4.  2011-2014 LRAM'!AZ562*AR1692</f>
        <v>0</v>
      </c>
      <c r="AS1696" s="613">
        <f t="shared" ref="AS1696:AS1705" si="2138">SUM(AE1696:AR1696)</f>
        <v>0</v>
      </c>
    </row>
    <row r="1697" spans="2:45">
      <c r="B1697" s="320" t="s">
        <v>819</v>
      </c>
      <c r="C1697" s="341"/>
      <c r="D1697" s="305"/>
      <c r="E1697" s="275"/>
      <c r="F1697" s="275"/>
      <c r="G1697" s="275"/>
      <c r="H1697" s="275"/>
      <c r="I1697" s="275"/>
      <c r="J1697" s="275"/>
      <c r="K1697" s="275"/>
      <c r="L1697" s="275"/>
      <c r="M1697" s="275"/>
      <c r="N1697" s="275"/>
      <c r="O1697" s="275"/>
      <c r="P1697" s="275"/>
      <c r="Q1697" s="275"/>
      <c r="R1697" s="287"/>
      <c r="S1697" s="275"/>
      <c r="T1697" s="275"/>
      <c r="U1697" s="275"/>
      <c r="V1697" s="305"/>
      <c r="W1697" s="305"/>
      <c r="X1697" s="305"/>
      <c r="Y1697" s="305"/>
      <c r="Z1697" s="275"/>
      <c r="AA1697" s="275"/>
      <c r="AB1697" s="275"/>
      <c r="AC1697" s="275"/>
      <c r="AD1697" s="275"/>
      <c r="AE1697" s="373">
        <f t="shared" ref="AE1697:AR1697" si="2139">AE219*AE1692</f>
        <v>0</v>
      </c>
      <c r="AF1697" s="373">
        <f t="shared" si="2139"/>
        <v>0</v>
      </c>
      <c r="AG1697" s="373">
        <f t="shared" si="2139"/>
        <v>0</v>
      </c>
      <c r="AH1697" s="373">
        <f t="shared" si="2139"/>
        <v>0</v>
      </c>
      <c r="AI1697" s="373">
        <f t="shared" si="2139"/>
        <v>0</v>
      </c>
      <c r="AJ1697" s="373">
        <f t="shared" si="2139"/>
        <v>0</v>
      </c>
      <c r="AK1697" s="373">
        <f t="shared" si="2139"/>
        <v>0</v>
      </c>
      <c r="AL1697" s="373">
        <f t="shared" si="2139"/>
        <v>0</v>
      </c>
      <c r="AM1697" s="373">
        <f t="shared" si="2139"/>
        <v>0</v>
      </c>
      <c r="AN1697" s="373">
        <f t="shared" si="2139"/>
        <v>0</v>
      </c>
      <c r="AO1697" s="373">
        <f t="shared" si="2139"/>
        <v>0</v>
      </c>
      <c r="AP1697" s="373">
        <f t="shared" si="2139"/>
        <v>0</v>
      </c>
      <c r="AQ1697" s="373">
        <f t="shared" si="2139"/>
        <v>0</v>
      </c>
      <c r="AR1697" s="373">
        <f t="shared" si="2139"/>
        <v>0</v>
      </c>
      <c r="AS1697" s="613">
        <f t="shared" si="2138"/>
        <v>0</v>
      </c>
    </row>
    <row r="1698" spans="2:45">
      <c r="B1698" s="320" t="s">
        <v>820</v>
      </c>
      <c r="C1698" s="341"/>
      <c r="D1698" s="305"/>
      <c r="E1698" s="275"/>
      <c r="F1698" s="275"/>
      <c r="G1698" s="275"/>
      <c r="H1698" s="275"/>
      <c r="I1698" s="275"/>
      <c r="J1698" s="275"/>
      <c r="K1698" s="275"/>
      <c r="L1698" s="275"/>
      <c r="M1698" s="275"/>
      <c r="N1698" s="275"/>
      <c r="O1698" s="275"/>
      <c r="P1698" s="275"/>
      <c r="Q1698" s="275"/>
      <c r="R1698" s="287"/>
      <c r="S1698" s="275"/>
      <c r="T1698" s="275"/>
      <c r="U1698" s="275"/>
      <c r="V1698" s="305"/>
      <c r="W1698" s="305"/>
      <c r="X1698" s="305"/>
      <c r="Y1698" s="305"/>
      <c r="Z1698" s="275"/>
      <c r="AA1698" s="275"/>
      <c r="AB1698" s="275"/>
      <c r="AC1698" s="275"/>
      <c r="AD1698" s="275"/>
      <c r="AE1698" s="373">
        <f t="shared" ref="AE1698:AR1698" si="2140">AE409*AE1692</f>
        <v>0</v>
      </c>
      <c r="AF1698" s="373">
        <f t="shared" si="2140"/>
        <v>0</v>
      </c>
      <c r="AG1698" s="373">
        <f t="shared" si="2140"/>
        <v>0</v>
      </c>
      <c r="AH1698" s="373">
        <f t="shared" si="2140"/>
        <v>0</v>
      </c>
      <c r="AI1698" s="373">
        <f t="shared" si="2140"/>
        <v>0</v>
      </c>
      <c r="AJ1698" s="373">
        <f t="shared" si="2140"/>
        <v>0</v>
      </c>
      <c r="AK1698" s="373">
        <f t="shared" si="2140"/>
        <v>0</v>
      </c>
      <c r="AL1698" s="373">
        <f t="shared" si="2140"/>
        <v>0</v>
      </c>
      <c r="AM1698" s="373">
        <f t="shared" si="2140"/>
        <v>0</v>
      </c>
      <c r="AN1698" s="373">
        <f t="shared" si="2140"/>
        <v>0</v>
      </c>
      <c r="AO1698" s="373">
        <f t="shared" si="2140"/>
        <v>0</v>
      </c>
      <c r="AP1698" s="373">
        <f t="shared" si="2140"/>
        <v>0</v>
      </c>
      <c r="AQ1698" s="373">
        <f t="shared" si="2140"/>
        <v>0</v>
      </c>
      <c r="AR1698" s="373">
        <f t="shared" si="2140"/>
        <v>0</v>
      </c>
      <c r="AS1698" s="613">
        <f t="shared" si="2138"/>
        <v>0</v>
      </c>
    </row>
    <row r="1699" spans="2:45">
      <c r="B1699" s="320" t="s">
        <v>821</v>
      </c>
      <c r="C1699" s="341"/>
      <c r="D1699" s="305"/>
      <c r="E1699" s="275"/>
      <c r="F1699" s="275"/>
      <c r="G1699" s="275"/>
      <c r="H1699" s="275"/>
      <c r="I1699" s="275"/>
      <c r="J1699" s="275"/>
      <c r="K1699" s="275"/>
      <c r="L1699" s="275"/>
      <c r="M1699" s="275"/>
      <c r="N1699" s="275"/>
      <c r="O1699" s="275"/>
      <c r="P1699" s="275"/>
      <c r="Q1699" s="275"/>
      <c r="R1699" s="287"/>
      <c r="S1699" s="275"/>
      <c r="T1699" s="275"/>
      <c r="U1699" s="275"/>
      <c r="V1699" s="305"/>
      <c r="W1699" s="305"/>
      <c r="X1699" s="305"/>
      <c r="Y1699" s="305"/>
      <c r="Z1699" s="275"/>
      <c r="AA1699" s="275"/>
      <c r="AB1699" s="275"/>
      <c r="AC1699" s="275"/>
      <c r="AD1699" s="275"/>
      <c r="AE1699" s="373">
        <f t="shared" ref="AE1699:AR1699" si="2141">AE599*AE1692</f>
        <v>0</v>
      </c>
      <c r="AF1699" s="373">
        <f t="shared" si="2141"/>
        <v>0</v>
      </c>
      <c r="AG1699" s="373">
        <f t="shared" si="2141"/>
        <v>0</v>
      </c>
      <c r="AH1699" s="373">
        <f t="shared" si="2141"/>
        <v>0</v>
      </c>
      <c r="AI1699" s="373">
        <f t="shared" si="2141"/>
        <v>0</v>
      </c>
      <c r="AJ1699" s="373">
        <f t="shared" si="2141"/>
        <v>0</v>
      </c>
      <c r="AK1699" s="373">
        <f t="shared" si="2141"/>
        <v>0</v>
      </c>
      <c r="AL1699" s="373">
        <f t="shared" si="2141"/>
        <v>0</v>
      </c>
      <c r="AM1699" s="373">
        <f t="shared" si="2141"/>
        <v>0</v>
      </c>
      <c r="AN1699" s="373">
        <f t="shared" si="2141"/>
        <v>0</v>
      </c>
      <c r="AO1699" s="373">
        <f t="shared" si="2141"/>
        <v>0</v>
      </c>
      <c r="AP1699" s="373">
        <f t="shared" si="2141"/>
        <v>0</v>
      </c>
      <c r="AQ1699" s="373">
        <f t="shared" si="2141"/>
        <v>0</v>
      </c>
      <c r="AR1699" s="373">
        <f t="shared" si="2141"/>
        <v>0</v>
      </c>
      <c r="AS1699" s="613">
        <f t="shared" si="2138"/>
        <v>0</v>
      </c>
    </row>
    <row r="1700" spans="2:45">
      <c r="B1700" s="320" t="s">
        <v>822</v>
      </c>
      <c r="C1700" s="341"/>
      <c r="D1700" s="305"/>
      <c r="E1700" s="275"/>
      <c r="F1700" s="275"/>
      <c r="G1700" s="275"/>
      <c r="H1700" s="275"/>
      <c r="I1700" s="275"/>
      <c r="J1700" s="275"/>
      <c r="K1700" s="275"/>
      <c r="L1700" s="275"/>
      <c r="M1700" s="275"/>
      <c r="N1700" s="275"/>
      <c r="O1700" s="275"/>
      <c r="P1700" s="275"/>
      <c r="Q1700" s="275"/>
      <c r="R1700" s="287"/>
      <c r="S1700" s="275"/>
      <c r="T1700" s="275"/>
      <c r="U1700" s="275"/>
      <c r="V1700" s="305"/>
      <c r="W1700" s="305"/>
      <c r="X1700" s="305"/>
      <c r="Y1700" s="305"/>
      <c r="Z1700" s="275"/>
      <c r="AA1700" s="275"/>
      <c r="AB1700" s="275"/>
      <c r="AC1700" s="275"/>
      <c r="AD1700" s="275"/>
      <c r="AE1700" s="373">
        <f t="shared" ref="AE1700:AR1700" si="2142">AE793*AE1692</f>
        <v>0</v>
      </c>
      <c r="AF1700" s="373">
        <f t="shared" si="2142"/>
        <v>0</v>
      </c>
      <c r="AG1700" s="373">
        <f t="shared" si="2142"/>
        <v>0</v>
      </c>
      <c r="AH1700" s="373">
        <f t="shared" si="2142"/>
        <v>0</v>
      </c>
      <c r="AI1700" s="373">
        <f t="shared" si="2142"/>
        <v>0</v>
      </c>
      <c r="AJ1700" s="373">
        <f t="shared" si="2142"/>
        <v>0</v>
      </c>
      <c r="AK1700" s="373">
        <f t="shared" si="2142"/>
        <v>0</v>
      </c>
      <c r="AL1700" s="373">
        <f t="shared" si="2142"/>
        <v>0</v>
      </c>
      <c r="AM1700" s="373">
        <f t="shared" si="2142"/>
        <v>0</v>
      </c>
      <c r="AN1700" s="373">
        <f t="shared" si="2142"/>
        <v>0</v>
      </c>
      <c r="AO1700" s="373">
        <f t="shared" si="2142"/>
        <v>0</v>
      </c>
      <c r="AP1700" s="373">
        <f t="shared" si="2142"/>
        <v>0</v>
      </c>
      <c r="AQ1700" s="373">
        <f t="shared" si="2142"/>
        <v>0</v>
      </c>
      <c r="AR1700" s="373">
        <f t="shared" si="2142"/>
        <v>0</v>
      </c>
      <c r="AS1700" s="613">
        <f t="shared" si="2138"/>
        <v>0</v>
      </c>
    </row>
    <row r="1701" spans="2:45">
      <c r="B1701" s="320" t="s">
        <v>823</v>
      </c>
      <c r="C1701" s="341"/>
      <c r="D1701" s="305"/>
      <c r="E1701" s="275"/>
      <c r="F1701" s="275"/>
      <c r="G1701" s="275"/>
      <c r="H1701" s="275"/>
      <c r="I1701" s="275"/>
      <c r="J1701" s="275"/>
      <c r="K1701" s="275"/>
      <c r="L1701" s="275"/>
      <c r="M1701" s="275"/>
      <c r="N1701" s="275"/>
      <c r="O1701" s="275"/>
      <c r="P1701" s="275"/>
      <c r="Q1701" s="275"/>
      <c r="R1701" s="287"/>
      <c r="S1701" s="275"/>
      <c r="T1701" s="275"/>
      <c r="U1701" s="275"/>
      <c r="V1701" s="305"/>
      <c r="W1701" s="305"/>
      <c r="X1701" s="305"/>
      <c r="Y1701" s="305"/>
      <c r="Z1701" s="275"/>
      <c r="AA1701" s="275"/>
      <c r="AB1701" s="275"/>
      <c r="AC1701" s="275"/>
      <c r="AD1701" s="275"/>
      <c r="AE1701" s="373">
        <f t="shared" ref="AE1701:AR1701" si="2143">AE988*AE1692</f>
        <v>0</v>
      </c>
      <c r="AF1701" s="373">
        <f t="shared" si="2143"/>
        <v>0</v>
      </c>
      <c r="AG1701" s="373">
        <f t="shared" si="2143"/>
        <v>0</v>
      </c>
      <c r="AH1701" s="373">
        <f t="shared" si="2143"/>
        <v>0</v>
      </c>
      <c r="AI1701" s="373">
        <f t="shared" si="2143"/>
        <v>0</v>
      </c>
      <c r="AJ1701" s="373">
        <f t="shared" si="2143"/>
        <v>0</v>
      </c>
      <c r="AK1701" s="373">
        <f t="shared" si="2143"/>
        <v>0</v>
      </c>
      <c r="AL1701" s="373">
        <f t="shared" si="2143"/>
        <v>0</v>
      </c>
      <c r="AM1701" s="373">
        <f t="shared" si="2143"/>
        <v>0</v>
      </c>
      <c r="AN1701" s="373">
        <f t="shared" si="2143"/>
        <v>0</v>
      </c>
      <c r="AO1701" s="373">
        <f t="shared" si="2143"/>
        <v>0</v>
      </c>
      <c r="AP1701" s="373">
        <f t="shared" si="2143"/>
        <v>0</v>
      </c>
      <c r="AQ1701" s="373">
        <f t="shared" si="2143"/>
        <v>0</v>
      </c>
      <c r="AR1701" s="373">
        <f t="shared" si="2143"/>
        <v>0</v>
      </c>
      <c r="AS1701" s="613">
        <f t="shared" si="2138"/>
        <v>0</v>
      </c>
    </row>
    <row r="1702" spans="2:45">
      <c r="B1702" s="320" t="s">
        <v>824</v>
      </c>
      <c r="C1702" s="341"/>
      <c r="D1702" s="305"/>
      <c r="E1702" s="275"/>
      <c r="F1702" s="275"/>
      <c r="G1702" s="275"/>
      <c r="H1702" s="275"/>
      <c r="I1702" s="275"/>
      <c r="J1702" s="275"/>
      <c r="K1702" s="275"/>
      <c r="L1702" s="275"/>
      <c r="M1702" s="275"/>
      <c r="N1702" s="275"/>
      <c r="O1702" s="275"/>
      <c r="P1702" s="275"/>
      <c r="Q1702" s="275"/>
      <c r="R1702" s="287"/>
      <c r="S1702" s="275"/>
      <c r="T1702" s="275"/>
      <c r="U1702" s="275"/>
      <c r="V1702" s="305"/>
      <c r="W1702" s="305"/>
      <c r="X1702" s="305"/>
      <c r="Y1702" s="305"/>
      <c r="Z1702" s="275"/>
      <c r="AA1702" s="275"/>
      <c r="AB1702" s="275"/>
      <c r="AC1702" s="275"/>
      <c r="AD1702" s="275"/>
      <c r="AE1702" s="373">
        <f t="shared" ref="AE1702:AR1702" si="2144">AE1183*AE1692</f>
        <v>0</v>
      </c>
      <c r="AF1702" s="373">
        <f t="shared" si="2144"/>
        <v>0</v>
      </c>
      <c r="AG1702" s="373">
        <f t="shared" si="2144"/>
        <v>0</v>
      </c>
      <c r="AH1702" s="373">
        <f t="shared" si="2144"/>
        <v>0</v>
      </c>
      <c r="AI1702" s="373">
        <f t="shared" si="2144"/>
        <v>0</v>
      </c>
      <c r="AJ1702" s="373">
        <f t="shared" si="2144"/>
        <v>0</v>
      </c>
      <c r="AK1702" s="373">
        <f t="shared" si="2144"/>
        <v>0</v>
      </c>
      <c r="AL1702" s="373">
        <f t="shared" si="2144"/>
        <v>0</v>
      </c>
      <c r="AM1702" s="373">
        <f t="shared" si="2144"/>
        <v>0</v>
      </c>
      <c r="AN1702" s="373">
        <f t="shared" si="2144"/>
        <v>0</v>
      </c>
      <c r="AO1702" s="373">
        <f t="shared" si="2144"/>
        <v>0</v>
      </c>
      <c r="AP1702" s="373">
        <f t="shared" si="2144"/>
        <v>0</v>
      </c>
      <c r="AQ1702" s="373">
        <f t="shared" si="2144"/>
        <v>0</v>
      </c>
      <c r="AR1702" s="373">
        <f t="shared" si="2144"/>
        <v>0</v>
      </c>
      <c r="AS1702" s="613">
        <f t="shared" si="2138"/>
        <v>0</v>
      </c>
    </row>
    <row r="1703" spans="2:45">
      <c r="B1703" s="320" t="s">
        <v>825</v>
      </c>
      <c r="C1703" s="341"/>
      <c r="D1703" s="305"/>
      <c r="E1703" s="275"/>
      <c r="F1703" s="275"/>
      <c r="G1703" s="275"/>
      <c r="H1703" s="275"/>
      <c r="I1703" s="275"/>
      <c r="J1703" s="275"/>
      <c r="K1703" s="275"/>
      <c r="L1703" s="275"/>
      <c r="M1703" s="275"/>
      <c r="N1703" s="275"/>
      <c r="O1703" s="275"/>
      <c r="P1703" s="275"/>
      <c r="Q1703" s="275"/>
      <c r="R1703" s="287"/>
      <c r="S1703" s="275"/>
      <c r="T1703" s="275"/>
      <c r="U1703" s="275"/>
      <c r="V1703" s="305"/>
      <c r="W1703" s="305"/>
      <c r="X1703" s="305"/>
      <c r="Y1703" s="305"/>
      <c r="Z1703" s="275"/>
      <c r="AA1703" s="275"/>
      <c r="AB1703" s="275"/>
      <c r="AC1703" s="275"/>
      <c r="AD1703" s="275"/>
      <c r="AE1703" s="373">
        <f t="shared" ref="AE1703:AR1703" si="2145">AE1378*AE1692</f>
        <v>0</v>
      </c>
      <c r="AF1703" s="373">
        <f t="shared" si="2145"/>
        <v>0</v>
      </c>
      <c r="AG1703" s="373">
        <f t="shared" si="2145"/>
        <v>0</v>
      </c>
      <c r="AH1703" s="373">
        <f t="shared" si="2145"/>
        <v>0</v>
      </c>
      <c r="AI1703" s="373">
        <f t="shared" si="2145"/>
        <v>0</v>
      </c>
      <c r="AJ1703" s="373">
        <f t="shared" si="2145"/>
        <v>0</v>
      </c>
      <c r="AK1703" s="373">
        <f t="shared" si="2145"/>
        <v>0</v>
      </c>
      <c r="AL1703" s="373">
        <f t="shared" si="2145"/>
        <v>0</v>
      </c>
      <c r="AM1703" s="373">
        <f t="shared" si="2145"/>
        <v>0</v>
      </c>
      <c r="AN1703" s="373">
        <f t="shared" si="2145"/>
        <v>0</v>
      </c>
      <c r="AO1703" s="373">
        <f t="shared" si="2145"/>
        <v>0</v>
      </c>
      <c r="AP1703" s="373">
        <f t="shared" si="2145"/>
        <v>0</v>
      </c>
      <c r="AQ1703" s="373">
        <f t="shared" si="2145"/>
        <v>0</v>
      </c>
      <c r="AR1703" s="373">
        <f t="shared" si="2145"/>
        <v>0</v>
      </c>
      <c r="AS1703" s="613">
        <f t="shared" si="2138"/>
        <v>0</v>
      </c>
    </row>
    <row r="1704" spans="2:45">
      <c r="B1704" s="320" t="s">
        <v>826</v>
      </c>
      <c r="C1704" s="341"/>
      <c r="D1704" s="305"/>
      <c r="E1704" s="275"/>
      <c r="F1704" s="275"/>
      <c r="G1704" s="275"/>
      <c r="H1704" s="275"/>
      <c r="I1704" s="275"/>
      <c r="J1704" s="275"/>
      <c r="K1704" s="275"/>
      <c r="L1704" s="275"/>
      <c r="M1704" s="275"/>
      <c r="N1704" s="275"/>
      <c r="O1704" s="275"/>
      <c r="P1704" s="275"/>
      <c r="Q1704" s="275"/>
      <c r="R1704" s="287"/>
      <c r="S1704" s="275"/>
      <c r="T1704" s="275"/>
      <c r="U1704" s="275"/>
      <c r="V1704" s="305"/>
      <c r="W1704" s="305"/>
      <c r="X1704" s="305"/>
      <c r="Y1704" s="305"/>
      <c r="Z1704" s="275"/>
      <c r="AA1704" s="275"/>
      <c r="AB1704" s="275"/>
      <c r="AC1704" s="275"/>
      <c r="AD1704" s="275"/>
      <c r="AE1704" s="373">
        <f t="shared" ref="AE1704:AR1704" si="2146">AE1572*AE1692</f>
        <v>0</v>
      </c>
      <c r="AF1704" s="373">
        <f t="shared" si="2146"/>
        <v>0</v>
      </c>
      <c r="AG1704" s="373">
        <f t="shared" si="2146"/>
        <v>0</v>
      </c>
      <c r="AH1704" s="373">
        <f t="shared" si="2146"/>
        <v>0</v>
      </c>
      <c r="AI1704" s="373">
        <f t="shared" si="2146"/>
        <v>0</v>
      </c>
      <c r="AJ1704" s="373">
        <f t="shared" si="2146"/>
        <v>0</v>
      </c>
      <c r="AK1704" s="373">
        <f t="shared" si="2146"/>
        <v>0</v>
      </c>
      <c r="AL1704" s="373">
        <f t="shared" si="2146"/>
        <v>0</v>
      </c>
      <c r="AM1704" s="373">
        <f t="shared" si="2146"/>
        <v>0</v>
      </c>
      <c r="AN1704" s="373">
        <f t="shared" si="2146"/>
        <v>0</v>
      </c>
      <c r="AO1704" s="373">
        <f t="shared" si="2146"/>
        <v>0</v>
      </c>
      <c r="AP1704" s="373">
        <f t="shared" si="2146"/>
        <v>0</v>
      </c>
      <c r="AQ1704" s="373">
        <f t="shared" si="2146"/>
        <v>0</v>
      </c>
      <c r="AR1704" s="373">
        <f t="shared" si="2146"/>
        <v>0</v>
      </c>
      <c r="AS1704" s="613">
        <f t="shared" si="2138"/>
        <v>0</v>
      </c>
    </row>
    <row r="1705" spans="2:45" ht="15.75">
      <c r="B1705" s="345" t="s">
        <v>904</v>
      </c>
      <c r="C1705" s="341"/>
      <c r="D1705" s="332"/>
      <c r="E1705" s="330"/>
      <c r="F1705" s="330"/>
      <c r="G1705" s="330"/>
      <c r="H1705" s="330"/>
      <c r="I1705" s="330"/>
      <c r="J1705" s="330"/>
      <c r="K1705" s="330"/>
      <c r="L1705" s="330"/>
      <c r="M1705" s="330"/>
      <c r="N1705" s="330"/>
      <c r="O1705" s="330"/>
      <c r="P1705" s="330"/>
      <c r="Q1705" s="330"/>
      <c r="R1705" s="296"/>
      <c r="S1705" s="330"/>
      <c r="T1705" s="330"/>
      <c r="U1705" s="330"/>
      <c r="V1705" s="332"/>
      <c r="W1705" s="332"/>
      <c r="X1705" s="332"/>
      <c r="Y1705" s="332"/>
      <c r="Z1705" s="330"/>
      <c r="AA1705" s="330"/>
      <c r="AB1705" s="330"/>
      <c r="AC1705" s="330"/>
      <c r="AD1705" s="330"/>
      <c r="AE1705" s="342">
        <f>SUM(AE1693:AE1704)</f>
        <v>0</v>
      </c>
      <c r="AF1705" s="342">
        <f t="shared" ref="AF1705:AR1705" si="2147">SUM(AF1693:AF1704)</f>
        <v>0</v>
      </c>
      <c r="AG1705" s="342">
        <f t="shared" si="2147"/>
        <v>0</v>
      </c>
      <c r="AH1705" s="342">
        <f t="shared" si="2147"/>
        <v>0</v>
      </c>
      <c r="AI1705" s="342">
        <f t="shared" si="2147"/>
        <v>0</v>
      </c>
      <c r="AJ1705" s="342">
        <f t="shared" si="2147"/>
        <v>0</v>
      </c>
      <c r="AK1705" s="342">
        <f t="shared" si="2147"/>
        <v>0</v>
      </c>
      <c r="AL1705" s="342">
        <f t="shared" si="2147"/>
        <v>0</v>
      </c>
      <c r="AM1705" s="342">
        <f t="shared" si="2147"/>
        <v>0</v>
      </c>
      <c r="AN1705" s="342">
        <f t="shared" si="2147"/>
        <v>0</v>
      </c>
      <c r="AO1705" s="342">
        <f t="shared" si="2147"/>
        <v>0</v>
      </c>
      <c r="AP1705" s="342">
        <f t="shared" si="2147"/>
        <v>0</v>
      </c>
      <c r="AQ1705" s="342">
        <f t="shared" si="2147"/>
        <v>0</v>
      </c>
      <c r="AR1705" s="342">
        <f t="shared" si="2147"/>
        <v>0</v>
      </c>
      <c r="AS1705" s="402">
        <f t="shared" si="2138"/>
        <v>0</v>
      </c>
    </row>
    <row r="1706" spans="2:45" ht="15.75">
      <c r="B1706" s="345" t="s">
        <v>905</v>
      </c>
      <c r="C1706" s="341"/>
      <c r="D1706" s="346"/>
      <c r="E1706" s="330"/>
      <c r="F1706" s="330"/>
      <c r="G1706" s="330"/>
      <c r="H1706" s="330"/>
      <c r="I1706" s="330"/>
      <c r="J1706" s="330"/>
      <c r="K1706" s="330"/>
      <c r="L1706" s="330"/>
      <c r="M1706" s="330"/>
      <c r="N1706" s="330"/>
      <c r="O1706" s="330"/>
      <c r="P1706" s="330"/>
      <c r="Q1706" s="330"/>
      <c r="R1706" s="296"/>
      <c r="S1706" s="330"/>
      <c r="T1706" s="330"/>
      <c r="U1706" s="330"/>
      <c r="V1706" s="332"/>
      <c r="W1706" s="332"/>
      <c r="X1706" s="332"/>
      <c r="Y1706" s="332"/>
      <c r="Z1706" s="330"/>
      <c r="AA1706" s="330"/>
      <c r="AB1706" s="330"/>
      <c r="AC1706" s="330"/>
      <c r="AD1706" s="330"/>
      <c r="AE1706" s="343">
        <f>AE1690*AE1692</f>
        <v>0</v>
      </c>
      <c r="AF1706" s="343">
        <f t="shared" ref="AF1706:AR1706" si="2148">AF1690*AF1692</f>
        <v>0</v>
      </c>
      <c r="AG1706" s="343">
        <f t="shared" si="2148"/>
        <v>0</v>
      </c>
      <c r="AH1706" s="343">
        <f t="shared" si="2148"/>
        <v>0</v>
      </c>
      <c r="AI1706" s="343">
        <f t="shared" si="2148"/>
        <v>0</v>
      </c>
      <c r="AJ1706" s="343">
        <f t="shared" si="2148"/>
        <v>0</v>
      </c>
      <c r="AK1706" s="343">
        <f t="shared" si="2148"/>
        <v>0</v>
      </c>
      <c r="AL1706" s="343">
        <f t="shared" si="2148"/>
        <v>0</v>
      </c>
      <c r="AM1706" s="343">
        <f t="shared" si="2148"/>
        <v>0</v>
      </c>
      <c r="AN1706" s="343">
        <f t="shared" si="2148"/>
        <v>0</v>
      </c>
      <c r="AO1706" s="343">
        <f t="shared" si="2148"/>
        <v>0</v>
      </c>
      <c r="AP1706" s="343">
        <f t="shared" si="2148"/>
        <v>0</v>
      </c>
      <c r="AQ1706" s="343">
        <f t="shared" si="2148"/>
        <v>0</v>
      </c>
      <c r="AR1706" s="343">
        <f t="shared" si="2148"/>
        <v>0</v>
      </c>
      <c r="AS1706" s="402">
        <f>SUM(AE1706:AR1706)</f>
        <v>0</v>
      </c>
    </row>
    <row r="1707" spans="2:45" ht="15.75">
      <c r="B1707" s="345" t="s">
        <v>906</v>
      </c>
      <c r="C1707" s="341"/>
      <c r="D1707" s="346"/>
      <c r="E1707" s="330"/>
      <c r="F1707" s="330"/>
      <c r="G1707" s="330"/>
      <c r="H1707" s="330"/>
      <c r="I1707" s="330"/>
      <c r="J1707" s="330"/>
      <c r="K1707" s="330"/>
      <c r="L1707" s="330"/>
      <c r="M1707" s="330"/>
      <c r="N1707" s="330"/>
      <c r="O1707" s="330"/>
      <c r="P1707" s="330"/>
      <c r="Q1707" s="330"/>
      <c r="R1707" s="296"/>
      <c r="S1707" s="330"/>
      <c r="T1707" s="330"/>
      <c r="U1707" s="330"/>
      <c r="V1707" s="346"/>
      <c r="W1707" s="346"/>
      <c r="X1707" s="346"/>
      <c r="Y1707" s="346"/>
      <c r="Z1707" s="330"/>
      <c r="AA1707" s="330"/>
      <c r="AB1707" s="330"/>
      <c r="AC1707" s="330"/>
      <c r="AD1707" s="330"/>
      <c r="AE1707" s="347"/>
      <c r="AF1707" s="347"/>
      <c r="AG1707" s="347"/>
      <c r="AH1707" s="347"/>
      <c r="AI1707" s="347"/>
      <c r="AJ1707" s="347"/>
      <c r="AK1707" s="347"/>
      <c r="AL1707" s="347"/>
      <c r="AM1707" s="347"/>
      <c r="AN1707" s="347"/>
      <c r="AO1707" s="347"/>
      <c r="AP1707" s="347"/>
      <c r="AQ1707" s="347"/>
      <c r="AR1707" s="347"/>
      <c r="AS1707" s="402">
        <f>AS1705-AS1706</f>
        <v>0</v>
      </c>
    </row>
    <row r="1708" spans="2:45">
      <c r="B1708" s="376"/>
      <c r="C1708" s="440"/>
      <c r="D1708" s="440"/>
      <c r="E1708" s="441"/>
      <c r="F1708" s="441"/>
      <c r="G1708" s="441"/>
      <c r="H1708" s="441"/>
      <c r="I1708" s="441"/>
      <c r="J1708" s="441"/>
      <c r="K1708" s="441"/>
      <c r="L1708" s="441"/>
      <c r="M1708" s="441"/>
      <c r="N1708" s="441"/>
      <c r="O1708" s="441"/>
      <c r="P1708" s="441"/>
      <c r="Q1708" s="441"/>
      <c r="R1708" s="442"/>
      <c r="S1708" s="441"/>
      <c r="T1708" s="441"/>
      <c r="U1708" s="441"/>
      <c r="V1708" s="440"/>
      <c r="W1708" s="443"/>
      <c r="X1708" s="440"/>
      <c r="Y1708" s="440"/>
      <c r="Z1708" s="441"/>
      <c r="AA1708" s="441"/>
      <c r="AB1708" s="441"/>
      <c r="AC1708" s="441"/>
      <c r="AD1708" s="441"/>
      <c r="AE1708" s="444"/>
      <c r="AF1708" s="444"/>
      <c r="AG1708" s="444"/>
      <c r="AH1708" s="444"/>
      <c r="AI1708" s="444"/>
      <c r="AJ1708" s="444"/>
      <c r="AK1708" s="444"/>
      <c r="AL1708" s="444"/>
      <c r="AM1708" s="444"/>
      <c r="AN1708" s="444"/>
      <c r="AO1708" s="444"/>
      <c r="AP1708" s="444"/>
      <c r="AQ1708" s="444"/>
      <c r="AR1708" s="444"/>
      <c r="AS1708" s="381"/>
    </row>
  </sheetData>
  <sheetProtection formatCells="0" formatColumns="0" formatRows="0" insertColumns="0" insertRows="0" insertHyperlinks="0" deleteColumns="0" deleteRows="0" sort="0" autoFilter="0" pivotTables="0"/>
  <mergeCells count="87">
    <mergeCell ref="AE1685:AS1685"/>
    <mergeCell ref="B1685:B1686"/>
    <mergeCell ref="C1685:C1686"/>
    <mergeCell ref="Q1685:Q1686"/>
    <mergeCell ref="E1685:P1685"/>
    <mergeCell ref="S1685:AD1685"/>
    <mergeCell ref="AE1631:AS1631"/>
    <mergeCell ref="B1658:B1659"/>
    <mergeCell ref="C1658:C1659"/>
    <mergeCell ref="Q1658:Q1659"/>
    <mergeCell ref="AE1658:AS1658"/>
    <mergeCell ref="B1631:B1632"/>
    <mergeCell ref="C1631:C1632"/>
    <mergeCell ref="Q1631:Q1632"/>
    <mergeCell ref="E1631:P1631"/>
    <mergeCell ref="E1658:P1658"/>
    <mergeCell ref="S1658:AD1658"/>
    <mergeCell ref="S1631:AD1631"/>
    <mergeCell ref="AE1579:AS1579"/>
    <mergeCell ref="B1605:B1606"/>
    <mergeCell ref="C1605:C1606"/>
    <mergeCell ref="Q1605:Q1606"/>
    <mergeCell ref="AE1605:AS1605"/>
    <mergeCell ref="B1579:B1580"/>
    <mergeCell ref="C1579:C1580"/>
    <mergeCell ref="Q1579:Q1580"/>
    <mergeCell ref="E1579:P1579"/>
    <mergeCell ref="E1605:P1605"/>
    <mergeCell ref="S1579:AD1579"/>
    <mergeCell ref="S1605:AD1605"/>
    <mergeCell ref="AE1188:AS1188"/>
    <mergeCell ref="B1382:B1383"/>
    <mergeCell ref="C1382:C1383"/>
    <mergeCell ref="Q1382:Q1383"/>
    <mergeCell ref="AE1382:AS1382"/>
    <mergeCell ref="B1188:B1189"/>
    <mergeCell ref="C1188:C1189"/>
    <mergeCell ref="Q1188:Q1189"/>
    <mergeCell ref="E1188:P1188"/>
    <mergeCell ref="E1382:P1382"/>
    <mergeCell ref="S1188:AD1188"/>
    <mergeCell ref="S1382:AD1382"/>
    <mergeCell ref="AE604:AS604"/>
    <mergeCell ref="Q993:Q994"/>
    <mergeCell ref="B993:B994"/>
    <mergeCell ref="C993:C994"/>
    <mergeCell ref="E798:P798"/>
    <mergeCell ref="E993:P993"/>
    <mergeCell ref="AE993:AS993"/>
    <mergeCell ref="B798:B799"/>
    <mergeCell ref="C798:C799"/>
    <mergeCell ref="Q798:Q799"/>
    <mergeCell ref="AE798:AS798"/>
    <mergeCell ref="S604:AD604"/>
    <mergeCell ref="S798:AD798"/>
    <mergeCell ref="S993:AD993"/>
    <mergeCell ref="B604:B605"/>
    <mergeCell ref="C604:C605"/>
    <mergeCell ref="B414:B415"/>
    <mergeCell ref="E414:P414"/>
    <mergeCell ref="B224:B225"/>
    <mergeCell ref="C224:C225"/>
    <mergeCell ref="Q224:Q225"/>
    <mergeCell ref="E224:P224"/>
    <mergeCell ref="AE414:AS414"/>
    <mergeCell ref="AE224:AS224"/>
    <mergeCell ref="Q34:Q35"/>
    <mergeCell ref="AE34:AS34"/>
    <mergeCell ref="S414:AD414"/>
    <mergeCell ref="Q414:Q415"/>
    <mergeCell ref="C18:AD18"/>
    <mergeCell ref="B14:B16"/>
    <mergeCell ref="B34:B35"/>
    <mergeCell ref="C34:C35"/>
    <mergeCell ref="B18:B19"/>
    <mergeCell ref="B24:B25"/>
    <mergeCell ref="C16:D16"/>
    <mergeCell ref="E34:P34"/>
    <mergeCell ref="S34:AD34"/>
    <mergeCell ref="C1576:AD1576"/>
    <mergeCell ref="C22:AD22"/>
    <mergeCell ref="C21:AD21"/>
    <mergeCell ref="C20:AD20"/>
    <mergeCell ref="C19:AD19"/>
    <mergeCell ref="C414:C415"/>
    <mergeCell ref="S224:AD224"/>
    <mergeCell ref="Q604:Q605"/>
  </mergeCells>
  <phoneticPr fontId="246" type="noConversion"/>
  <hyperlinks>
    <hyperlink ref="C24" location="Table_5_a.__2015_Lost_Revenues_Work_Form" display="Table 5-a.  2015 Lost Revenues" xr:uid="{00000000-0004-0000-0A00-000000000000}"/>
    <hyperlink ref="C25" location="Table_5_b.__2016_Lost_Revenues_Work_Form" display="Table 5-b.  2016 Lost Revenues " xr:uid="{00000000-0004-0000-0A00-000001000000}"/>
    <hyperlink ref="C26" location="Table_5_c.__2017_Lost_Revenues_Work_Form" display="Table 5-c.  2017 Lost Revenues " xr:uid="{00000000-0004-0000-0A00-000002000000}"/>
    <hyperlink ref="C27" location="Table_5_d.__2018_Lost_Revenues_Work_Form" display="Table 5-d.  2018 Lost Revenues " xr:uid="{00000000-0004-0000-0A00-000003000000}"/>
    <hyperlink ref="D603" location="'5.  2015-2020 LRAM'!A1" display="Return to top" xr:uid="{00000000-0004-0000-0A00-000004000000}"/>
    <hyperlink ref="C28" location="Table_5_e.__2019_Lost_Revenues_Work_Form" display="Table 5-e.  2019 Lost Revenues" xr:uid="{00000000-0004-0000-0A00-000005000000}"/>
    <hyperlink ref="C29" location="Table_5_f.__2020_Lost_Revenues_Work_Form" display="Table 5-f.  2020 Lost Revenues" xr:uid="{00000000-0004-0000-0A00-000006000000}"/>
    <hyperlink ref="D223" location="'5.  2015-2020 LRAM'!A1" display="Return to top" xr:uid="{00000000-0004-0000-0A00-000007000000}"/>
    <hyperlink ref="D413" location="'5.  2015-2020 LRAM'!A1" display="Return to top" xr:uid="{00000000-0004-0000-0A00-000008000000}"/>
    <hyperlink ref="D797" location="'5.  2015-2027 LRAM'!A1" display="Return to top" xr:uid="{00000000-0004-0000-0A00-000009000000}"/>
    <hyperlink ref="D992" location="'5.  2015-2020 LRAM'!A1" display="Return to top" xr:uid="{00000000-0004-0000-0A00-00000A000000}"/>
    <hyperlink ref="B1186" location="'5.  2015-2020 LRAM'!A1" display="Return to top" xr:uid="{00000000-0004-0000-0A00-00000B000000}"/>
    <hyperlink ref="F24" location="Table_5_g.__2021_Lost_Revenues_Work_Form" display="Table 5-f.  2021 Lost Revenues" xr:uid="{BDB3503E-0457-4355-A0DC-8854CC96A46F}"/>
    <hyperlink ref="F25" location="Table_5_h.__2022_Lost_Revenues_Work_Form" display="Table 5-f.  2022 Lost Revenues" xr:uid="{0DA3AB95-53AB-414C-AA6D-D5E7F62B7A38}"/>
    <hyperlink ref="F26" location="Table_5_i.__2023_Lost_Revenues_Work_Form" display="Table 5-f.  2023 Lost Revenues" xr:uid="{D89FDD80-BE3B-43BB-B473-859DF2C22BAA}"/>
    <hyperlink ref="F27" location="Table_5_j.__2024_Lost_Revenues_Work_Form" display="Table 5-f.  2024 Lost Revenues" xr:uid="{AB7A8B4E-12A4-4B29-B687-5DA9A83A481E}"/>
    <hyperlink ref="F28" location="Table_5_k.__2025_Lost_Revenues_Work_Form" display="Table 5-f.  2025 Lost Revenues" xr:uid="{C20F8161-8471-4077-89E5-531FB01FF12C}"/>
    <hyperlink ref="F29" location="Table_5_l.__2026_Lost_Revenues_Work_Form" display="Table 5-f.  2026 Lost Revenues" xr:uid="{CA629377-D8ED-469C-8DF3-B3C6B8170375}"/>
    <hyperlink ref="J24" location="Table_5_m.__2027_Lost_Revenues_Work_Form" display="Table 5-f.  2027 Lost Revenues" xr:uid="{0D347E37-90CE-48EF-A003-24BFA06EF7E0}"/>
    <hyperlink ref="D1187" location="'5.  2015-2020 LRAM'!A1" display="Return to top" xr:uid="{141C9DF9-F462-465C-8607-9E22DF653212}"/>
    <hyperlink ref="D1381" location="'5.  2015-2020 LRAM'!A1" display="Return to top" xr:uid="{019149FC-4E2B-4E1F-8127-0F67A8621F66}"/>
    <hyperlink ref="D1604" location="'5.  2015-2020 LRAM'!A1" display="Return to top" xr:uid="{6EC8DA8E-6F1F-4C73-A137-6E5BB30C5B94}"/>
    <hyperlink ref="D1630" location="'5.  2015-2020 LRAM'!A1" display="Return to top" xr:uid="{31D5DA7B-CBF7-4225-982B-2FD4C5554E84}"/>
    <hyperlink ref="D1657" location="'5.  2015-2020 LRAM'!A1" display="Return to top" xr:uid="{278D811C-DEDB-43E0-A919-D4F625F1C6E5}"/>
    <hyperlink ref="D1684" location="'5.  2015-2020 LRAM'!A1" display="Return to top" xr:uid="{223528A0-8936-430C-B9FD-6493F6E71F79}"/>
    <hyperlink ref="D1578" location="'5.  2015-2020 LRAM'!A1" display="Return to top" xr:uid="{76C075F7-ADAE-47EB-98FE-BA816BC7C1EB}"/>
  </hyperlinks>
  <pageMargins left="0.70866141732283472" right="0.70866141732283472" top="0.74803149606299213" bottom="0.74803149606299213" header="0.31496062992125984" footer="0.31496062992125984"/>
  <pageSetup paperSize="17" scale="18" fitToHeight="0" orientation="landscape" r:id="rId1"/>
  <headerFooter>
    <oddFooter>&amp;R&amp;P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6661A-1B6F-4E60-B6A1-7C7DB7D40E43}">
  <dimension ref="B1:BY177"/>
  <sheetViews>
    <sheetView topLeftCell="A92" zoomScale="110" zoomScaleNormal="110" workbookViewId="0">
      <pane xSplit="5" ySplit="2" topLeftCell="F94" activePane="bottomRight" state="frozen"/>
      <selection activeCell="A92" sqref="A92"/>
      <selection pane="topRight" activeCell="F92" sqref="F92"/>
      <selection pane="bottomLeft" activeCell="A94" sqref="A94"/>
      <selection pane="bottomRight" activeCell="O183" sqref="O183"/>
    </sheetView>
  </sheetViews>
  <sheetFormatPr defaultRowHeight="15" outlineLevelRow="1"/>
  <cols>
    <col min="2" max="2" width="3.28515625" customWidth="1"/>
    <col min="3" max="3" width="56.140625" customWidth="1"/>
    <col min="4" max="4" width="2.5703125" customWidth="1"/>
    <col min="5" max="5" width="4" customWidth="1"/>
    <col min="6" max="6" width="3.28515625" bestFit="1" customWidth="1"/>
    <col min="7" max="7" width="4.42578125" customWidth="1"/>
    <col min="8" max="22" width="10" bestFit="1" customWidth="1"/>
    <col min="23" max="33" width="9.140625" bestFit="1" customWidth="1"/>
    <col min="34" max="40" width="6.140625" hidden="1" customWidth="1"/>
    <col min="41" max="41" width="0" hidden="1" customWidth="1"/>
    <col min="42" max="42" width="32.42578125" hidden="1" customWidth="1"/>
    <col min="43" max="43" width="3.28515625" bestFit="1" customWidth="1"/>
    <col min="44" max="44" width="5.7109375" bestFit="1" customWidth="1"/>
    <col min="45" max="70" width="8.140625" bestFit="1" customWidth="1"/>
    <col min="71" max="77" width="6.140625" bestFit="1" customWidth="1"/>
  </cols>
  <sheetData>
    <row r="1" spans="2:77" s="882" customFormat="1" ht="11.25" customHeight="1">
      <c r="B1" s="1051" t="s">
        <v>1244</v>
      </c>
      <c r="C1" s="1053" t="s">
        <v>1245</v>
      </c>
      <c r="E1" s="883" t="s">
        <v>1246</v>
      </c>
      <c r="F1" s="884"/>
      <c r="G1" s="884"/>
      <c r="H1" s="884"/>
      <c r="I1" s="884"/>
      <c r="J1" s="884"/>
      <c r="K1" s="884"/>
      <c r="L1" s="884"/>
      <c r="M1" s="884"/>
      <c r="N1" s="884"/>
      <c r="O1" s="884"/>
      <c r="P1" s="884"/>
      <c r="Q1" s="884"/>
      <c r="R1" s="884"/>
      <c r="S1" s="884"/>
      <c r="T1" s="884"/>
      <c r="U1" s="884"/>
      <c r="V1" s="884"/>
      <c r="W1" s="884"/>
      <c r="X1" s="884"/>
      <c r="Y1" s="884"/>
      <c r="Z1" s="884"/>
      <c r="AA1" s="884"/>
      <c r="AB1" s="884"/>
      <c r="AC1" s="884"/>
      <c r="AD1" s="884"/>
      <c r="AE1" s="884"/>
      <c r="AF1" s="884"/>
      <c r="AG1" s="884"/>
      <c r="AH1" s="884"/>
      <c r="AI1" s="884"/>
      <c r="AJ1" s="884"/>
      <c r="AK1" s="884"/>
      <c r="AL1" s="884"/>
      <c r="AM1" s="884"/>
      <c r="AN1" s="885"/>
      <c r="AO1"/>
      <c r="AP1" s="886" t="s">
        <v>1247</v>
      </c>
      <c r="AQ1" s="887"/>
      <c r="AR1" s="887"/>
      <c r="AS1" s="887"/>
      <c r="AT1" s="887"/>
      <c r="AU1" s="887"/>
      <c r="AV1" s="887"/>
      <c r="AW1" s="887"/>
      <c r="AX1" s="887"/>
      <c r="AY1" s="887"/>
      <c r="AZ1" s="887"/>
      <c r="BA1" s="887"/>
      <c r="BB1" s="887"/>
      <c r="BC1" s="887"/>
      <c r="BD1" s="887"/>
      <c r="BE1" s="887"/>
      <c r="BF1" s="887"/>
      <c r="BG1" s="887"/>
      <c r="BH1" s="887"/>
      <c r="BI1" s="887"/>
      <c r="BJ1" s="887"/>
      <c r="BK1" s="887"/>
      <c r="BL1" s="887"/>
      <c r="BM1" s="887"/>
      <c r="BN1" s="887"/>
      <c r="BO1" s="887"/>
      <c r="BP1" s="887"/>
      <c r="BQ1" s="887"/>
      <c r="BR1" s="887"/>
      <c r="BS1" s="887"/>
      <c r="BT1" s="887"/>
      <c r="BU1" s="887"/>
      <c r="BV1" s="887"/>
      <c r="BW1" s="887"/>
      <c r="BX1" s="887"/>
      <c r="BY1" s="888"/>
    </row>
    <row r="2" spans="2:77" s="882" customFormat="1" ht="35.25" customHeight="1">
      <c r="B2" s="1052"/>
      <c r="C2" s="1054"/>
      <c r="E2" s="889">
        <v>2015</v>
      </c>
      <c r="F2" s="889">
        <v>2016</v>
      </c>
      <c r="G2" s="889">
        <v>2017</v>
      </c>
      <c r="H2" s="889">
        <v>2018</v>
      </c>
      <c r="I2" s="889">
        <v>2019</v>
      </c>
      <c r="J2" s="889">
        <v>2020</v>
      </c>
      <c r="K2" s="889">
        <v>2021</v>
      </c>
      <c r="L2" s="889">
        <v>2022</v>
      </c>
      <c r="M2" s="889">
        <v>2023</v>
      </c>
      <c r="N2" s="889">
        <v>2024</v>
      </c>
      <c r="O2" s="889">
        <v>2025</v>
      </c>
      <c r="P2" s="889">
        <v>2026</v>
      </c>
      <c r="Q2" s="889">
        <v>2027</v>
      </c>
      <c r="R2" s="889">
        <v>2028</v>
      </c>
      <c r="S2" s="889">
        <v>2029</v>
      </c>
      <c r="T2" s="889">
        <v>2030</v>
      </c>
      <c r="U2" s="889">
        <v>2031</v>
      </c>
      <c r="V2" s="889">
        <v>2032</v>
      </c>
      <c r="W2" s="889">
        <v>2033</v>
      </c>
      <c r="X2" s="889">
        <v>2034</v>
      </c>
      <c r="Y2" s="889">
        <v>2035</v>
      </c>
      <c r="Z2" s="889">
        <v>2036</v>
      </c>
      <c r="AA2" s="889">
        <v>2037</v>
      </c>
      <c r="AB2" s="889">
        <v>2038</v>
      </c>
      <c r="AC2" s="889">
        <v>2039</v>
      </c>
      <c r="AD2" s="889">
        <v>2040</v>
      </c>
      <c r="AE2" s="889">
        <v>2041</v>
      </c>
      <c r="AF2" s="889">
        <v>2042</v>
      </c>
      <c r="AG2" s="889">
        <v>2043</v>
      </c>
      <c r="AH2" s="889">
        <v>2044</v>
      </c>
      <c r="AI2" s="889">
        <v>2045</v>
      </c>
      <c r="AJ2" s="889">
        <v>2046</v>
      </c>
      <c r="AK2" s="889">
        <v>2047</v>
      </c>
      <c r="AL2" s="889">
        <v>2048</v>
      </c>
      <c r="AM2" s="889">
        <v>2049</v>
      </c>
      <c r="AN2" s="889">
        <v>2050</v>
      </c>
      <c r="AO2"/>
      <c r="AP2" s="890">
        <v>2015</v>
      </c>
      <c r="AQ2" s="890">
        <v>2016</v>
      </c>
      <c r="AR2" s="890">
        <v>2017</v>
      </c>
      <c r="AS2" s="890">
        <v>2018</v>
      </c>
      <c r="AT2" s="890">
        <v>2019</v>
      </c>
      <c r="AU2" s="890">
        <v>2020</v>
      </c>
      <c r="AV2" s="890">
        <v>2021</v>
      </c>
      <c r="AW2" s="890">
        <v>2022</v>
      </c>
      <c r="AX2" s="890">
        <v>2023</v>
      </c>
      <c r="AY2" s="890">
        <v>2024</v>
      </c>
      <c r="AZ2" s="890">
        <v>2025</v>
      </c>
      <c r="BA2" s="890">
        <v>2026</v>
      </c>
      <c r="BB2" s="890">
        <v>2027</v>
      </c>
      <c r="BC2" s="890">
        <v>2028</v>
      </c>
      <c r="BD2" s="890">
        <v>2029</v>
      </c>
      <c r="BE2" s="890">
        <v>2030</v>
      </c>
      <c r="BF2" s="890">
        <v>2031</v>
      </c>
      <c r="BG2" s="890">
        <v>2032</v>
      </c>
      <c r="BH2" s="890">
        <v>2033</v>
      </c>
      <c r="BI2" s="890">
        <v>2034</v>
      </c>
      <c r="BJ2" s="890">
        <v>2035</v>
      </c>
      <c r="BK2" s="890">
        <v>2036</v>
      </c>
      <c r="BL2" s="890">
        <v>2037</v>
      </c>
      <c r="BM2" s="890">
        <v>2038</v>
      </c>
      <c r="BN2" s="890">
        <v>2039</v>
      </c>
      <c r="BO2" s="890">
        <v>2040</v>
      </c>
      <c r="BP2" s="890">
        <v>2041</v>
      </c>
      <c r="BQ2" s="890">
        <v>2042</v>
      </c>
      <c r="BR2" s="890">
        <v>2043</v>
      </c>
      <c r="BS2" s="890">
        <v>2044</v>
      </c>
      <c r="BT2" s="890">
        <v>2045</v>
      </c>
      <c r="BU2" s="890">
        <v>2046</v>
      </c>
      <c r="BV2" s="890">
        <v>2047</v>
      </c>
      <c r="BW2" s="890">
        <v>2048</v>
      </c>
      <c r="BX2" s="890">
        <v>2049</v>
      </c>
      <c r="BY2" s="890">
        <v>2050</v>
      </c>
    </row>
    <row r="3" spans="2:77" s="882" customFormat="1" ht="11.25" outlineLevel="1">
      <c r="B3" s="891" t="s">
        <v>1248</v>
      </c>
      <c r="C3" s="892"/>
      <c r="E3" s="893"/>
      <c r="F3" s="894"/>
      <c r="G3" s="894"/>
      <c r="H3" s="894"/>
      <c r="I3" s="894"/>
      <c r="J3" s="894"/>
      <c r="K3" s="894"/>
      <c r="L3" s="894"/>
      <c r="M3" s="894"/>
      <c r="N3" s="894"/>
      <c r="O3" s="894"/>
      <c r="P3" s="894"/>
      <c r="Q3" s="894"/>
      <c r="R3" s="894"/>
      <c r="S3" s="894"/>
      <c r="T3" s="894"/>
      <c r="U3" s="894"/>
      <c r="V3" s="894"/>
      <c r="W3" s="894"/>
      <c r="X3" s="894"/>
      <c r="Y3" s="894"/>
      <c r="Z3" s="894"/>
      <c r="AA3" s="894"/>
      <c r="AB3" s="894"/>
      <c r="AC3" s="894"/>
      <c r="AD3" s="894"/>
      <c r="AE3" s="894"/>
      <c r="AF3" s="894"/>
      <c r="AG3" s="894"/>
      <c r="AH3" s="894"/>
      <c r="AI3" s="894"/>
      <c r="AJ3" s="894"/>
      <c r="AK3" s="894"/>
      <c r="AL3" s="894"/>
      <c r="AM3" s="894"/>
      <c r="AN3" s="895"/>
      <c r="AO3" s="896"/>
      <c r="AP3" s="893"/>
      <c r="AQ3" s="894"/>
      <c r="AR3" s="894"/>
      <c r="AS3" s="894"/>
      <c r="AT3" s="894"/>
      <c r="AU3" s="894"/>
      <c r="AV3" s="894"/>
      <c r="AW3" s="894"/>
      <c r="AX3" s="894"/>
      <c r="AY3" s="894"/>
      <c r="AZ3" s="894"/>
      <c r="BA3" s="894"/>
      <c r="BB3" s="894"/>
      <c r="BC3" s="894"/>
      <c r="BD3" s="894"/>
      <c r="BE3" s="894"/>
      <c r="BF3" s="894"/>
      <c r="BG3" s="894"/>
      <c r="BH3" s="894"/>
      <c r="BI3" s="894"/>
      <c r="BJ3" s="894"/>
      <c r="BK3" s="894"/>
      <c r="BL3" s="894"/>
      <c r="BM3" s="894"/>
      <c r="BN3" s="894"/>
      <c r="BO3" s="894"/>
      <c r="BP3" s="894"/>
      <c r="BQ3" s="894"/>
      <c r="BR3" s="894"/>
      <c r="BS3" s="894"/>
      <c r="BT3" s="894"/>
      <c r="BU3" s="894"/>
      <c r="BV3" s="894"/>
      <c r="BW3" s="894"/>
      <c r="BX3" s="894"/>
      <c r="BY3" s="895"/>
    </row>
    <row r="4" spans="2:77" s="882" customFormat="1" ht="11.25" outlineLevel="1">
      <c r="B4" s="897">
        <v>411</v>
      </c>
      <c r="C4" s="898" t="s">
        <v>113</v>
      </c>
      <c r="E4" s="899">
        <v>0</v>
      </c>
      <c r="F4" s="900">
        <v>0</v>
      </c>
      <c r="G4" s="901">
        <v>92650481</v>
      </c>
      <c r="H4" s="900">
        <v>74554927</v>
      </c>
      <c r="I4" s="901">
        <v>74554927</v>
      </c>
      <c r="J4" s="900">
        <v>74554927</v>
      </c>
      <c r="K4" s="901">
        <v>74554927</v>
      </c>
      <c r="L4" s="900">
        <v>74554927</v>
      </c>
      <c r="M4" s="901">
        <v>74554927</v>
      </c>
      <c r="N4" s="900">
        <v>74554031</v>
      </c>
      <c r="O4" s="901">
        <v>74554031</v>
      </c>
      <c r="P4" s="900">
        <v>74354767</v>
      </c>
      <c r="Q4" s="901">
        <v>72791314</v>
      </c>
      <c r="R4" s="900">
        <v>72776933</v>
      </c>
      <c r="S4" s="901">
        <v>72776933</v>
      </c>
      <c r="T4" s="900">
        <v>72770454</v>
      </c>
      <c r="U4" s="901">
        <v>61819714</v>
      </c>
      <c r="V4" s="900">
        <v>61819714</v>
      </c>
      <c r="W4" s="901">
        <v>7394472</v>
      </c>
      <c r="X4" s="900">
        <v>0</v>
      </c>
      <c r="Y4" s="901">
        <v>0</v>
      </c>
      <c r="Z4" s="900">
        <v>0</v>
      </c>
      <c r="AA4" s="901">
        <v>0</v>
      </c>
      <c r="AB4" s="900">
        <v>0</v>
      </c>
      <c r="AC4" s="901">
        <v>0</v>
      </c>
      <c r="AD4" s="900">
        <v>0</v>
      </c>
      <c r="AE4" s="901">
        <v>0</v>
      </c>
      <c r="AF4" s="900">
        <v>0</v>
      </c>
      <c r="AG4" s="901">
        <v>0</v>
      </c>
      <c r="AH4" s="900">
        <v>0</v>
      </c>
      <c r="AI4" s="901">
        <v>0</v>
      </c>
      <c r="AJ4" s="900">
        <v>0</v>
      </c>
      <c r="AK4" s="901">
        <v>0</v>
      </c>
      <c r="AL4" s="900">
        <v>0</v>
      </c>
      <c r="AM4" s="901">
        <v>0</v>
      </c>
      <c r="AN4" s="902">
        <v>0</v>
      </c>
      <c r="AO4" s="896"/>
      <c r="AP4" s="899">
        <v>0</v>
      </c>
      <c r="AQ4" s="900">
        <v>0</v>
      </c>
      <c r="AR4" s="901">
        <v>6425</v>
      </c>
      <c r="AS4" s="900">
        <v>5212</v>
      </c>
      <c r="AT4" s="901">
        <v>5212</v>
      </c>
      <c r="AU4" s="900">
        <v>5212</v>
      </c>
      <c r="AV4" s="901">
        <v>5212</v>
      </c>
      <c r="AW4" s="900">
        <v>5212</v>
      </c>
      <c r="AX4" s="901">
        <v>5212</v>
      </c>
      <c r="AY4" s="900">
        <v>5212</v>
      </c>
      <c r="AZ4" s="901">
        <v>5212</v>
      </c>
      <c r="BA4" s="900">
        <v>5199</v>
      </c>
      <c r="BB4" s="901">
        <v>4879</v>
      </c>
      <c r="BC4" s="900">
        <v>4879</v>
      </c>
      <c r="BD4" s="901">
        <v>4879</v>
      </c>
      <c r="BE4" s="900">
        <v>4879</v>
      </c>
      <c r="BF4" s="901">
        <v>4145</v>
      </c>
      <c r="BG4" s="900">
        <v>4145</v>
      </c>
      <c r="BH4" s="901">
        <v>496</v>
      </c>
      <c r="BI4" s="900">
        <v>0</v>
      </c>
      <c r="BJ4" s="901">
        <v>0</v>
      </c>
      <c r="BK4" s="900">
        <v>0</v>
      </c>
      <c r="BL4" s="901">
        <v>0</v>
      </c>
      <c r="BM4" s="900">
        <v>0</v>
      </c>
      <c r="BN4" s="901">
        <v>0</v>
      </c>
      <c r="BO4" s="900">
        <v>0</v>
      </c>
      <c r="BP4" s="901">
        <v>0</v>
      </c>
      <c r="BQ4" s="900">
        <v>0</v>
      </c>
      <c r="BR4" s="901">
        <v>0</v>
      </c>
      <c r="BS4" s="900">
        <v>0</v>
      </c>
      <c r="BT4" s="901">
        <v>0</v>
      </c>
      <c r="BU4" s="900">
        <v>0</v>
      </c>
      <c r="BV4" s="901">
        <v>0</v>
      </c>
      <c r="BW4" s="900">
        <v>0</v>
      </c>
      <c r="BX4" s="901">
        <v>0</v>
      </c>
      <c r="BY4" s="902">
        <v>0</v>
      </c>
    </row>
    <row r="5" spans="2:77" s="882" customFormat="1" ht="11.25" outlineLevel="1">
      <c r="B5" s="903">
        <v>412</v>
      </c>
      <c r="C5" s="904" t="s">
        <v>1249</v>
      </c>
      <c r="E5" s="905">
        <v>0</v>
      </c>
      <c r="F5" s="906">
        <v>0</v>
      </c>
      <c r="G5" s="907">
        <v>87555950</v>
      </c>
      <c r="H5" s="906">
        <v>63407009</v>
      </c>
      <c r="I5" s="907">
        <v>63407009</v>
      </c>
      <c r="J5" s="906">
        <v>63407009</v>
      </c>
      <c r="K5" s="907">
        <v>63407009</v>
      </c>
      <c r="L5" s="906">
        <v>63407009</v>
      </c>
      <c r="M5" s="907">
        <v>63407009</v>
      </c>
      <c r="N5" s="906">
        <v>63405783</v>
      </c>
      <c r="O5" s="907">
        <v>63405783</v>
      </c>
      <c r="P5" s="906">
        <v>63405783</v>
      </c>
      <c r="Q5" s="907">
        <v>62251411</v>
      </c>
      <c r="R5" s="906">
        <v>62142903</v>
      </c>
      <c r="S5" s="907">
        <v>62142903</v>
      </c>
      <c r="T5" s="906">
        <v>52471304</v>
      </c>
      <c r="U5" s="907">
        <v>52471304</v>
      </c>
      <c r="V5" s="906">
        <v>40641401</v>
      </c>
      <c r="W5" s="907">
        <v>32211247</v>
      </c>
      <c r="X5" s="906">
        <v>0</v>
      </c>
      <c r="Y5" s="907">
        <v>0</v>
      </c>
      <c r="Z5" s="906">
        <v>0</v>
      </c>
      <c r="AA5" s="907">
        <v>0</v>
      </c>
      <c r="AB5" s="906">
        <v>0</v>
      </c>
      <c r="AC5" s="907">
        <v>0</v>
      </c>
      <c r="AD5" s="906">
        <v>0</v>
      </c>
      <c r="AE5" s="907">
        <v>0</v>
      </c>
      <c r="AF5" s="906">
        <v>0</v>
      </c>
      <c r="AG5" s="907">
        <v>0</v>
      </c>
      <c r="AH5" s="906">
        <v>0</v>
      </c>
      <c r="AI5" s="907">
        <v>0</v>
      </c>
      <c r="AJ5" s="906">
        <v>0</v>
      </c>
      <c r="AK5" s="907">
        <v>0</v>
      </c>
      <c r="AL5" s="906">
        <v>0</v>
      </c>
      <c r="AM5" s="907">
        <v>0</v>
      </c>
      <c r="AN5" s="908">
        <v>0</v>
      </c>
      <c r="AO5" s="896"/>
      <c r="AP5" s="905">
        <v>0</v>
      </c>
      <c r="AQ5" s="906">
        <v>0</v>
      </c>
      <c r="AR5" s="907">
        <v>6005</v>
      </c>
      <c r="AS5" s="906">
        <v>4386</v>
      </c>
      <c r="AT5" s="907">
        <v>4386</v>
      </c>
      <c r="AU5" s="906">
        <v>4386</v>
      </c>
      <c r="AV5" s="907">
        <v>4386</v>
      </c>
      <c r="AW5" s="906">
        <v>4386</v>
      </c>
      <c r="AX5" s="907">
        <v>4386</v>
      </c>
      <c r="AY5" s="906">
        <v>4386</v>
      </c>
      <c r="AZ5" s="907">
        <v>4386</v>
      </c>
      <c r="BA5" s="906">
        <v>4386</v>
      </c>
      <c r="BB5" s="907">
        <v>4149</v>
      </c>
      <c r="BC5" s="906">
        <v>4149</v>
      </c>
      <c r="BD5" s="907">
        <v>4149</v>
      </c>
      <c r="BE5" s="906">
        <v>3518</v>
      </c>
      <c r="BF5" s="907">
        <v>3518</v>
      </c>
      <c r="BG5" s="906">
        <v>2725</v>
      </c>
      <c r="BH5" s="907">
        <v>2160</v>
      </c>
      <c r="BI5" s="906">
        <v>0</v>
      </c>
      <c r="BJ5" s="907">
        <v>0</v>
      </c>
      <c r="BK5" s="906">
        <v>0</v>
      </c>
      <c r="BL5" s="907">
        <v>0</v>
      </c>
      <c r="BM5" s="906">
        <v>0</v>
      </c>
      <c r="BN5" s="907">
        <v>0</v>
      </c>
      <c r="BO5" s="906">
        <v>0</v>
      </c>
      <c r="BP5" s="907">
        <v>0</v>
      </c>
      <c r="BQ5" s="906">
        <v>0</v>
      </c>
      <c r="BR5" s="907">
        <v>0</v>
      </c>
      <c r="BS5" s="906">
        <v>0</v>
      </c>
      <c r="BT5" s="907">
        <v>0</v>
      </c>
      <c r="BU5" s="906">
        <v>0</v>
      </c>
      <c r="BV5" s="907">
        <v>0</v>
      </c>
      <c r="BW5" s="906">
        <v>0</v>
      </c>
      <c r="BX5" s="907">
        <v>0</v>
      </c>
      <c r="BY5" s="908">
        <v>0</v>
      </c>
    </row>
    <row r="6" spans="2:77" s="882" customFormat="1" ht="11.25" outlineLevel="1">
      <c r="B6" s="909">
        <v>413</v>
      </c>
      <c r="C6" s="910" t="s">
        <v>1196</v>
      </c>
      <c r="E6" s="911">
        <v>0</v>
      </c>
      <c r="F6" s="912">
        <v>0</v>
      </c>
      <c r="G6" s="913">
        <v>15571440</v>
      </c>
      <c r="H6" s="912">
        <v>15571440</v>
      </c>
      <c r="I6" s="913">
        <v>15571440</v>
      </c>
      <c r="J6" s="912">
        <v>15571440</v>
      </c>
      <c r="K6" s="913">
        <v>15571440</v>
      </c>
      <c r="L6" s="912">
        <v>15571440</v>
      </c>
      <c r="M6" s="913">
        <v>15571440</v>
      </c>
      <c r="N6" s="912">
        <v>15571440</v>
      </c>
      <c r="O6" s="913">
        <v>15571440</v>
      </c>
      <c r="P6" s="912">
        <v>15571440</v>
      </c>
      <c r="Q6" s="913">
        <v>15571440</v>
      </c>
      <c r="R6" s="912">
        <v>15571440</v>
      </c>
      <c r="S6" s="913">
        <v>15571440</v>
      </c>
      <c r="T6" s="912">
        <v>15571440</v>
      </c>
      <c r="U6" s="913">
        <v>15571440</v>
      </c>
      <c r="V6" s="912">
        <v>15571440</v>
      </c>
      <c r="W6" s="913">
        <v>15571440</v>
      </c>
      <c r="X6" s="912">
        <v>15571440</v>
      </c>
      <c r="Y6" s="913">
        <v>14931723</v>
      </c>
      <c r="Z6" s="912">
        <v>0</v>
      </c>
      <c r="AA6" s="913">
        <v>0</v>
      </c>
      <c r="AB6" s="912">
        <v>0</v>
      </c>
      <c r="AC6" s="913">
        <v>0</v>
      </c>
      <c r="AD6" s="912">
        <v>0</v>
      </c>
      <c r="AE6" s="913">
        <v>0</v>
      </c>
      <c r="AF6" s="912">
        <v>0</v>
      </c>
      <c r="AG6" s="913">
        <v>0</v>
      </c>
      <c r="AH6" s="912">
        <v>0</v>
      </c>
      <c r="AI6" s="913">
        <v>0</v>
      </c>
      <c r="AJ6" s="912">
        <v>0</v>
      </c>
      <c r="AK6" s="913">
        <v>0</v>
      </c>
      <c r="AL6" s="912">
        <v>0</v>
      </c>
      <c r="AM6" s="913">
        <v>0</v>
      </c>
      <c r="AN6" s="914">
        <v>0</v>
      </c>
      <c r="AO6" s="896"/>
      <c r="AP6" s="911">
        <v>0</v>
      </c>
      <c r="AQ6" s="912">
        <v>0</v>
      </c>
      <c r="AR6" s="913">
        <v>4562</v>
      </c>
      <c r="AS6" s="912">
        <v>4562</v>
      </c>
      <c r="AT6" s="913">
        <v>4562</v>
      </c>
      <c r="AU6" s="912">
        <v>4562</v>
      </c>
      <c r="AV6" s="913">
        <v>4562</v>
      </c>
      <c r="AW6" s="912">
        <v>4562</v>
      </c>
      <c r="AX6" s="913">
        <v>4562</v>
      </c>
      <c r="AY6" s="912">
        <v>4562</v>
      </c>
      <c r="AZ6" s="913">
        <v>4562</v>
      </c>
      <c r="BA6" s="912">
        <v>4562</v>
      </c>
      <c r="BB6" s="913">
        <v>4562</v>
      </c>
      <c r="BC6" s="912">
        <v>4562</v>
      </c>
      <c r="BD6" s="913">
        <v>4562</v>
      </c>
      <c r="BE6" s="912">
        <v>4562</v>
      </c>
      <c r="BF6" s="913">
        <v>4562</v>
      </c>
      <c r="BG6" s="912">
        <v>4562</v>
      </c>
      <c r="BH6" s="913">
        <v>4562</v>
      </c>
      <c r="BI6" s="912">
        <v>4562</v>
      </c>
      <c r="BJ6" s="913">
        <v>4027</v>
      </c>
      <c r="BK6" s="912">
        <v>0</v>
      </c>
      <c r="BL6" s="913">
        <v>0</v>
      </c>
      <c r="BM6" s="912">
        <v>0</v>
      </c>
      <c r="BN6" s="913">
        <v>0</v>
      </c>
      <c r="BO6" s="912">
        <v>0</v>
      </c>
      <c r="BP6" s="913">
        <v>0</v>
      </c>
      <c r="BQ6" s="912">
        <v>0</v>
      </c>
      <c r="BR6" s="913">
        <v>0</v>
      </c>
      <c r="BS6" s="912">
        <v>0</v>
      </c>
      <c r="BT6" s="913">
        <v>0</v>
      </c>
      <c r="BU6" s="912">
        <v>0</v>
      </c>
      <c r="BV6" s="913">
        <v>0</v>
      </c>
      <c r="BW6" s="912">
        <v>0</v>
      </c>
      <c r="BX6" s="913">
        <v>0</v>
      </c>
      <c r="BY6" s="914">
        <v>0</v>
      </c>
    </row>
    <row r="7" spans="2:77" s="882" customFormat="1" ht="11.25" outlineLevel="1">
      <c r="B7" s="903">
        <v>414</v>
      </c>
      <c r="C7" s="904" t="s">
        <v>115</v>
      </c>
      <c r="E7" s="905">
        <v>0</v>
      </c>
      <c r="F7" s="906">
        <v>0</v>
      </c>
      <c r="G7" s="907">
        <v>157214</v>
      </c>
      <c r="H7" s="906">
        <v>157214</v>
      </c>
      <c r="I7" s="907">
        <v>157214</v>
      </c>
      <c r="J7" s="906">
        <v>157214</v>
      </c>
      <c r="K7" s="907">
        <v>157214</v>
      </c>
      <c r="L7" s="906">
        <v>157214</v>
      </c>
      <c r="M7" s="907">
        <v>157214</v>
      </c>
      <c r="N7" s="906">
        <v>157214</v>
      </c>
      <c r="O7" s="907">
        <v>157214</v>
      </c>
      <c r="P7" s="906">
        <v>157214</v>
      </c>
      <c r="Q7" s="907">
        <v>155266</v>
      </c>
      <c r="R7" s="906">
        <v>155266</v>
      </c>
      <c r="S7" s="907">
        <v>155266</v>
      </c>
      <c r="T7" s="906">
        <v>155266</v>
      </c>
      <c r="U7" s="907">
        <v>155266</v>
      </c>
      <c r="V7" s="906">
        <v>120643</v>
      </c>
      <c r="W7" s="907">
        <v>74779</v>
      </c>
      <c r="X7" s="906">
        <v>11949</v>
      </c>
      <c r="Y7" s="907">
        <v>1155</v>
      </c>
      <c r="Z7" s="906">
        <v>1155</v>
      </c>
      <c r="AA7" s="907">
        <v>1108</v>
      </c>
      <c r="AB7" s="906">
        <v>1108</v>
      </c>
      <c r="AC7" s="907">
        <v>1108</v>
      </c>
      <c r="AD7" s="906">
        <v>0</v>
      </c>
      <c r="AE7" s="907">
        <v>0</v>
      </c>
      <c r="AF7" s="906">
        <v>0</v>
      </c>
      <c r="AG7" s="907">
        <v>0</v>
      </c>
      <c r="AH7" s="906">
        <v>0</v>
      </c>
      <c r="AI7" s="907">
        <v>0</v>
      </c>
      <c r="AJ7" s="906">
        <v>0</v>
      </c>
      <c r="AK7" s="907">
        <v>0</v>
      </c>
      <c r="AL7" s="906">
        <v>0</v>
      </c>
      <c r="AM7" s="907">
        <v>0</v>
      </c>
      <c r="AN7" s="908">
        <v>0</v>
      </c>
      <c r="AO7" s="896"/>
      <c r="AP7" s="905">
        <v>0</v>
      </c>
      <c r="AQ7" s="906">
        <v>0</v>
      </c>
      <c r="AR7" s="907">
        <v>38</v>
      </c>
      <c r="AS7" s="906">
        <v>38</v>
      </c>
      <c r="AT7" s="907">
        <v>38</v>
      </c>
      <c r="AU7" s="906">
        <v>38</v>
      </c>
      <c r="AV7" s="907">
        <v>38</v>
      </c>
      <c r="AW7" s="906">
        <v>38</v>
      </c>
      <c r="AX7" s="907">
        <v>38</v>
      </c>
      <c r="AY7" s="906">
        <v>38</v>
      </c>
      <c r="AZ7" s="907">
        <v>38</v>
      </c>
      <c r="BA7" s="906">
        <v>38</v>
      </c>
      <c r="BB7" s="907">
        <v>38</v>
      </c>
      <c r="BC7" s="906">
        <v>38</v>
      </c>
      <c r="BD7" s="907">
        <v>38</v>
      </c>
      <c r="BE7" s="906">
        <v>38</v>
      </c>
      <c r="BF7" s="907">
        <v>38</v>
      </c>
      <c r="BG7" s="906">
        <v>20</v>
      </c>
      <c r="BH7" s="907">
        <v>17</v>
      </c>
      <c r="BI7" s="906">
        <v>13</v>
      </c>
      <c r="BJ7" s="907">
        <v>1</v>
      </c>
      <c r="BK7" s="906">
        <v>1</v>
      </c>
      <c r="BL7" s="907">
        <v>1</v>
      </c>
      <c r="BM7" s="906">
        <v>1</v>
      </c>
      <c r="BN7" s="907">
        <v>1</v>
      </c>
      <c r="BO7" s="906">
        <v>0</v>
      </c>
      <c r="BP7" s="907">
        <v>0</v>
      </c>
      <c r="BQ7" s="906">
        <v>0</v>
      </c>
      <c r="BR7" s="907">
        <v>0</v>
      </c>
      <c r="BS7" s="906">
        <v>0</v>
      </c>
      <c r="BT7" s="907">
        <v>0</v>
      </c>
      <c r="BU7" s="906">
        <v>0</v>
      </c>
      <c r="BV7" s="907">
        <v>0</v>
      </c>
      <c r="BW7" s="906">
        <v>0</v>
      </c>
      <c r="BX7" s="907">
        <v>0</v>
      </c>
      <c r="BY7" s="908">
        <v>0</v>
      </c>
    </row>
    <row r="8" spans="2:77" s="882" customFormat="1" ht="11.25" outlineLevel="1">
      <c r="B8" s="915">
        <v>415</v>
      </c>
      <c r="C8" s="916" t="s">
        <v>116</v>
      </c>
      <c r="E8" s="917">
        <v>0</v>
      </c>
      <c r="F8" s="918">
        <v>0</v>
      </c>
      <c r="G8" s="919">
        <v>713933</v>
      </c>
      <c r="H8" s="918">
        <v>713933</v>
      </c>
      <c r="I8" s="919">
        <v>713933</v>
      </c>
      <c r="J8" s="918">
        <v>713933</v>
      </c>
      <c r="K8" s="919">
        <v>713933</v>
      </c>
      <c r="L8" s="918">
        <v>713933</v>
      </c>
      <c r="M8" s="919">
        <v>713933</v>
      </c>
      <c r="N8" s="918">
        <v>713933</v>
      </c>
      <c r="O8" s="919">
        <v>713933</v>
      </c>
      <c r="P8" s="918">
        <v>713836</v>
      </c>
      <c r="Q8" s="919">
        <v>537749</v>
      </c>
      <c r="R8" s="918">
        <v>536069</v>
      </c>
      <c r="S8" s="919">
        <v>525837</v>
      </c>
      <c r="T8" s="918">
        <v>525837</v>
      </c>
      <c r="U8" s="919">
        <v>500672</v>
      </c>
      <c r="V8" s="918">
        <v>500129</v>
      </c>
      <c r="W8" s="919">
        <v>500129</v>
      </c>
      <c r="X8" s="918">
        <v>500129</v>
      </c>
      <c r="Y8" s="919">
        <v>500129</v>
      </c>
      <c r="Z8" s="918">
        <v>500129</v>
      </c>
      <c r="AA8" s="919">
        <v>2935</v>
      </c>
      <c r="AB8" s="918">
        <v>2935</v>
      </c>
      <c r="AC8" s="919">
        <v>2935</v>
      </c>
      <c r="AD8" s="918">
        <v>2935</v>
      </c>
      <c r="AE8" s="919">
        <v>2935</v>
      </c>
      <c r="AF8" s="918">
        <v>0</v>
      </c>
      <c r="AG8" s="919">
        <v>0</v>
      </c>
      <c r="AH8" s="918">
        <v>0</v>
      </c>
      <c r="AI8" s="919">
        <v>0</v>
      </c>
      <c r="AJ8" s="918">
        <v>0</v>
      </c>
      <c r="AK8" s="919">
        <v>0</v>
      </c>
      <c r="AL8" s="918">
        <v>0</v>
      </c>
      <c r="AM8" s="919">
        <v>0</v>
      </c>
      <c r="AN8" s="920">
        <v>0</v>
      </c>
      <c r="AO8" s="896"/>
      <c r="AP8" s="917">
        <v>0</v>
      </c>
      <c r="AQ8" s="918">
        <v>0</v>
      </c>
      <c r="AR8" s="919">
        <v>152</v>
      </c>
      <c r="AS8" s="918">
        <v>152</v>
      </c>
      <c r="AT8" s="919">
        <v>152</v>
      </c>
      <c r="AU8" s="918">
        <v>152</v>
      </c>
      <c r="AV8" s="919">
        <v>152</v>
      </c>
      <c r="AW8" s="918">
        <v>152</v>
      </c>
      <c r="AX8" s="919">
        <v>152</v>
      </c>
      <c r="AY8" s="918">
        <v>152</v>
      </c>
      <c r="AZ8" s="919">
        <v>152</v>
      </c>
      <c r="BA8" s="918">
        <v>152</v>
      </c>
      <c r="BB8" s="919">
        <v>39</v>
      </c>
      <c r="BC8" s="918">
        <v>39</v>
      </c>
      <c r="BD8" s="919">
        <v>37</v>
      </c>
      <c r="BE8" s="918">
        <v>37</v>
      </c>
      <c r="BF8" s="919">
        <v>33</v>
      </c>
      <c r="BG8" s="918">
        <v>33</v>
      </c>
      <c r="BH8" s="919">
        <v>33</v>
      </c>
      <c r="BI8" s="918">
        <v>33</v>
      </c>
      <c r="BJ8" s="919">
        <v>33</v>
      </c>
      <c r="BK8" s="918">
        <v>33</v>
      </c>
      <c r="BL8" s="919">
        <v>0</v>
      </c>
      <c r="BM8" s="918">
        <v>0</v>
      </c>
      <c r="BN8" s="919">
        <v>0</v>
      </c>
      <c r="BO8" s="918">
        <v>0</v>
      </c>
      <c r="BP8" s="919">
        <v>0</v>
      </c>
      <c r="BQ8" s="918">
        <v>0</v>
      </c>
      <c r="BR8" s="919">
        <v>0</v>
      </c>
      <c r="BS8" s="918">
        <v>0</v>
      </c>
      <c r="BT8" s="919">
        <v>0</v>
      </c>
      <c r="BU8" s="918">
        <v>0</v>
      </c>
      <c r="BV8" s="919">
        <v>0</v>
      </c>
      <c r="BW8" s="918">
        <v>0</v>
      </c>
      <c r="BX8" s="919">
        <v>0</v>
      </c>
      <c r="BY8" s="920">
        <v>0</v>
      </c>
    </row>
    <row r="9" spans="2:77" s="882" customFormat="1" ht="11.25" outlineLevel="1">
      <c r="B9" s="921">
        <v>416</v>
      </c>
      <c r="C9" s="922" t="s">
        <v>117</v>
      </c>
      <c r="E9" s="923">
        <v>0</v>
      </c>
      <c r="F9" s="924">
        <v>0</v>
      </c>
      <c r="G9" s="925">
        <v>6076031</v>
      </c>
      <c r="H9" s="924">
        <v>6076031</v>
      </c>
      <c r="I9" s="925">
        <v>6076031</v>
      </c>
      <c r="J9" s="924">
        <v>6076031</v>
      </c>
      <c r="K9" s="925">
        <v>6076031</v>
      </c>
      <c r="L9" s="924">
        <v>6076031</v>
      </c>
      <c r="M9" s="925">
        <v>6076031</v>
      </c>
      <c r="N9" s="924">
        <v>6076031</v>
      </c>
      <c r="O9" s="925">
        <v>6076031</v>
      </c>
      <c r="P9" s="924">
        <v>5247749</v>
      </c>
      <c r="Q9" s="925">
        <v>0</v>
      </c>
      <c r="R9" s="924">
        <v>0</v>
      </c>
      <c r="S9" s="925">
        <v>0</v>
      </c>
      <c r="T9" s="924">
        <v>0</v>
      </c>
      <c r="U9" s="925">
        <v>0</v>
      </c>
      <c r="V9" s="924">
        <v>0</v>
      </c>
      <c r="W9" s="925">
        <v>0</v>
      </c>
      <c r="X9" s="924">
        <v>0</v>
      </c>
      <c r="Y9" s="925">
        <v>0</v>
      </c>
      <c r="Z9" s="924">
        <v>0</v>
      </c>
      <c r="AA9" s="925">
        <v>0</v>
      </c>
      <c r="AB9" s="924">
        <v>0</v>
      </c>
      <c r="AC9" s="925">
        <v>0</v>
      </c>
      <c r="AD9" s="924">
        <v>0</v>
      </c>
      <c r="AE9" s="925">
        <v>0</v>
      </c>
      <c r="AF9" s="924">
        <v>0</v>
      </c>
      <c r="AG9" s="925">
        <v>0</v>
      </c>
      <c r="AH9" s="924">
        <v>0</v>
      </c>
      <c r="AI9" s="925">
        <v>0</v>
      </c>
      <c r="AJ9" s="924">
        <v>0</v>
      </c>
      <c r="AK9" s="925">
        <v>0</v>
      </c>
      <c r="AL9" s="924">
        <v>0</v>
      </c>
      <c r="AM9" s="925">
        <v>0</v>
      </c>
      <c r="AN9" s="926">
        <v>0</v>
      </c>
      <c r="AO9" s="896"/>
      <c r="AP9" s="923">
        <v>0</v>
      </c>
      <c r="AQ9" s="924">
        <v>0</v>
      </c>
      <c r="AR9" s="925">
        <v>270</v>
      </c>
      <c r="AS9" s="924">
        <v>270</v>
      </c>
      <c r="AT9" s="925">
        <v>270</v>
      </c>
      <c r="AU9" s="924">
        <v>270</v>
      </c>
      <c r="AV9" s="925">
        <v>270</v>
      </c>
      <c r="AW9" s="924">
        <v>270</v>
      </c>
      <c r="AX9" s="925">
        <v>270</v>
      </c>
      <c r="AY9" s="924">
        <v>270</v>
      </c>
      <c r="AZ9" s="925">
        <v>270</v>
      </c>
      <c r="BA9" s="924">
        <v>233</v>
      </c>
      <c r="BB9" s="925">
        <v>0</v>
      </c>
      <c r="BC9" s="924">
        <v>0</v>
      </c>
      <c r="BD9" s="925">
        <v>0</v>
      </c>
      <c r="BE9" s="924">
        <v>0</v>
      </c>
      <c r="BF9" s="925">
        <v>0</v>
      </c>
      <c r="BG9" s="924">
        <v>0</v>
      </c>
      <c r="BH9" s="925">
        <v>0</v>
      </c>
      <c r="BI9" s="924">
        <v>0</v>
      </c>
      <c r="BJ9" s="925">
        <v>0</v>
      </c>
      <c r="BK9" s="924">
        <v>0</v>
      </c>
      <c r="BL9" s="925">
        <v>0</v>
      </c>
      <c r="BM9" s="924">
        <v>0</v>
      </c>
      <c r="BN9" s="925">
        <v>0</v>
      </c>
      <c r="BO9" s="924">
        <v>0</v>
      </c>
      <c r="BP9" s="925">
        <v>0</v>
      </c>
      <c r="BQ9" s="924">
        <v>0</v>
      </c>
      <c r="BR9" s="925">
        <v>0</v>
      </c>
      <c r="BS9" s="924">
        <v>0</v>
      </c>
      <c r="BT9" s="925">
        <v>0</v>
      </c>
      <c r="BU9" s="924">
        <v>0</v>
      </c>
      <c r="BV9" s="925">
        <v>0</v>
      </c>
      <c r="BW9" s="924">
        <v>0</v>
      </c>
      <c r="BX9" s="925">
        <v>0</v>
      </c>
      <c r="BY9" s="926">
        <v>0</v>
      </c>
    </row>
    <row r="10" spans="2:77" s="882" customFormat="1" ht="11.25" outlineLevel="1">
      <c r="B10" s="909">
        <v>417</v>
      </c>
      <c r="C10" s="927" t="s">
        <v>118</v>
      </c>
      <c r="E10" s="911">
        <v>0</v>
      </c>
      <c r="F10" s="912">
        <v>0</v>
      </c>
      <c r="G10" s="925">
        <v>118659331</v>
      </c>
      <c r="H10" s="924">
        <v>119617682</v>
      </c>
      <c r="I10" s="913">
        <v>119617682</v>
      </c>
      <c r="J10" s="912">
        <v>119617682</v>
      </c>
      <c r="K10" s="913">
        <v>119617682</v>
      </c>
      <c r="L10" s="912">
        <v>114345420</v>
      </c>
      <c r="M10" s="913">
        <v>114345420</v>
      </c>
      <c r="N10" s="912">
        <v>114345420</v>
      </c>
      <c r="O10" s="913">
        <v>113486562</v>
      </c>
      <c r="P10" s="912">
        <v>113486562</v>
      </c>
      <c r="Q10" s="913">
        <v>111634456</v>
      </c>
      <c r="R10" s="912">
        <v>104607685</v>
      </c>
      <c r="S10" s="913">
        <v>43078938</v>
      </c>
      <c r="T10" s="912">
        <v>35643146</v>
      </c>
      <c r="U10" s="913">
        <v>3517938</v>
      </c>
      <c r="V10" s="912">
        <v>1693</v>
      </c>
      <c r="W10" s="913">
        <v>1693</v>
      </c>
      <c r="X10" s="912">
        <v>1693</v>
      </c>
      <c r="Y10" s="913">
        <v>1693</v>
      </c>
      <c r="Z10" s="912">
        <v>1693</v>
      </c>
      <c r="AA10" s="913">
        <v>0</v>
      </c>
      <c r="AB10" s="912">
        <v>0</v>
      </c>
      <c r="AC10" s="913">
        <v>0</v>
      </c>
      <c r="AD10" s="912">
        <v>0</v>
      </c>
      <c r="AE10" s="913">
        <v>0</v>
      </c>
      <c r="AF10" s="912">
        <v>0</v>
      </c>
      <c r="AG10" s="913">
        <v>0</v>
      </c>
      <c r="AH10" s="912">
        <v>0</v>
      </c>
      <c r="AI10" s="913">
        <v>0</v>
      </c>
      <c r="AJ10" s="912">
        <v>0</v>
      </c>
      <c r="AK10" s="913">
        <v>0</v>
      </c>
      <c r="AL10" s="912">
        <v>0</v>
      </c>
      <c r="AM10" s="913">
        <v>0</v>
      </c>
      <c r="AN10" s="914">
        <v>0</v>
      </c>
      <c r="AO10" s="896"/>
      <c r="AP10" s="911">
        <v>0</v>
      </c>
      <c r="AQ10" s="912">
        <v>0</v>
      </c>
      <c r="AR10" s="913">
        <v>20109</v>
      </c>
      <c r="AS10" s="912">
        <v>20484</v>
      </c>
      <c r="AT10" s="913">
        <v>20484</v>
      </c>
      <c r="AU10" s="912">
        <v>20484</v>
      </c>
      <c r="AV10" s="913">
        <v>20484</v>
      </c>
      <c r="AW10" s="912">
        <v>19598</v>
      </c>
      <c r="AX10" s="913">
        <v>19598</v>
      </c>
      <c r="AY10" s="912">
        <v>19598</v>
      </c>
      <c r="AZ10" s="913">
        <v>19567</v>
      </c>
      <c r="BA10" s="912">
        <v>19567</v>
      </c>
      <c r="BB10" s="913">
        <v>19210</v>
      </c>
      <c r="BC10" s="912">
        <v>17038</v>
      </c>
      <c r="BD10" s="913">
        <v>6449</v>
      </c>
      <c r="BE10" s="912">
        <v>4877</v>
      </c>
      <c r="BF10" s="913">
        <v>459</v>
      </c>
      <c r="BG10" s="912">
        <v>7</v>
      </c>
      <c r="BH10" s="913">
        <v>7</v>
      </c>
      <c r="BI10" s="912">
        <v>7</v>
      </c>
      <c r="BJ10" s="913">
        <v>7</v>
      </c>
      <c r="BK10" s="912">
        <v>7</v>
      </c>
      <c r="BL10" s="913">
        <v>0</v>
      </c>
      <c r="BM10" s="912">
        <v>0</v>
      </c>
      <c r="BN10" s="913">
        <v>0</v>
      </c>
      <c r="BO10" s="912">
        <v>0</v>
      </c>
      <c r="BP10" s="913">
        <v>0</v>
      </c>
      <c r="BQ10" s="912">
        <v>0</v>
      </c>
      <c r="BR10" s="913">
        <v>0</v>
      </c>
      <c r="BS10" s="912">
        <v>0</v>
      </c>
      <c r="BT10" s="913">
        <v>0</v>
      </c>
      <c r="BU10" s="912">
        <v>0</v>
      </c>
      <c r="BV10" s="913">
        <v>0</v>
      </c>
      <c r="BW10" s="912">
        <v>0</v>
      </c>
      <c r="BX10" s="913">
        <v>0</v>
      </c>
      <c r="BY10" s="914">
        <v>0</v>
      </c>
    </row>
    <row r="11" spans="2:77" s="882" customFormat="1" ht="11.25" outlineLevel="1">
      <c r="B11" s="903">
        <v>418</v>
      </c>
      <c r="C11" s="928" t="s">
        <v>119</v>
      </c>
      <c r="E11" s="905">
        <v>0</v>
      </c>
      <c r="F11" s="906">
        <v>0</v>
      </c>
      <c r="G11" s="907">
        <v>8168460</v>
      </c>
      <c r="H11" s="906">
        <v>8168460</v>
      </c>
      <c r="I11" s="907">
        <v>7856664</v>
      </c>
      <c r="J11" s="906">
        <v>7657328</v>
      </c>
      <c r="K11" s="907">
        <v>7114991</v>
      </c>
      <c r="L11" s="906">
        <v>5828535</v>
      </c>
      <c r="M11" s="907">
        <v>4925975</v>
      </c>
      <c r="N11" s="906">
        <v>3959676</v>
      </c>
      <c r="O11" s="907">
        <v>3171531</v>
      </c>
      <c r="P11" s="906">
        <v>2495241</v>
      </c>
      <c r="Q11" s="907">
        <v>1944924</v>
      </c>
      <c r="R11" s="906">
        <v>1314927</v>
      </c>
      <c r="S11" s="907">
        <v>886812</v>
      </c>
      <c r="T11" s="906">
        <v>512229</v>
      </c>
      <c r="U11" s="907">
        <v>412366</v>
      </c>
      <c r="V11" s="906">
        <v>295104</v>
      </c>
      <c r="W11" s="907">
        <v>212167</v>
      </c>
      <c r="X11" s="906">
        <v>149299</v>
      </c>
      <c r="Y11" s="907">
        <v>117904</v>
      </c>
      <c r="Z11" s="906">
        <v>94913</v>
      </c>
      <c r="AA11" s="907">
        <v>56183</v>
      </c>
      <c r="AB11" s="906">
        <v>49885</v>
      </c>
      <c r="AC11" s="907">
        <v>25551</v>
      </c>
      <c r="AD11" s="906">
        <v>23831</v>
      </c>
      <c r="AE11" s="907">
        <v>14955</v>
      </c>
      <c r="AF11" s="906">
        <v>0</v>
      </c>
      <c r="AG11" s="907">
        <v>0</v>
      </c>
      <c r="AH11" s="906">
        <v>0</v>
      </c>
      <c r="AI11" s="907">
        <v>0</v>
      </c>
      <c r="AJ11" s="906">
        <v>0</v>
      </c>
      <c r="AK11" s="907">
        <v>0</v>
      </c>
      <c r="AL11" s="906">
        <v>0</v>
      </c>
      <c r="AM11" s="907">
        <v>0</v>
      </c>
      <c r="AN11" s="908">
        <v>0</v>
      </c>
      <c r="AO11" s="896"/>
      <c r="AP11" s="905">
        <v>0</v>
      </c>
      <c r="AQ11" s="906">
        <v>0</v>
      </c>
      <c r="AR11" s="907">
        <v>1688</v>
      </c>
      <c r="AS11" s="906">
        <v>1688</v>
      </c>
      <c r="AT11" s="907">
        <v>1661</v>
      </c>
      <c r="AU11" s="906">
        <v>1638</v>
      </c>
      <c r="AV11" s="907">
        <v>1563</v>
      </c>
      <c r="AW11" s="906">
        <v>1382</v>
      </c>
      <c r="AX11" s="907">
        <v>1205</v>
      </c>
      <c r="AY11" s="906">
        <v>994</v>
      </c>
      <c r="AZ11" s="907">
        <v>804</v>
      </c>
      <c r="BA11" s="906">
        <v>624</v>
      </c>
      <c r="BB11" s="907">
        <v>462</v>
      </c>
      <c r="BC11" s="906">
        <v>309</v>
      </c>
      <c r="BD11" s="907">
        <v>208</v>
      </c>
      <c r="BE11" s="906">
        <v>130</v>
      </c>
      <c r="BF11" s="907">
        <v>107</v>
      </c>
      <c r="BG11" s="906">
        <v>80</v>
      </c>
      <c r="BH11" s="907">
        <v>57</v>
      </c>
      <c r="BI11" s="906">
        <v>42</v>
      </c>
      <c r="BJ11" s="907">
        <v>34</v>
      </c>
      <c r="BK11" s="906">
        <v>28</v>
      </c>
      <c r="BL11" s="907">
        <v>17</v>
      </c>
      <c r="BM11" s="906">
        <v>16</v>
      </c>
      <c r="BN11" s="907">
        <v>8</v>
      </c>
      <c r="BO11" s="906">
        <v>7</v>
      </c>
      <c r="BP11" s="907">
        <v>4</v>
      </c>
      <c r="BQ11" s="906">
        <v>0</v>
      </c>
      <c r="BR11" s="907">
        <v>0</v>
      </c>
      <c r="BS11" s="906">
        <v>0</v>
      </c>
      <c r="BT11" s="907">
        <v>0</v>
      </c>
      <c r="BU11" s="906">
        <v>0</v>
      </c>
      <c r="BV11" s="907">
        <v>0</v>
      </c>
      <c r="BW11" s="906">
        <v>0</v>
      </c>
      <c r="BX11" s="907">
        <v>0</v>
      </c>
      <c r="BY11" s="908">
        <v>0</v>
      </c>
    </row>
    <row r="12" spans="2:77" s="882" customFormat="1" ht="11.25" outlineLevel="1">
      <c r="B12" s="909">
        <v>419</v>
      </c>
      <c r="C12" s="927" t="s">
        <v>120</v>
      </c>
      <c r="E12" s="911">
        <v>0</v>
      </c>
      <c r="F12" s="912">
        <v>0</v>
      </c>
      <c r="G12" s="913">
        <v>14587765</v>
      </c>
      <c r="H12" s="912">
        <v>14587765</v>
      </c>
      <c r="I12" s="913">
        <v>14587765</v>
      </c>
      <c r="J12" s="912">
        <v>14587765</v>
      </c>
      <c r="K12" s="913">
        <v>14587765</v>
      </c>
      <c r="L12" s="912">
        <v>14587765</v>
      </c>
      <c r="M12" s="913">
        <v>14587765</v>
      </c>
      <c r="N12" s="912">
        <v>14587765</v>
      </c>
      <c r="O12" s="913">
        <v>14587765</v>
      </c>
      <c r="P12" s="912">
        <v>14587765</v>
      </c>
      <c r="Q12" s="913">
        <v>14587765</v>
      </c>
      <c r="R12" s="912">
        <v>14587765</v>
      </c>
      <c r="S12" s="913">
        <v>14587765</v>
      </c>
      <c r="T12" s="912">
        <v>14587765</v>
      </c>
      <c r="U12" s="913">
        <v>14587765</v>
      </c>
      <c r="V12" s="912">
        <v>14163942</v>
      </c>
      <c r="W12" s="913">
        <v>13926257</v>
      </c>
      <c r="X12" s="912">
        <v>13135391</v>
      </c>
      <c r="Y12" s="913">
        <v>12728933</v>
      </c>
      <c r="Z12" s="912">
        <v>12728933</v>
      </c>
      <c r="AA12" s="913">
        <v>12728933</v>
      </c>
      <c r="AB12" s="912">
        <v>12728933</v>
      </c>
      <c r="AC12" s="913">
        <v>12728933</v>
      </c>
      <c r="AD12" s="912">
        <v>12728933</v>
      </c>
      <c r="AE12" s="913">
        <v>12728933</v>
      </c>
      <c r="AF12" s="912">
        <v>12728933</v>
      </c>
      <c r="AG12" s="913">
        <v>12728933</v>
      </c>
      <c r="AH12" s="912">
        <v>0</v>
      </c>
      <c r="AI12" s="913">
        <v>0</v>
      </c>
      <c r="AJ12" s="912">
        <v>0</v>
      </c>
      <c r="AK12" s="913">
        <v>0</v>
      </c>
      <c r="AL12" s="912">
        <v>0</v>
      </c>
      <c r="AM12" s="913">
        <v>0</v>
      </c>
      <c r="AN12" s="914">
        <v>0</v>
      </c>
      <c r="AO12" s="896"/>
      <c r="AP12" s="911">
        <v>0</v>
      </c>
      <c r="AQ12" s="912">
        <v>0</v>
      </c>
      <c r="AR12" s="913">
        <v>2985</v>
      </c>
      <c r="AS12" s="912">
        <v>2985</v>
      </c>
      <c r="AT12" s="913">
        <v>2985</v>
      </c>
      <c r="AU12" s="912">
        <v>2985</v>
      </c>
      <c r="AV12" s="913">
        <v>2985</v>
      </c>
      <c r="AW12" s="912">
        <v>2985</v>
      </c>
      <c r="AX12" s="913">
        <v>2985</v>
      </c>
      <c r="AY12" s="912">
        <v>2985</v>
      </c>
      <c r="AZ12" s="913">
        <v>2985</v>
      </c>
      <c r="BA12" s="912">
        <v>2985</v>
      </c>
      <c r="BB12" s="913">
        <v>2985</v>
      </c>
      <c r="BC12" s="912">
        <v>2985</v>
      </c>
      <c r="BD12" s="913">
        <v>2985</v>
      </c>
      <c r="BE12" s="912">
        <v>2985</v>
      </c>
      <c r="BF12" s="913">
        <v>2985</v>
      </c>
      <c r="BG12" s="912">
        <v>2892</v>
      </c>
      <c r="BH12" s="913">
        <v>2839</v>
      </c>
      <c r="BI12" s="912">
        <v>2709</v>
      </c>
      <c r="BJ12" s="913">
        <v>2642</v>
      </c>
      <c r="BK12" s="912">
        <v>2642</v>
      </c>
      <c r="BL12" s="913">
        <v>2642</v>
      </c>
      <c r="BM12" s="912">
        <v>2642</v>
      </c>
      <c r="BN12" s="913">
        <v>2642</v>
      </c>
      <c r="BO12" s="912">
        <v>2642</v>
      </c>
      <c r="BP12" s="913">
        <v>2642</v>
      </c>
      <c r="BQ12" s="912">
        <v>2642</v>
      </c>
      <c r="BR12" s="913">
        <v>2642</v>
      </c>
      <c r="BS12" s="912">
        <v>0</v>
      </c>
      <c r="BT12" s="913">
        <v>0</v>
      </c>
      <c r="BU12" s="912">
        <v>0</v>
      </c>
      <c r="BV12" s="913">
        <v>0</v>
      </c>
      <c r="BW12" s="912">
        <v>0</v>
      </c>
      <c r="BX12" s="913">
        <v>0</v>
      </c>
      <c r="BY12" s="914">
        <v>0</v>
      </c>
    </row>
    <row r="13" spans="2:77" s="882" customFormat="1" ht="11.25" outlineLevel="1">
      <c r="B13" s="903">
        <v>420</v>
      </c>
      <c r="C13" s="928" t="s">
        <v>121</v>
      </c>
      <c r="E13" s="905">
        <v>0</v>
      </c>
      <c r="F13" s="906">
        <v>0</v>
      </c>
      <c r="G13" s="907">
        <v>27970</v>
      </c>
      <c r="H13" s="906">
        <v>27970</v>
      </c>
      <c r="I13" s="907">
        <v>27970</v>
      </c>
      <c r="J13" s="906">
        <v>27970</v>
      </c>
      <c r="K13" s="907">
        <v>27970</v>
      </c>
      <c r="L13" s="906">
        <v>0</v>
      </c>
      <c r="M13" s="907">
        <v>0</v>
      </c>
      <c r="N13" s="906">
        <v>0</v>
      </c>
      <c r="O13" s="907">
        <v>0</v>
      </c>
      <c r="P13" s="906">
        <v>0</v>
      </c>
      <c r="Q13" s="907">
        <v>0</v>
      </c>
      <c r="R13" s="906">
        <v>0</v>
      </c>
      <c r="S13" s="907">
        <v>0</v>
      </c>
      <c r="T13" s="906">
        <v>0</v>
      </c>
      <c r="U13" s="907">
        <v>0</v>
      </c>
      <c r="V13" s="906">
        <v>0</v>
      </c>
      <c r="W13" s="907">
        <v>0</v>
      </c>
      <c r="X13" s="906">
        <v>0</v>
      </c>
      <c r="Y13" s="907">
        <v>0</v>
      </c>
      <c r="Z13" s="906">
        <v>0</v>
      </c>
      <c r="AA13" s="907">
        <v>0</v>
      </c>
      <c r="AB13" s="906">
        <v>0</v>
      </c>
      <c r="AC13" s="907">
        <v>0</v>
      </c>
      <c r="AD13" s="906">
        <v>0</v>
      </c>
      <c r="AE13" s="907">
        <v>0</v>
      </c>
      <c r="AF13" s="906">
        <v>0</v>
      </c>
      <c r="AG13" s="907">
        <v>0</v>
      </c>
      <c r="AH13" s="906">
        <v>0</v>
      </c>
      <c r="AI13" s="907">
        <v>0</v>
      </c>
      <c r="AJ13" s="906">
        <v>0</v>
      </c>
      <c r="AK13" s="907">
        <v>0</v>
      </c>
      <c r="AL13" s="906">
        <v>0</v>
      </c>
      <c r="AM13" s="907">
        <v>0</v>
      </c>
      <c r="AN13" s="908">
        <v>0</v>
      </c>
      <c r="AO13" s="896"/>
      <c r="AP13" s="905">
        <v>0</v>
      </c>
      <c r="AQ13" s="906">
        <v>0</v>
      </c>
      <c r="AR13" s="907">
        <v>11</v>
      </c>
      <c r="AS13" s="906">
        <v>11</v>
      </c>
      <c r="AT13" s="907">
        <v>11</v>
      </c>
      <c r="AU13" s="906">
        <v>11</v>
      </c>
      <c r="AV13" s="907">
        <v>11</v>
      </c>
      <c r="AW13" s="906">
        <v>0</v>
      </c>
      <c r="AX13" s="907">
        <v>0</v>
      </c>
      <c r="AY13" s="906">
        <v>0</v>
      </c>
      <c r="AZ13" s="907">
        <v>0</v>
      </c>
      <c r="BA13" s="906">
        <v>0</v>
      </c>
      <c r="BB13" s="907">
        <v>0</v>
      </c>
      <c r="BC13" s="906">
        <v>0</v>
      </c>
      <c r="BD13" s="907">
        <v>0</v>
      </c>
      <c r="BE13" s="906">
        <v>0</v>
      </c>
      <c r="BF13" s="907">
        <v>0</v>
      </c>
      <c r="BG13" s="906">
        <v>0</v>
      </c>
      <c r="BH13" s="907">
        <v>0</v>
      </c>
      <c r="BI13" s="906">
        <v>0</v>
      </c>
      <c r="BJ13" s="907">
        <v>0</v>
      </c>
      <c r="BK13" s="906">
        <v>0</v>
      </c>
      <c r="BL13" s="907">
        <v>0</v>
      </c>
      <c r="BM13" s="906">
        <v>0</v>
      </c>
      <c r="BN13" s="907">
        <v>0</v>
      </c>
      <c r="BO13" s="906">
        <v>0</v>
      </c>
      <c r="BP13" s="907">
        <v>0</v>
      </c>
      <c r="BQ13" s="906">
        <v>0</v>
      </c>
      <c r="BR13" s="907">
        <v>0</v>
      </c>
      <c r="BS13" s="906">
        <v>0</v>
      </c>
      <c r="BT13" s="907">
        <v>0</v>
      </c>
      <c r="BU13" s="906">
        <v>0</v>
      </c>
      <c r="BV13" s="907">
        <v>0</v>
      </c>
      <c r="BW13" s="906">
        <v>0</v>
      </c>
      <c r="BX13" s="907">
        <v>0</v>
      </c>
      <c r="BY13" s="908">
        <v>0</v>
      </c>
    </row>
    <row r="14" spans="2:77" s="882" customFormat="1" ht="11.25" outlineLevel="1">
      <c r="B14" s="909">
        <v>421</v>
      </c>
      <c r="C14" s="927" t="s">
        <v>1250</v>
      </c>
      <c r="E14" s="911">
        <v>0</v>
      </c>
      <c r="F14" s="912">
        <v>0</v>
      </c>
      <c r="G14" s="913">
        <v>1512475</v>
      </c>
      <c r="H14" s="912">
        <v>1515952</v>
      </c>
      <c r="I14" s="913">
        <v>1515952</v>
      </c>
      <c r="J14" s="912">
        <v>1407352</v>
      </c>
      <c r="K14" s="913">
        <v>1266698</v>
      </c>
      <c r="L14" s="912">
        <v>1249543</v>
      </c>
      <c r="M14" s="913">
        <v>1249543</v>
      </c>
      <c r="N14" s="912">
        <v>1249543</v>
      </c>
      <c r="O14" s="913">
        <v>1249543</v>
      </c>
      <c r="P14" s="912">
        <v>1249543</v>
      </c>
      <c r="Q14" s="913">
        <v>1124218</v>
      </c>
      <c r="R14" s="912">
        <v>1109265</v>
      </c>
      <c r="S14" s="913">
        <v>1109265</v>
      </c>
      <c r="T14" s="912">
        <v>1109265</v>
      </c>
      <c r="U14" s="913">
        <v>1109265</v>
      </c>
      <c r="V14" s="912">
        <v>0</v>
      </c>
      <c r="W14" s="913">
        <v>0</v>
      </c>
      <c r="X14" s="912">
        <v>0</v>
      </c>
      <c r="Y14" s="913">
        <v>0</v>
      </c>
      <c r="Z14" s="912">
        <v>0</v>
      </c>
      <c r="AA14" s="913">
        <v>0</v>
      </c>
      <c r="AB14" s="912">
        <v>0</v>
      </c>
      <c r="AC14" s="913">
        <v>0</v>
      </c>
      <c r="AD14" s="912">
        <v>0</v>
      </c>
      <c r="AE14" s="913">
        <v>0</v>
      </c>
      <c r="AF14" s="912">
        <v>0</v>
      </c>
      <c r="AG14" s="913">
        <v>0</v>
      </c>
      <c r="AH14" s="912">
        <v>0</v>
      </c>
      <c r="AI14" s="913">
        <v>0</v>
      </c>
      <c r="AJ14" s="912">
        <v>0</v>
      </c>
      <c r="AK14" s="913">
        <v>0</v>
      </c>
      <c r="AL14" s="912">
        <v>0</v>
      </c>
      <c r="AM14" s="913">
        <v>0</v>
      </c>
      <c r="AN14" s="914">
        <v>0</v>
      </c>
      <c r="AO14" s="896"/>
      <c r="AP14" s="911">
        <v>0</v>
      </c>
      <c r="AQ14" s="912">
        <v>0</v>
      </c>
      <c r="AR14" s="913">
        <v>226</v>
      </c>
      <c r="AS14" s="912">
        <v>227</v>
      </c>
      <c r="AT14" s="913">
        <v>227</v>
      </c>
      <c r="AU14" s="912">
        <v>207</v>
      </c>
      <c r="AV14" s="913">
        <v>181</v>
      </c>
      <c r="AW14" s="912">
        <v>181</v>
      </c>
      <c r="AX14" s="913">
        <v>181</v>
      </c>
      <c r="AY14" s="912">
        <v>181</v>
      </c>
      <c r="AZ14" s="913">
        <v>181</v>
      </c>
      <c r="BA14" s="912">
        <v>181</v>
      </c>
      <c r="BB14" s="913">
        <v>146</v>
      </c>
      <c r="BC14" s="912">
        <v>143</v>
      </c>
      <c r="BD14" s="913">
        <v>143</v>
      </c>
      <c r="BE14" s="912">
        <v>143</v>
      </c>
      <c r="BF14" s="913">
        <v>143</v>
      </c>
      <c r="BG14" s="912">
        <v>0</v>
      </c>
      <c r="BH14" s="913">
        <v>0</v>
      </c>
      <c r="BI14" s="912">
        <v>0</v>
      </c>
      <c r="BJ14" s="913">
        <v>0</v>
      </c>
      <c r="BK14" s="912">
        <v>0</v>
      </c>
      <c r="BL14" s="913">
        <v>0</v>
      </c>
      <c r="BM14" s="912">
        <v>0</v>
      </c>
      <c r="BN14" s="913">
        <v>0</v>
      </c>
      <c r="BO14" s="912">
        <v>0</v>
      </c>
      <c r="BP14" s="913">
        <v>0</v>
      </c>
      <c r="BQ14" s="912">
        <v>0</v>
      </c>
      <c r="BR14" s="913">
        <v>0</v>
      </c>
      <c r="BS14" s="912">
        <v>0</v>
      </c>
      <c r="BT14" s="913">
        <v>0</v>
      </c>
      <c r="BU14" s="912">
        <v>0</v>
      </c>
      <c r="BV14" s="913">
        <v>0</v>
      </c>
      <c r="BW14" s="912">
        <v>0</v>
      </c>
      <c r="BX14" s="913">
        <v>0</v>
      </c>
      <c r="BY14" s="914">
        <v>0</v>
      </c>
    </row>
    <row r="15" spans="2:77" s="882" customFormat="1" ht="11.25" outlineLevel="1">
      <c r="B15" s="903">
        <v>422</v>
      </c>
      <c r="C15" s="928" t="s">
        <v>122</v>
      </c>
      <c r="E15" s="905">
        <v>0</v>
      </c>
      <c r="F15" s="906">
        <v>0</v>
      </c>
      <c r="G15" s="907">
        <v>1159528</v>
      </c>
      <c r="H15" s="906">
        <v>1159528</v>
      </c>
      <c r="I15" s="907">
        <v>1159528</v>
      </c>
      <c r="J15" s="906">
        <v>1159528</v>
      </c>
      <c r="K15" s="907">
        <v>1159528</v>
      </c>
      <c r="L15" s="906">
        <v>1159528</v>
      </c>
      <c r="M15" s="907">
        <v>1159528</v>
      </c>
      <c r="N15" s="906">
        <v>1159528</v>
      </c>
      <c r="O15" s="907">
        <v>1159528</v>
      </c>
      <c r="P15" s="906">
        <v>1159528</v>
      </c>
      <c r="Q15" s="907">
        <v>1159528</v>
      </c>
      <c r="R15" s="906">
        <v>1159528</v>
      </c>
      <c r="S15" s="907">
        <v>1159528</v>
      </c>
      <c r="T15" s="906">
        <v>1159528</v>
      </c>
      <c r="U15" s="907">
        <v>1159528</v>
      </c>
      <c r="V15" s="906">
        <v>1159528</v>
      </c>
      <c r="W15" s="907">
        <v>1159528</v>
      </c>
      <c r="X15" s="906">
        <v>1159528</v>
      </c>
      <c r="Y15" s="907">
        <v>1159528</v>
      </c>
      <c r="Z15" s="906">
        <v>1159528</v>
      </c>
      <c r="AA15" s="907">
        <v>0</v>
      </c>
      <c r="AB15" s="906">
        <v>0</v>
      </c>
      <c r="AC15" s="907">
        <v>0</v>
      </c>
      <c r="AD15" s="906">
        <v>0</v>
      </c>
      <c r="AE15" s="907">
        <v>0</v>
      </c>
      <c r="AF15" s="906">
        <v>0</v>
      </c>
      <c r="AG15" s="907">
        <v>0</v>
      </c>
      <c r="AH15" s="906">
        <v>0</v>
      </c>
      <c r="AI15" s="907">
        <v>0</v>
      </c>
      <c r="AJ15" s="906">
        <v>0</v>
      </c>
      <c r="AK15" s="907">
        <v>0</v>
      </c>
      <c r="AL15" s="906">
        <v>0</v>
      </c>
      <c r="AM15" s="907">
        <v>0</v>
      </c>
      <c r="AN15" s="908">
        <v>0</v>
      </c>
      <c r="AO15" s="896"/>
      <c r="AP15" s="905">
        <v>0</v>
      </c>
      <c r="AQ15" s="906">
        <v>0</v>
      </c>
      <c r="AR15" s="907">
        <v>144</v>
      </c>
      <c r="AS15" s="906">
        <v>144</v>
      </c>
      <c r="AT15" s="907">
        <v>144</v>
      </c>
      <c r="AU15" s="906">
        <v>144</v>
      </c>
      <c r="AV15" s="907">
        <v>144</v>
      </c>
      <c r="AW15" s="906">
        <v>144</v>
      </c>
      <c r="AX15" s="907">
        <v>144</v>
      </c>
      <c r="AY15" s="906">
        <v>144</v>
      </c>
      <c r="AZ15" s="907">
        <v>144</v>
      </c>
      <c r="BA15" s="906">
        <v>144</v>
      </c>
      <c r="BB15" s="907">
        <v>144</v>
      </c>
      <c r="BC15" s="906">
        <v>144</v>
      </c>
      <c r="BD15" s="907">
        <v>144</v>
      </c>
      <c r="BE15" s="906">
        <v>144</v>
      </c>
      <c r="BF15" s="907">
        <v>144</v>
      </c>
      <c r="BG15" s="906">
        <v>144</v>
      </c>
      <c r="BH15" s="907">
        <v>144</v>
      </c>
      <c r="BI15" s="906">
        <v>144</v>
      </c>
      <c r="BJ15" s="907">
        <v>144</v>
      </c>
      <c r="BK15" s="906">
        <v>144</v>
      </c>
      <c r="BL15" s="907">
        <v>0</v>
      </c>
      <c r="BM15" s="906">
        <v>0</v>
      </c>
      <c r="BN15" s="907">
        <v>0</v>
      </c>
      <c r="BO15" s="906">
        <v>0</v>
      </c>
      <c r="BP15" s="907">
        <v>0</v>
      </c>
      <c r="BQ15" s="906">
        <v>0</v>
      </c>
      <c r="BR15" s="907">
        <v>0</v>
      </c>
      <c r="BS15" s="906">
        <v>0</v>
      </c>
      <c r="BT15" s="907">
        <v>0</v>
      </c>
      <c r="BU15" s="906">
        <v>0</v>
      </c>
      <c r="BV15" s="907">
        <v>0</v>
      </c>
      <c r="BW15" s="906">
        <v>0</v>
      </c>
      <c r="BX15" s="907">
        <v>0</v>
      </c>
      <c r="BY15" s="908">
        <v>0</v>
      </c>
    </row>
    <row r="16" spans="2:77" s="882" customFormat="1" ht="11.25" outlineLevel="1">
      <c r="B16" s="909">
        <v>423</v>
      </c>
      <c r="C16" s="927" t="s">
        <v>124</v>
      </c>
      <c r="E16" s="911">
        <v>0</v>
      </c>
      <c r="F16" s="912">
        <v>0</v>
      </c>
      <c r="G16" s="913">
        <v>2400165</v>
      </c>
      <c r="H16" s="912">
        <v>1809595</v>
      </c>
      <c r="I16" s="913">
        <v>926256</v>
      </c>
      <c r="J16" s="912">
        <v>918424</v>
      </c>
      <c r="K16" s="913">
        <v>918424</v>
      </c>
      <c r="L16" s="912">
        <v>639643</v>
      </c>
      <c r="M16" s="913">
        <v>639643</v>
      </c>
      <c r="N16" s="912">
        <v>639643</v>
      </c>
      <c r="O16" s="913">
        <v>511848</v>
      </c>
      <c r="P16" s="912">
        <v>437442</v>
      </c>
      <c r="Q16" s="913">
        <v>274919</v>
      </c>
      <c r="R16" s="912">
        <v>225291</v>
      </c>
      <c r="S16" s="913">
        <v>125678</v>
      </c>
      <c r="T16" s="912">
        <v>125678</v>
      </c>
      <c r="U16" s="913">
        <v>125678</v>
      </c>
      <c r="V16" s="912">
        <v>0</v>
      </c>
      <c r="W16" s="913">
        <v>0</v>
      </c>
      <c r="X16" s="912">
        <v>0</v>
      </c>
      <c r="Y16" s="913">
        <v>0</v>
      </c>
      <c r="Z16" s="912">
        <v>0</v>
      </c>
      <c r="AA16" s="913">
        <v>0</v>
      </c>
      <c r="AB16" s="912">
        <v>0</v>
      </c>
      <c r="AC16" s="913">
        <v>0</v>
      </c>
      <c r="AD16" s="912">
        <v>0</v>
      </c>
      <c r="AE16" s="913">
        <v>0</v>
      </c>
      <c r="AF16" s="912">
        <v>0</v>
      </c>
      <c r="AG16" s="913">
        <v>0</v>
      </c>
      <c r="AH16" s="912">
        <v>0</v>
      </c>
      <c r="AI16" s="913">
        <v>0</v>
      </c>
      <c r="AJ16" s="912">
        <v>0</v>
      </c>
      <c r="AK16" s="913">
        <v>0</v>
      </c>
      <c r="AL16" s="912">
        <v>0</v>
      </c>
      <c r="AM16" s="913">
        <v>0</v>
      </c>
      <c r="AN16" s="914">
        <v>0</v>
      </c>
      <c r="AO16" s="896"/>
      <c r="AP16" s="911">
        <v>0</v>
      </c>
      <c r="AQ16" s="912">
        <v>0</v>
      </c>
      <c r="AR16" s="913">
        <v>646</v>
      </c>
      <c r="AS16" s="912">
        <v>558</v>
      </c>
      <c r="AT16" s="913">
        <v>421</v>
      </c>
      <c r="AU16" s="912">
        <v>253</v>
      </c>
      <c r="AV16" s="913">
        <v>253</v>
      </c>
      <c r="AW16" s="912">
        <v>143</v>
      </c>
      <c r="AX16" s="913">
        <v>143</v>
      </c>
      <c r="AY16" s="912">
        <v>143</v>
      </c>
      <c r="AZ16" s="913">
        <v>129</v>
      </c>
      <c r="BA16" s="912">
        <v>96</v>
      </c>
      <c r="BB16" s="913">
        <v>30</v>
      </c>
      <c r="BC16" s="912">
        <v>16</v>
      </c>
      <c r="BD16" s="913">
        <v>15</v>
      </c>
      <c r="BE16" s="912">
        <v>15</v>
      </c>
      <c r="BF16" s="913">
        <v>15</v>
      </c>
      <c r="BG16" s="912">
        <v>0</v>
      </c>
      <c r="BH16" s="913">
        <v>0</v>
      </c>
      <c r="BI16" s="912">
        <v>0</v>
      </c>
      <c r="BJ16" s="913">
        <v>0</v>
      </c>
      <c r="BK16" s="912">
        <v>0</v>
      </c>
      <c r="BL16" s="913">
        <v>0</v>
      </c>
      <c r="BM16" s="912">
        <v>0</v>
      </c>
      <c r="BN16" s="913">
        <v>0</v>
      </c>
      <c r="BO16" s="912">
        <v>0</v>
      </c>
      <c r="BP16" s="913">
        <v>0</v>
      </c>
      <c r="BQ16" s="912">
        <v>0</v>
      </c>
      <c r="BR16" s="913">
        <v>0</v>
      </c>
      <c r="BS16" s="912">
        <v>0</v>
      </c>
      <c r="BT16" s="913">
        <v>0</v>
      </c>
      <c r="BU16" s="912">
        <v>0</v>
      </c>
      <c r="BV16" s="913">
        <v>0</v>
      </c>
      <c r="BW16" s="912">
        <v>0</v>
      </c>
      <c r="BX16" s="913">
        <v>0</v>
      </c>
      <c r="BY16" s="914">
        <v>0</v>
      </c>
    </row>
    <row r="17" spans="2:77" s="882" customFormat="1" ht="11.25" outlineLevel="1">
      <c r="B17" s="929">
        <v>424</v>
      </c>
      <c r="C17" s="930" t="s">
        <v>123</v>
      </c>
      <c r="E17" s="931">
        <v>0</v>
      </c>
      <c r="F17" s="932">
        <v>0</v>
      </c>
      <c r="G17" s="933">
        <v>0</v>
      </c>
      <c r="H17" s="932">
        <v>0</v>
      </c>
      <c r="I17" s="933">
        <v>0</v>
      </c>
      <c r="J17" s="932">
        <v>0</v>
      </c>
      <c r="K17" s="933">
        <v>0</v>
      </c>
      <c r="L17" s="932">
        <v>0</v>
      </c>
      <c r="M17" s="933">
        <v>0</v>
      </c>
      <c r="N17" s="932">
        <v>0</v>
      </c>
      <c r="O17" s="933">
        <v>0</v>
      </c>
      <c r="P17" s="932">
        <v>0</v>
      </c>
      <c r="Q17" s="933">
        <v>0</v>
      </c>
      <c r="R17" s="932">
        <v>0</v>
      </c>
      <c r="S17" s="933">
        <v>0</v>
      </c>
      <c r="T17" s="932">
        <v>0</v>
      </c>
      <c r="U17" s="933">
        <v>0</v>
      </c>
      <c r="V17" s="932">
        <v>0</v>
      </c>
      <c r="W17" s="933">
        <v>0</v>
      </c>
      <c r="X17" s="932">
        <v>0</v>
      </c>
      <c r="Y17" s="933">
        <v>0</v>
      </c>
      <c r="Z17" s="932">
        <v>0</v>
      </c>
      <c r="AA17" s="933">
        <v>0</v>
      </c>
      <c r="AB17" s="932">
        <v>0</v>
      </c>
      <c r="AC17" s="933">
        <v>0</v>
      </c>
      <c r="AD17" s="932">
        <v>0</v>
      </c>
      <c r="AE17" s="933">
        <v>0</v>
      </c>
      <c r="AF17" s="932">
        <v>0</v>
      </c>
      <c r="AG17" s="933">
        <v>0</v>
      </c>
      <c r="AH17" s="932">
        <v>0</v>
      </c>
      <c r="AI17" s="933">
        <v>0</v>
      </c>
      <c r="AJ17" s="932">
        <v>0</v>
      </c>
      <c r="AK17" s="933">
        <v>0</v>
      </c>
      <c r="AL17" s="932">
        <v>0</v>
      </c>
      <c r="AM17" s="933">
        <v>0</v>
      </c>
      <c r="AN17" s="934">
        <v>0</v>
      </c>
      <c r="AO17" s="896"/>
      <c r="AP17" s="931">
        <v>0</v>
      </c>
      <c r="AQ17" s="932">
        <v>0</v>
      </c>
      <c r="AR17" s="933">
        <v>0</v>
      </c>
      <c r="AS17" s="932">
        <v>0</v>
      </c>
      <c r="AT17" s="933">
        <v>0</v>
      </c>
      <c r="AU17" s="932">
        <v>0</v>
      </c>
      <c r="AV17" s="933">
        <v>0</v>
      </c>
      <c r="AW17" s="932">
        <v>0</v>
      </c>
      <c r="AX17" s="933">
        <v>0</v>
      </c>
      <c r="AY17" s="932">
        <v>0</v>
      </c>
      <c r="AZ17" s="933">
        <v>0</v>
      </c>
      <c r="BA17" s="932">
        <v>0</v>
      </c>
      <c r="BB17" s="933">
        <v>0</v>
      </c>
      <c r="BC17" s="932">
        <v>0</v>
      </c>
      <c r="BD17" s="933">
        <v>0</v>
      </c>
      <c r="BE17" s="932">
        <v>0</v>
      </c>
      <c r="BF17" s="933">
        <v>0</v>
      </c>
      <c r="BG17" s="932">
        <v>0</v>
      </c>
      <c r="BH17" s="933">
        <v>0</v>
      </c>
      <c r="BI17" s="932">
        <v>0</v>
      </c>
      <c r="BJ17" s="933">
        <v>0</v>
      </c>
      <c r="BK17" s="932">
        <v>0</v>
      </c>
      <c r="BL17" s="933">
        <v>0</v>
      </c>
      <c r="BM17" s="932">
        <v>0</v>
      </c>
      <c r="BN17" s="933">
        <v>0</v>
      </c>
      <c r="BO17" s="932">
        <v>0</v>
      </c>
      <c r="BP17" s="933">
        <v>0</v>
      </c>
      <c r="BQ17" s="932">
        <v>0</v>
      </c>
      <c r="BR17" s="933">
        <v>0</v>
      </c>
      <c r="BS17" s="932">
        <v>0</v>
      </c>
      <c r="BT17" s="933">
        <v>0</v>
      </c>
      <c r="BU17" s="932">
        <v>0</v>
      </c>
      <c r="BV17" s="933">
        <v>0</v>
      </c>
      <c r="BW17" s="932">
        <v>0</v>
      </c>
      <c r="BX17" s="933">
        <v>0</v>
      </c>
      <c r="BY17" s="934">
        <v>0</v>
      </c>
    </row>
    <row r="18" spans="2:77" s="882" customFormat="1" ht="11.25" outlineLevel="1">
      <c r="B18" s="897">
        <v>425</v>
      </c>
      <c r="C18" s="935" t="s">
        <v>1201</v>
      </c>
      <c r="E18" s="899">
        <v>0</v>
      </c>
      <c r="F18" s="900">
        <v>0</v>
      </c>
      <c r="G18" s="901">
        <v>19395821</v>
      </c>
      <c r="H18" s="900">
        <v>19395821</v>
      </c>
      <c r="I18" s="901">
        <v>19395821</v>
      </c>
      <c r="J18" s="900">
        <v>19395821</v>
      </c>
      <c r="K18" s="901">
        <v>19395821</v>
      </c>
      <c r="L18" s="900">
        <v>19395821</v>
      </c>
      <c r="M18" s="901">
        <v>19395821</v>
      </c>
      <c r="N18" s="900">
        <v>19395821</v>
      </c>
      <c r="O18" s="901">
        <v>18649900</v>
      </c>
      <c r="P18" s="900">
        <v>18649900</v>
      </c>
      <c r="Q18" s="901">
        <v>18525000</v>
      </c>
      <c r="R18" s="900">
        <v>18525000</v>
      </c>
      <c r="S18" s="901">
        <v>3165114</v>
      </c>
      <c r="T18" s="900">
        <v>3165114</v>
      </c>
      <c r="U18" s="901">
        <v>3165114</v>
      </c>
      <c r="V18" s="900">
        <v>303095</v>
      </c>
      <c r="W18" s="901">
        <v>303095</v>
      </c>
      <c r="X18" s="900">
        <v>303095</v>
      </c>
      <c r="Y18" s="901">
        <v>303095</v>
      </c>
      <c r="Z18" s="900">
        <v>303095</v>
      </c>
      <c r="AA18" s="901">
        <v>0</v>
      </c>
      <c r="AB18" s="900">
        <v>0</v>
      </c>
      <c r="AC18" s="901">
        <v>0</v>
      </c>
      <c r="AD18" s="900">
        <v>0</v>
      </c>
      <c r="AE18" s="901">
        <v>0</v>
      </c>
      <c r="AF18" s="900">
        <v>0</v>
      </c>
      <c r="AG18" s="901">
        <v>0</v>
      </c>
      <c r="AH18" s="900">
        <v>0</v>
      </c>
      <c r="AI18" s="901">
        <v>0</v>
      </c>
      <c r="AJ18" s="900">
        <v>0</v>
      </c>
      <c r="AK18" s="901">
        <v>0</v>
      </c>
      <c r="AL18" s="900">
        <v>0</v>
      </c>
      <c r="AM18" s="901">
        <v>0</v>
      </c>
      <c r="AN18" s="902">
        <v>0</v>
      </c>
      <c r="AO18" s="896"/>
      <c r="AP18" s="899">
        <v>0</v>
      </c>
      <c r="AQ18" s="900">
        <v>0</v>
      </c>
      <c r="AR18" s="901">
        <v>3090</v>
      </c>
      <c r="AS18" s="900">
        <v>3090</v>
      </c>
      <c r="AT18" s="901">
        <v>3090</v>
      </c>
      <c r="AU18" s="900">
        <v>3090</v>
      </c>
      <c r="AV18" s="901">
        <v>3090</v>
      </c>
      <c r="AW18" s="900">
        <v>3090</v>
      </c>
      <c r="AX18" s="901">
        <v>3090</v>
      </c>
      <c r="AY18" s="900">
        <v>3090</v>
      </c>
      <c r="AZ18" s="901">
        <v>2977</v>
      </c>
      <c r="BA18" s="900">
        <v>2977</v>
      </c>
      <c r="BB18" s="901">
        <v>2963</v>
      </c>
      <c r="BC18" s="900">
        <v>2963</v>
      </c>
      <c r="BD18" s="901">
        <v>358</v>
      </c>
      <c r="BE18" s="900">
        <v>358</v>
      </c>
      <c r="BF18" s="901">
        <v>358</v>
      </c>
      <c r="BG18" s="900">
        <v>57</v>
      </c>
      <c r="BH18" s="901">
        <v>57</v>
      </c>
      <c r="BI18" s="900">
        <v>57</v>
      </c>
      <c r="BJ18" s="901">
        <v>57</v>
      </c>
      <c r="BK18" s="900">
        <v>57</v>
      </c>
      <c r="BL18" s="901">
        <v>0</v>
      </c>
      <c r="BM18" s="900">
        <v>0</v>
      </c>
      <c r="BN18" s="901">
        <v>0</v>
      </c>
      <c r="BO18" s="900">
        <v>0</v>
      </c>
      <c r="BP18" s="901">
        <v>0</v>
      </c>
      <c r="BQ18" s="900">
        <v>0</v>
      </c>
      <c r="BR18" s="901">
        <v>0</v>
      </c>
      <c r="BS18" s="900">
        <v>0</v>
      </c>
      <c r="BT18" s="901">
        <v>0</v>
      </c>
      <c r="BU18" s="900">
        <v>0</v>
      </c>
      <c r="BV18" s="901">
        <v>0</v>
      </c>
      <c r="BW18" s="900">
        <v>0</v>
      </c>
      <c r="BX18" s="901">
        <v>0</v>
      </c>
      <c r="BY18" s="902">
        <v>0</v>
      </c>
    </row>
    <row r="19" spans="2:77" s="882" customFormat="1" ht="11.25" outlineLevel="1">
      <c r="B19" s="929">
        <v>426</v>
      </c>
      <c r="C19" s="930" t="s">
        <v>1202</v>
      </c>
      <c r="E19" s="931">
        <v>0</v>
      </c>
      <c r="F19" s="932">
        <v>0</v>
      </c>
      <c r="G19" s="933">
        <v>0</v>
      </c>
      <c r="H19" s="932">
        <v>0</v>
      </c>
      <c r="I19" s="933">
        <v>0</v>
      </c>
      <c r="J19" s="932">
        <v>0</v>
      </c>
      <c r="K19" s="933">
        <v>0</v>
      </c>
      <c r="L19" s="932">
        <v>0</v>
      </c>
      <c r="M19" s="933">
        <v>0</v>
      </c>
      <c r="N19" s="932">
        <v>0</v>
      </c>
      <c r="O19" s="933">
        <v>0</v>
      </c>
      <c r="P19" s="932">
        <v>0</v>
      </c>
      <c r="Q19" s="933">
        <v>0</v>
      </c>
      <c r="R19" s="932">
        <v>0</v>
      </c>
      <c r="S19" s="933">
        <v>0</v>
      </c>
      <c r="T19" s="932">
        <v>0</v>
      </c>
      <c r="U19" s="933">
        <v>0</v>
      </c>
      <c r="V19" s="932">
        <v>0</v>
      </c>
      <c r="W19" s="933">
        <v>0</v>
      </c>
      <c r="X19" s="932">
        <v>0</v>
      </c>
      <c r="Y19" s="933">
        <v>0</v>
      </c>
      <c r="Z19" s="932">
        <v>0</v>
      </c>
      <c r="AA19" s="933">
        <v>0</v>
      </c>
      <c r="AB19" s="932">
        <v>0</v>
      </c>
      <c r="AC19" s="933">
        <v>0</v>
      </c>
      <c r="AD19" s="932">
        <v>0</v>
      </c>
      <c r="AE19" s="933">
        <v>0</v>
      </c>
      <c r="AF19" s="932">
        <v>0</v>
      </c>
      <c r="AG19" s="933">
        <v>0</v>
      </c>
      <c r="AH19" s="932">
        <v>0</v>
      </c>
      <c r="AI19" s="933">
        <v>0</v>
      </c>
      <c r="AJ19" s="932">
        <v>0</v>
      </c>
      <c r="AK19" s="933">
        <v>0</v>
      </c>
      <c r="AL19" s="932">
        <v>0</v>
      </c>
      <c r="AM19" s="933">
        <v>0</v>
      </c>
      <c r="AN19" s="934">
        <v>0</v>
      </c>
      <c r="AO19" s="896"/>
      <c r="AP19" s="931">
        <v>0</v>
      </c>
      <c r="AQ19" s="932">
        <v>0</v>
      </c>
      <c r="AR19" s="933">
        <v>0</v>
      </c>
      <c r="AS19" s="932">
        <v>0</v>
      </c>
      <c r="AT19" s="933">
        <v>0</v>
      </c>
      <c r="AU19" s="932">
        <v>0</v>
      </c>
      <c r="AV19" s="933">
        <v>0</v>
      </c>
      <c r="AW19" s="932">
        <v>0</v>
      </c>
      <c r="AX19" s="933">
        <v>0</v>
      </c>
      <c r="AY19" s="932">
        <v>0</v>
      </c>
      <c r="AZ19" s="933">
        <v>0</v>
      </c>
      <c r="BA19" s="932">
        <v>0</v>
      </c>
      <c r="BB19" s="933">
        <v>0</v>
      </c>
      <c r="BC19" s="932">
        <v>0</v>
      </c>
      <c r="BD19" s="933">
        <v>0</v>
      </c>
      <c r="BE19" s="932">
        <v>0</v>
      </c>
      <c r="BF19" s="933">
        <v>0</v>
      </c>
      <c r="BG19" s="932">
        <v>0</v>
      </c>
      <c r="BH19" s="933">
        <v>0</v>
      </c>
      <c r="BI19" s="932">
        <v>0</v>
      </c>
      <c r="BJ19" s="933">
        <v>0</v>
      </c>
      <c r="BK19" s="932">
        <v>0</v>
      </c>
      <c r="BL19" s="933">
        <v>0</v>
      </c>
      <c r="BM19" s="932">
        <v>0</v>
      </c>
      <c r="BN19" s="933">
        <v>0</v>
      </c>
      <c r="BO19" s="932">
        <v>0</v>
      </c>
      <c r="BP19" s="933">
        <v>0</v>
      </c>
      <c r="BQ19" s="932">
        <v>0</v>
      </c>
      <c r="BR19" s="933">
        <v>0</v>
      </c>
      <c r="BS19" s="932">
        <v>0</v>
      </c>
      <c r="BT19" s="933">
        <v>0</v>
      </c>
      <c r="BU19" s="932">
        <v>0</v>
      </c>
      <c r="BV19" s="933">
        <v>0</v>
      </c>
      <c r="BW19" s="932">
        <v>0</v>
      </c>
      <c r="BX19" s="933">
        <v>0</v>
      </c>
      <c r="BY19" s="934">
        <v>0</v>
      </c>
    </row>
    <row r="20" spans="2:77" s="882" customFormat="1" ht="11.25" outlineLevel="1">
      <c r="B20" s="897">
        <v>427</v>
      </c>
      <c r="C20" s="935" t="s">
        <v>1203</v>
      </c>
      <c r="E20" s="899">
        <v>0</v>
      </c>
      <c r="F20" s="900">
        <v>0</v>
      </c>
      <c r="G20" s="901">
        <v>0</v>
      </c>
      <c r="H20" s="900">
        <v>0</v>
      </c>
      <c r="I20" s="901">
        <v>0</v>
      </c>
      <c r="J20" s="900">
        <v>0</v>
      </c>
      <c r="K20" s="901">
        <v>0</v>
      </c>
      <c r="L20" s="900">
        <v>0</v>
      </c>
      <c r="M20" s="901">
        <v>0</v>
      </c>
      <c r="N20" s="900">
        <v>0</v>
      </c>
      <c r="O20" s="901">
        <v>0</v>
      </c>
      <c r="P20" s="900">
        <v>0</v>
      </c>
      <c r="Q20" s="901">
        <v>0</v>
      </c>
      <c r="R20" s="900">
        <v>0</v>
      </c>
      <c r="S20" s="901">
        <v>0</v>
      </c>
      <c r="T20" s="900">
        <v>0</v>
      </c>
      <c r="U20" s="901">
        <v>0</v>
      </c>
      <c r="V20" s="900">
        <v>0</v>
      </c>
      <c r="W20" s="901">
        <v>0</v>
      </c>
      <c r="X20" s="900">
        <v>0</v>
      </c>
      <c r="Y20" s="901">
        <v>0</v>
      </c>
      <c r="Z20" s="900">
        <v>0</v>
      </c>
      <c r="AA20" s="901">
        <v>0</v>
      </c>
      <c r="AB20" s="900">
        <v>0</v>
      </c>
      <c r="AC20" s="901">
        <v>0</v>
      </c>
      <c r="AD20" s="900">
        <v>0</v>
      </c>
      <c r="AE20" s="901">
        <v>0</v>
      </c>
      <c r="AF20" s="900">
        <v>0</v>
      </c>
      <c r="AG20" s="901">
        <v>0</v>
      </c>
      <c r="AH20" s="900">
        <v>0</v>
      </c>
      <c r="AI20" s="901">
        <v>0</v>
      </c>
      <c r="AJ20" s="900">
        <v>0</v>
      </c>
      <c r="AK20" s="901">
        <v>0</v>
      </c>
      <c r="AL20" s="900">
        <v>0</v>
      </c>
      <c r="AM20" s="901">
        <v>0</v>
      </c>
      <c r="AN20" s="902">
        <v>0</v>
      </c>
      <c r="AO20" s="896"/>
      <c r="AP20" s="899">
        <v>0</v>
      </c>
      <c r="AQ20" s="900">
        <v>0</v>
      </c>
      <c r="AR20" s="901">
        <v>0</v>
      </c>
      <c r="AS20" s="900">
        <v>0</v>
      </c>
      <c r="AT20" s="901">
        <v>0</v>
      </c>
      <c r="AU20" s="900">
        <v>0</v>
      </c>
      <c r="AV20" s="901">
        <v>0</v>
      </c>
      <c r="AW20" s="900">
        <v>0</v>
      </c>
      <c r="AX20" s="901">
        <v>0</v>
      </c>
      <c r="AY20" s="900">
        <v>0</v>
      </c>
      <c r="AZ20" s="901">
        <v>0</v>
      </c>
      <c r="BA20" s="900">
        <v>0</v>
      </c>
      <c r="BB20" s="901">
        <v>0</v>
      </c>
      <c r="BC20" s="900">
        <v>0</v>
      </c>
      <c r="BD20" s="901">
        <v>0</v>
      </c>
      <c r="BE20" s="900">
        <v>0</v>
      </c>
      <c r="BF20" s="901">
        <v>0</v>
      </c>
      <c r="BG20" s="900">
        <v>0</v>
      </c>
      <c r="BH20" s="901">
        <v>0</v>
      </c>
      <c r="BI20" s="900">
        <v>0</v>
      </c>
      <c r="BJ20" s="901">
        <v>0</v>
      </c>
      <c r="BK20" s="900">
        <v>0</v>
      </c>
      <c r="BL20" s="901">
        <v>0</v>
      </c>
      <c r="BM20" s="900">
        <v>0</v>
      </c>
      <c r="BN20" s="901">
        <v>0</v>
      </c>
      <c r="BO20" s="900">
        <v>0</v>
      </c>
      <c r="BP20" s="901">
        <v>0</v>
      </c>
      <c r="BQ20" s="900">
        <v>0</v>
      </c>
      <c r="BR20" s="901">
        <v>0</v>
      </c>
      <c r="BS20" s="900">
        <v>0</v>
      </c>
      <c r="BT20" s="901">
        <v>0</v>
      </c>
      <c r="BU20" s="900">
        <v>0</v>
      </c>
      <c r="BV20" s="901">
        <v>0</v>
      </c>
      <c r="BW20" s="900">
        <v>0</v>
      </c>
      <c r="BX20" s="901">
        <v>0</v>
      </c>
      <c r="BY20" s="902">
        <v>0</v>
      </c>
    </row>
    <row r="21" spans="2:77" s="882" customFormat="1" ht="11.25" outlineLevel="1">
      <c r="B21" s="903">
        <v>428</v>
      </c>
      <c r="C21" s="928" t="s">
        <v>1204</v>
      </c>
      <c r="E21" s="905">
        <v>0</v>
      </c>
      <c r="F21" s="906">
        <v>0</v>
      </c>
      <c r="G21" s="907">
        <v>5544355</v>
      </c>
      <c r="H21" s="906">
        <v>5559607</v>
      </c>
      <c r="I21" s="907">
        <v>5559607</v>
      </c>
      <c r="J21" s="906">
        <v>4990192</v>
      </c>
      <c r="K21" s="907">
        <v>4586942</v>
      </c>
      <c r="L21" s="906">
        <v>4510852</v>
      </c>
      <c r="M21" s="907">
        <v>4510852</v>
      </c>
      <c r="N21" s="906">
        <v>4509295</v>
      </c>
      <c r="O21" s="907">
        <v>4488342</v>
      </c>
      <c r="P21" s="906">
        <v>4453046</v>
      </c>
      <c r="Q21" s="907">
        <v>4080827</v>
      </c>
      <c r="R21" s="906">
        <v>3819343</v>
      </c>
      <c r="S21" s="907">
        <v>3581255</v>
      </c>
      <c r="T21" s="906">
        <v>3426711</v>
      </c>
      <c r="U21" s="907">
        <v>3343032</v>
      </c>
      <c r="V21" s="906">
        <v>0</v>
      </c>
      <c r="W21" s="907">
        <v>0</v>
      </c>
      <c r="X21" s="906">
        <v>0</v>
      </c>
      <c r="Y21" s="907">
        <v>0</v>
      </c>
      <c r="Z21" s="906">
        <v>0</v>
      </c>
      <c r="AA21" s="907">
        <v>0</v>
      </c>
      <c r="AB21" s="906">
        <v>0</v>
      </c>
      <c r="AC21" s="907">
        <v>0</v>
      </c>
      <c r="AD21" s="906">
        <v>0</v>
      </c>
      <c r="AE21" s="907">
        <v>0</v>
      </c>
      <c r="AF21" s="906">
        <v>0</v>
      </c>
      <c r="AG21" s="907">
        <v>0</v>
      </c>
      <c r="AH21" s="906">
        <v>0</v>
      </c>
      <c r="AI21" s="907">
        <v>0</v>
      </c>
      <c r="AJ21" s="906">
        <v>0</v>
      </c>
      <c r="AK21" s="907">
        <v>0</v>
      </c>
      <c r="AL21" s="906">
        <v>0</v>
      </c>
      <c r="AM21" s="907">
        <v>0</v>
      </c>
      <c r="AN21" s="908">
        <v>0</v>
      </c>
      <c r="AO21" s="896"/>
      <c r="AP21" s="905">
        <v>0</v>
      </c>
      <c r="AQ21" s="906">
        <v>0</v>
      </c>
      <c r="AR21" s="907">
        <v>728</v>
      </c>
      <c r="AS21" s="906">
        <v>730</v>
      </c>
      <c r="AT21" s="907">
        <v>730</v>
      </c>
      <c r="AU21" s="906">
        <v>623</v>
      </c>
      <c r="AV21" s="907">
        <v>549</v>
      </c>
      <c r="AW21" s="906">
        <v>549</v>
      </c>
      <c r="AX21" s="907">
        <v>549</v>
      </c>
      <c r="AY21" s="906">
        <v>549</v>
      </c>
      <c r="AZ21" s="907">
        <v>548</v>
      </c>
      <c r="BA21" s="906">
        <v>547</v>
      </c>
      <c r="BB21" s="907">
        <v>468</v>
      </c>
      <c r="BC21" s="906">
        <v>452</v>
      </c>
      <c r="BD21" s="907">
        <v>445</v>
      </c>
      <c r="BE21" s="906">
        <v>441</v>
      </c>
      <c r="BF21" s="907">
        <v>438</v>
      </c>
      <c r="BG21" s="906">
        <v>0</v>
      </c>
      <c r="BH21" s="907">
        <v>0</v>
      </c>
      <c r="BI21" s="906">
        <v>0</v>
      </c>
      <c r="BJ21" s="907">
        <v>0</v>
      </c>
      <c r="BK21" s="906">
        <v>0</v>
      </c>
      <c r="BL21" s="907">
        <v>0</v>
      </c>
      <c r="BM21" s="906">
        <v>0</v>
      </c>
      <c r="BN21" s="907">
        <v>0</v>
      </c>
      <c r="BO21" s="906">
        <v>0</v>
      </c>
      <c r="BP21" s="907">
        <v>0</v>
      </c>
      <c r="BQ21" s="906">
        <v>0</v>
      </c>
      <c r="BR21" s="907">
        <v>0</v>
      </c>
      <c r="BS21" s="906">
        <v>0</v>
      </c>
      <c r="BT21" s="907">
        <v>0</v>
      </c>
      <c r="BU21" s="906">
        <v>0</v>
      </c>
      <c r="BV21" s="907">
        <v>0</v>
      </c>
      <c r="BW21" s="906">
        <v>0</v>
      </c>
      <c r="BX21" s="907">
        <v>0</v>
      </c>
      <c r="BY21" s="908">
        <v>0</v>
      </c>
    </row>
    <row r="22" spans="2:77" s="882" customFormat="1" ht="11.25" outlineLevel="1">
      <c r="B22" s="909">
        <v>429</v>
      </c>
      <c r="C22" s="927" t="s">
        <v>1205</v>
      </c>
      <c r="E22" s="911">
        <v>0</v>
      </c>
      <c r="F22" s="912">
        <v>0</v>
      </c>
      <c r="G22" s="913">
        <v>0</v>
      </c>
      <c r="H22" s="912">
        <v>0</v>
      </c>
      <c r="I22" s="913">
        <v>0</v>
      </c>
      <c r="J22" s="912">
        <v>0</v>
      </c>
      <c r="K22" s="913">
        <v>0</v>
      </c>
      <c r="L22" s="912">
        <v>0</v>
      </c>
      <c r="M22" s="913">
        <v>0</v>
      </c>
      <c r="N22" s="912">
        <v>0</v>
      </c>
      <c r="O22" s="913">
        <v>0</v>
      </c>
      <c r="P22" s="912">
        <v>0</v>
      </c>
      <c r="Q22" s="913">
        <v>0</v>
      </c>
      <c r="R22" s="912">
        <v>0</v>
      </c>
      <c r="S22" s="913">
        <v>0</v>
      </c>
      <c r="T22" s="912">
        <v>0</v>
      </c>
      <c r="U22" s="913">
        <v>0</v>
      </c>
      <c r="V22" s="912">
        <v>0</v>
      </c>
      <c r="W22" s="913">
        <v>0</v>
      </c>
      <c r="X22" s="912">
        <v>0</v>
      </c>
      <c r="Y22" s="913">
        <v>0</v>
      </c>
      <c r="Z22" s="912">
        <v>0</v>
      </c>
      <c r="AA22" s="913">
        <v>0</v>
      </c>
      <c r="AB22" s="912">
        <v>0</v>
      </c>
      <c r="AC22" s="913">
        <v>0</v>
      </c>
      <c r="AD22" s="912">
        <v>0</v>
      </c>
      <c r="AE22" s="913">
        <v>0</v>
      </c>
      <c r="AF22" s="912">
        <v>0</v>
      </c>
      <c r="AG22" s="913">
        <v>0</v>
      </c>
      <c r="AH22" s="912">
        <v>0</v>
      </c>
      <c r="AI22" s="913">
        <v>0</v>
      </c>
      <c r="AJ22" s="912">
        <v>0</v>
      </c>
      <c r="AK22" s="913">
        <v>0</v>
      </c>
      <c r="AL22" s="912">
        <v>0</v>
      </c>
      <c r="AM22" s="913">
        <v>0</v>
      </c>
      <c r="AN22" s="914">
        <v>0</v>
      </c>
      <c r="AO22" s="896"/>
      <c r="AP22" s="911">
        <v>0</v>
      </c>
      <c r="AQ22" s="912">
        <v>0</v>
      </c>
      <c r="AR22" s="913">
        <v>0</v>
      </c>
      <c r="AS22" s="912">
        <v>0</v>
      </c>
      <c r="AT22" s="913">
        <v>0</v>
      </c>
      <c r="AU22" s="912">
        <v>0</v>
      </c>
      <c r="AV22" s="913">
        <v>0</v>
      </c>
      <c r="AW22" s="912">
        <v>0</v>
      </c>
      <c r="AX22" s="913">
        <v>0</v>
      </c>
      <c r="AY22" s="912">
        <v>0</v>
      </c>
      <c r="AZ22" s="913">
        <v>0</v>
      </c>
      <c r="BA22" s="912">
        <v>0</v>
      </c>
      <c r="BB22" s="913">
        <v>0</v>
      </c>
      <c r="BC22" s="912">
        <v>0</v>
      </c>
      <c r="BD22" s="913">
        <v>0</v>
      </c>
      <c r="BE22" s="912">
        <v>0</v>
      </c>
      <c r="BF22" s="913">
        <v>0</v>
      </c>
      <c r="BG22" s="912">
        <v>0</v>
      </c>
      <c r="BH22" s="913">
        <v>0</v>
      </c>
      <c r="BI22" s="912">
        <v>0</v>
      </c>
      <c r="BJ22" s="913">
        <v>0</v>
      </c>
      <c r="BK22" s="912">
        <v>0</v>
      </c>
      <c r="BL22" s="913">
        <v>0</v>
      </c>
      <c r="BM22" s="912">
        <v>0</v>
      </c>
      <c r="BN22" s="913">
        <v>0</v>
      </c>
      <c r="BO22" s="912">
        <v>0</v>
      </c>
      <c r="BP22" s="913">
        <v>0</v>
      </c>
      <c r="BQ22" s="912">
        <v>0</v>
      </c>
      <c r="BR22" s="913">
        <v>0</v>
      </c>
      <c r="BS22" s="912">
        <v>0</v>
      </c>
      <c r="BT22" s="913">
        <v>0</v>
      </c>
      <c r="BU22" s="912">
        <v>0</v>
      </c>
      <c r="BV22" s="913">
        <v>0</v>
      </c>
      <c r="BW22" s="912">
        <v>0</v>
      </c>
      <c r="BX22" s="913">
        <v>0</v>
      </c>
      <c r="BY22" s="914">
        <v>0</v>
      </c>
    </row>
    <row r="23" spans="2:77" s="882" customFormat="1" ht="11.25" outlineLevel="1">
      <c r="B23" s="903">
        <v>430</v>
      </c>
      <c r="C23" s="928" t="s">
        <v>1206</v>
      </c>
      <c r="E23" s="905">
        <v>0</v>
      </c>
      <c r="F23" s="906">
        <v>0</v>
      </c>
      <c r="G23" s="907">
        <v>0</v>
      </c>
      <c r="H23" s="906">
        <v>0</v>
      </c>
      <c r="I23" s="907">
        <v>0</v>
      </c>
      <c r="J23" s="906">
        <v>0</v>
      </c>
      <c r="K23" s="907">
        <v>0</v>
      </c>
      <c r="L23" s="906">
        <v>0</v>
      </c>
      <c r="M23" s="907">
        <v>0</v>
      </c>
      <c r="N23" s="906">
        <v>0</v>
      </c>
      <c r="O23" s="907">
        <v>0</v>
      </c>
      <c r="P23" s="906">
        <v>0</v>
      </c>
      <c r="Q23" s="907">
        <v>0</v>
      </c>
      <c r="R23" s="906">
        <v>0</v>
      </c>
      <c r="S23" s="907">
        <v>0</v>
      </c>
      <c r="T23" s="906">
        <v>0</v>
      </c>
      <c r="U23" s="907">
        <v>0</v>
      </c>
      <c r="V23" s="906">
        <v>0</v>
      </c>
      <c r="W23" s="907">
        <v>0</v>
      </c>
      <c r="X23" s="906">
        <v>0</v>
      </c>
      <c r="Y23" s="907">
        <v>0</v>
      </c>
      <c r="Z23" s="906">
        <v>0</v>
      </c>
      <c r="AA23" s="907">
        <v>0</v>
      </c>
      <c r="AB23" s="906">
        <v>0</v>
      </c>
      <c r="AC23" s="907">
        <v>0</v>
      </c>
      <c r="AD23" s="906">
        <v>0</v>
      </c>
      <c r="AE23" s="907">
        <v>0</v>
      </c>
      <c r="AF23" s="906">
        <v>0</v>
      </c>
      <c r="AG23" s="907">
        <v>0</v>
      </c>
      <c r="AH23" s="906">
        <v>0</v>
      </c>
      <c r="AI23" s="907">
        <v>0</v>
      </c>
      <c r="AJ23" s="906">
        <v>0</v>
      </c>
      <c r="AK23" s="907">
        <v>0</v>
      </c>
      <c r="AL23" s="906">
        <v>0</v>
      </c>
      <c r="AM23" s="907">
        <v>0</v>
      </c>
      <c r="AN23" s="908">
        <v>0</v>
      </c>
      <c r="AO23" s="896"/>
      <c r="AP23" s="905">
        <v>0</v>
      </c>
      <c r="AQ23" s="906">
        <v>0</v>
      </c>
      <c r="AR23" s="907">
        <v>0</v>
      </c>
      <c r="AS23" s="906">
        <v>0</v>
      </c>
      <c r="AT23" s="907">
        <v>0</v>
      </c>
      <c r="AU23" s="906">
        <v>0</v>
      </c>
      <c r="AV23" s="907">
        <v>0</v>
      </c>
      <c r="AW23" s="906">
        <v>0</v>
      </c>
      <c r="AX23" s="907">
        <v>0</v>
      </c>
      <c r="AY23" s="906">
        <v>0</v>
      </c>
      <c r="AZ23" s="907">
        <v>0</v>
      </c>
      <c r="BA23" s="906">
        <v>0</v>
      </c>
      <c r="BB23" s="907">
        <v>0</v>
      </c>
      <c r="BC23" s="906">
        <v>0</v>
      </c>
      <c r="BD23" s="907">
        <v>0</v>
      </c>
      <c r="BE23" s="906">
        <v>0</v>
      </c>
      <c r="BF23" s="907">
        <v>0</v>
      </c>
      <c r="BG23" s="906">
        <v>0</v>
      </c>
      <c r="BH23" s="907">
        <v>0</v>
      </c>
      <c r="BI23" s="906">
        <v>0</v>
      </c>
      <c r="BJ23" s="907">
        <v>0</v>
      </c>
      <c r="BK23" s="906">
        <v>0</v>
      </c>
      <c r="BL23" s="907">
        <v>0</v>
      </c>
      <c r="BM23" s="906">
        <v>0</v>
      </c>
      <c r="BN23" s="907">
        <v>0</v>
      </c>
      <c r="BO23" s="906">
        <v>0</v>
      </c>
      <c r="BP23" s="907">
        <v>0</v>
      </c>
      <c r="BQ23" s="906">
        <v>0</v>
      </c>
      <c r="BR23" s="907">
        <v>0</v>
      </c>
      <c r="BS23" s="906">
        <v>0</v>
      </c>
      <c r="BT23" s="907">
        <v>0</v>
      </c>
      <c r="BU23" s="906">
        <v>0</v>
      </c>
      <c r="BV23" s="907">
        <v>0</v>
      </c>
      <c r="BW23" s="906">
        <v>0</v>
      </c>
      <c r="BX23" s="907">
        <v>0</v>
      </c>
      <c r="BY23" s="908">
        <v>0</v>
      </c>
    </row>
    <row r="24" spans="2:77" s="882" customFormat="1" ht="11.25" outlineLevel="1">
      <c r="B24" s="909">
        <v>431</v>
      </c>
      <c r="C24" s="927" t="s">
        <v>1207</v>
      </c>
      <c r="E24" s="911">
        <v>0</v>
      </c>
      <c r="F24" s="912">
        <v>0</v>
      </c>
      <c r="G24" s="913">
        <v>0</v>
      </c>
      <c r="H24" s="912">
        <v>0</v>
      </c>
      <c r="I24" s="913">
        <v>0</v>
      </c>
      <c r="J24" s="912">
        <v>0</v>
      </c>
      <c r="K24" s="913">
        <v>0</v>
      </c>
      <c r="L24" s="912">
        <v>0</v>
      </c>
      <c r="M24" s="913">
        <v>0</v>
      </c>
      <c r="N24" s="912">
        <v>0</v>
      </c>
      <c r="O24" s="913">
        <v>0</v>
      </c>
      <c r="P24" s="912">
        <v>0</v>
      </c>
      <c r="Q24" s="913">
        <v>0</v>
      </c>
      <c r="R24" s="912">
        <v>0</v>
      </c>
      <c r="S24" s="913">
        <v>0</v>
      </c>
      <c r="T24" s="912">
        <v>0</v>
      </c>
      <c r="U24" s="913">
        <v>0</v>
      </c>
      <c r="V24" s="912">
        <v>0</v>
      </c>
      <c r="W24" s="913">
        <v>0</v>
      </c>
      <c r="X24" s="912">
        <v>0</v>
      </c>
      <c r="Y24" s="913">
        <v>0</v>
      </c>
      <c r="Z24" s="912">
        <v>0</v>
      </c>
      <c r="AA24" s="913">
        <v>0</v>
      </c>
      <c r="AB24" s="912">
        <v>0</v>
      </c>
      <c r="AC24" s="913">
        <v>0</v>
      </c>
      <c r="AD24" s="912">
        <v>0</v>
      </c>
      <c r="AE24" s="913">
        <v>0</v>
      </c>
      <c r="AF24" s="912">
        <v>0</v>
      </c>
      <c r="AG24" s="913">
        <v>0</v>
      </c>
      <c r="AH24" s="912">
        <v>0</v>
      </c>
      <c r="AI24" s="913">
        <v>0</v>
      </c>
      <c r="AJ24" s="912">
        <v>0</v>
      </c>
      <c r="AK24" s="913">
        <v>0</v>
      </c>
      <c r="AL24" s="912">
        <v>0</v>
      </c>
      <c r="AM24" s="913">
        <v>0</v>
      </c>
      <c r="AN24" s="914">
        <v>0</v>
      </c>
      <c r="AO24" s="896"/>
      <c r="AP24" s="911">
        <v>0</v>
      </c>
      <c r="AQ24" s="912">
        <v>0</v>
      </c>
      <c r="AR24" s="913">
        <v>0</v>
      </c>
      <c r="AS24" s="912">
        <v>0</v>
      </c>
      <c r="AT24" s="913">
        <v>0</v>
      </c>
      <c r="AU24" s="912">
        <v>0</v>
      </c>
      <c r="AV24" s="913">
        <v>0</v>
      </c>
      <c r="AW24" s="912">
        <v>0</v>
      </c>
      <c r="AX24" s="913">
        <v>0</v>
      </c>
      <c r="AY24" s="912">
        <v>0</v>
      </c>
      <c r="AZ24" s="913">
        <v>0</v>
      </c>
      <c r="BA24" s="912">
        <v>0</v>
      </c>
      <c r="BB24" s="913">
        <v>0</v>
      </c>
      <c r="BC24" s="912">
        <v>0</v>
      </c>
      <c r="BD24" s="913">
        <v>0</v>
      </c>
      <c r="BE24" s="912">
        <v>0</v>
      </c>
      <c r="BF24" s="913">
        <v>0</v>
      </c>
      <c r="BG24" s="912">
        <v>0</v>
      </c>
      <c r="BH24" s="913">
        <v>0</v>
      </c>
      <c r="BI24" s="912">
        <v>0</v>
      </c>
      <c r="BJ24" s="913">
        <v>0</v>
      </c>
      <c r="BK24" s="912">
        <v>0</v>
      </c>
      <c r="BL24" s="913">
        <v>0</v>
      </c>
      <c r="BM24" s="912">
        <v>0</v>
      </c>
      <c r="BN24" s="913">
        <v>0</v>
      </c>
      <c r="BO24" s="912">
        <v>0</v>
      </c>
      <c r="BP24" s="913">
        <v>0</v>
      </c>
      <c r="BQ24" s="912">
        <v>0</v>
      </c>
      <c r="BR24" s="913">
        <v>0</v>
      </c>
      <c r="BS24" s="912">
        <v>0</v>
      </c>
      <c r="BT24" s="913">
        <v>0</v>
      </c>
      <c r="BU24" s="912">
        <v>0</v>
      </c>
      <c r="BV24" s="913">
        <v>0</v>
      </c>
      <c r="BW24" s="912">
        <v>0</v>
      </c>
      <c r="BX24" s="913">
        <v>0</v>
      </c>
      <c r="BY24" s="914">
        <v>0</v>
      </c>
    </row>
    <row r="25" spans="2:77" s="882" customFormat="1" ht="11.25" outlineLevel="1">
      <c r="B25" s="903">
        <v>432</v>
      </c>
      <c r="C25" s="928" t="s">
        <v>1208</v>
      </c>
      <c r="E25" s="905">
        <v>0</v>
      </c>
      <c r="F25" s="906">
        <v>0</v>
      </c>
      <c r="G25" s="907">
        <v>0</v>
      </c>
      <c r="H25" s="906">
        <v>0</v>
      </c>
      <c r="I25" s="907">
        <v>0</v>
      </c>
      <c r="J25" s="906">
        <v>0</v>
      </c>
      <c r="K25" s="907">
        <v>0</v>
      </c>
      <c r="L25" s="906">
        <v>0</v>
      </c>
      <c r="M25" s="907">
        <v>0</v>
      </c>
      <c r="N25" s="906">
        <v>0</v>
      </c>
      <c r="O25" s="907">
        <v>0</v>
      </c>
      <c r="P25" s="906">
        <v>0</v>
      </c>
      <c r="Q25" s="907">
        <v>0</v>
      </c>
      <c r="R25" s="906">
        <v>0</v>
      </c>
      <c r="S25" s="907">
        <v>0</v>
      </c>
      <c r="T25" s="906">
        <v>0</v>
      </c>
      <c r="U25" s="907">
        <v>0</v>
      </c>
      <c r="V25" s="906">
        <v>0</v>
      </c>
      <c r="W25" s="907">
        <v>0</v>
      </c>
      <c r="X25" s="906">
        <v>0</v>
      </c>
      <c r="Y25" s="907">
        <v>0</v>
      </c>
      <c r="Z25" s="906">
        <v>0</v>
      </c>
      <c r="AA25" s="907">
        <v>0</v>
      </c>
      <c r="AB25" s="906">
        <v>0</v>
      </c>
      <c r="AC25" s="907">
        <v>0</v>
      </c>
      <c r="AD25" s="906">
        <v>0</v>
      </c>
      <c r="AE25" s="907">
        <v>0</v>
      </c>
      <c r="AF25" s="906">
        <v>0</v>
      </c>
      <c r="AG25" s="907">
        <v>0</v>
      </c>
      <c r="AH25" s="906">
        <v>0</v>
      </c>
      <c r="AI25" s="907">
        <v>0</v>
      </c>
      <c r="AJ25" s="906">
        <v>0</v>
      </c>
      <c r="AK25" s="907">
        <v>0</v>
      </c>
      <c r="AL25" s="906">
        <v>0</v>
      </c>
      <c r="AM25" s="907">
        <v>0</v>
      </c>
      <c r="AN25" s="908">
        <v>0</v>
      </c>
      <c r="AO25" s="896"/>
      <c r="AP25" s="905">
        <v>0</v>
      </c>
      <c r="AQ25" s="906">
        <v>0</v>
      </c>
      <c r="AR25" s="907">
        <v>0</v>
      </c>
      <c r="AS25" s="906">
        <v>0</v>
      </c>
      <c r="AT25" s="907">
        <v>0</v>
      </c>
      <c r="AU25" s="906">
        <v>0</v>
      </c>
      <c r="AV25" s="907">
        <v>0</v>
      </c>
      <c r="AW25" s="906">
        <v>0</v>
      </c>
      <c r="AX25" s="907">
        <v>0</v>
      </c>
      <c r="AY25" s="906">
        <v>0</v>
      </c>
      <c r="AZ25" s="907">
        <v>0</v>
      </c>
      <c r="BA25" s="906">
        <v>0</v>
      </c>
      <c r="BB25" s="907">
        <v>0</v>
      </c>
      <c r="BC25" s="906">
        <v>0</v>
      </c>
      <c r="BD25" s="907">
        <v>0</v>
      </c>
      <c r="BE25" s="906">
        <v>0</v>
      </c>
      <c r="BF25" s="907">
        <v>0</v>
      </c>
      <c r="BG25" s="906">
        <v>0</v>
      </c>
      <c r="BH25" s="907">
        <v>0</v>
      </c>
      <c r="BI25" s="906">
        <v>0</v>
      </c>
      <c r="BJ25" s="907">
        <v>0</v>
      </c>
      <c r="BK25" s="906">
        <v>0</v>
      </c>
      <c r="BL25" s="907">
        <v>0</v>
      </c>
      <c r="BM25" s="906">
        <v>0</v>
      </c>
      <c r="BN25" s="907">
        <v>0</v>
      </c>
      <c r="BO25" s="906">
        <v>0</v>
      </c>
      <c r="BP25" s="907">
        <v>0</v>
      </c>
      <c r="BQ25" s="906">
        <v>0</v>
      </c>
      <c r="BR25" s="907">
        <v>0</v>
      </c>
      <c r="BS25" s="906">
        <v>0</v>
      </c>
      <c r="BT25" s="907">
        <v>0</v>
      </c>
      <c r="BU25" s="906">
        <v>0</v>
      </c>
      <c r="BV25" s="907">
        <v>0</v>
      </c>
      <c r="BW25" s="906">
        <v>0</v>
      </c>
      <c r="BX25" s="907">
        <v>0</v>
      </c>
      <c r="BY25" s="908">
        <v>0</v>
      </c>
    </row>
    <row r="26" spans="2:77" s="882" customFormat="1" ht="11.25" outlineLevel="1">
      <c r="B26" s="909">
        <v>433</v>
      </c>
      <c r="C26" s="927" t="s">
        <v>1209</v>
      </c>
      <c r="E26" s="911">
        <v>0</v>
      </c>
      <c r="F26" s="912">
        <v>0</v>
      </c>
      <c r="G26" s="913">
        <v>0</v>
      </c>
      <c r="H26" s="912">
        <v>0</v>
      </c>
      <c r="I26" s="913">
        <v>0</v>
      </c>
      <c r="J26" s="912">
        <v>0</v>
      </c>
      <c r="K26" s="913">
        <v>0</v>
      </c>
      <c r="L26" s="912">
        <v>0</v>
      </c>
      <c r="M26" s="913">
        <v>0</v>
      </c>
      <c r="N26" s="912">
        <v>0</v>
      </c>
      <c r="O26" s="913">
        <v>0</v>
      </c>
      <c r="P26" s="912">
        <v>0</v>
      </c>
      <c r="Q26" s="913">
        <v>0</v>
      </c>
      <c r="R26" s="912">
        <v>0</v>
      </c>
      <c r="S26" s="913">
        <v>0</v>
      </c>
      <c r="T26" s="912">
        <v>0</v>
      </c>
      <c r="U26" s="913">
        <v>0</v>
      </c>
      <c r="V26" s="912">
        <v>0</v>
      </c>
      <c r="W26" s="913">
        <v>0</v>
      </c>
      <c r="X26" s="912">
        <v>0</v>
      </c>
      <c r="Y26" s="913">
        <v>0</v>
      </c>
      <c r="Z26" s="912">
        <v>0</v>
      </c>
      <c r="AA26" s="913">
        <v>0</v>
      </c>
      <c r="AB26" s="912">
        <v>0</v>
      </c>
      <c r="AC26" s="913">
        <v>0</v>
      </c>
      <c r="AD26" s="912">
        <v>0</v>
      </c>
      <c r="AE26" s="913">
        <v>0</v>
      </c>
      <c r="AF26" s="912">
        <v>0</v>
      </c>
      <c r="AG26" s="913">
        <v>0</v>
      </c>
      <c r="AH26" s="912">
        <v>0</v>
      </c>
      <c r="AI26" s="913">
        <v>0</v>
      </c>
      <c r="AJ26" s="912">
        <v>0</v>
      </c>
      <c r="AK26" s="913">
        <v>0</v>
      </c>
      <c r="AL26" s="912">
        <v>0</v>
      </c>
      <c r="AM26" s="913">
        <v>0</v>
      </c>
      <c r="AN26" s="914">
        <v>0</v>
      </c>
      <c r="AO26" s="896"/>
      <c r="AP26" s="911">
        <v>0</v>
      </c>
      <c r="AQ26" s="912">
        <v>0</v>
      </c>
      <c r="AR26" s="913">
        <v>0</v>
      </c>
      <c r="AS26" s="912">
        <v>0</v>
      </c>
      <c r="AT26" s="913">
        <v>0</v>
      </c>
      <c r="AU26" s="912">
        <v>0</v>
      </c>
      <c r="AV26" s="913">
        <v>0</v>
      </c>
      <c r="AW26" s="912">
        <v>0</v>
      </c>
      <c r="AX26" s="913">
        <v>0</v>
      </c>
      <c r="AY26" s="912">
        <v>0</v>
      </c>
      <c r="AZ26" s="913">
        <v>0</v>
      </c>
      <c r="BA26" s="912">
        <v>0</v>
      </c>
      <c r="BB26" s="913">
        <v>0</v>
      </c>
      <c r="BC26" s="912">
        <v>0</v>
      </c>
      <c r="BD26" s="913">
        <v>0</v>
      </c>
      <c r="BE26" s="912">
        <v>0</v>
      </c>
      <c r="BF26" s="913">
        <v>0</v>
      </c>
      <c r="BG26" s="912">
        <v>0</v>
      </c>
      <c r="BH26" s="913">
        <v>0</v>
      </c>
      <c r="BI26" s="912">
        <v>0</v>
      </c>
      <c r="BJ26" s="913">
        <v>0</v>
      </c>
      <c r="BK26" s="912">
        <v>0</v>
      </c>
      <c r="BL26" s="913">
        <v>0</v>
      </c>
      <c r="BM26" s="912">
        <v>0</v>
      </c>
      <c r="BN26" s="913">
        <v>0</v>
      </c>
      <c r="BO26" s="912">
        <v>0</v>
      </c>
      <c r="BP26" s="913">
        <v>0</v>
      </c>
      <c r="BQ26" s="912">
        <v>0</v>
      </c>
      <c r="BR26" s="913">
        <v>0</v>
      </c>
      <c r="BS26" s="912">
        <v>0</v>
      </c>
      <c r="BT26" s="913">
        <v>0</v>
      </c>
      <c r="BU26" s="912">
        <v>0</v>
      </c>
      <c r="BV26" s="913">
        <v>0</v>
      </c>
      <c r="BW26" s="912">
        <v>0</v>
      </c>
      <c r="BX26" s="913">
        <v>0</v>
      </c>
      <c r="BY26" s="914">
        <v>0</v>
      </c>
    </row>
    <row r="27" spans="2:77" s="882" customFormat="1" ht="11.25" outlineLevel="1">
      <c r="B27" s="903">
        <v>434</v>
      </c>
      <c r="C27" s="928" t="s">
        <v>1210</v>
      </c>
      <c r="E27" s="905">
        <v>0</v>
      </c>
      <c r="F27" s="906">
        <v>0</v>
      </c>
      <c r="G27" s="907">
        <v>0</v>
      </c>
      <c r="H27" s="906">
        <v>0</v>
      </c>
      <c r="I27" s="907">
        <v>0</v>
      </c>
      <c r="J27" s="906">
        <v>0</v>
      </c>
      <c r="K27" s="907">
        <v>0</v>
      </c>
      <c r="L27" s="906">
        <v>0</v>
      </c>
      <c r="M27" s="907">
        <v>0</v>
      </c>
      <c r="N27" s="906">
        <v>0</v>
      </c>
      <c r="O27" s="907">
        <v>0</v>
      </c>
      <c r="P27" s="906">
        <v>0</v>
      </c>
      <c r="Q27" s="907">
        <v>0</v>
      </c>
      <c r="R27" s="906">
        <v>0</v>
      </c>
      <c r="S27" s="907">
        <v>0</v>
      </c>
      <c r="T27" s="906">
        <v>0</v>
      </c>
      <c r="U27" s="907">
        <v>0</v>
      </c>
      <c r="V27" s="906">
        <v>0</v>
      </c>
      <c r="W27" s="907">
        <v>0</v>
      </c>
      <c r="X27" s="906">
        <v>0</v>
      </c>
      <c r="Y27" s="907">
        <v>0</v>
      </c>
      <c r="Z27" s="906">
        <v>0</v>
      </c>
      <c r="AA27" s="907">
        <v>0</v>
      </c>
      <c r="AB27" s="906">
        <v>0</v>
      </c>
      <c r="AC27" s="907">
        <v>0</v>
      </c>
      <c r="AD27" s="906">
        <v>0</v>
      </c>
      <c r="AE27" s="907">
        <v>0</v>
      </c>
      <c r="AF27" s="906">
        <v>0</v>
      </c>
      <c r="AG27" s="907">
        <v>0</v>
      </c>
      <c r="AH27" s="906">
        <v>0</v>
      </c>
      <c r="AI27" s="907">
        <v>0</v>
      </c>
      <c r="AJ27" s="906">
        <v>0</v>
      </c>
      <c r="AK27" s="907">
        <v>0</v>
      </c>
      <c r="AL27" s="906">
        <v>0</v>
      </c>
      <c r="AM27" s="907">
        <v>0</v>
      </c>
      <c r="AN27" s="908">
        <v>0</v>
      </c>
      <c r="AO27" s="896"/>
      <c r="AP27" s="905">
        <v>0</v>
      </c>
      <c r="AQ27" s="906">
        <v>0</v>
      </c>
      <c r="AR27" s="907">
        <v>0</v>
      </c>
      <c r="AS27" s="906">
        <v>0</v>
      </c>
      <c r="AT27" s="907">
        <v>0</v>
      </c>
      <c r="AU27" s="906">
        <v>0</v>
      </c>
      <c r="AV27" s="907">
        <v>0</v>
      </c>
      <c r="AW27" s="906">
        <v>0</v>
      </c>
      <c r="AX27" s="907">
        <v>0</v>
      </c>
      <c r="AY27" s="906">
        <v>0</v>
      </c>
      <c r="AZ27" s="907">
        <v>0</v>
      </c>
      <c r="BA27" s="906">
        <v>0</v>
      </c>
      <c r="BB27" s="907">
        <v>0</v>
      </c>
      <c r="BC27" s="906">
        <v>0</v>
      </c>
      <c r="BD27" s="907">
        <v>0</v>
      </c>
      <c r="BE27" s="906">
        <v>0</v>
      </c>
      <c r="BF27" s="907">
        <v>0</v>
      </c>
      <c r="BG27" s="906">
        <v>0</v>
      </c>
      <c r="BH27" s="907">
        <v>0</v>
      </c>
      <c r="BI27" s="906">
        <v>0</v>
      </c>
      <c r="BJ27" s="907">
        <v>0</v>
      </c>
      <c r="BK27" s="906">
        <v>0</v>
      </c>
      <c r="BL27" s="907">
        <v>0</v>
      </c>
      <c r="BM27" s="906">
        <v>0</v>
      </c>
      <c r="BN27" s="907">
        <v>0</v>
      </c>
      <c r="BO27" s="906">
        <v>0</v>
      </c>
      <c r="BP27" s="907">
        <v>0</v>
      </c>
      <c r="BQ27" s="906">
        <v>0</v>
      </c>
      <c r="BR27" s="907">
        <v>0</v>
      </c>
      <c r="BS27" s="906">
        <v>0</v>
      </c>
      <c r="BT27" s="907">
        <v>0</v>
      </c>
      <c r="BU27" s="906">
        <v>0</v>
      </c>
      <c r="BV27" s="907">
        <v>0</v>
      </c>
      <c r="BW27" s="906">
        <v>0</v>
      </c>
      <c r="BX27" s="907">
        <v>0</v>
      </c>
      <c r="BY27" s="908">
        <v>0</v>
      </c>
    </row>
    <row r="28" spans="2:77" s="882" customFormat="1" ht="11.25" outlineLevel="1">
      <c r="B28" s="909">
        <v>435</v>
      </c>
      <c r="C28" s="927" t="s">
        <v>1251</v>
      </c>
      <c r="E28" s="911">
        <v>0</v>
      </c>
      <c r="F28" s="912">
        <v>0</v>
      </c>
      <c r="G28" s="913">
        <v>0</v>
      </c>
      <c r="H28" s="912">
        <v>0</v>
      </c>
      <c r="I28" s="913">
        <v>0</v>
      </c>
      <c r="J28" s="912">
        <v>0</v>
      </c>
      <c r="K28" s="913">
        <v>0</v>
      </c>
      <c r="L28" s="912">
        <v>0</v>
      </c>
      <c r="M28" s="913">
        <v>0</v>
      </c>
      <c r="N28" s="912">
        <v>0</v>
      </c>
      <c r="O28" s="913">
        <v>0</v>
      </c>
      <c r="P28" s="912">
        <v>0</v>
      </c>
      <c r="Q28" s="913">
        <v>0</v>
      </c>
      <c r="R28" s="912">
        <v>0</v>
      </c>
      <c r="S28" s="913">
        <v>0</v>
      </c>
      <c r="T28" s="912">
        <v>0</v>
      </c>
      <c r="U28" s="913">
        <v>0</v>
      </c>
      <c r="V28" s="912">
        <v>0</v>
      </c>
      <c r="W28" s="913">
        <v>0</v>
      </c>
      <c r="X28" s="912">
        <v>0</v>
      </c>
      <c r="Y28" s="913">
        <v>0</v>
      </c>
      <c r="Z28" s="912">
        <v>0</v>
      </c>
      <c r="AA28" s="913">
        <v>0</v>
      </c>
      <c r="AB28" s="912">
        <v>0</v>
      </c>
      <c r="AC28" s="913">
        <v>0</v>
      </c>
      <c r="AD28" s="912">
        <v>0</v>
      </c>
      <c r="AE28" s="913">
        <v>0</v>
      </c>
      <c r="AF28" s="912">
        <v>0</v>
      </c>
      <c r="AG28" s="913">
        <v>0</v>
      </c>
      <c r="AH28" s="912">
        <v>0</v>
      </c>
      <c r="AI28" s="913">
        <v>0</v>
      </c>
      <c r="AJ28" s="912">
        <v>0</v>
      </c>
      <c r="AK28" s="913">
        <v>0</v>
      </c>
      <c r="AL28" s="912">
        <v>0</v>
      </c>
      <c r="AM28" s="913">
        <v>0</v>
      </c>
      <c r="AN28" s="914">
        <v>0</v>
      </c>
      <c r="AO28" s="896"/>
      <c r="AP28" s="911">
        <v>0</v>
      </c>
      <c r="AQ28" s="912">
        <v>0</v>
      </c>
      <c r="AR28" s="913">
        <v>0</v>
      </c>
      <c r="AS28" s="912">
        <v>0</v>
      </c>
      <c r="AT28" s="913">
        <v>0</v>
      </c>
      <c r="AU28" s="912">
        <v>0</v>
      </c>
      <c r="AV28" s="913">
        <v>0</v>
      </c>
      <c r="AW28" s="912">
        <v>0</v>
      </c>
      <c r="AX28" s="913">
        <v>0</v>
      </c>
      <c r="AY28" s="912">
        <v>0</v>
      </c>
      <c r="AZ28" s="913">
        <v>0</v>
      </c>
      <c r="BA28" s="912">
        <v>0</v>
      </c>
      <c r="BB28" s="913">
        <v>0</v>
      </c>
      <c r="BC28" s="912">
        <v>0</v>
      </c>
      <c r="BD28" s="913">
        <v>0</v>
      </c>
      <c r="BE28" s="912">
        <v>0</v>
      </c>
      <c r="BF28" s="913">
        <v>0</v>
      </c>
      <c r="BG28" s="912">
        <v>0</v>
      </c>
      <c r="BH28" s="913">
        <v>0</v>
      </c>
      <c r="BI28" s="912">
        <v>0</v>
      </c>
      <c r="BJ28" s="913">
        <v>0</v>
      </c>
      <c r="BK28" s="912">
        <v>0</v>
      </c>
      <c r="BL28" s="913">
        <v>0</v>
      </c>
      <c r="BM28" s="912">
        <v>0</v>
      </c>
      <c r="BN28" s="913">
        <v>0</v>
      </c>
      <c r="BO28" s="912">
        <v>0</v>
      </c>
      <c r="BP28" s="913">
        <v>0</v>
      </c>
      <c r="BQ28" s="912">
        <v>0</v>
      </c>
      <c r="BR28" s="913">
        <v>0</v>
      </c>
      <c r="BS28" s="912">
        <v>0</v>
      </c>
      <c r="BT28" s="913">
        <v>0</v>
      </c>
      <c r="BU28" s="912">
        <v>0</v>
      </c>
      <c r="BV28" s="913">
        <v>0</v>
      </c>
      <c r="BW28" s="912">
        <v>0</v>
      </c>
      <c r="BX28" s="913">
        <v>0</v>
      </c>
      <c r="BY28" s="914">
        <v>0</v>
      </c>
    </row>
    <row r="29" spans="2:77" s="882" customFormat="1" ht="11.25" outlineLevel="1">
      <c r="B29" s="903">
        <v>436</v>
      </c>
      <c r="C29" s="928" t="s">
        <v>1211</v>
      </c>
      <c r="E29" s="905">
        <v>0</v>
      </c>
      <c r="F29" s="906">
        <v>0</v>
      </c>
      <c r="G29" s="907">
        <v>0</v>
      </c>
      <c r="H29" s="906">
        <v>0</v>
      </c>
      <c r="I29" s="907">
        <v>0</v>
      </c>
      <c r="J29" s="906">
        <v>0</v>
      </c>
      <c r="K29" s="907">
        <v>0</v>
      </c>
      <c r="L29" s="906">
        <v>0</v>
      </c>
      <c r="M29" s="907">
        <v>0</v>
      </c>
      <c r="N29" s="906">
        <v>0</v>
      </c>
      <c r="O29" s="907">
        <v>0</v>
      </c>
      <c r="P29" s="906">
        <v>0</v>
      </c>
      <c r="Q29" s="907">
        <v>0</v>
      </c>
      <c r="R29" s="906">
        <v>0</v>
      </c>
      <c r="S29" s="907">
        <v>0</v>
      </c>
      <c r="T29" s="906">
        <v>0</v>
      </c>
      <c r="U29" s="907">
        <v>0</v>
      </c>
      <c r="V29" s="906">
        <v>0</v>
      </c>
      <c r="W29" s="907">
        <v>0</v>
      </c>
      <c r="X29" s="906">
        <v>0</v>
      </c>
      <c r="Y29" s="907">
        <v>0</v>
      </c>
      <c r="Z29" s="906">
        <v>0</v>
      </c>
      <c r="AA29" s="907">
        <v>0</v>
      </c>
      <c r="AB29" s="906">
        <v>0</v>
      </c>
      <c r="AC29" s="907">
        <v>0</v>
      </c>
      <c r="AD29" s="906">
        <v>0</v>
      </c>
      <c r="AE29" s="907">
        <v>0</v>
      </c>
      <c r="AF29" s="906">
        <v>0</v>
      </c>
      <c r="AG29" s="907">
        <v>0</v>
      </c>
      <c r="AH29" s="906">
        <v>0</v>
      </c>
      <c r="AI29" s="907">
        <v>0</v>
      </c>
      <c r="AJ29" s="906">
        <v>0</v>
      </c>
      <c r="AK29" s="907">
        <v>0</v>
      </c>
      <c r="AL29" s="906">
        <v>0</v>
      </c>
      <c r="AM29" s="907">
        <v>0</v>
      </c>
      <c r="AN29" s="908">
        <v>0</v>
      </c>
      <c r="AO29" s="896"/>
      <c r="AP29" s="905">
        <v>0</v>
      </c>
      <c r="AQ29" s="906">
        <v>0</v>
      </c>
      <c r="AR29" s="907">
        <v>0</v>
      </c>
      <c r="AS29" s="906">
        <v>0</v>
      </c>
      <c r="AT29" s="907">
        <v>0</v>
      </c>
      <c r="AU29" s="906">
        <v>0</v>
      </c>
      <c r="AV29" s="907">
        <v>0</v>
      </c>
      <c r="AW29" s="906">
        <v>0</v>
      </c>
      <c r="AX29" s="907">
        <v>0</v>
      </c>
      <c r="AY29" s="906">
        <v>0</v>
      </c>
      <c r="AZ29" s="907">
        <v>0</v>
      </c>
      <c r="BA29" s="906">
        <v>0</v>
      </c>
      <c r="BB29" s="907">
        <v>0</v>
      </c>
      <c r="BC29" s="906">
        <v>0</v>
      </c>
      <c r="BD29" s="907">
        <v>0</v>
      </c>
      <c r="BE29" s="906">
        <v>0</v>
      </c>
      <c r="BF29" s="907">
        <v>0</v>
      </c>
      <c r="BG29" s="906">
        <v>0</v>
      </c>
      <c r="BH29" s="907">
        <v>0</v>
      </c>
      <c r="BI29" s="906">
        <v>0</v>
      </c>
      <c r="BJ29" s="907">
        <v>0</v>
      </c>
      <c r="BK29" s="906">
        <v>0</v>
      </c>
      <c r="BL29" s="907">
        <v>0</v>
      </c>
      <c r="BM29" s="906">
        <v>0</v>
      </c>
      <c r="BN29" s="907">
        <v>0</v>
      </c>
      <c r="BO29" s="906">
        <v>0</v>
      </c>
      <c r="BP29" s="907">
        <v>0</v>
      </c>
      <c r="BQ29" s="906">
        <v>0</v>
      </c>
      <c r="BR29" s="907">
        <v>0</v>
      </c>
      <c r="BS29" s="906">
        <v>0</v>
      </c>
      <c r="BT29" s="907">
        <v>0</v>
      </c>
      <c r="BU29" s="906">
        <v>0</v>
      </c>
      <c r="BV29" s="907">
        <v>0</v>
      </c>
      <c r="BW29" s="906">
        <v>0</v>
      </c>
      <c r="BX29" s="907">
        <v>0</v>
      </c>
      <c r="BY29" s="908">
        <v>0</v>
      </c>
    </row>
    <row r="30" spans="2:77" s="882" customFormat="1" ht="11.25" outlineLevel="1">
      <c r="B30" s="909">
        <v>437</v>
      </c>
      <c r="C30" s="927" t="s">
        <v>1252</v>
      </c>
      <c r="E30" s="911">
        <v>0</v>
      </c>
      <c r="F30" s="912">
        <v>0</v>
      </c>
      <c r="G30" s="913">
        <v>0</v>
      </c>
      <c r="H30" s="912">
        <v>0</v>
      </c>
      <c r="I30" s="913">
        <v>0</v>
      </c>
      <c r="J30" s="912">
        <v>0</v>
      </c>
      <c r="K30" s="913">
        <v>0</v>
      </c>
      <c r="L30" s="912">
        <v>0</v>
      </c>
      <c r="M30" s="913">
        <v>0</v>
      </c>
      <c r="N30" s="912">
        <v>0</v>
      </c>
      <c r="O30" s="913">
        <v>0</v>
      </c>
      <c r="P30" s="912">
        <v>0</v>
      </c>
      <c r="Q30" s="913">
        <v>0</v>
      </c>
      <c r="R30" s="912">
        <v>0</v>
      </c>
      <c r="S30" s="913">
        <v>0</v>
      </c>
      <c r="T30" s="912">
        <v>0</v>
      </c>
      <c r="U30" s="913">
        <v>0</v>
      </c>
      <c r="V30" s="912">
        <v>0</v>
      </c>
      <c r="W30" s="913">
        <v>0</v>
      </c>
      <c r="X30" s="912">
        <v>0</v>
      </c>
      <c r="Y30" s="913">
        <v>0</v>
      </c>
      <c r="Z30" s="912">
        <v>0</v>
      </c>
      <c r="AA30" s="913">
        <v>0</v>
      </c>
      <c r="AB30" s="912">
        <v>0</v>
      </c>
      <c r="AC30" s="913">
        <v>0</v>
      </c>
      <c r="AD30" s="912">
        <v>0</v>
      </c>
      <c r="AE30" s="913">
        <v>0</v>
      </c>
      <c r="AF30" s="912">
        <v>0</v>
      </c>
      <c r="AG30" s="913">
        <v>0</v>
      </c>
      <c r="AH30" s="912">
        <v>0</v>
      </c>
      <c r="AI30" s="913">
        <v>0</v>
      </c>
      <c r="AJ30" s="912">
        <v>0</v>
      </c>
      <c r="AK30" s="913">
        <v>0</v>
      </c>
      <c r="AL30" s="912">
        <v>0</v>
      </c>
      <c r="AM30" s="913">
        <v>0</v>
      </c>
      <c r="AN30" s="914">
        <v>0</v>
      </c>
      <c r="AO30" s="896"/>
      <c r="AP30" s="911">
        <v>0</v>
      </c>
      <c r="AQ30" s="912">
        <v>0</v>
      </c>
      <c r="AR30" s="913">
        <v>0</v>
      </c>
      <c r="AS30" s="912">
        <v>0</v>
      </c>
      <c r="AT30" s="913">
        <v>0</v>
      </c>
      <c r="AU30" s="912">
        <v>0</v>
      </c>
      <c r="AV30" s="913">
        <v>0</v>
      </c>
      <c r="AW30" s="912">
        <v>0</v>
      </c>
      <c r="AX30" s="913">
        <v>0</v>
      </c>
      <c r="AY30" s="912">
        <v>0</v>
      </c>
      <c r="AZ30" s="913">
        <v>0</v>
      </c>
      <c r="BA30" s="912">
        <v>0</v>
      </c>
      <c r="BB30" s="913">
        <v>0</v>
      </c>
      <c r="BC30" s="912">
        <v>0</v>
      </c>
      <c r="BD30" s="913">
        <v>0</v>
      </c>
      <c r="BE30" s="912">
        <v>0</v>
      </c>
      <c r="BF30" s="913">
        <v>0</v>
      </c>
      <c r="BG30" s="912">
        <v>0</v>
      </c>
      <c r="BH30" s="913">
        <v>0</v>
      </c>
      <c r="BI30" s="912">
        <v>0</v>
      </c>
      <c r="BJ30" s="913">
        <v>0</v>
      </c>
      <c r="BK30" s="912">
        <v>0</v>
      </c>
      <c r="BL30" s="913">
        <v>0</v>
      </c>
      <c r="BM30" s="912">
        <v>0</v>
      </c>
      <c r="BN30" s="913">
        <v>0</v>
      </c>
      <c r="BO30" s="912">
        <v>0</v>
      </c>
      <c r="BP30" s="913">
        <v>0</v>
      </c>
      <c r="BQ30" s="912">
        <v>0</v>
      </c>
      <c r="BR30" s="913">
        <v>0</v>
      </c>
      <c r="BS30" s="912">
        <v>0</v>
      </c>
      <c r="BT30" s="913">
        <v>0</v>
      </c>
      <c r="BU30" s="912">
        <v>0</v>
      </c>
      <c r="BV30" s="913">
        <v>0</v>
      </c>
      <c r="BW30" s="912">
        <v>0</v>
      </c>
      <c r="BX30" s="913">
        <v>0</v>
      </c>
      <c r="BY30" s="914">
        <v>0</v>
      </c>
    </row>
    <row r="31" spans="2:77" s="882" customFormat="1" ht="11.25" outlineLevel="1">
      <c r="B31" s="929">
        <v>438</v>
      </c>
      <c r="C31" s="930" t="s">
        <v>127</v>
      </c>
      <c r="E31" s="931">
        <v>0</v>
      </c>
      <c r="F31" s="932">
        <v>0</v>
      </c>
      <c r="G31" s="933">
        <v>33912641</v>
      </c>
      <c r="H31" s="932">
        <v>33912641</v>
      </c>
      <c r="I31" s="933">
        <v>33912641</v>
      </c>
      <c r="J31" s="932">
        <v>33912641</v>
      </c>
      <c r="K31" s="933">
        <v>0</v>
      </c>
      <c r="L31" s="932">
        <v>0</v>
      </c>
      <c r="M31" s="933">
        <v>0</v>
      </c>
      <c r="N31" s="932">
        <v>0</v>
      </c>
      <c r="O31" s="933">
        <v>0</v>
      </c>
      <c r="P31" s="932">
        <v>0</v>
      </c>
      <c r="Q31" s="933">
        <v>0</v>
      </c>
      <c r="R31" s="932">
        <v>0</v>
      </c>
      <c r="S31" s="933">
        <v>0</v>
      </c>
      <c r="T31" s="932">
        <v>0</v>
      </c>
      <c r="U31" s="933">
        <v>0</v>
      </c>
      <c r="V31" s="932">
        <v>0</v>
      </c>
      <c r="W31" s="933">
        <v>0</v>
      </c>
      <c r="X31" s="932">
        <v>0</v>
      </c>
      <c r="Y31" s="933">
        <v>0</v>
      </c>
      <c r="Z31" s="932">
        <v>0</v>
      </c>
      <c r="AA31" s="933">
        <v>0</v>
      </c>
      <c r="AB31" s="932">
        <v>0</v>
      </c>
      <c r="AC31" s="933">
        <v>0</v>
      </c>
      <c r="AD31" s="932">
        <v>0</v>
      </c>
      <c r="AE31" s="933">
        <v>0</v>
      </c>
      <c r="AF31" s="932">
        <v>0</v>
      </c>
      <c r="AG31" s="933">
        <v>0</v>
      </c>
      <c r="AH31" s="932">
        <v>0</v>
      </c>
      <c r="AI31" s="933">
        <v>0</v>
      </c>
      <c r="AJ31" s="932">
        <v>0</v>
      </c>
      <c r="AK31" s="933">
        <v>0</v>
      </c>
      <c r="AL31" s="932">
        <v>0</v>
      </c>
      <c r="AM31" s="933">
        <v>0</v>
      </c>
      <c r="AN31" s="934">
        <v>0</v>
      </c>
      <c r="AO31" s="896"/>
      <c r="AP31" s="931">
        <v>0</v>
      </c>
      <c r="AQ31" s="932">
        <v>0</v>
      </c>
      <c r="AR31" s="933">
        <v>7289</v>
      </c>
      <c r="AS31" s="932">
        <v>7289</v>
      </c>
      <c r="AT31" s="933">
        <v>7289</v>
      </c>
      <c r="AU31" s="932">
        <v>7289</v>
      </c>
      <c r="AV31" s="933">
        <v>0</v>
      </c>
      <c r="AW31" s="932">
        <v>0</v>
      </c>
      <c r="AX31" s="933">
        <v>0</v>
      </c>
      <c r="AY31" s="932">
        <v>0</v>
      </c>
      <c r="AZ31" s="933">
        <v>0</v>
      </c>
      <c r="BA31" s="932">
        <v>0</v>
      </c>
      <c r="BB31" s="933">
        <v>0</v>
      </c>
      <c r="BC31" s="932">
        <v>0</v>
      </c>
      <c r="BD31" s="933">
        <v>0</v>
      </c>
      <c r="BE31" s="932">
        <v>0</v>
      </c>
      <c r="BF31" s="933">
        <v>0</v>
      </c>
      <c r="BG31" s="932">
        <v>0</v>
      </c>
      <c r="BH31" s="933">
        <v>0</v>
      </c>
      <c r="BI31" s="932">
        <v>0</v>
      </c>
      <c r="BJ31" s="933">
        <v>0</v>
      </c>
      <c r="BK31" s="932">
        <v>0</v>
      </c>
      <c r="BL31" s="933">
        <v>0</v>
      </c>
      <c r="BM31" s="932">
        <v>0</v>
      </c>
      <c r="BN31" s="933">
        <v>0</v>
      </c>
      <c r="BO31" s="932">
        <v>0</v>
      </c>
      <c r="BP31" s="933">
        <v>0</v>
      </c>
      <c r="BQ31" s="932">
        <v>0</v>
      </c>
      <c r="BR31" s="933">
        <v>0</v>
      </c>
      <c r="BS31" s="932">
        <v>0</v>
      </c>
      <c r="BT31" s="933">
        <v>0</v>
      </c>
      <c r="BU31" s="932">
        <v>0</v>
      </c>
      <c r="BV31" s="933">
        <v>0</v>
      </c>
      <c r="BW31" s="932">
        <v>0</v>
      </c>
      <c r="BX31" s="933">
        <v>0</v>
      </c>
      <c r="BY31" s="934">
        <v>0</v>
      </c>
    </row>
    <row r="32" spans="2:77" s="882" customFormat="1" ht="11.25" outlineLevel="1">
      <c r="B32" s="897">
        <v>439</v>
      </c>
      <c r="C32" s="935" t="s">
        <v>1253</v>
      </c>
      <c r="E32" s="899">
        <v>0</v>
      </c>
      <c r="F32" s="900">
        <v>0</v>
      </c>
      <c r="G32" s="901">
        <v>0</v>
      </c>
      <c r="H32" s="900">
        <v>0</v>
      </c>
      <c r="I32" s="901">
        <v>0</v>
      </c>
      <c r="J32" s="900">
        <v>0</v>
      </c>
      <c r="K32" s="901">
        <v>0</v>
      </c>
      <c r="L32" s="900">
        <v>0</v>
      </c>
      <c r="M32" s="901">
        <v>0</v>
      </c>
      <c r="N32" s="900">
        <v>0</v>
      </c>
      <c r="O32" s="901">
        <v>0</v>
      </c>
      <c r="P32" s="900">
        <v>0</v>
      </c>
      <c r="Q32" s="901">
        <v>0</v>
      </c>
      <c r="R32" s="900">
        <v>0</v>
      </c>
      <c r="S32" s="901">
        <v>0</v>
      </c>
      <c r="T32" s="900">
        <v>0</v>
      </c>
      <c r="U32" s="901">
        <v>0</v>
      </c>
      <c r="V32" s="900">
        <v>0</v>
      </c>
      <c r="W32" s="901">
        <v>0</v>
      </c>
      <c r="X32" s="900">
        <v>0</v>
      </c>
      <c r="Y32" s="901">
        <v>0</v>
      </c>
      <c r="Z32" s="900">
        <v>0</v>
      </c>
      <c r="AA32" s="901">
        <v>0</v>
      </c>
      <c r="AB32" s="900">
        <v>0</v>
      </c>
      <c r="AC32" s="901">
        <v>0</v>
      </c>
      <c r="AD32" s="900">
        <v>0</v>
      </c>
      <c r="AE32" s="901">
        <v>0</v>
      </c>
      <c r="AF32" s="900">
        <v>0</v>
      </c>
      <c r="AG32" s="901">
        <v>0</v>
      </c>
      <c r="AH32" s="900">
        <v>0</v>
      </c>
      <c r="AI32" s="901">
        <v>0</v>
      </c>
      <c r="AJ32" s="900">
        <v>0</v>
      </c>
      <c r="AK32" s="901">
        <v>0</v>
      </c>
      <c r="AL32" s="900">
        <v>0</v>
      </c>
      <c r="AM32" s="901">
        <v>0</v>
      </c>
      <c r="AN32" s="902">
        <v>0</v>
      </c>
      <c r="AO32" s="896"/>
      <c r="AP32" s="899">
        <v>0</v>
      </c>
      <c r="AQ32" s="900">
        <v>0</v>
      </c>
      <c r="AR32" s="901">
        <v>0</v>
      </c>
      <c r="AS32" s="900">
        <v>0</v>
      </c>
      <c r="AT32" s="901">
        <v>0</v>
      </c>
      <c r="AU32" s="900">
        <v>0</v>
      </c>
      <c r="AV32" s="901">
        <v>0</v>
      </c>
      <c r="AW32" s="900">
        <v>0</v>
      </c>
      <c r="AX32" s="901">
        <v>0</v>
      </c>
      <c r="AY32" s="900">
        <v>0</v>
      </c>
      <c r="AZ32" s="901">
        <v>0</v>
      </c>
      <c r="BA32" s="900">
        <v>0</v>
      </c>
      <c r="BB32" s="901">
        <v>0</v>
      </c>
      <c r="BC32" s="900">
        <v>0</v>
      </c>
      <c r="BD32" s="901">
        <v>0</v>
      </c>
      <c r="BE32" s="900">
        <v>0</v>
      </c>
      <c r="BF32" s="901">
        <v>0</v>
      </c>
      <c r="BG32" s="900">
        <v>0</v>
      </c>
      <c r="BH32" s="901">
        <v>0</v>
      </c>
      <c r="BI32" s="900">
        <v>0</v>
      </c>
      <c r="BJ32" s="901">
        <v>0</v>
      </c>
      <c r="BK32" s="900">
        <v>0</v>
      </c>
      <c r="BL32" s="901">
        <v>0</v>
      </c>
      <c r="BM32" s="900">
        <v>0</v>
      </c>
      <c r="BN32" s="901">
        <v>0</v>
      </c>
      <c r="BO32" s="900">
        <v>0</v>
      </c>
      <c r="BP32" s="901">
        <v>0</v>
      </c>
      <c r="BQ32" s="900">
        <v>0</v>
      </c>
      <c r="BR32" s="901">
        <v>0</v>
      </c>
      <c r="BS32" s="900">
        <v>0</v>
      </c>
      <c r="BT32" s="901">
        <v>0</v>
      </c>
      <c r="BU32" s="900">
        <v>0</v>
      </c>
      <c r="BV32" s="901">
        <v>0</v>
      </c>
      <c r="BW32" s="900">
        <v>0</v>
      </c>
      <c r="BX32" s="901">
        <v>0</v>
      </c>
      <c r="BY32" s="902">
        <v>0</v>
      </c>
    </row>
    <row r="33" spans="2:77" s="882" customFormat="1" ht="11.25" outlineLevel="1">
      <c r="B33" s="903">
        <v>440</v>
      </c>
      <c r="C33" s="928" t="s">
        <v>1254</v>
      </c>
      <c r="E33" s="905">
        <v>0</v>
      </c>
      <c r="F33" s="906">
        <v>0</v>
      </c>
      <c r="G33" s="907">
        <v>0</v>
      </c>
      <c r="H33" s="906">
        <v>0</v>
      </c>
      <c r="I33" s="907">
        <v>0</v>
      </c>
      <c r="J33" s="906">
        <v>0</v>
      </c>
      <c r="K33" s="907">
        <v>0</v>
      </c>
      <c r="L33" s="906">
        <v>0</v>
      </c>
      <c r="M33" s="907">
        <v>0</v>
      </c>
      <c r="N33" s="906">
        <v>0</v>
      </c>
      <c r="O33" s="907">
        <v>0</v>
      </c>
      <c r="P33" s="906">
        <v>0</v>
      </c>
      <c r="Q33" s="907">
        <v>0</v>
      </c>
      <c r="R33" s="906">
        <v>0</v>
      </c>
      <c r="S33" s="907">
        <v>0</v>
      </c>
      <c r="T33" s="906">
        <v>0</v>
      </c>
      <c r="U33" s="907">
        <v>0</v>
      </c>
      <c r="V33" s="906">
        <v>0</v>
      </c>
      <c r="W33" s="907">
        <v>0</v>
      </c>
      <c r="X33" s="906">
        <v>0</v>
      </c>
      <c r="Y33" s="907">
        <v>0</v>
      </c>
      <c r="Z33" s="906">
        <v>0</v>
      </c>
      <c r="AA33" s="907">
        <v>0</v>
      </c>
      <c r="AB33" s="906">
        <v>0</v>
      </c>
      <c r="AC33" s="907">
        <v>0</v>
      </c>
      <c r="AD33" s="906">
        <v>0</v>
      </c>
      <c r="AE33" s="907">
        <v>0</v>
      </c>
      <c r="AF33" s="906">
        <v>0</v>
      </c>
      <c r="AG33" s="907">
        <v>0</v>
      </c>
      <c r="AH33" s="906">
        <v>0</v>
      </c>
      <c r="AI33" s="907">
        <v>0</v>
      </c>
      <c r="AJ33" s="906">
        <v>0</v>
      </c>
      <c r="AK33" s="907">
        <v>0</v>
      </c>
      <c r="AL33" s="906">
        <v>0</v>
      </c>
      <c r="AM33" s="907">
        <v>0</v>
      </c>
      <c r="AN33" s="908">
        <v>0</v>
      </c>
      <c r="AO33" s="896"/>
      <c r="AP33" s="905">
        <v>0</v>
      </c>
      <c r="AQ33" s="906">
        <v>0</v>
      </c>
      <c r="AR33" s="907">
        <v>0</v>
      </c>
      <c r="AS33" s="906">
        <v>0</v>
      </c>
      <c r="AT33" s="907">
        <v>0</v>
      </c>
      <c r="AU33" s="906">
        <v>0</v>
      </c>
      <c r="AV33" s="907">
        <v>0</v>
      </c>
      <c r="AW33" s="906">
        <v>0</v>
      </c>
      <c r="AX33" s="907">
        <v>0</v>
      </c>
      <c r="AY33" s="906">
        <v>0</v>
      </c>
      <c r="AZ33" s="907">
        <v>0</v>
      </c>
      <c r="BA33" s="906">
        <v>0</v>
      </c>
      <c r="BB33" s="907">
        <v>0</v>
      </c>
      <c r="BC33" s="906">
        <v>0</v>
      </c>
      <c r="BD33" s="907">
        <v>0</v>
      </c>
      <c r="BE33" s="906">
        <v>0</v>
      </c>
      <c r="BF33" s="907">
        <v>0</v>
      </c>
      <c r="BG33" s="906">
        <v>0</v>
      </c>
      <c r="BH33" s="907">
        <v>0</v>
      </c>
      <c r="BI33" s="906">
        <v>0</v>
      </c>
      <c r="BJ33" s="907">
        <v>0</v>
      </c>
      <c r="BK33" s="906">
        <v>0</v>
      </c>
      <c r="BL33" s="907">
        <v>0</v>
      </c>
      <c r="BM33" s="906">
        <v>0</v>
      </c>
      <c r="BN33" s="907">
        <v>0</v>
      </c>
      <c r="BO33" s="906">
        <v>0</v>
      </c>
      <c r="BP33" s="907">
        <v>0</v>
      </c>
      <c r="BQ33" s="906">
        <v>0</v>
      </c>
      <c r="BR33" s="907">
        <v>0</v>
      </c>
      <c r="BS33" s="906">
        <v>0</v>
      </c>
      <c r="BT33" s="907">
        <v>0</v>
      </c>
      <c r="BU33" s="906">
        <v>0</v>
      </c>
      <c r="BV33" s="907">
        <v>0</v>
      </c>
      <c r="BW33" s="906">
        <v>0</v>
      </c>
      <c r="BX33" s="907">
        <v>0</v>
      </c>
      <c r="BY33" s="908">
        <v>0</v>
      </c>
    </row>
    <row r="34" spans="2:77" s="882" customFormat="1" ht="11.25" outlineLevel="1">
      <c r="B34" s="909">
        <v>441</v>
      </c>
      <c r="C34" s="927" t="s">
        <v>1255</v>
      </c>
      <c r="E34" s="911">
        <v>0</v>
      </c>
      <c r="F34" s="912">
        <v>0</v>
      </c>
      <c r="G34" s="913">
        <v>0</v>
      </c>
      <c r="H34" s="912">
        <v>0</v>
      </c>
      <c r="I34" s="913">
        <v>0</v>
      </c>
      <c r="J34" s="912">
        <v>0</v>
      </c>
      <c r="K34" s="913">
        <v>0</v>
      </c>
      <c r="L34" s="912">
        <v>0</v>
      </c>
      <c r="M34" s="913">
        <v>0</v>
      </c>
      <c r="N34" s="912">
        <v>0</v>
      </c>
      <c r="O34" s="913">
        <v>0</v>
      </c>
      <c r="P34" s="912">
        <v>0</v>
      </c>
      <c r="Q34" s="913">
        <v>0</v>
      </c>
      <c r="R34" s="912">
        <v>0</v>
      </c>
      <c r="S34" s="913">
        <v>0</v>
      </c>
      <c r="T34" s="912">
        <v>0</v>
      </c>
      <c r="U34" s="913">
        <v>0</v>
      </c>
      <c r="V34" s="912">
        <v>0</v>
      </c>
      <c r="W34" s="913">
        <v>0</v>
      </c>
      <c r="X34" s="912">
        <v>0</v>
      </c>
      <c r="Y34" s="913">
        <v>0</v>
      </c>
      <c r="Z34" s="912">
        <v>0</v>
      </c>
      <c r="AA34" s="913">
        <v>0</v>
      </c>
      <c r="AB34" s="912">
        <v>0</v>
      </c>
      <c r="AC34" s="913">
        <v>0</v>
      </c>
      <c r="AD34" s="912">
        <v>0</v>
      </c>
      <c r="AE34" s="913">
        <v>0</v>
      </c>
      <c r="AF34" s="912">
        <v>0</v>
      </c>
      <c r="AG34" s="913">
        <v>0</v>
      </c>
      <c r="AH34" s="912">
        <v>0</v>
      </c>
      <c r="AI34" s="913">
        <v>0</v>
      </c>
      <c r="AJ34" s="912">
        <v>0</v>
      </c>
      <c r="AK34" s="913">
        <v>0</v>
      </c>
      <c r="AL34" s="912">
        <v>0</v>
      </c>
      <c r="AM34" s="913">
        <v>0</v>
      </c>
      <c r="AN34" s="914">
        <v>0</v>
      </c>
      <c r="AO34" s="896"/>
      <c r="AP34" s="911">
        <v>0</v>
      </c>
      <c r="AQ34" s="912">
        <v>0</v>
      </c>
      <c r="AR34" s="913">
        <v>0</v>
      </c>
      <c r="AS34" s="912">
        <v>0</v>
      </c>
      <c r="AT34" s="913">
        <v>0</v>
      </c>
      <c r="AU34" s="912">
        <v>0</v>
      </c>
      <c r="AV34" s="913">
        <v>0</v>
      </c>
      <c r="AW34" s="912">
        <v>0</v>
      </c>
      <c r="AX34" s="913">
        <v>0</v>
      </c>
      <c r="AY34" s="912">
        <v>0</v>
      </c>
      <c r="AZ34" s="913">
        <v>0</v>
      </c>
      <c r="BA34" s="912">
        <v>0</v>
      </c>
      <c r="BB34" s="913">
        <v>0</v>
      </c>
      <c r="BC34" s="912">
        <v>0</v>
      </c>
      <c r="BD34" s="913">
        <v>0</v>
      </c>
      <c r="BE34" s="912">
        <v>0</v>
      </c>
      <c r="BF34" s="913">
        <v>0</v>
      </c>
      <c r="BG34" s="912">
        <v>0</v>
      </c>
      <c r="BH34" s="913">
        <v>0</v>
      </c>
      <c r="BI34" s="912">
        <v>0</v>
      </c>
      <c r="BJ34" s="913">
        <v>0</v>
      </c>
      <c r="BK34" s="912">
        <v>0</v>
      </c>
      <c r="BL34" s="913">
        <v>0</v>
      </c>
      <c r="BM34" s="912">
        <v>0</v>
      </c>
      <c r="BN34" s="913">
        <v>0</v>
      </c>
      <c r="BO34" s="912">
        <v>0</v>
      </c>
      <c r="BP34" s="913">
        <v>0</v>
      </c>
      <c r="BQ34" s="912">
        <v>0</v>
      </c>
      <c r="BR34" s="913">
        <v>0</v>
      </c>
      <c r="BS34" s="912">
        <v>0</v>
      </c>
      <c r="BT34" s="913">
        <v>0</v>
      </c>
      <c r="BU34" s="912">
        <v>0</v>
      </c>
      <c r="BV34" s="913">
        <v>0</v>
      </c>
      <c r="BW34" s="912">
        <v>0</v>
      </c>
      <c r="BX34" s="913">
        <v>0</v>
      </c>
      <c r="BY34" s="914">
        <v>0</v>
      </c>
    </row>
    <row r="35" spans="2:77" s="882" customFormat="1" ht="11.25" outlineLevel="1">
      <c r="B35" s="903">
        <v>442</v>
      </c>
      <c r="C35" s="928" t="s">
        <v>1256</v>
      </c>
      <c r="E35" s="905">
        <v>0</v>
      </c>
      <c r="F35" s="906">
        <v>0</v>
      </c>
      <c r="G35" s="907">
        <v>0</v>
      </c>
      <c r="H35" s="906">
        <v>0</v>
      </c>
      <c r="I35" s="907">
        <v>0</v>
      </c>
      <c r="J35" s="906">
        <v>0</v>
      </c>
      <c r="K35" s="907">
        <v>0</v>
      </c>
      <c r="L35" s="906">
        <v>0</v>
      </c>
      <c r="M35" s="907">
        <v>0</v>
      </c>
      <c r="N35" s="906">
        <v>0</v>
      </c>
      <c r="O35" s="907">
        <v>0</v>
      </c>
      <c r="P35" s="906">
        <v>0</v>
      </c>
      <c r="Q35" s="907">
        <v>0</v>
      </c>
      <c r="R35" s="906">
        <v>0</v>
      </c>
      <c r="S35" s="907">
        <v>0</v>
      </c>
      <c r="T35" s="906">
        <v>0</v>
      </c>
      <c r="U35" s="907">
        <v>0</v>
      </c>
      <c r="V35" s="906">
        <v>0</v>
      </c>
      <c r="W35" s="907">
        <v>0</v>
      </c>
      <c r="X35" s="906">
        <v>0</v>
      </c>
      <c r="Y35" s="907">
        <v>0</v>
      </c>
      <c r="Z35" s="906">
        <v>0</v>
      </c>
      <c r="AA35" s="907">
        <v>0</v>
      </c>
      <c r="AB35" s="906">
        <v>0</v>
      </c>
      <c r="AC35" s="907">
        <v>0</v>
      </c>
      <c r="AD35" s="906">
        <v>0</v>
      </c>
      <c r="AE35" s="907">
        <v>0</v>
      </c>
      <c r="AF35" s="906">
        <v>0</v>
      </c>
      <c r="AG35" s="907">
        <v>0</v>
      </c>
      <c r="AH35" s="906">
        <v>0</v>
      </c>
      <c r="AI35" s="907">
        <v>0</v>
      </c>
      <c r="AJ35" s="906">
        <v>0</v>
      </c>
      <c r="AK35" s="907">
        <v>0</v>
      </c>
      <c r="AL35" s="906">
        <v>0</v>
      </c>
      <c r="AM35" s="907">
        <v>0</v>
      </c>
      <c r="AN35" s="908">
        <v>0</v>
      </c>
      <c r="AO35" s="896"/>
      <c r="AP35" s="905">
        <v>0</v>
      </c>
      <c r="AQ35" s="906">
        <v>0</v>
      </c>
      <c r="AR35" s="907">
        <v>0</v>
      </c>
      <c r="AS35" s="906">
        <v>0</v>
      </c>
      <c r="AT35" s="907">
        <v>0</v>
      </c>
      <c r="AU35" s="906">
        <v>0</v>
      </c>
      <c r="AV35" s="907">
        <v>0</v>
      </c>
      <c r="AW35" s="906">
        <v>0</v>
      </c>
      <c r="AX35" s="907">
        <v>0</v>
      </c>
      <c r="AY35" s="906">
        <v>0</v>
      </c>
      <c r="AZ35" s="907">
        <v>0</v>
      </c>
      <c r="BA35" s="906">
        <v>0</v>
      </c>
      <c r="BB35" s="907">
        <v>0</v>
      </c>
      <c r="BC35" s="906">
        <v>0</v>
      </c>
      <c r="BD35" s="907">
        <v>0</v>
      </c>
      <c r="BE35" s="906">
        <v>0</v>
      </c>
      <c r="BF35" s="907">
        <v>0</v>
      </c>
      <c r="BG35" s="906">
        <v>0</v>
      </c>
      <c r="BH35" s="907">
        <v>0</v>
      </c>
      <c r="BI35" s="906">
        <v>0</v>
      </c>
      <c r="BJ35" s="907">
        <v>0</v>
      </c>
      <c r="BK35" s="906">
        <v>0</v>
      </c>
      <c r="BL35" s="907">
        <v>0</v>
      </c>
      <c r="BM35" s="906">
        <v>0</v>
      </c>
      <c r="BN35" s="907">
        <v>0</v>
      </c>
      <c r="BO35" s="906">
        <v>0</v>
      </c>
      <c r="BP35" s="907">
        <v>0</v>
      </c>
      <c r="BQ35" s="906">
        <v>0</v>
      </c>
      <c r="BR35" s="907">
        <v>0</v>
      </c>
      <c r="BS35" s="906">
        <v>0</v>
      </c>
      <c r="BT35" s="907">
        <v>0</v>
      </c>
      <c r="BU35" s="906">
        <v>0</v>
      </c>
      <c r="BV35" s="907">
        <v>0</v>
      </c>
      <c r="BW35" s="906">
        <v>0</v>
      </c>
      <c r="BX35" s="907">
        <v>0</v>
      </c>
      <c r="BY35" s="908">
        <v>0</v>
      </c>
    </row>
    <row r="36" spans="2:77" s="882" customFormat="1" ht="11.25" outlineLevel="1">
      <c r="B36" s="909">
        <v>443</v>
      </c>
      <c r="C36" s="927" t="s">
        <v>1257</v>
      </c>
      <c r="E36" s="911">
        <v>0</v>
      </c>
      <c r="F36" s="912">
        <v>0</v>
      </c>
      <c r="G36" s="913">
        <v>0</v>
      </c>
      <c r="H36" s="912">
        <v>0</v>
      </c>
      <c r="I36" s="913">
        <v>0</v>
      </c>
      <c r="J36" s="912">
        <v>0</v>
      </c>
      <c r="K36" s="913">
        <v>0</v>
      </c>
      <c r="L36" s="912">
        <v>0</v>
      </c>
      <c r="M36" s="913">
        <v>0</v>
      </c>
      <c r="N36" s="912">
        <v>0</v>
      </c>
      <c r="O36" s="913">
        <v>0</v>
      </c>
      <c r="P36" s="912">
        <v>0</v>
      </c>
      <c r="Q36" s="913">
        <v>0</v>
      </c>
      <c r="R36" s="912">
        <v>0</v>
      </c>
      <c r="S36" s="913">
        <v>0</v>
      </c>
      <c r="T36" s="912">
        <v>0</v>
      </c>
      <c r="U36" s="913">
        <v>0</v>
      </c>
      <c r="V36" s="912">
        <v>0</v>
      </c>
      <c r="W36" s="913">
        <v>0</v>
      </c>
      <c r="X36" s="912">
        <v>0</v>
      </c>
      <c r="Y36" s="913">
        <v>0</v>
      </c>
      <c r="Z36" s="912">
        <v>0</v>
      </c>
      <c r="AA36" s="913">
        <v>0</v>
      </c>
      <c r="AB36" s="912">
        <v>0</v>
      </c>
      <c r="AC36" s="913">
        <v>0</v>
      </c>
      <c r="AD36" s="912">
        <v>0</v>
      </c>
      <c r="AE36" s="913">
        <v>0</v>
      </c>
      <c r="AF36" s="912">
        <v>0</v>
      </c>
      <c r="AG36" s="913">
        <v>0</v>
      </c>
      <c r="AH36" s="912">
        <v>0</v>
      </c>
      <c r="AI36" s="913">
        <v>0</v>
      </c>
      <c r="AJ36" s="912">
        <v>0</v>
      </c>
      <c r="AK36" s="913">
        <v>0</v>
      </c>
      <c r="AL36" s="912">
        <v>0</v>
      </c>
      <c r="AM36" s="913">
        <v>0</v>
      </c>
      <c r="AN36" s="914">
        <v>0</v>
      </c>
      <c r="AO36" s="896"/>
      <c r="AP36" s="911">
        <v>0</v>
      </c>
      <c r="AQ36" s="912">
        <v>0</v>
      </c>
      <c r="AR36" s="913">
        <v>0</v>
      </c>
      <c r="AS36" s="912">
        <v>0</v>
      </c>
      <c r="AT36" s="913">
        <v>0</v>
      </c>
      <c r="AU36" s="912">
        <v>0</v>
      </c>
      <c r="AV36" s="913">
        <v>0</v>
      </c>
      <c r="AW36" s="912">
        <v>0</v>
      </c>
      <c r="AX36" s="913">
        <v>0</v>
      </c>
      <c r="AY36" s="912">
        <v>0</v>
      </c>
      <c r="AZ36" s="913">
        <v>0</v>
      </c>
      <c r="BA36" s="912">
        <v>0</v>
      </c>
      <c r="BB36" s="913">
        <v>0</v>
      </c>
      <c r="BC36" s="912">
        <v>0</v>
      </c>
      <c r="BD36" s="913">
        <v>0</v>
      </c>
      <c r="BE36" s="912">
        <v>0</v>
      </c>
      <c r="BF36" s="913">
        <v>0</v>
      </c>
      <c r="BG36" s="912">
        <v>0</v>
      </c>
      <c r="BH36" s="913">
        <v>0</v>
      </c>
      <c r="BI36" s="912">
        <v>0</v>
      </c>
      <c r="BJ36" s="913">
        <v>0</v>
      </c>
      <c r="BK36" s="912">
        <v>0</v>
      </c>
      <c r="BL36" s="913">
        <v>0</v>
      </c>
      <c r="BM36" s="912">
        <v>0</v>
      </c>
      <c r="BN36" s="913">
        <v>0</v>
      </c>
      <c r="BO36" s="912">
        <v>0</v>
      </c>
      <c r="BP36" s="913">
        <v>0</v>
      </c>
      <c r="BQ36" s="912">
        <v>0</v>
      </c>
      <c r="BR36" s="913">
        <v>0</v>
      </c>
      <c r="BS36" s="912">
        <v>0</v>
      </c>
      <c r="BT36" s="913">
        <v>0</v>
      </c>
      <c r="BU36" s="912">
        <v>0</v>
      </c>
      <c r="BV36" s="913">
        <v>0</v>
      </c>
      <c r="BW36" s="912">
        <v>0</v>
      </c>
      <c r="BX36" s="913">
        <v>0</v>
      </c>
      <c r="BY36" s="914">
        <v>0</v>
      </c>
    </row>
    <row r="37" spans="2:77" s="882" customFormat="1" ht="11.25" outlineLevel="1">
      <c r="B37" s="903">
        <v>444</v>
      </c>
      <c r="C37" s="928" t="s">
        <v>1258</v>
      </c>
      <c r="E37" s="905">
        <v>0</v>
      </c>
      <c r="F37" s="906">
        <v>0</v>
      </c>
      <c r="G37" s="907">
        <v>0</v>
      </c>
      <c r="H37" s="906">
        <v>0</v>
      </c>
      <c r="I37" s="907">
        <v>0</v>
      </c>
      <c r="J37" s="906">
        <v>0</v>
      </c>
      <c r="K37" s="907">
        <v>0</v>
      </c>
      <c r="L37" s="906">
        <v>0</v>
      </c>
      <c r="M37" s="907">
        <v>0</v>
      </c>
      <c r="N37" s="906">
        <v>0</v>
      </c>
      <c r="O37" s="907">
        <v>0</v>
      </c>
      <c r="P37" s="906">
        <v>0</v>
      </c>
      <c r="Q37" s="907">
        <v>0</v>
      </c>
      <c r="R37" s="906">
        <v>0</v>
      </c>
      <c r="S37" s="907">
        <v>0</v>
      </c>
      <c r="T37" s="906">
        <v>0</v>
      </c>
      <c r="U37" s="907">
        <v>0</v>
      </c>
      <c r="V37" s="906">
        <v>0</v>
      </c>
      <c r="W37" s="907">
        <v>0</v>
      </c>
      <c r="X37" s="906">
        <v>0</v>
      </c>
      <c r="Y37" s="907">
        <v>0</v>
      </c>
      <c r="Z37" s="906">
        <v>0</v>
      </c>
      <c r="AA37" s="907">
        <v>0</v>
      </c>
      <c r="AB37" s="906">
        <v>0</v>
      </c>
      <c r="AC37" s="907">
        <v>0</v>
      </c>
      <c r="AD37" s="906">
        <v>0</v>
      </c>
      <c r="AE37" s="907">
        <v>0</v>
      </c>
      <c r="AF37" s="906">
        <v>0</v>
      </c>
      <c r="AG37" s="907">
        <v>0</v>
      </c>
      <c r="AH37" s="906">
        <v>0</v>
      </c>
      <c r="AI37" s="907">
        <v>0</v>
      </c>
      <c r="AJ37" s="906">
        <v>0</v>
      </c>
      <c r="AK37" s="907">
        <v>0</v>
      </c>
      <c r="AL37" s="906">
        <v>0</v>
      </c>
      <c r="AM37" s="907">
        <v>0</v>
      </c>
      <c r="AN37" s="908">
        <v>0</v>
      </c>
      <c r="AO37" s="896"/>
      <c r="AP37" s="905">
        <v>0</v>
      </c>
      <c r="AQ37" s="906">
        <v>0</v>
      </c>
      <c r="AR37" s="907">
        <v>0</v>
      </c>
      <c r="AS37" s="906">
        <v>0</v>
      </c>
      <c r="AT37" s="907">
        <v>0</v>
      </c>
      <c r="AU37" s="906">
        <v>0</v>
      </c>
      <c r="AV37" s="907">
        <v>0</v>
      </c>
      <c r="AW37" s="906">
        <v>0</v>
      </c>
      <c r="AX37" s="907">
        <v>0</v>
      </c>
      <c r="AY37" s="906">
        <v>0</v>
      </c>
      <c r="AZ37" s="907">
        <v>0</v>
      </c>
      <c r="BA37" s="906">
        <v>0</v>
      </c>
      <c r="BB37" s="907">
        <v>0</v>
      </c>
      <c r="BC37" s="906">
        <v>0</v>
      </c>
      <c r="BD37" s="907">
        <v>0</v>
      </c>
      <c r="BE37" s="906">
        <v>0</v>
      </c>
      <c r="BF37" s="907">
        <v>0</v>
      </c>
      <c r="BG37" s="906">
        <v>0</v>
      </c>
      <c r="BH37" s="907">
        <v>0</v>
      </c>
      <c r="BI37" s="906">
        <v>0</v>
      </c>
      <c r="BJ37" s="907">
        <v>0</v>
      </c>
      <c r="BK37" s="906">
        <v>0</v>
      </c>
      <c r="BL37" s="907">
        <v>0</v>
      </c>
      <c r="BM37" s="906">
        <v>0</v>
      </c>
      <c r="BN37" s="907">
        <v>0</v>
      </c>
      <c r="BO37" s="906">
        <v>0</v>
      </c>
      <c r="BP37" s="907">
        <v>0</v>
      </c>
      <c r="BQ37" s="906">
        <v>0</v>
      </c>
      <c r="BR37" s="907">
        <v>0</v>
      </c>
      <c r="BS37" s="906">
        <v>0</v>
      </c>
      <c r="BT37" s="907">
        <v>0</v>
      </c>
      <c r="BU37" s="906">
        <v>0</v>
      </c>
      <c r="BV37" s="907">
        <v>0</v>
      </c>
      <c r="BW37" s="906">
        <v>0</v>
      </c>
      <c r="BX37" s="907">
        <v>0</v>
      </c>
      <c r="BY37" s="908">
        <v>0</v>
      </c>
    </row>
    <row r="38" spans="2:77" s="882" customFormat="1" ht="11.25" outlineLevel="1">
      <c r="B38" s="909">
        <v>445</v>
      </c>
      <c r="C38" s="927" t="s">
        <v>1259</v>
      </c>
      <c r="E38" s="911">
        <v>0</v>
      </c>
      <c r="F38" s="912">
        <v>0</v>
      </c>
      <c r="G38" s="913">
        <v>0</v>
      </c>
      <c r="H38" s="912">
        <v>0</v>
      </c>
      <c r="I38" s="913">
        <v>0</v>
      </c>
      <c r="J38" s="912">
        <v>0</v>
      </c>
      <c r="K38" s="913">
        <v>0</v>
      </c>
      <c r="L38" s="912">
        <v>0</v>
      </c>
      <c r="M38" s="913">
        <v>0</v>
      </c>
      <c r="N38" s="912">
        <v>0</v>
      </c>
      <c r="O38" s="913">
        <v>0</v>
      </c>
      <c r="P38" s="912">
        <v>0</v>
      </c>
      <c r="Q38" s="913">
        <v>0</v>
      </c>
      <c r="R38" s="912">
        <v>0</v>
      </c>
      <c r="S38" s="913">
        <v>0</v>
      </c>
      <c r="T38" s="912">
        <v>0</v>
      </c>
      <c r="U38" s="913">
        <v>0</v>
      </c>
      <c r="V38" s="912">
        <v>0</v>
      </c>
      <c r="W38" s="913">
        <v>0</v>
      </c>
      <c r="X38" s="912">
        <v>0</v>
      </c>
      <c r="Y38" s="913">
        <v>0</v>
      </c>
      <c r="Z38" s="912">
        <v>0</v>
      </c>
      <c r="AA38" s="913">
        <v>0</v>
      </c>
      <c r="AB38" s="912">
        <v>0</v>
      </c>
      <c r="AC38" s="913">
        <v>0</v>
      </c>
      <c r="AD38" s="912">
        <v>0</v>
      </c>
      <c r="AE38" s="913">
        <v>0</v>
      </c>
      <c r="AF38" s="912">
        <v>0</v>
      </c>
      <c r="AG38" s="913">
        <v>0</v>
      </c>
      <c r="AH38" s="912">
        <v>0</v>
      </c>
      <c r="AI38" s="913">
        <v>0</v>
      </c>
      <c r="AJ38" s="912">
        <v>0</v>
      </c>
      <c r="AK38" s="913">
        <v>0</v>
      </c>
      <c r="AL38" s="912">
        <v>0</v>
      </c>
      <c r="AM38" s="913">
        <v>0</v>
      </c>
      <c r="AN38" s="914">
        <v>0</v>
      </c>
      <c r="AO38" s="896"/>
      <c r="AP38" s="911">
        <v>0</v>
      </c>
      <c r="AQ38" s="912">
        <v>0</v>
      </c>
      <c r="AR38" s="913">
        <v>0</v>
      </c>
      <c r="AS38" s="912">
        <v>0</v>
      </c>
      <c r="AT38" s="913">
        <v>0</v>
      </c>
      <c r="AU38" s="912">
        <v>0</v>
      </c>
      <c r="AV38" s="913">
        <v>0</v>
      </c>
      <c r="AW38" s="912">
        <v>0</v>
      </c>
      <c r="AX38" s="913">
        <v>0</v>
      </c>
      <c r="AY38" s="912">
        <v>0</v>
      </c>
      <c r="AZ38" s="913">
        <v>0</v>
      </c>
      <c r="BA38" s="912">
        <v>0</v>
      </c>
      <c r="BB38" s="913">
        <v>0</v>
      </c>
      <c r="BC38" s="912">
        <v>0</v>
      </c>
      <c r="BD38" s="913">
        <v>0</v>
      </c>
      <c r="BE38" s="912">
        <v>0</v>
      </c>
      <c r="BF38" s="913">
        <v>0</v>
      </c>
      <c r="BG38" s="912">
        <v>0</v>
      </c>
      <c r="BH38" s="913">
        <v>0</v>
      </c>
      <c r="BI38" s="912">
        <v>0</v>
      </c>
      <c r="BJ38" s="913">
        <v>0</v>
      </c>
      <c r="BK38" s="912">
        <v>0</v>
      </c>
      <c r="BL38" s="913">
        <v>0</v>
      </c>
      <c r="BM38" s="912">
        <v>0</v>
      </c>
      <c r="BN38" s="913">
        <v>0</v>
      </c>
      <c r="BO38" s="912">
        <v>0</v>
      </c>
      <c r="BP38" s="913">
        <v>0</v>
      </c>
      <c r="BQ38" s="912">
        <v>0</v>
      </c>
      <c r="BR38" s="913">
        <v>0</v>
      </c>
      <c r="BS38" s="912">
        <v>0</v>
      </c>
      <c r="BT38" s="913">
        <v>0</v>
      </c>
      <c r="BU38" s="912">
        <v>0</v>
      </c>
      <c r="BV38" s="913">
        <v>0</v>
      </c>
      <c r="BW38" s="912">
        <v>0</v>
      </c>
      <c r="BX38" s="913">
        <v>0</v>
      </c>
      <c r="BY38" s="914">
        <v>0</v>
      </c>
    </row>
    <row r="39" spans="2:77" s="882" customFormat="1" ht="11.25" outlineLevel="1">
      <c r="B39" s="903">
        <v>446</v>
      </c>
      <c r="C39" s="928" t="s">
        <v>1260</v>
      </c>
      <c r="E39" s="905">
        <v>0</v>
      </c>
      <c r="F39" s="906">
        <v>0</v>
      </c>
      <c r="G39" s="907">
        <v>0</v>
      </c>
      <c r="H39" s="906">
        <v>0</v>
      </c>
      <c r="I39" s="907">
        <v>0</v>
      </c>
      <c r="J39" s="906">
        <v>0</v>
      </c>
      <c r="K39" s="907">
        <v>0</v>
      </c>
      <c r="L39" s="906">
        <v>0</v>
      </c>
      <c r="M39" s="907">
        <v>0</v>
      </c>
      <c r="N39" s="906">
        <v>0</v>
      </c>
      <c r="O39" s="907">
        <v>0</v>
      </c>
      <c r="P39" s="906">
        <v>0</v>
      </c>
      <c r="Q39" s="907">
        <v>0</v>
      </c>
      <c r="R39" s="906">
        <v>0</v>
      </c>
      <c r="S39" s="907">
        <v>0</v>
      </c>
      <c r="T39" s="906">
        <v>0</v>
      </c>
      <c r="U39" s="907">
        <v>0</v>
      </c>
      <c r="V39" s="906">
        <v>0</v>
      </c>
      <c r="W39" s="907">
        <v>0</v>
      </c>
      <c r="X39" s="906">
        <v>0</v>
      </c>
      <c r="Y39" s="907">
        <v>0</v>
      </c>
      <c r="Z39" s="906">
        <v>0</v>
      </c>
      <c r="AA39" s="907">
        <v>0</v>
      </c>
      <c r="AB39" s="906">
        <v>0</v>
      </c>
      <c r="AC39" s="907">
        <v>0</v>
      </c>
      <c r="AD39" s="906">
        <v>0</v>
      </c>
      <c r="AE39" s="907">
        <v>0</v>
      </c>
      <c r="AF39" s="906">
        <v>0</v>
      </c>
      <c r="AG39" s="907">
        <v>0</v>
      </c>
      <c r="AH39" s="906">
        <v>0</v>
      </c>
      <c r="AI39" s="907">
        <v>0</v>
      </c>
      <c r="AJ39" s="906">
        <v>0</v>
      </c>
      <c r="AK39" s="907">
        <v>0</v>
      </c>
      <c r="AL39" s="906">
        <v>0</v>
      </c>
      <c r="AM39" s="907">
        <v>0</v>
      </c>
      <c r="AN39" s="908">
        <v>0</v>
      </c>
      <c r="AO39" s="896"/>
      <c r="AP39" s="905">
        <v>0</v>
      </c>
      <c r="AQ39" s="906">
        <v>0</v>
      </c>
      <c r="AR39" s="907">
        <v>0</v>
      </c>
      <c r="AS39" s="906">
        <v>0</v>
      </c>
      <c r="AT39" s="907">
        <v>0</v>
      </c>
      <c r="AU39" s="906">
        <v>0</v>
      </c>
      <c r="AV39" s="907">
        <v>0</v>
      </c>
      <c r="AW39" s="906">
        <v>0</v>
      </c>
      <c r="AX39" s="907">
        <v>0</v>
      </c>
      <c r="AY39" s="906">
        <v>0</v>
      </c>
      <c r="AZ39" s="907">
        <v>0</v>
      </c>
      <c r="BA39" s="906">
        <v>0</v>
      </c>
      <c r="BB39" s="907">
        <v>0</v>
      </c>
      <c r="BC39" s="906">
        <v>0</v>
      </c>
      <c r="BD39" s="907">
        <v>0</v>
      </c>
      <c r="BE39" s="906">
        <v>0</v>
      </c>
      <c r="BF39" s="907">
        <v>0</v>
      </c>
      <c r="BG39" s="906">
        <v>0</v>
      </c>
      <c r="BH39" s="907">
        <v>0</v>
      </c>
      <c r="BI39" s="906">
        <v>0</v>
      </c>
      <c r="BJ39" s="907">
        <v>0</v>
      </c>
      <c r="BK39" s="906">
        <v>0</v>
      </c>
      <c r="BL39" s="907">
        <v>0</v>
      </c>
      <c r="BM39" s="906">
        <v>0</v>
      </c>
      <c r="BN39" s="907">
        <v>0</v>
      </c>
      <c r="BO39" s="906">
        <v>0</v>
      </c>
      <c r="BP39" s="907">
        <v>0</v>
      </c>
      <c r="BQ39" s="906">
        <v>0</v>
      </c>
      <c r="BR39" s="907">
        <v>0</v>
      </c>
      <c r="BS39" s="906">
        <v>0</v>
      </c>
      <c r="BT39" s="907">
        <v>0</v>
      </c>
      <c r="BU39" s="906">
        <v>0</v>
      </c>
      <c r="BV39" s="907">
        <v>0</v>
      </c>
      <c r="BW39" s="906">
        <v>0</v>
      </c>
      <c r="BX39" s="907">
        <v>0</v>
      </c>
      <c r="BY39" s="908">
        <v>0</v>
      </c>
    </row>
    <row r="40" spans="2:77" s="882" customFormat="1" ht="11.25" outlineLevel="1">
      <c r="B40" s="909">
        <v>447</v>
      </c>
      <c r="C40" s="927" t="s">
        <v>1261</v>
      </c>
      <c r="E40" s="911">
        <v>0</v>
      </c>
      <c r="F40" s="912">
        <v>0</v>
      </c>
      <c r="G40" s="913">
        <v>0</v>
      </c>
      <c r="H40" s="912">
        <v>0</v>
      </c>
      <c r="I40" s="913">
        <v>0</v>
      </c>
      <c r="J40" s="912">
        <v>0</v>
      </c>
      <c r="K40" s="913">
        <v>0</v>
      </c>
      <c r="L40" s="912">
        <v>0</v>
      </c>
      <c r="M40" s="913">
        <v>0</v>
      </c>
      <c r="N40" s="912">
        <v>0</v>
      </c>
      <c r="O40" s="913">
        <v>0</v>
      </c>
      <c r="P40" s="912">
        <v>0</v>
      </c>
      <c r="Q40" s="913">
        <v>0</v>
      </c>
      <c r="R40" s="912">
        <v>0</v>
      </c>
      <c r="S40" s="913">
        <v>0</v>
      </c>
      <c r="T40" s="912">
        <v>0</v>
      </c>
      <c r="U40" s="913">
        <v>0</v>
      </c>
      <c r="V40" s="912">
        <v>0</v>
      </c>
      <c r="W40" s="913">
        <v>0</v>
      </c>
      <c r="X40" s="912">
        <v>0</v>
      </c>
      <c r="Y40" s="913">
        <v>0</v>
      </c>
      <c r="Z40" s="912">
        <v>0</v>
      </c>
      <c r="AA40" s="913">
        <v>0</v>
      </c>
      <c r="AB40" s="912">
        <v>0</v>
      </c>
      <c r="AC40" s="913">
        <v>0</v>
      </c>
      <c r="AD40" s="912">
        <v>0</v>
      </c>
      <c r="AE40" s="913">
        <v>0</v>
      </c>
      <c r="AF40" s="912">
        <v>0</v>
      </c>
      <c r="AG40" s="913">
        <v>0</v>
      </c>
      <c r="AH40" s="912">
        <v>0</v>
      </c>
      <c r="AI40" s="913">
        <v>0</v>
      </c>
      <c r="AJ40" s="912">
        <v>0</v>
      </c>
      <c r="AK40" s="913">
        <v>0</v>
      </c>
      <c r="AL40" s="912">
        <v>0</v>
      </c>
      <c r="AM40" s="913">
        <v>0</v>
      </c>
      <c r="AN40" s="914">
        <v>0</v>
      </c>
      <c r="AO40" s="896"/>
      <c r="AP40" s="911">
        <v>0</v>
      </c>
      <c r="AQ40" s="912">
        <v>0</v>
      </c>
      <c r="AR40" s="913">
        <v>0</v>
      </c>
      <c r="AS40" s="912">
        <v>0</v>
      </c>
      <c r="AT40" s="913">
        <v>0</v>
      </c>
      <c r="AU40" s="912">
        <v>0</v>
      </c>
      <c r="AV40" s="913">
        <v>0</v>
      </c>
      <c r="AW40" s="912">
        <v>0</v>
      </c>
      <c r="AX40" s="913">
        <v>0</v>
      </c>
      <c r="AY40" s="912">
        <v>0</v>
      </c>
      <c r="AZ40" s="913">
        <v>0</v>
      </c>
      <c r="BA40" s="912">
        <v>0</v>
      </c>
      <c r="BB40" s="913">
        <v>0</v>
      </c>
      <c r="BC40" s="912">
        <v>0</v>
      </c>
      <c r="BD40" s="913">
        <v>0</v>
      </c>
      <c r="BE40" s="912">
        <v>0</v>
      </c>
      <c r="BF40" s="913">
        <v>0</v>
      </c>
      <c r="BG40" s="912">
        <v>0</v>
      </c>
      <c r="BH40" s="913">
        <v>0</v>
      </c>
      <c r="BI40" s="912">
        <v>0</v>
      </c>
      <c r="BJ40" s="913">
        <v>0</v>
      </c>
      <c r="BK40" s="912">
        <v>0</v>
      </c>
      <c r="BL40" s="913">
        <v>0</v>
      </c>
      <c r="BM40" s="912">
        <v>0</v>
      </c>
      <c r="BN40" s="913">
        <v>0</v>
      </c>
      <c r="BO40" s="912">
        <v>0</v>
      </c>
      <c r="BP40" s="913">
        <v>0</v>
      </c>
      <c r="BQ40" s="912">
        <v>0</v>
      </c>
      <c r="BR40" s="913">
        <v>0</v>
      </c>
      <c r="BS40" s="912">
        <v>0</v>
      </c>
      <c r="BT40" s="913">
        <v>0</v>
      </c>
      <c r="BU40" s="912">
        <v>0</v>
      </c>
      <c r="BV40" s="913">
        <v>0</v>
      </c>
      <c r="BW40" s="912">
        <v>0</v>
      </c>
      <c r="BX40" s="913">
        <v>0</v>
      </c>
      <c r="BY40" s="914">
        <v>0</v>
      </c>
    </row>
    <row r="41" spans="2:77" s="882" customFormat="1" ht="11.25" outlineLevel="1">
      <c r="B41" s="903">
        <v>448</v>
      </c>
      <c r="C41" s="928" t="s">
        <v>1262</v>
      </c>
      <c r="E41" s="905">
        <v>0</v>
      </c>
      <c r="F41" s="906">
        <v>0</v>
      </c>
      <c r="G41" s="907">
        <v>0</v>
      </c>
      <c r="H41" s="906">
        <v>0</v>
      </c>
      <c r="I41" s="907">
        <v>0</v>
      </c>
      <c r="J41" s="906">
        <v>0</v>
      </c>
      <c r="K41" s="907">
        <v>0</v>
      </c>
      <c r="L41" s="906">
        <v>0</v>
      </c>
      <c r="M41" s="907">
        <v>0</v>
      </c>
      <c r="N41" s="906">
        <v>0</v>
      </c>
      <c r="O41" s="907">
        <v>0</v>
      </c>
      <c r="P41" s="906">
        <v>0</v>
      </c>
      <c r="Q41" s="907">
        <v>0</v>
      </c>
      <c r="R41" s="906">
        <v>0</v>
      </c>
      <c r="S41" s="907">
        <v>0</v>
      </c>
      <c r="T41" s="906">
        <v>0</v>
      </c>
      <c r="U41" s="907">
        <v>0</v>
      </c>
      <c r="V41" s="906">
        <v>0</v>
      </c>
      <c r="W41" s="907">
        <v>0</v>
      </c>
      <c r="X41" s="906">
        <v>0</v>
      </c>
      <c r="Y41" s="907">
        <v>0</v>
      </c>
      <c r="Z41" s="906">
        <v>0</v>
      </c>
      <c r="AA41" s="907">
        <v>0</v>
      </c>
      <c r="AB41" s="906">
        <v>0</v>
      </c>
      <c r="AC41" s="907">
        <v>0</v>
      </c>
      <c r="AD41" s="906">
        <v>0</v>
      </c>
      <c r="AE41" s="907">
        <v>0</v>
      </c>
      <c r="AF41" s="906">
        <v>0</v>
      </c>
      <c r="AG41" s="907">
        <v>0</v>
      </c>
      <c r="AH41" s="906">
        <v>0</v>
      </c>
      <c r="AI41" s="907">
        <v>0</v>
      </c>
      <c r="AJ41" s="906">
        <v>0</v>
      </c>
      <c r="AK41" s="907">
        <v>0</v>
      </c>
      <c r="AL41" s="906">
        <v>0</v>
      </c>
      <c r="AM41" s="907">
        <v>0</v>
      </c>
      <c r="AN41" s="908">
        <v>0</v>
      </c>
      <c r="AO41" s="896"/>
      <c r="AP41" s="905">
        <v>0</v>
      </c>
      <c r="AQ41" s="906">
        <v>0</v>
      </c>
      <c r="AR41" s="907">
        <v>0</v>
      </c>
      <c r="AS41" s="906">
        <v>0</v>
      </c>
      <c r="AT41" s="907">
        <v>0</v>
      </c>
      <c r="AU41" s="906">
        <v>0</v>
      </c>
      <c r="AV41" s="907">
        <v>0</v>
      </c>
      <c r="AW41" s="906">
        <v>0</v>
      </c>
      <c r="AX41" s="907">
        <v>0</v>
      </c>
      <c r="AY41" s="906">
        <v>0</v>
      </c>
      <c r="AZ41" s="907">
        <v>0</v>
      </c>
      <c r="BA41" s="906">
        <v>0</v>
      </c>
      <c r="BB41" s="907">
        <v>0</v>
      </c>
      <c r="BC41" s="906">
        <v>0</v>
      </c>
      <c r="BD41" s="907">
        <v>0</v>
      </c>
      <c r="BE41" s="906">
        <v>0</v>
      </c>
      <c r="BF41" s="907">
        <v>0</v>
      </c>
      <c r="BG41" s="906">
        <v>0</v>
      </c>
      <c r="BH41" s="907">
        <v>0</v>
      </c>
      <c r="BI41" s="906">
        <v>0</v>
      </c>
      <c r="BJ41" s="907">
        <v>0</v>
      </c>
      <c r="BK41" s="906">
        <v>0</v>
      </c>
      <c r="BL41" s="907">
        <v>0</v>
      </c>
      <c r="BM41" s="906">
        <v>0</v>
      </c>
      <c r="BN41" s="907">
        <v>0</v>
      </c>
      <c r="BO41" s="906">
        <v>0</v>
      </c>
      <c r="BP41" s="907">
        <v>0</v>
      </c>
      <c r="BQ41" s="906">
        <v>0</v>
      </c>
      <c r="BR41" s="907">
        <v>0</v>
      </c>
      <c r="BS41" s="906">
        <v>0</v>
      </c>
      <c r="BT41" s="907">
        <v>0</v>
      </c>
      <c r="BU41" s="906">
        <v>0</v>
      </c>
      <c r="BV41" s="907">
        <v>0</v>
      </c>
      <c r="BW41" s="906">
        <v>0</v>
      </c>
      <c r="BX41" s="907">
        <v>0</v>
      </c>
      <c r="BY41" s="908">
        <v>0</v>
      </c>
    </row>
    <row r="42" spans="2:77" s="882" customFormat="1" ht="11.25" outlineLevel="1">
      <c r="B42" s="909">
        <v>449</v>
      </c>
      <c r="C42" s="927" t="s">
        <v>1263</v>
      </c>
      <c r="E42" s="911">
        <v>0</v>
      </c>
      <c r="F42" s="912">
        <v>0</v>
      </c>
      <c r="G42" s="913">
        <v>0</v>
      </c>
      <c r="H42" s="912">
        <v>0</v>
      </c>
      <c r="I42" s="913">
        <v>0</v>
      </c>
      <c r="J42" s="912">
        <v>0</v>
      </c>
      <c r="K42" s="913">
        <v>0</v>
      </c>
      <c r="L42" s="912">
        <v>0</v>
      </c>
      <c r="M42" s="913">
        <v>0</v>
      </c>
      <c r="N42" s="912">
        <v>0</v>
      </c>
      <c r="O42" s="913">
        <v>0</v>
      </c>
      <c r="P42" s="912">
        <v>0</v>
      </c>
      <c r="Q42" s="913">
        <v>0</v>
      </c>
      <c r="R42" s="912">
        <v>0</v>
      </c>
      <c r="S42" s="913">
        <v>0</v>
      </c>
      <c r="T42" s="912">
        <v>0</v>
      </c>
      <c r="U42" s="913">
        <v>0</v>
      </c>
      <c r="V42" s="912">
        <v>0</v>
      </c>
      <c r="W42" s="913">
        <v>0</v>
      </c>
      <c r="X42" s="912">
        <v>0</v>
      </c>
      <c r="Y42" s="913">
        <v>0</v>
      </c>
      <c r="Z42" s="912">
        <v>0</v>
      </c>
      <c r="AA42" s="913">
        <v>0</v>
      </c>
      <c r="AB42" s="912">
        <v>0</v>
      </c>
      <c r="AC42" s="913">
        <v>0</v>
      </c>
      <c r="AD42" s="912">
        <v>0</v>
      </c>
      <c r="AE42" s="913">
        <v>0</v>
      </c>
      <c r="AF42" s="912">
        <v>0</v>
      </c>
      <c r="AG42" s="913">
        <v>0</v>
      </c>
      <c r="AH42" s="912">
        <v>0</v>
      </c>
      <c r="AI42" s="913">
        <v>0</v>
      </c>
      <c r="AJ42" s="912">
        <v>0</v>
      </c>
      <c r="AK42" s="913">
        <v>0</v>
      </c>
      <c r="AL42" s="912">
        <v>0</v>
      </c>
      <c r="AM42" s="913">
        <v>0</v>
      </c>
      <c r="AN42" s="914">
        <v>0</v>
      </c>
      <c r="AO42" s="896"/>
      <c r="AP42" s="911">
        <v>0</v>
      </c>
      <c r="AQ42" s="912">
        <v>0</v>
      </c>
      <c r="AR42" s="913">
        <v>0</v>
      </c>
      <c r="AS42" s="912">
        <v>0</v>
      </c>
      <c r="AT42" s="913">
        <v>0</v>
      </c>
      <c r="AU42" s="912">
        <v>0</v>
      </c>
      <c r="AV42" s="913">
        <v>0</v>
      </c>
      <c r="AW42" s="912">
        <v>0</v>
      </c>
      <c r="AX42" s="913">
        <v>0</v>
      </c>
      <c r="AY42" s="912">
        <v>0</v>
      </c>
      <c r="AZ42" s="913">
        <v>0</v>
      </c>
      <c r="BA42" s="912">
        <v>0</v>
      </c>
      <c r="BB42" s="913">
        <v>0</v>
      </c>
      <c r="BC42" s="912">
        <v>0</v>
      </c>
      <c r="BD42" s="913">
        <v>0</v>
      </c>
      <c r="BE42" s="912">
        <v>0</v>
      </c>
      <c r="BF42" s="913">
        <v>0</v>
      </c>
      <c r="BG42" s="912">
        <v>0</v>
      </c>
      <c r="BH42" s="913">
        <v>0</v>
      </c>
      <c r="BI42" s="912">
        <v>0</v>
      </c>
      <c r="BJ42" s="913">
        <v>0</v>
      </c>
      <c r="BK42" s="912">
        <v>0</v>
      </c>
      <c r="BL42" s="913">
        <v>0</v>
      </c>
      <c r="BM42" s="912">
        <v>0</v>
      </c>
      <c r="BN42" s="913">
        <v>0</v>
      </c>
      <c r="BO42" s="912">
        <v>0</v>
      </c>
      <c r="BP42" s="913">
        <v>0</v>
      </c>
      <c r="BQ42" s="912">
        <v>0</v>
      </c>
      <c r="BR42" s="913">
        <v>0</v>
      </c>
      <c r="BS42" s="912">
        <v>0</v>
      </c>
      <c r="BT42" s="913">
        <v>0</v>
      </c>
      <c r="BU42" s="912">
        <v>0</v>
      </c>
      <c r="BV42" s="913">
        <v>0</v>
      </c>
      <c r="BW42" s="912">
        <v>0</v>
      </c>
      <c r="BX42" s="913">
        <v>0</v>
      </c>
      <c r="BY42" s="914">
        <v>0</v>
      </c>
    </row>
    <row r="43" spans="2:77" s="882" customFormat="1" ht="11.25" outlineLevel="1">
      <c r="B43" s="903">
        <v>450</v>
      </c>
      <c r="C43" s="928" t="s">
        <v>1264</v>
      </c>
      <c r="E43" s="905">
        <v>0</v>
      </c>
      <c r="F43" s="906">
        <v>0</v>
      </c>
      <c r="G43" s="907">
        <v>0</v>
      </c>
      <c r="H43" s="906">
        <v>0</v>
      </c>
      <c r="I43" s="907">
        <v>0</v>
      </c>
      <c r="J43" s="906">
        <v>0</v>
      </c>
      <c r="K43" s="907">
        <v>0</v>
      </c>
      <c r="L43" s="906">
        <v>0</v>
      </c>
      <c r="M43" s="907">
        <v>0</v>
      </c>
      <c r="N43" s="906">
        <v>0</v>
      </c>
      <c r="O43" s="907">
        <v>0</v>
      </c>
      <c r="P43" s="906">
        <v>0</v>
      </c>
      <c r="Q43" s="907">
        <v>0</v>
      </c>
      <c r="R43" s="906">
        <v>0</v>
      </c>
      <c r="S43" s="907">
        <v>0</v>
      </c>
      <c r="T43" s="906">
        <v>0</v>
      </c>
      <c r="U43" s="907">
        <v>0</v>
      </c>
      <c r="V43" s="906">
        <v>0</v>
      </c>
      <c r="W43" s="907">
        <v>0</v>
      </c>
      <c r="X43" s="906">
        <v>0</v>
      </c>
      <c r="Y43" s="907">
        <v>0</v>
      </c>
      <c r="Z43" s="906">
        <v>0</v>
      </c>
      <c r="AA43" s="907">
        <v>0</v>
      </c>
      <c r="AB43" s="906">
        <v>0</v>
      </c>
      <c r="AC43" s="907">
        <v>0</v>
      </c>
      <c r="AD43" s="906">
        <v>0</v>
      </c>
      <c r="AE43" s="907">
        <v>0</v>
      </c>
      <c r="AF43" s="906">
        <v>0</v>
      </c>
      <c r="AG43" s="907">
        <v>0</v>
      </c>
      <c r="AH43" s="906">
        <v>0</v>
      </c>
      <c r="AI43" s="907">
        <v>0</v>
      </c>
      <c r="AJ43" s="906">
        <v>0</v>
      </c>
      <c r="AK43" s="907">
        <v>0</v>
      </c>
      <c r="AL43" s="906">
        <v>0</v>
      </c>
      <c r="AM43" s="907">
        <v>0</v>
      </c>
      <c r="AN43" s="908">
        <v>0</v>
      </c>
      <c r="AO43" s="896"/>
      <c r="AP43" s="905">
        <v>0</v>
      </c>
      <c r="AQ43" s="906">
        <v>0</v>
      </c>
      <c r="AR43" s="907">
        <v>0</v>
      </c>
      <c r="AS43" s="906">
        <v>0</v>
      </c>
      <c r="AT43" s="907">
        <v>0</v>
      </c>
      <c r="AU43" s="906">
        <v>0</v>
      </c>
      <c r="AV43" s="907">
        <v>0</v>
      </c>
      <c r="AW43" s="906">
        <v>0</v>
      </c>
      <c r="AX43" s="907">
        <v>0</v>
      </c>
      <c r="AY43" s="906">
        <v>0</v>
      </c>
      <c r="AZ43" s="907">
        <v>0</v>
      </c>
      <c r="BA43" s="906">
        <v>0</v>
      </c>
      <c r="BB43" s="907">
        <v>0</v>
      </c>
      <c r="BC43" s="906">
        <v>0</v>
      </c>
      <c r="BD43" s="907">
        <v>0</v>
      </c>
      <c r="BE43" s="906">
        <v>0</v>
      </c>
      <c r="BF43" s="907">
        <v>0</v>
      </c>
      <c r="BG43" s="906">
        <v>0</v>
      </c>
      <c r="BH43" s="907">
        <v>0</v>
      </c>
      <c r="BI43" s="906">
        <v>0</v>
      </c>
      <c r="BJ43" s="907">
        <v>0</v>
      </c>
      <c r="BK43" s="906">
        <v>0</v>
      </c>
      <c r="BL43" s="907">
        <v>0</v>
      </c>
      <c r="BM43" s="906">
        <v>0</v>
      </c>
      <c r="BN43" s="907">
        <v>0</v>
      </c>
      <c r="BO43" s="906">
        <v>0</v>
      </c>
      <c r="BP43" s="907">
        <v>0</v>
      </c>
      <c r="BQ43" s="906">
        <v>0</v>
      </c>
      <c r="BR43" s="907">
        <v>0</v>
      </c>
      <c r="BS43" s="906">
        <v>0</v>
      </c>
      <c r="BT43" s="907">
        <v>0</v>
      </c>
      <c r="BU43" s="906">
        <v>0</v>
      </c>
      <c r="BV43" s="907">
        <v>0</v>
      </c>
      <c r="BW43" s="906">
        <v>0</v>
      </c>
      <c r="BX43" s="907">
        <v>0</v>
      </c>
      <c r="BY43" s="908">
        <v>0</v>
      </c>
    </row>
    <row r="44" spans="2:77" s="882" customFormat="1" ht="11.25" outlineLevel="1">
      <c r="B44" s="909">
        <v>451</v>
      </c>
      <c r="C44" s="927" t="s">
        <v>1265</v>
      </c>
      <c r="E44" s="911">
        <v>0</v>
      </c>
      <c r="F44" s="912">
        <v>0</v>
      </c>
      <c r="G44" s="913">
        <v>0</v>
      </c>
      <c r="H44" s="912">
        <v>0</v>
      </c>
      <c r="I44" s="913">
        <v>0</v>
      </c>
      <c r="J44" s="912">
        <v>0</v>
      </c>
      <c r="K44" s="913">
        <v>0</v>
      </c>
      <c r="L44" s="912">
        <v>0</v>
      </c>
      <c r="M44" s="913">
        <v>0</v>
      </c>
      <c r="N44" s="912">
        <v>0</v>
      </c>
      <c r="O44" s="913">
        <v>0</v>
      </c>
      <c r="P44" s="912">
        <v>0</v>
      </c>
      <c r="Q44" s="913">
        <v>0</v>
      </c>
      <c r="R44" s="912">
        <v>0</v>
      </c>
      <c r="S44" s="913">
        <v>0</v>
      </c>
      <c r="T44" s="912">
        <v>0</v>
      </c>
      <c r="U44" s="913">
        <v>0</v>
      </c>
      <c r="V44" s="912">
        <v>0</v>
      </c>
      <c r="W44" s="913">
        <v>0</v>
      </c>
      <c r="X44" s="912">
        <v>0</v>
      </c>
      <c r="Y44" s="913">
        <v>0</v>
      </c>
      <c r="Z44" s="912">
        <v>0</v>
      </c>
      <c r="AA44" s="913">
        <v>0</v>
      </c>
      <c r="AB44" s="912">
        <v>0</v>
      </c>
      <c r="AC44" s="913">
        <v>0</v>
      </c>
      <c r="AD44" s="912">
        <v>0</v>
      </c>
      <c r="AE44" s="913">
        <v>0</v>
      </c>
      <c r="AF44" s="912">
        <v>0</v>
      </c>
      <c r="AG44" s="913">
        <v>0</v>
      </c>
      <c r="AH44" s="912">
        <v>0</v>
      </c>
      <c r="AI44" s="913">
        <v>0</v>
      </c>
      <c r="AJ44" s="912">
        <v>0</v>
      </c>
      <c r="AK44" s="913">
        <v>0</v>
      </c>
      <c r="AL44" s="912">
        <v>0</v>
      </c>
      <c r="AM44" s="913">
        <v>0</v>
      </c>
      <c r="AN44" s="914">
        <v>0</v>
      </c>
      <c r="AO44" s="896"/>
      <c r="AP44" s="911">
        <v>0</v>
      </c>
      <c r="AQ44" s="912">
        <v>0</v>
      </c>
      <c r="AR44" s="913">
        <v>0</v>
      </c>
      <c r="AS44" s="912">
        <v>0</v>
      </c>
      <c r="AT44" s="913">
        <v>0</v>
      </c>
      <c r="AU44" s="912">
        <v>0</v>
      </c>
      <c r="AV44" s="913">
        <v>0</v>
      </c>
      <c r="AW44" s="912">
        <v>0</v>
      </c>
      <c r="AX44" s="913">
        <v>0</v>
      </c>
      <c r="AY44" s="912">
        <v>0</v>
      </c>
      <c r="AZ44" s="913">
        <v>0</v>
      </c>
      <c r="BA44" s="912">
        <v>0</v>
      </c>
      <c r="BB44" s="913">
        <v>0</v>
      </c>
      <c r="BC44" s="912">
        <v>0</v>
      </c>
      <c r="BD44" s="913">
        <v>0</v>
      </c>
      <c r="BE44" s="912">
        <v>0</v>
      </c>
      <c r="BF44" s="913">
        <v>0</v>
      </c>
      <c r="BG44" s="912">
        <v>0</v>
      </c>
      <c r="BH44" s="913">
        <v>0</v>
      </c>
      <c r="BI44" s="912">
        <v>0</v>
      </c>
      <c r="BJ44" s="913">
        <v>0</v>
      </c>
      <c r="BK44" s="912">
        <v>0</v>
      </c>
      <c r="BL44" s="913">
        <v>0</v>
      </c>
      <c r="BM44" s="912">
        <v>0</v>
      </c>
      <c r="BN44" s="913">
        <v>0</v>
      </c>
      <c r="BO44" s="912">
        <v>0</v>
      </c>
      <c r="BP44" s="913">
        <v>0</v>
      </c>
      <c r="BQ44" s="912">
        <v>0</v>
      </c>
      <c r="BR44" s="913">
        <v>0</v>
      </c>
      <c r="BS44" s="912">
        <v>0</v>
      </c>
      <c r="BT44" s="913">
        <v>0</v>
      </c>
      <c r="BU44" s="912">
        <v>0</v>
      </c>
      <c r="BV44" s="913">
        <v>0</v>
      </c>
      <c r="BW44" s="912">
        <v>0</v>
      </c>
      <c r="BX44" s="913">
        <v>0</v>
      </c>
      <c r="BY44" s="914">
        <v>0</v>
      </c>
    </row>
    <row r="45" spans="2:77" s="882" customFormat="1" ht="11.25" outlineLevel="1">
      <c r="B45" s="903">
        <v>452</v>
      </c>
      <c r="C45" s="928" t="s">
        <v>1266</v>
      </c>
      <c r="E45" s="905">
        <v>0</v>
      </c>
      <c r="F45" s="906">
        <v>0</v>
      </c>
      <c r="G45" s="907">
        <v>0</v>
      </c>
      <c r="H45" s="906">
        <v>0</v>
      </c>
      <c r="I45" s="907">
        <v>0</v>
      </c>
      <c r="J45" s="906">
        <v>0</v>
      </c>
      <c r="K45" s="907">
        <v>0</v>
      </c>
      <c r="L45" s="906">
        <v>0</v>
      </c>
      <c r="M45" s="907">
        <v>0</v>
      </c>
      <c r="N45" s="906">
        <v>0</v>
      </c>
      <c r="O45" s="907">
        <v>0</v>
      </c>
      <c r="P45" s="906">
        <v>0</v>
      </c>
      <c r="Q45" s="907">
        <v>0</v>
      </c>
      <c r="R45" s="906">
        <v>0</v>
      </c>
      <c r="S45" s="907">
        <v>0</v>
      </c>
      <c r="T45" s="906">
        <v>0</v>
      </c>
      <c r="U45" s="907">
        <v>0</v>
      </c>
      <c r="V45" s="906">
        <v>0</v>
      </c>
      <c r="W45" s="907">
        <v>0</v>
      </c>
      <c r="X45" s="906">
        <v>0</v>
      </c>
      <c r="Y45" s="907">
        <v>0</v>
      </c>
      <c r="Z45" s="906">
        <v>0</v>
      </c>
      <c r="AA45" s="907">
        <v>0</v>
      </c>
      <c r="AB45" s="906">
        <v>0</v>
      </c>
      <c r="AC45" s="907">
        <v>0</v>
      </c>
      <c r="AD45" s="906">
        <v>0</v>
      </c>
      <c r="AE45" s="907">
        <v>0</v>
      </c>
      <c r="AF45" s="906">
        <v>0</v>
      </c>
      <c r="AG45" s="907">
        <v>0</v>
      </c>
      <c r="AH45" s="906">
        <v>0</v>
      </c>
      <c r="AI45" s="907">
        <v>0</v>
      </c>
      <c r="AJ45" s="906">
        <v>0</v>
      </c>
      <c r="AK45" s="907">
        <v>0</v>
      </c>
      <c r="AL45" s="906">
        <v>0</v>
      </c>
      <c r="AM45" s="907">
        <v>0</v>
      </c>
      <c r="AN45" s="908">
        <v>0</v>
      </c>
      <c r="AO45" s="896"/>
      <c r="AP45" s="905">
        <v>0</v>
      </c>
      <c r="AQ45" s="906">
        <v>0</v>
      </c>
      <c r="AR45" s="907">
        <v>0</v>
      </c>
      <c r="AS45" s="906">
        <v>0</v>
      </c>
      <c r="AT45" s="907">
        <v>0</v>
      </c>
      <c r="AU45" s="906">
        <v>0</v>
      </c>
      <c r="AV45" s="907">
        <v>0</v>
      </c>
      <c r="AW45" s="906">
        <v>0</v>
      </c>
      <c r="AX45" s="907">
        <v>0</v>
      </c>
      <c r="AY45" s="906">
        <v>0</v>
      </c>
      <c r="AZ45" s="907">
        <v>0</v>
      </c>
      <c r="BA45" s="906">
        <v>0</v>
      </c>
      <c r="BB45" s="907">
        <v>0</v>
      </c>
      <c r="BC45" s="906">
        <v>0</v>
      </c>
      <c r="BD45" s="907">
        <v>0</v>
      </c>
      <c r="BE45" s="906">
        <v>0</v>
      </c>
      <c r="BF45" s="907">
        <v>0</v>
      </c>
      <c r="BG45" s="906">
        <v>0</v>
      </c>
      <c r="BH45" s="907">
        <v>0</v>
      </c>
      <c r="BI45" s="906">
        <v>0</v>
      </c>
      <c r="BJ45" s="907">
        <v>0</v>
      </c>
      <c r="BK45" s="906">
        <v>0</v>
      </c>
      <c r="BL45" s="907">
        <v>0</v>
      </c>
      <c r="BM45" s="906">
        <v>0</v>
      </c>
      <c r="BN45" s="907">
        <v>0</v>
      </c>
      <c r="BO45" s="906">
        <v>0</v>
      </c>
      <c r="BP45" s="907">
        <v>0</v>
      </c>
      <c r="BQ45" s="906">
        <v>0</v>
      </c>
      <c r="BR45" s="907">
        <v>0</v>
      </c>
      <c r="BS45" s="906">
        <v>0</v>
      </c>
      <c r="BT45" s="907">
        <v>0</v>
      </c>
      <c r="BU45" s="906">
        <v>0</v>
      </c>
      <c r="BV45" s="907">
        <v>0</v>
      </c>
      <c r="BW45" s="906">
        <v>0</v>
      </c>
      <c r="BX45" s="907">
        <v>0</v>
      </c>
      <c r="BY45" s="908">
        <v>0</v>
      </c>
    </row>
    <row r="46" spans="2:77" s="882" customFormat="1" ht="11.25" outlineLevel="1">
      <c r="B46" s="909">
        <v>453</v>
      </c>
      <c r="C46" s="927" t="s">
        <v>1267</v>
      </c>
      <c r="E46" s="911">
        <v>0</v>
      </c>
      <c r="F46" s="912">
        <v>0</v>
      </c>
      <c r="G46" s="913">
        <v>0</v>
      </c>
      <c r="H46" s="912">
        <v>0</v>
      </c>
      <c r="I46" s="913">
        <v>0</v>
      </c>
      <c r="J46" s="912">
        <v>0</v>
      </c>
      <c r="K46" s="913">
        <v>0</v>
      </c>
      <c r="L46" s="912">
        <v>0</v>
      </c>
      <c r="M46" s="913">
        <v>0</v>
      </c>
      <c r="N46" s="912">
        <v>0</v>
      </c>
      <c r="O46" s="913">
        <v>0</v>
      </c>
      <c r="P46" s="912">
        <v>0</v>
      </c>
      <c r="Q46" s="913">
        <v>0</v>
      </c>
      <c r="R46" s="912">
        <v>0</v>
      </c>
      <c r="S46" s="913">
        <v>0</v>
      </c>
      <c r="T46" s="912">
        <v>0</v>
      </c>
      <c r="U46" s="913">
        <v>0</v>
      </c>
      <c r="V46" s="912">
        <v>0</v>
      </c>
      <c r="W46" s="913">
        <v>0</v>
      </c>
      <c r="X46" s="912">
        <v>0</v>
      </c>
      <c r="Y46" s="913">
        <v>0</v>
      </c>
      <c r="Z46" s="912">
        <v>0</v>
      </c>
      <c r="AA46" s="913">
        <v>0</v>
      </c>
      <c r="AB46" s="912">
        <v>0</v>
      </c>
      <c r="AC46" s="913">
        <v>0</v>
      </c>
      <c r="AD46" s="912">
        <v>0</v>
      </c>
      <c r="AE46" s="913">
        <v>0</v>
      </c>
      <c r="AF46" s="912">
        <v>0</v>
      </c>
      <c r="AG46" s="913">
        <v>0</v>
      </c>
      <c r="AH46" s="912">
        <v>0</v>
      </c>
      <c r="AI46" s="913">
        <v>0</v>
      </c>
      <c r="AJ46" s="912">
        <v>0</v>
      </c>
      <c r="AK46" s="913">
        <v>0</v>
      </c>
      <c r="AL46" s="912">
        <v>0</v>
      </c>
      <c r="AM46" s="913">
        <v>0</v>
      </c>
      <c r="AN46" s="914">
        <v>0</v>
      </c>
      <c r="AO46" s="896"/>
      <c r="AP46" s="911">
        <v>0</v>
      </c>
      <c r="AQ46" s="912">
        <v>0</v>
      </c>
      <c r="AR46" s="913">
        <v>0</v>
      </c>
      <c r="AS46" s="912">
        <v>0</v>
      </c>
      <c r="AT46" s="913">
        <v>0</v>
      </c>
      <c r="AU46" s="912">
        <v>0</v>
      </c>
      <c r="AV46" s="913">
        <v>0</v>
      </c>
      <c r="AW46" s="912">
        <v>0</v>
      </c>
      <c r="AX46" s="913">
        <v>0</v>
      </c>
      <c r="AY46" s="912">
        <v>0</v>
      </c>
      <c r="AZ46" s="913">
        <v>0</v>
      </c>
      <c r="BA46" s="912">
        <v>0</v>
      </c>
      <c r="BB46" s="913">
        <v>0</v>
      </c>
      <c r="BC46" s="912">
        <v>0</v>
      </c>
      <c r="BD46" s="913">
        <v>0</v>
      </c>
      <c r="BE46" s="912">
        <v>0</v>
      </c>
      <c r="BF46" s="913">
        <v>0</v>
      </c>
      <c r="BG46" s="912">
        <v>0</v>
      </c>
      <c r="BH46" s="913">
        <v>0</v>
      </c>
      <c r="BI46" s="912">
        <v>0</v>
      </c>
      <c r="BJ46" s="913">
        <v>0</v>
      </c>
      <c r="BK46" s="912">
        <v>0</v>
      </c>
      <c r="BL46" s="913">
        <v>0</v>
      </c>
      <c r="BM46" s="912">
        <v>0</v>
      </c>
      <c r="BN46" s="913">
        <v>0</v>
      </c>
      <c r="BO46" s="912">
        <v>0</v>
      </c>
      <c r="BP46" s="913">
        <v>0</v>
      </c>
      <c r="BQ46" s="912">
        <v>0</v>
      </c>
      <c r="BR46" s="913">
        <v>0</v>
      </c>
      <c r="BS46" s="912">
        <v>0</v>
      </c>
      <c r="BT46" s="913">
        <v>0</v>
      </c>
      <c r="BU46" s="912">
        <v>0</v>
      </c>
      <c r="BV46" s="913">
        <v>0</v>
      </c>
      <c r="BW46" s="912">
        <v>0</v>
      </c>
      <c r="BX46" s="913">
        <v>0</v>
      </c>
      <c r="BY46" s="914">
        <v>0</v>
      </c>
    </row>
    <row r="47" spans="2:77" s="882" customFormat="1" ht="11.25" outlineLevel="1">
      <c r="B47" s="903">
        <v>454</v>
      </c>
      <c r="C47" s="928" t="s">
        <v>1268</v>
      </c>
      <c r="E47" s="905">
        <v>0</v>
      </c>
      <c r="F47" s="906">
        <v>0</v>
      </c>
      <c r="G47" s="907">
        <v>0</v>
      </c>
      <c r="H47" s="906">
        <v>0</v>
      </c>
      <c r="I47" s="907">
        <v>0</v>
      </c>
      <c r="J47" s="906">
        <v>0</v>
      </c>
      <c r="K47" s="907">
        <v>0</v>
      </c>
      <c r="L47" s="906">
        <v>0</v>
      </c>
      <c r="M47" s="907">
        <v>0</v>
      </c>
      <c r="N47" s="906">
        <v>0</v>
      </c>
      <c r="O47" s="907">
        <v>0</v>
      </c>
      <c r="P47" s="906">
        <v>0</v>
      </c>
      <c r="Q47" s="907">
        <v>0</v>
      </c>
      <c r="R47" s="906">
        <v>0</v>
      </c>
      <c r="S47" s="907">
        <v>0</v>
      </c>
      <c r="T47" s="906">
        <v>0</v>
      </c>
      <c r="U47" s="907">
        <v>0</v>
      </c>
      <c r="V47" s="906">
        <v>0</v>
      </c>
      <c r="W47" s="907">
        <v>0</v>
      </c>
      <c r="X47" s="906">
        <v>0</v>
      </c>
      <c r="Y47" s="907">
        <v>0</v>
      </c>
      <c r="Z47" s="906">
        <v>0</v>
      </c>
      <c r="AA47" s="907">
        <v>0</v>
      </c>
      <c r="AB47" s="906">
        <v>0</v>
      </c>
      <c r="AC47" s="907">
        <v>0</v>
      </c>
      <c r="AD47" s="906">
        <v>0</v>
      </c>
      <c r="AE47" s="907">
        <v>0</v>
      </c>
      <c r="AF47" s="906">
        <v>0</v>
      </c>
      <c r="AG47" s="907">
        <v>0</v>
      </c>
      <c r="AH47" s="906">
        <v>0</v>
      </c>
      <c r="AI47" s="907">
        <v>0</v>
      </c>
      <c r="AJ47" s="906">
        <v>0</v>
      </c>
      <c r="AK47" s="907">
        <v>0</v>
      </c>
      <c r="AL47" s="906">
        <v>0</v>
      </c>
      <c r="AM47" s="907">
        <v>0</v>
      </c>
      <c r="AN47" s="908">
        <v>0</v>
      </c>
      <c r="AO47" s="896"/>
      <c r="AP47" s="905">
        <v>0</v>
      </c>
      <c r="AQ47" s="906">
        <v>0</v>
      </c>
      <c r="AR47" s="907">
        <v>0</v>
      </c>
      <c r="AS47" s="906">
        <v>0</v>
      </c>
      <c r="AT47" s="907">
        <v>0</v>
      </c>
      <c r="AU47" s="906">
        <v>0</v>
      </c>
      <c r="AV47" s="907">
        <v>0</v>
      </c>
      <c r="AW47" s="906">
        <v>0</v>
      </c>
      <c r="AX47" s="907">
        <v>0</v>
      </c>
      <c r="AY47" s="906">
        <v>0</v>
      </c>
      <c r="AZ47" s="907">
        <v>0</v>
      </c>
      <c r="BA47" s="906">
        <v>0</v>
      </c>
      <c r="BB47" s="907">
        <v>0</v>
      </c>
      <c r="BC47" s="906">
        <v>0</v>
      </c>
      <c r="BD47" s="907">
        <v>0</v>
      </c>
      <c r="BE47" s="906">
        <v>0</v>
      </c>
      <c r="BF47" s="907">
        <v>0</v>
      </c>
      <c r="BG47" s="906">
        <v>0</v>
      </c>
      <c r="BH47" s="907">
        <v>0</v>
      </c>
      <c r="BI47" s="906">
        <v>0</v>
      </c>
      <c r="BJ47" s="907">
        <v>0</v>
      </c>
      <c r="BK47" s="906">
        <v>0</v>
      </c>
      <c r="BL47" s="907">
        <v>0</v>
      </c>
      <c r="BM47" s="906">
        <v>0</v>
      </c>
      <c r="BN47" s="907">
        <v>0</v>
      </c>
      <c r="BO47" s="906">
        <v>0</v>
      </c>
      <c r="BP47" s="907">
        <v>0</v>
      </c>
      <c r="BQ47" s="906">
        <v>0</v>
      </c>
      <c r="BR47" s="907">
        <v>0</v>
      </c>
      <c r="BS47" s="906">
        <v>0</v>
      </c>
      <c r="BT47" s="907">
        <v>0</v>
      </c>
      <c r="BU47" s="906">
        <v>0</v>
      </c>
      <c r="BV47" s="907">
        <v>0</v>
      </c>
      <c r="BW47" s="906">
        <v>0</v>
      </c>
      <c r="BX47" s="907">
        <v>0</v>
      </c>
      <c r="BY47" s="908">
        <v>0</v>
      </c>
    </row>
    <row r="48" spans="2:77" s="882" customFormat="1" ht="11.25" outlineLevel="1">
      <c r="B48" s="909">
        <v>455</v>
      </c>
      <c r="C48" s="927" t="s">
        <v>1269</v>
      </c>
      <c r="E48" s="911">
        <v>0</v>
      </c>
      <c r="F48" s="912">
        <v>0</v>
      </c>
      <c r="G48" s="913">
        <v>0</v>
      </c>
      <c r="H48" s="912">
        <v>0</v>
      </c>
      <c r="I48" s="913">
        <v>0</v>
      </c>
      <c r="J48" s="912">
        <v>0</v>
      </c>
      <c r="K48" s="913">
        <v>0</v>
      </c>
      <c r="L48" s="912">
        <v>0</v>
      </c>
      <c r="M48" s="913">
        <v>0</v>
      </c>
      <c r="N48" s="912">
        <v>0</v>
      </c>
      <c r="O48" s="913">
        <v>0</v>
      </c>
      <c r="P48" s="912">
        <v>0</v>
      </c>
      <c r="Q48" s="913">
        <v>0</v>
      </c>
      <c r="R48" s="912">
        <v>0</v>
      </c>
      <c r="S48" s="913">
        <v>0</v>
      </c>
      <c r="T48" s="912">
        <v>0</v>
      </c>
      <c r="U48" s="913">
        <v>0</v>
      </c>
      <c r="V48" s="912">
        <v>0</v>
      </c>
      <c r="W48" s="913">
        <v>0</v>
      </c>
      <c r="X48" s="912">
        <v>0</v>
      </c>
      <c r="Y48" s="913">
        <v>0</v>
      </c>
      <c r="Z48" s="912">
        <v>0</v>
      </c>
      <c r="AA48" s="913">
        <v>0</v>
      </c>
      <c r="AB48" s="912">
        <v>0</v>
      </c>
      <c r="AC48" s="913">
        <v>0</v>
      </c>
      <c r="AD48" s="912">
        <v>0</v>
      </c>
      <c r="AE48" s="913">
        <v>0</v>
      </c>
      <c r="AF48" s="912">
        <v>0</v>
      </c>
      <c r="AG48" s="913">
        <v>0</v>
      </c>
      <c r="AH48" s="912">
        <v>0</v>
      </c>
      <c r="AI48" s="913">
        <v>0</v>
      </c>
      <c r="AJ48" s="912">
        <v>0</v>
      </c>
      <c r="AK48" s="913">
        <v>0</v>
      </c>
      <c r="AL48" s="912">
        <v>0</v>
      </c>
      <c r="AM48" s="913">
        <v>0</v>
      </c>
      <c r="AN48" s="914">
        <v>0</v>
      </c>
      <c r="AO48" s="896"/>
      <c r="AP48" s="911">
        <v>0</v>
      </c>
      <c r="AQ48" s="912">
        <v>0</v>
      </c>
      <c r="AR48" s="913">
        <v>0</v>
      </c>
      <c r="AS48" s="912">
        <v>0</v>
      </c>
      <c r="AT48" s="913">
        <v>0</v>
      </c>
      <c r="AU48" s="912">
        <v>0</v>
      </c>
      <c r="AV48" s="913">
        <v>0</v>
      </c>
      <c r="AW48" s="912">
        <v>0</v>
      </c>
      <c r="AX48" s="913">
        <v>0</v>
      </c>
      <c r="AY48" s="912">
        <v>0</v>
      </c>
      <c r="AZ48" s="913">
        <v>0</v>
      </c>
      <c r="BA48" s="912">
        <v>0</v>
      </c>
      <c r="BB48" s="913">
        <v>0</v>
      </c>
      <c r="BC48" s="912">
        <v>0</v>
      </c>
      <c r="BD48" s="913">
        <v>0</v>
      </c>
      <c r="BE48" s="912">
        <v>0</v>
      </c>
      <c r="BF48" s="913">
        <v>0</v>
      </c>
      <c r="BG48" s="912">
        <v>0</v>
      </c>
      <c r="BH48" s="913">
        <v>0</v>
      </c>
      <c r="BI48" s="912">
        <v>0</v>
      </c>
      <c r="BJ48" s="913">
        <v>0</v>
      </c>
      <c r="BK48" s="912">
        <v>0</v>
      </c>
      <c r="BL48" s="913">
        <v>0</v>
      </c>
      <c r="BM48" s="912">
        <v>0</v>
      </c>
      <c r="BN48" s="913">
        <v>0</v>
      </c>
      <c r="BO48" s="912">
        <v>0</v>
      </c>
      <c r="BP48" s="913">
        <v>0</v>
      </c>
      <c r="BQ48" s="912">
        <v>0</v>
      </c>
      <c r="BR48" s="913">
        <v>0</v>
      </c>
      <c r="BS48" s="912">
        <v>0</v>
      </c>
      <c r="BT48" s="913">
        <v>0</v>
      </c>
      <c r="BU48" s="912">
        <v>0</v>
      </c>
      <c r="BV48" s="913">
        <v>0</v>
      </c>
      <c r="BW48" s="912">
        <v>0</v>
      </c>
      <c r="BX48" s="913">
        <v>0</v>
      </c>
      <c r="BY48" s="914">
        <v>0</v>
      </c>
    </row>
    <row r="49" spans="2:77" s="882" customFormat="1" ht="11.25" outlineLevel="1">
      <c r="B49" s="903">
        <v>456</v>
      </c>
      <c r="C49" s="928" t="s">
        <v>1270</v>
      </c>
      <c r="E49" s="905">
        <v>0</v>
      </c>
      <c r="F49" s="906">
        <v>0</v>
      </c>
      <c r="G49" s="907">
        <v>0</v>
      </c>
      <c r="H49" s="906">
        <v>0</v>
      </c>
      <c r="I49" s="907">
        <v>0</v>
      </c>
      <c r="J49" s="906">
        <v>0</v>
      </c>
      <c r="K49" s="907">
        <v>0</v>
      </c>
      <c r="L49" s="906">
        <v>0</v>
      </c>
      <c r="M49" s="907">
        <v>0</v>
      </c>
      <c r="N49" s="906">
        <v>0</v>
      </c>
      <c r="O49" s="907">
        <v>0</v>
      </c>
      <c r="P49" s="906">
        <v>0</v>
      </c>
      <c r="Q49" s="907">
        <v>0</v>
      </c>
      <c r="R49" s="906">
        <v>0</v>
      </c>
      <c r="S49" s="907">
        <v>0</v>
      </c>
      <c r="T49" s="906">
        <v>0</v>
      </c>
      <c r="U49" s="907">
        <v>0</v>
      </c>
      <c r="V49" s="906">
        <v>0</v>
      </c>
      <c r="W49" s="907">
        <v>0</v>
      </c>
      <c r="X49" s="906">
        <v>0</v>
      </c>
      <c r="Y49" s="907">
        <v>0</v>
      </c>
      <c r="Z49" s="906">
        <v>0</v>
      </c>
      <c r="AA49" s="907">
        <v>0</v>
      </c>
      <c r="AB49" s="906">
        <v>0</v>
      </c>
      <c r="AC49" s="907">
        <v>0</v>
      </c>
      <c r="AD49" s="906">
        <v>0</v>
      </c>
      <c r="AE49" s="907">
        <v>0</v>
      </c>
      <c r="AF49" s="906">
        <v>0</v>
      </c>
      <c r="AG49" s="907">
        <v>0</v>
      </c>
      <c r="AH49" s="906">
        <v>0</v>
      </c>
      <c r="AI49" s="907">
        <v>0</v>
      </c>
      <c r="AJ49" s="906">
        <v>0</v>
      </c>
      <c r="AK49" s="907">
        <v>0</v>
      </c>
      <c r="AL49" s="906">
        <v>0</v>
      </c>
      <c r="AM49" s="907">
        <v>0</v>
      </c>
      <c r="AN49" s="908">
        <v>0</v>
      </c>
      <c r="AO49" s="896"/>
      <c r="AP49" s="905">
        <v>0</v>
      </c>
      <c r="AQ49" s="906">
        <v>0</v>
      </c>
      <c r="AR49" s="907">
        <v>0</v>
      </c>
      <c r="AS49" s="906">
        <v>0</v>
      </c>
      <c r="AT49" s="907">
        <v>0</v>
      </c>
      <c r="AU49" s="906">
        <v>0</v>
      </c>
      <c r="AV49" s="907">
        <v>0</v>
      </c>
      <c r="AW49" s="906">
        <v>0</v>
      </c>
      <c r="AX49" s="907">
        <v>0</v>
      </c>
      <c r="AY49" s="906">
        <v>0</v>
      </c>
      <c r="AZ49" s="907">
        <v>0</v>
      </c>
      <c r="BA49" s="906">
        <v>0</v>
      </c>
      <c r="BB49" s="907">
        <v>0</v>
      </c>
      <c r="BC49" s="906">
        <v>0</v>
      </c>
      <c r="BD49" s="907">
        <v>0</v>
      </c>
      <c r="BE49" s="906">
        <v>0</v>
      </c>
      <c r="BF49" s="907">
        <v>0</v>
      </c>
      <c r="BG49" s="906">
        <v>0</v>
      </c>
      <c r="BH49" s="907">
        <v>0</v>
      </c>
      <c r="BI49" s="906">
        <v>0</v>
      </c>
      <c r="BJ49" s="907">
        <v>0</v>
      </c>
      <c r="BK49" s="906">
        <v>0</v>
      </c>
      <c r="BL49" s="907">
        <v>0</v>
      </c>
      <c r="BM49" s="906">
        <v>0</v>
      </c>
      <c r="BN49" s="907">
        <v>0</v>
      </c>
      <c r="BO49" s="906">
        <v>0</v>
      </c>
      <c r="BP49" s="907">
        <v>0</v>
      </c>
      <c r="BQ49" s="906">
        <v>0</v>
      </c>
      <c r="BR49" s="907">
        <v>0</v>
      </c>
      <c r="BS49" s="906">
        <v>0</v>
      </c>
      <c r="BT49" s="907">
        <v>0</v>
      </c>
      <c r="BU49" s="906">
        <v>0</v>
      </c>
      <c r="BV49" s="907">
        <v>0</v>
      </c>
      <c r="BW49" s="906">
        <v>0</v>
      </c>
      <c r="BX49" s="907">
        <v>0</v>
      </c>
      <c r="BY49" s="908">
        <v>0</v>
      </c>
    </row>
    <row r="50" spans="2:77" s="882" customFormat="1" ht="11.25" outlineLevel="1">
      <c r="B50" s="909">
        <v>457</v>
      </c>
      <c r="C50" s="910" t="s">
        <v>1271</v>
      </c>
      <c r="E50" s="911">
        <v>0</v>
      </c>
      <c r="F50" s="912">
        <v>0</v>
      </c>
      <c r="G50" s="913">
        <v>0</v>
      </c>
      <c r="H50" s="912">
        <v>0</v>
      </c>
      <c r="I50" s="913">
        <v>0</v>
      </c>
      <c r="J50" s="912">
        <v>0</v>
      </c>
      <c r="K50" s="913">
        <v>0</v>
      </c>
      <c r="L50" s="912">
        <v>0</v>
      </c>
      <c r="M50" s="913">
        <v>0</v>
      </c>
      <c r="N50" s="912">
        <v>0</v>
      </c>
      <c r="O50" s="913">
        <v>0</v>
      </c>
      <c r="P50" s="912">
        <v>0</v>
      </c>
      <c r="Q50" s="913">
        <v>0</v>
      </c>
      <c r="R50" s="912">
        <v>0</v>
      </c>
      <c r="S50" s="913">
        <v>0</v>
      </c>
      <c r="T50" s="912">
        <v>0</v>
      </c>
      <c r="U50" s="913">
        <v>0</v>
      </c>
      <c r="V50" s="912">
        <v>0</v>
      </c>
      <c r="W50" s="913">
        <v>0</v>
      </c>
      <c r="X50" s="912">
        <v>0</v>
      </c>
      <c r="Y50" s="913">
        <v>0</v>
      </c>
      <c r="Z50" s="912">
        <v>0</v>
      </c>
      <c r="AA50" s="913">
        <v>0</v>
      </c>
      <c r="AB50" s="912">
        <v>0</v>
      </c>
      <c r="AC50" s="913">
        <v>0</v>
      </c>
      <c r="AD50" s="912">
        <v>0</v>
      </c>
      <c r="AE50" s="913">
        <v>0</v>
      </c>
      <c r="AF50" s="912">
        <v>0</v>
      </c>
      <c r="AG50" s="913">
        <v>0</v>
      </c>
      <c r="AH50" s="912">
        <v>0</v>
      </c>
      <c r="AI50" s="913">
        <v>0</v>
      </c>
      <c r="AJ50" s="912">
        <v>0</v>
      </c>
      <c r="AK50" s="913">
        <v>0</v>
      </c>
      <c r="AL50" s="912">
        <v>0</v>
      </c>
      <c r="AM50" s="913">
        <v>0</v>
      </c>
      <c r="AN50" s="914">
        <v>0</v>
      </c>
      <c r="AO50" s="896"/>
      <c r="AP50" s="911">
        <v>0</v>
      </c>
      <c r="AQ50" s="912">
        <v>0</v>
      </c>
      <c r="AR50" s="913">
        <v>0</v>
      </c>
      <c r="AS50" s="912">
        <v>0</v>
      </c>
      <c r="AT50" s="913">
        <v>0</v>
      </c>
      <c r="AU50" s="912">
        <v>0</v>
      </c>
      <c r="AV50" s="913">
        <v>0</v>
      </c>
      <c r="AW50" s="912">
        <v>0</v>
      </c>
      <c r="AX50" s="913">
        <v>0</v>
      </c>
      <c r="AY50" s="912">
        <v>0</v>
      </c>
      <c r="AZ50" s="913">
        <v>0</v>
      </c>
      <c r="BA50" s="912">
        <v>0</v>
      </c>
      <c r="BB50" s="913">
        <v>0</v>
      </c>
      <c r="BC50" s="912">
        <v>0</v>
      </c>
      <c r="BD50" s="913">
        <v>0</v>
      </c>
      <c r="BE50" s="912">
        <v>0</v>
      </c>
      <c r="BF50" s="913">
        <v>0</v>
      </c>
      <c r="BG50" s="912">
        <v>0</v>
      </c>
      <c r="BH50" s="913">
        <v>0</v>
      </c>
      <c r="BI50" s="912">
        <v>0</v>
      </c>
      <c r="BJ50" s="913">
        <v>0</v>
      </c>
      <c r="BK50" s="912">
        <v>0</v>
      </c>
      <c r="BL50" s="913">
        <v>0</v>
      </c>
      <c r="BM50" s="912">
        <v>0</v>
      </c>
      <c r="BN50" s="913">
        <v>0</v>
      </c>
      <c r="BO50" s="912">
        <v>0</v>
      </c>
      <c r="BP50" s="913">
        <v>0</v>
      </c>
      <c r="BQ50" s="912">
        <v>0</v>
      </c>
      <c r="BR50" s="913">
        <v>0</v>
      </c>
      <c r="BS50" s="912">
        <v>0</v>
      </c>
      <c r="BT50" s="913">
        <v>0</v>
      </c>
      <c r="BU50" s="912">
        <v>0</v>
      </c>
      <c r="BV50" s="913">
        <v>0</v>
      </c>
      <c r="BW50" s="912">
        <v>0</v>
      </c>
      <c r="BX50" s="913">
        <v>0</v>
      </c>
      <c r="BY50" s="914">
        <v>0</v>
      </c>
    </row>
    <row r="51" spans="2:77" s="882" customFormat="1" ht="11.25" outlineLevel="1">
      <c r="B51" s="903">
        <v>458</v>
      </c>
      <c r="C51" s="904" t="s">
        <v>1272</v>
      </c>
      <c r="E51" s="905">
        <v>0</v>
      </c>
      <c r="F51" s="906">
        <v>0</v>
      </c>
      <c r="G51" s="907">
        <v>0</v>
      </c>
      <c r="H51" s="906">
        <v>0</v>
      </c>
      <c r="I51" s="907">
        <v>0</v>
      </c>
      <c r="J51" s="906">
        <v>0</v>
      </c>
      <c r="K51" s="907">
        <v>0</v>
      </c>
      <c r="L51" s="906">
        <v>0</v>
      </c>
      <c r="M51" s="907">
        <v>0</v>
      </c>
      <c r="N51" s="906">
        <v>0</v>
      </c>
      <c r="O51" s="907">
        <v>0</v>
      </c>
      <c r="P51" s="906">
        <v>0</v>
      </c>
      <c r="Q51" s="907">
        <v>0</v>
      </c>
      <c r="R51" s="906">
        <v>0</v>
      </c>
      <c r="S51" s="907">
        <v>0</v>
      </c>
      <c r="T51" s="906">
        <v>0</v>
      </c>
      <c r="U51" s="907">
        <v>0</v>
      </c>
      <c r="V51" s="906">
        <v>0</v>
      </c>
      <c r="W51" s="907">
        <v>0</v>
      </c>
      <c r="X51" s="906">
        <v>0</v>
      </c>
      <c r="Y51" s="907">
        <v>0</v>
      </c>
      <c r="Z51" s="906">
        <v>0</v>
      </c>
      <c r="AA51" s="907">
        <v>0</v>
      </c>
      <c r="AB51" s="906">
        <v>0</v>
      </c>
      <c r="AC51" s="907">
        <v>0</v>
      </c>
      <c r="AD51" s="906">
        <v>0</v>
      </c>
      <c r="AE51" s="907">
        <v>0</v>
      </c>
      <c r="AF51" s="906">
        <v>0</v>
      </c>
      <c r="AG51" s="907">
        <v>0</v>
      </c>
      <c r="AH51" s="906">
        <v>0</v>
      </c>
      <c r="AI51" s="907">
        <v>0</v>
      </c>
      <c r="AJ51" s="906">
        <v>0</v>
      </c>
      <c r="AK51" s="907">
        <v>0</v>
      </c>
      <c r="AL51" s="906">
        <v>0</v>
      </c>
      <c r="AM51" s="907">
        <v>0</v>
      </c>
      <c r="AN51" s="908">
        <v>0</v>
      </c>
      <c r="AO51" s="896"/>
      <c r="AP51" s="905">
        <v>0</v>
      </c>
      <c r="AQ51" s="906">
        <v>0</v>
      </c>
      <c r="AR51" s="907">
        <v>0</v>
      </c>
      <c r="AS51" s="906">
        <v>0</v>
      </c>
      <c r="AT51" s="907">
        <v>0</v>
      </c>
      <c r="AU51" s="906">
        <v>0</v>
      </c>
      <c r="AV51" s="907">
        <v>0</v>
      </c>
      <c r="AW51" s="906">
        <v>0</v>
      </c>
      <c r="AX51" s="907">
        <v>0</v>
      </c>
      <c r="AY51" s="906">
        <v>0</v>
      </c>
      <c r="AZ51" s="907">
        <v>0</v>
      </c>
      <c r="BA51" s="906">
        <v>0</v>
      </c>
      <c r="BB51" s="907">
        <v>0</v>
      </c>
      <c r="BC51" s="906">
        <v>0</v>
      </c>
      <c r="BD51" s="907">
        <v>0</v>
      </c>
      <c r="BE51" s="906">
        <v>0</v>
      </c>
      <c r="BF51" s="907">
        <v>0</v>
      </c>
      <c r="BG51" s="906">
        <v>0</v>
      </c>
      <c r="BH51" s="907">
        <v>0</v>
      </c>
      <c r="BI51" s="906">
        <v>0</v>
      </c>
      <c r="BJ51" s="907">
        <v>0</v>
      </c>
      <c r="BK51" s="906">
        <v>0</v>
      </c>
      <c r="BL51" s="907">
        <v>0</v>
      </c>
      <c r="BM51" s="906">
        <v>0</v>
      </c>
      <c r="BN51" s="907">
        <v>0</v>
      </c>
      <c r="BO51" s="906">
        <v>0</v>
      </c>
      <c r="BP51" s="907">
        <v>0</v>
      </c>
      <c r="BQ51" s="906">
        <v>0</v>
      </c>
      <c r="BR51" s="907">
        <v>0</v>
      </c>
      <c r="BS51" s="906">
        <v>0</v>
      </c>
      <c r="BT51" s="907">
        <v>0</v>
      </c>
      <c r="BU51" s="906">
        <v>0</v>
      </c>
      <c r="BV51" s="907">
        <v>0</v>
      </c>
      <c r="BW51" s="906">
        <v>0</v>
      </c>
      <c r="BX51" s="907">
        <v>0</v>
      </c>
      <c r="BY51" s="908">
        <v>0</v>
      </c>
    </row>
    <row r="52" spans="2:77" s="882" customFormat="1" ht="11.25" outlineLevel="1">
      <c r="B52" s="909">
        <v>459</v>
      </c>
      <c r="C52" s="910" t="s">
        <v>1273</v>
      </c>
      <c r="E52" s="911">
        <v>0</v>
      </c>
      <c r="F52" s="912">
        <v>0</v>
      </c>
      <c r="G52" s="913">
        <v>0</v>
      </c>
      <c r="H52" s="912">
        <v>0</v>
      </c>
      <c r="I52" s="913">
        <v>0</v>
      </c>
      <c r="J52" s="912">
        <v>0</v>
      </c>
      <c r="K52" s="913">
        <v>0</v>
      </c>
      <c r="L52" s="912">
        <v>0</v>
      </c>
      <c r="M52" s="913">
        <v>0</v>
      </c>
      <c r="N52" s="912">
        <v>0</v>
      </c>
      <c r="O52" s="913">
        <v>0</v>
      </c>
      <c r="P52" s="912">
        <v>0</v>
      </c>
      <c r="Q52" s="913">
        <v>0</v>
      </c>
      <c r="R52" s="912">
        <v>0</v>
      </c>
      <c r="S52" s="913">
        <v>0</v>
      </c>
      <c r="T52" s="912">
        <v>0</v>
      </c>
      <c r="U52" s="913">
        <v>0</v>
      </c>
      <c r="V52" s="912">
        <v>0</v>
      </c>
      <c r="W52" s="913">
        <v>0</v>
      </c>
      <c r="X52" s="912">
        <v>0</v>
      </c>
      <c r="Y52" s="913">
        <v>0</v>
      </c>
      <c r="Z52" s="912">
        <v>0</v>
      </c>
      <c r="AA52" s="913">
        <v>0</v>
      </c>
      <c r="AB52" s="912">
        <v>0</v>
      </c>
      <c r="AC52" s="913">
        <v>0</v>
      </c>
      <c r="AD52" s="912">
        <v>0</v>
      </c>
      <c r="AE52" s="913">
        <v>0</v>
      </c>
      <c r="AF52" s="912">
        <v>0</v>
      </c>
      <c r="AG52" s="913">
        <v>0</v>
      </c>
      <c r="AH52" s="912">
        <v>0</v>
      </c>
      <c r="AI52" s="913">
        <v>0</v>
      </c>
      <c r="AJ52" s="912">
        <v>0</v>
      </c>
      <c r="AK52" s="913">
        <v>0</v>
      </c>
      <c r="AL52" s="912">
        <v>0</v>
      </c>
      <c r="AM52" s="913">
        <v>0</v>
      </c>
      <c r="AN52" s="914">
        <v>0</v>
      </c>
      <c r="AO52" s="896"/>
      <c r="AP52" s="911">
        <v>0</v>
      </c>
      <c r="AQ52" s="912">
        <v>0</v>
      </c>
      <c r="AR52" s="913">
        <v>0</v>
      </c>
      <c r="AS52" s="912">
        <v>0</v>
      </c>
      <c r="AT52" s="913">
        <v>0</v>
      </c>
      <c r="AU52" s="912">
        <v>0</v>
      </c>
      <c r="AV52" s="913">
        <v>0</v>
      </c>
      <c r="AW52" s="912">
        <v>0</v>
      </c>
      <c r="AX52" s="913">
        <v>0</v>
      </c>
      <c r="AY52" s="912">
        <v>0</v>
      </c>
      <c r="AZ52" s="913">
        <v>0</v>
      </c>
      <c r="BA52" s="912">
        <v>0</v>
      </c>
      <c r="BB52" s="913">
        <v>0</v>
      </c>
      <c r="BC52" s="912">
        <v>0</v>
      </c>
      <c r="BD52" s="913">
        <v>0</v>
      </c>
      <c r="BE52" s="912">
        <v>0</v>
      </c>
      <c r="BF52" s="913">
        <v>0</v>
      </c>
      <c r="BG52" s="912">
        <v>0</v>
      </c>
      <c r="BH52" s="913">
        <v>0</v>
      </c>
      <c r="BI52" s="912">
        <v>0</v>
      </c>
      <c r="BJ52" s="913">
        <v>0</v>
      </c>
      <c r="BK52" s="912">
        <v>0</v>
      </c>
      <c r="BL52" s="913">
        <v>0</v>
      </c>
      <c r="BM52" s="912">
        <v>0</v>
      </c>
      <c r="BN52" s="913">
        <v>0</v>
      </c>
      <c r="BO52" s="912">
        <v>0</v>
      </c>
      <c r="BP52" s="913">
        <v>0</v>
      </c>
      <c r="BQ52" s="912">
        <v>0</v>
      </c>
      <c r="BR52" s="913">
        <v>0</v>
      </c>
      <c r="BS52" s="912">
        <v>0</v>
      </c>
      <c r="BT52" s="913">
        <v>0</v>
      </c>
      <c r="BU52" s="912">
        <v>0</v>
      </c>
      <c r="BV52" s="913">
        <v>0</v>
      </c>
      <c r="BW52" s="912">
        <v>0</v>
      </c>
      <c r="BX52" s="913">
        <v>0</v>
      </c>
      <c r="BY52" s="914">
        <v>0</v>
      </c>
    </row>
    <row r="53" spans="2:77" s="882" customFormat="1" ht="11.25" outlineLevel="1">
      <c r="B53" s="929">
        <v>460</v>
      </c>
      <c r="C53" s="936" t="s">
        <v>1274</v>
      </c>
      <c r="E53" s="931">
        <v>0</v>
      </c>
      <c r="F53" s="932">
        <v>0</v>
      </c>
      <c r="G53" s="933">
        <v>0</v>
      </c>
      <c r="H53" s="932">
        <v>0</v>
      </c>
      <c r="I53" s="933">
        <v>0</v>
      </c>
      <c r="J53" s="932">
        <v>0</v>
      </c>
      <c r="K53" s="933">
        <v>0</v>
      </c>
      <c r="L53" s="932">
        <v>0</v>
      </c>
      <c r="M53" s="933">
        <v>0</v>
      </c>
      <c r="N53" s="932">
        <v>0</v>
      </c>
      <c r="O53" s="933">
        <v>0</v>
      </c>
      <c r="P53" s="932">
        <v>0</v>
      </c>
      <c r="Q53" s="933">
        <v>0</v>
      </c>
      <c r="R53" s="932">
        <v>0</v>
      </c>
      <c r="S53" s="933">
        <v>0</v>
      </c>
      <c r="T53" s="932">
        <v>0</v>
      </c>
      <c r="U53" s="933">
        <v>0</v>
      </c>
      <c r="V53" s="932">
        <v>0</v>
      </c>
      <c r="W53" s="933">
        <v>0</v>
      </c>
      <c r="X53" s="932">
        <v>0</v>
      </c>
      <c r="Y53" s="933">
        <v>0</v>
      </c>
      <c r="Z53" s="932">
        <v>0</v>
      </c>
      <c r="AA53" s="933">
        <v>0</v>
      </c>
      <c r="AB53" s="932">
        <v>0</v>
      </c>
      <c r="AC53" s="933">
        <v>0</v>
      </c>
      <c r="AD53" s="932">
        <v>0</v>
      </c>
      <c r="AE53" s="933">
        <v>0</v>
      </c>
      <c r="AF53" s="932">
        <v>0</v>
      </c>
      <c r="AG53" s="933">
        <v>0</v>
      </c>
      <c r="AH53" s="932">
        <v>0</v>
      </c>
      <c r="AI53" s="933">
        <v>0</v>
      </c>
      <c r="AJ53" s="932">
        <v>0</v>
      </c>
      <c r="AK53" s="933">
        <v>0</v>
      </c>
      <c r="AL53" s="932">
        <v>0</v>
      </c>
      <c r="AM53" s="933">
        <v>0</v>
      </c>
      <c r="AN53" s="934">
        <v>0</v>
      </c>
      <c r="AO53" s="896"/>
      <c r="AP53" s="931">
        <v>0</v>
      </c>
      <c r="AQ53" s="932">
        <v>0</v>
      </c>
      <c r="AR53" s="933">
        <v>0</v>
      </c>
      <c r="AS53" s="932">
        <v>0</v>
      </c>
      <c r="AT53" s="933">
        <v>0</v>
      </c>
      <c r="AU53" s="932">
        <v>0</v>
      </c>
      <c r="AV53" s="933">
        <v>0</v>
      </c>
      <c r="AW53" s="932">
        <v>0</v>
      </c>
      <c r="AX53" s="933">
        <v>0</v>
      </c>
      <c r="AY53" s="932">
        <v>0</v>
      </c>
      <c r="AZ53" s="933">
        <v>0</v>
      </c>
      <c r="BA53" s="932">
        <v>0</v>
      </c>
      <c r="BB53" s="933">
        <v>0</v>
      </c>
      <c r="BC53" s="932">
        <v>0</v>
      </c>
      <c r="BD53" s="933">
        <v>0</v>
      </c>
      <c r="BE53" s="932">
        <v>0</v>
      </c>
      <c r="BF53" s="933">
        <v>0</v>
      </c>
      <c r="BG53" s="932">
        <v>0</v>
      </c>
      <c r="BH53" s="933">
        <v>0</v>
      </c>
      <c r="BI53" s="932">
        <v>0</v>
      </c>
      <c r="BJ53" s="933">
        <v>0</v>
      </c>
      <c r="BK53" s="932">
        <v>0</v>
      </c>
      <c r="BL53" s="933">
        <v>0</v>
      </c>
      <c r="BM53" s="932">
        <v>0</v>
      </c>
      <c r="BN53" s="933">
        <v>0</v>
      </c>
      <c r="BO53" s="932">
        <v>0</v>
      </c>
      <c r="BP53" s="933">
        <v>0</v>
      </c>
      <c r="BQ53" s="932">
        <v>0</v>
      </c>
      <c r="BR53" s="933">
        <v>0</v>
      </c>
      <c r="BS53" s="932">
        <v>0</v>
      </c>
      <c r="BT53" s="933">
        <v>0</v>
      </c>
      <c r="BU53" s="932">
        <v>0</v>
      </c>
      <c r="BV53" s="933">
        <v>0</v>
      </c>
      <c r="BW53" s="932">
        <v>0</v>
      </c>
      <c r="BX53" s="933">
        <v>0</v>
      </c>
      <c r="BY53" s="934">
        <v>0</v>
      </c>
    </row>
    <row r="54" spans="2:77" s="882" customFormat="1" ht="11.25" outlineLevel="1">
      <c r="B54" s="897">
        <v>461</v>
      </c>
      <c r="C54" s="898" t="s">
        <v>1275</v>
      </c>
      <c r="E54" s="899">
        <v>0</v>
      </c>
      <c r="F54" s="900">
        <v>0</v>
      </c>
      <c r="G54" s="901">
        <v>0</v>
      </c>
      <c r="H54" s="900">
        <v>0</v>
      </c>
      <c r="I54" s="901">
        <v>0</v>
      </c>
      <c r="J54" s="900">
        <v>0</v>
      </c>
      <c r="K54" s="901">
        <v>0</v>
      </c>
      <c r="L54" s="900">
        <v>0</v>
      </c>
      <c r="M54" s="901">
        <v>0</v>
      </c>
      <c r="N54" s="900">
        <v>0</v>
      </c>
      <c r="O54" s="901">
        <v>0</v>
      </c>
      <c r="P54" s="900">
        <v>0</v>
      </c>
      <c r="Q54" s="901">
        <v>0</v>
      </c>
      <c r="R54" s="900">
        <v>0</v>
      </c>
      <c r="S54" s="901">
        <v>0</v>
      </c>
      <c r="T54" s="900">
        <v>0</v>
      </c>
      <c r="U54" s="901">
        <v>0</v>
      </c>
      <c r="V54" s="900">
        <v>0</v>
      </c>
      <c r="W54" s="901">
        <v>0</v>
      </c>
      <c r="X54" s="900">
        <v>0</v>
      </c>
      <c r="Y54" s="901">
        <v>0</v>
      </c>
      <c r="Z54" s="900">
        <v>0</v>
      </c>
      <c r="AA54" s="901">
        <v>0</v>
      </c>
      <c r="AB54" s="900">
        <v>0</v>
      </c>
      <c r="AC54" s="901">
        <v>0</v>
      </c>
      <c r="AD54" s="900">
        <v>0</v>
      </c>
      <c r="AE54" s="901">
        <v>0</v>
      </c>
      <c r="AF54" s="900">
        <v>0</v>
      </c>
      <c r="AG54" s="901">
        <v>0</v>
      </c>
      <c r="AH54" s="900">
        <v>0</v>
      </c>
      <c r="AI54" s="901">
        <v>0</v>
      </c>
      <c r="AJ54" s="900">
        <v>0</v>
      </c>
      <c r="AK54" s="901">
        <v>0</v>
      </c>
      <c r="AL54" s="900">
        <v>0</v>
      </c>
      <c r="AM54" s="901">
        <v>0</v>
      </c>
      <c r="AN54" s="902">
        <v>0</v>
      </c>
      <c r="AO54" s="896"/>
      <c r="AP54" s="899">
        <v>0</v>
      </c>
      <c r="AQ54" s="900">
        <v>0</v>
      </c>
      <c r="AR54" s="901">
        <v>0</v>
      </c>
      <c r="AS54" s="900">
        <v>0</v>
      </c>
      <c r="AT54" s="901">
        <v>0</v>
      </c>
      <c r="AU54" s="900">
        <v>0</v>
      </c>
      <c r="AV54" s="901">
        <v>0</v>
      </c>
      <c r="AW54" s="900">
        <v>0</v>
      </c>
      <c r="AX54" s="901">
        <v>0</v>
      </c>
      <c r="AY54" s="900">
        <v>0</v>
      </c>
      <c r="AZ54" s="901">
        <v>0</v>
      </c>
      <c r="BA54" s="900">
        <v>0</v>
      </c>
      <c r="BB54" s="901">
        <v>0</v>
      </c>
      <c r="BC54" s="900">
        <v>0</v>
      </c>
      <c r="BD54" s="901">
        <v>0</v>
      </c>
      <c r="BE54" s="900">
        <v>0</v>
      </c>
      <c r="BF54" s="901">
        <v>0</v>
      </c>
      <c r="BG54" s="900">
        <v>0</v>
      </c>
      <c r="BH54" s="901">
        <v>0</v>
      </c>
      <c r="BI54" s="900">
        <v>0</v>
      </c>
      <c r="BJ54" s="901">
        <v>0</v>
      </c>
      <c r="BK54" s="900">
        <v>0</v>
      </c>
      <c r="BL54" s="901">
        <v>0</v>
      </c>
      <c r="BM54" s="900">
        <v>0</v>
      </c>
      <c r="BN54" s="901">
        <v>0</v>
      </c>
      <c r="BO54" s="900">
        <v>0</v>
      </c>
      <c r="BP54" s="901">
        <v>0</v>
      </c>
      <c r="BQ54" s="900">
        <v>0</v>
      </c>
      <c r="BR54" s="901">
        <v>0</v>
      </c>
      <c r="BS54" s="900">
        <v>0</v>
      </c>
      <c r="BT54" s="901">
        <v>0</v>
      </c>
      <c r="BU54" s="900">
        <v>0</v>
      </c>
      <c r="BV54" s="901">
        <v>0</v>
      </c>
      <c r="BW54" s="900">
        <v>0</v>
      </c>
      <c r="BX54" s="901">
        <v>0</v>
      </c>
      <c r="BY54" s="902">
        <v>0</v>
      </c>
    </row>
    <row r="55" spans="2:77" s="882" customFormat="1" ht="11.25" outlineLevel="1">
      <c r="B55" s="903">
        <v>462</v>
      </c>
      <c r="C55" s="904" t="s">
        <v>1276</v>
      </c>
      <c r="E55" s="905">
        <v>0</v>
      </c>
      <c r="F55" s="906">
        <v>0</v>
      </c>
      <c r="G55" s="907">
        <v>592627</v>
      </c>
      <c r="H55" s="906">
        <v>592627</v>
      </c>
      <c r="I55" s="907">
        <v>592627</v>
      </c>
      <c r="J55" s="906">
        <v>592627</v>
      </c>
      <c r="K55" s="907">
        <v>592627</v>
      </c>
      <c r="L55" s="906">
        <v>506647</v>
      </c>
      <c r="M55" s="907">
        <v>506647</v>
      </c>
      <c r="N55" s="906">
        <v>506647</v>
      </c>
      <c r="O55" s="907">
        <v>265290</v>
      </c>
      <c r="P55" s="906">
        <v>265290</v>
      </c>
      <c r="Q55" s="907">
        <v>0</v>
      </c>
      <c r="R55" s="906">
        <v>0</v>
      </c>
      <c r="S55" s="907">
        <v>0</v>
      </c>
      <c r="T55" s="906">
        <v>0</v>
      </c>
      <c r="U55" s="907">
        <v>0</v>
      </c>
      <c r="V55" s="906">
        <v>0</v>
      </c>
      <c r="W55" s="907">
        <v>0</v>
      </c>
      <c r="X55" s="906">
        <v>0</v>
      </c>
      <c r="Y55" s="907">
        <v>0</v>
      </c>
      <c r="Z55" s="906">
        <v>0</v>
      </c>
      <c r="AA55" s="907">
        <v>0</v>
      </c>
      <c r="AB55" s="906">
        <v>0</v>
      </c>
      <c r="AC55" s="907">
        <v>0</v>
      </c>
      <c r="AD55" s="906">
        <v>0</v>
      </c>
      <c r="AE55" s="907">
        <v>0</v>
      </c>
      <c r="AF55" s="906">
        <v>0</v>
      </c>
      <c r="AG55" s="907">
        <v>0</v>
      </c>
      <c r="AH55" s="906">
        <v>0</v>
      </c>
      <c r="AI55" s="907">
        <v>0</v>
      </c>
      <c r="AJ55" s="906">
        <v>0</v>
      </c>
      <c r="AK55" s="907">
        <v>0</v>
      </c>
      <c r="AL55" s="906">
        <v>0</v>
      </c>
      <c r="AM55" s="907">
        <v>0</v>
      </c>
      <c r="AN55" s="908">
        <v>0</v>
      </c>
      <c r="AO55" s="896"/>
      <c r="AP55" s="905">
        <v>0</v>
      </c>
      <c r="AQ55" s="906">
        <v>0</v>
      </c>
      <c r="AR55" s="907">
        <v>0</v>
      </c>
      <c r="AS55" s="906">
        <v>0</v>
      </c>
      <c r="AT55" s="907">
        <v>0</v>
      </c>
      <c r="AU55" s="906">
        <v>0</v>
      </c>
      <c r="AV55" s="907">
        <v>0</v>
      </c>
      <c r="AW55" s="906">
        <v>0</v>
      </c>
      <c r="AX55" s="907">
        <v>0</v>
      </c>
      <c r="AY55" s="906">
        <v>0</v>
      </c>
      <c r="AZ55" s="907">
        <v>0</v>
      </c>
      <c r="BA55" s="906">
        <v>0</v>
      </c>
      <c r="BB55" s="907">
        <v>0</v>
      </c>
      <c r="BC55" s="906">
        <v>0</v>
      </c>
      <c r="BD55" s="907">
        <v>0</v>
      </c>
      <c r="BE55" s="906">
        <v>0</v>
      </c>
      <c r="BF55" s="907">
        <v>0</v>
      </c>
      <c r="BG55" s="906">
        <v>0</v>
      </c>
      <c r="BH55" s="907">
        <v>0</v>
      </c>
      <c r="BI55" s="906">
        <v>0</v>
      </c>
      <c r="BJ55" s="907">
        <v>0</v>
      </c>
      <c r="BK55" s="906">
        <v>0</v>
      </c>
      <c r="BL55" s="907">
        <v>0</v>
      </c>
      <c r="BM55" s="906">
        <v>0</v>
      </c>
      <c r="BN55" s="907">
        <v>0</v>
      </c>
      <c r="BO55" s="906">
        <v>0</v>
      </c>
      <c r="BP55" s="907">
        <v>0</v>
      </c>
      <c r="BQ55" s="906">
        <v>0</v>
      </c>
      <c r="BR55" s="907">
        <v>0</v>
      </c>
      <c r="BS55" s="906">
        <v>0</v>
      </c>
      <c r="BT55" s="907">
        <v>0</v>
      </c>
      <c r="BU55" s="906">
        <v>0</v>
      </c>
      <c r="BV55" s="907">
        <v>0</v>
      </c>
      <c r="BW55" s="906">
        <v>0</v>
      </c>
      <c r="BX55" s="907">
        <v>0</v>
      </c>
      <c r="BY55" s="908">
        <v>0</v>
      </c>
    </row>
    <row r="56" spans="2:77" s="882" customFormat="1" ht="11.25" outlineLevel="1">
      <c r="B56" s="915">
        <v>463</v>
      </c>
      <c r="C56" s="916" t="s">
        <v>1243</v>
      </c>
      <c r="E56" s="917">
        <v>0</v>
      </c>
      <c r="F56" s="918">
        <v>0</v>
      </c>
      <c r="G56" s="919">
        <v>1991210</v>
      </c>
      <c r="H56" s="918">
        <v>1991210</v>
      </c>
      <c r="I56" s="919">
        <v>1991210</v>
      </c>
      <c r="J56" s="918">
        <v>1991210</v>
      </c>
      <c r="K56" s="919">
        <v>1984252</v>
      </c>
      <c r="L56" s="918">
        <v>1972951</v>
      </c>
      <c r="M56" s="919">
        <v>1972951</v>
      </c>
      <c r="N56" s="918">
        <v>1972951</v>
      </c>
      <c r="O56" s="919">
        <v>1972951</v>
      </c>
      <c r="P56" s="918">
        <v>1972951</v>
      </c>
      <c r="Q56" s="919">
        <v>1972951</v>
      </c>
      <c r="R56" s="918">
        <v>1972109</v>
      </c>
      <c r="S56" s="919">
        <v>1972109</v>
      </c>
      <c r="T56" s="918">
        <v>1972109</v>
      </c>
      <c r="U56" s="919">
        <v>1972109</v>
      </c>
      <c r="V56" s="918">
        <v>1967437</v>
      </c>
      <c r="W56" s="919">
        <v>1967437</v>
      </c>
      <c r="X56" s="918">
        <v>1966040</v>
      </c>
      <c r="Y56" s="919">
        <v>1931811</v>
      </c>
      <c r="Z56" s="918">
        <v>242753</v>
      </c>
      <c r="AA56" s="919">
        <v>482</v>
      </c>
      <c r="AB56" s="918">
        <v>482</v>
      </c>
      <c r="AC56" s="919">
        <v>0</v>
      </c>
      <c r="AD56" s="918">
        <v>0</v>
      </c>
      <c r="AE56" s="919">
        <v>0</v>
      </c>
      <c r="AF56" s="918">
        <v>0</v>
      </c>
      <c r="AG56" s="919">
        <v>0</v>
      </c>
      <c r="AH56" s="918">
        <v>0</v>
      </c>
      <c r="AI56" s="919">
        <v>0</v>
      </c>
      <c r="AJ56" s="918">
        <v>0</v>
      </c>
      <c r="AK56" s="919">
        <v>0</v>
      </c>
      <c r="AL56" s="918">
        <v>0</v>
      </c>
      <c r="AM56" s="919">
        <v>0</v>
      </c>
      <c r="AN56" s="920">
        <v>0</v>
      </c>
      <c r="AO56" s="896"/>
      <c r="AP56" s="917">
        <v>0</v>
      </c>
      <c r="AQ56" s="918">
        <v>0</v>
      </c>
      <c r="AR56" s="919">
        <v>255</v>
      </c>
      <c r="AS56" s="918">
        <v>255</v>
      </c>
      <c r="AT56" s="919">
        <v>255</v>
      </c>
      <c r="AU56" s="918">
        <v>255</v>
      </c>
      <c r="AV56" s="919">
        <v>254</v>
      </c>
      <c r="AW56" s="918">
        <v>252</v>
      </c>
      <c r="AX56" s="919">
        <v>252</v>
      </c>
      <c r="AY56" s="918">
        <v>252</v>
      </c>
      <c r="AZ56" s="919">
        <v>252</v>
      </c>
      <c r="BA56" s="918">
        <v>252</v>
      </c>
      <c r="BB56" s="919">
        <v>252</v>
      </c>
      <c r="BC56" s="918">
        <v>252</v>
      </c>
      <c r="BD56" s="919">
        <v>252</v>
      </c>
      <c r="BE56" s="918">
        <v>252</v>
      </c>
      <c r="BF56" s="919">
        <v>252</v>
      </c>
      <c r="BG56" s="918">
        <v>251</v>
      </c>
      <c r="BH56" s="919">
        <v>251</v>
      </c>
      <c r="BI56" s="918">
        <v>251</v>
      </c>
      <c r="BJ56" s="919">
        <v>213</v>
      </c>
      <c r="BK56" s="918">
        <v>115</v>
      </c>
      <c r="BL56" s="919">
        <v>0</v>
      </c>
      <c r="BM56" s="918">
        <v>0</v>
      </c>
      <c r="BN56" s="919">
        <v>0</v>
      </c>
      <c r="BO56" s="918">
        <v>0</v>
      </c>
      <c r="BP56" s="919">
        <v>0</v>
      </c>
      <c r="BQ56" s="918">
        <v>0</v>
      </c>
      <c r="BR56" s="919">
        <v>0</v>
      </c>
      <c r="BS56" s="918">
        <v>0</v>
      </c>
      <c r="BT56" s="919">
        <v>0</v>
      </c>
      <c r="BU56" s="918">
        <v>0</v>
      </c>
      <c r="BV56" s="919">
        <v>0</v>
      </c>
      <c r="BW56" s="918">
        <v>0</v>
      </c>
      <c r="BX56" s="919">
        <v>0</v>
      </c>
      <c r="BY56" s="920">
        <v>0</v>
      </c>
    </row>
    <row r="57" spans="2:77" s="882" customFormat="1" ht="11.25" outlineLevel="1">
      <c r="B57" s="921">
        <v>464</v>
      </c>
      <c r="C57" s="937" t="s">
        <v>1231</v>
      </c>
      <c r="E57" s="923">
        <v>0</v>
      </c>
      <c r="F57" s="924">
        <v>0</v>
      </c>
      <c r="G57" s="925">
        <v>0</v>
      </c>
      <c r="H57" s="924">
        <v>0</v>
      </c>
      <c r="I57" s="925">
        <v>0</v>
      </c>
      <c r="J57" s="924">
        <v>0</v>
      </c>
      <c r="K57" s="925">
        <v>0</v>
      </c>
      <c r="L57" s="924">
        <v>0</v>
      </c>
      <c r="M57" s="925">
        <v>0</v>
      </c>
      <c r="N57" s="924">
        <v>0</v>
      </c>
      <c r="O57" s="925">
        <v>0</v>
      </c>
      <c r="P57" s="924">
        <v>0</v>
      </c>
      <c r="Q57" s="925">
        <v>0</v>
      </c>
      <c r="R57" s="924">
        <v>0</v>
      </c>
      <c r="S57" s="925">
        <v>0</v>
      </c>
      <c r="T57" s="924">
        <v>0</v>
      </c>
      <c r="U57" s="925">
        <v>0</v>
      </c>
      <c r="V57" s="924">
        <v>0</v>
      </c>
      <c r="W57" s="925">
        <v>0</v>
      </c>
      <c r="X57" s="924">
        <v>0</v>
      </c>
      <c r="Y57" s="925">
        <v>0</v>
      </c>
      <c r="Z57" s="924">
        <v>0</v>
      </c>
      <c r="AA57" s="925">
        <v>0</v>
      </c>
      <c r="AB57" s="924">
        <v>0</v>
      </c>
      <c r="AC57" s="925">
        <v>0</v>
      </c>
      <c r="AD57" s="924">
        <v>0</v>
      </c>
      <c r="AE57" s="925">
        <v>0</v>
      </c>
      <c r="AF57" s="924">
        <v>0</v>
      </c>
      <c r="AG57" s="925">
        <v>0</v>
      </c>
      <c r="AH57" s="924">
        <v>0</v>
      </c>
      <c r="AI57" s="925">
        <v>0</v>
      </c>
      <c r="AJ57" s="924">
        <v>0</v>
      </c>
      <c r="AK57" s="925">
        <v>0</v>
      </c>
      <c r="AL57" s="924">
        <v>0</v>
      </c>
      <c r="AM57" s="925">
        <v>0</v>
      </c>
      <c r="AN57" s="926">
        <v>0</v>
      </c>
      <c r="AO57" s="896"/>
      <c r="AP57" s="923">
        <v>0</v>
      </c>
      <c r="AQ57" s="924">
        <v>0</v>
      </c>
      <c r="AR57" s="925">
        <v>0</v>
      </c>
      <c r="AS57" s="924">
        <v>0</v>
      </c>
      <c r="AT57" s="925">
        <v>0</v>
      </c>
      <c r="AU57" s="924">
        <v>0</v>
      </c>
      <c r="AV57" s="925">
        <v>0</v>
      </c>
      <c r="AW57" s="924">
        <v>0</v>
      </c>
      <c r="AX57" s="925">
        <v>0</v>
      </c>
      <c r="AY57" s="924">
        <v>0</v>
      </c>
      <c r="AZ57" s="925">
        <v>0</v>
      </c>
      <c r="BA57" s="924">
        <v>0</v>
      </c>
      <c r="BB57" s="925">
        <v>0</v>
      </c>
      <c r="BC57" s="924">
        <v>0</v>
      </c>
      <c r="BD57" s="925">
        <v>0</v>
      </c>
      <c r="BE57" s="924">
        <v>0</v>
      </c>
      <c r="BF57" s="925">
        <v>0</v>
      </c>
      <c r="BG57" s="924">
        <v>0</v>
      </c>
      <c r="BH57" s="925">
        <v>0</v>
      </c>
      <c r="BI57" s="924">
        <v>0</v>
      </c>
      <c r="BJ57" s="925">
        <v>0</v>
      </c>
      <c r="BK57" s="924">
        <v>0</v>
      </c>
      <c r="BL57" s="925">
        <v>0</v>
      </c>
      <c r="BM57" s="924">
        <v>0</v>
      </c>
      <c r="BN57" s="925">
        <v>0</v>
      </c>
      <c r="BO57" s="924">
        <v>0</v>
      </c>
      <c r="BP57" s="925">
        <v>0</v>
      </c>
      <c r="BQ57" s="924">
        <v>0</v>
      </c>
      <c r="BR57" s="925">
        <v>0</v>
      </c>
      <c r="BS57" s="924">
        <v>0</v>
      </c>
      <c r="BT57" s="925">
        <v>0</v>
      </c>
      <c r="BU57" s="924">
        <v>0</v>
      </c>
      <c r="BV57" s="925">
        <v>0</v>
      </c>
      <c r="BW57" s="924">
        <v>0</v>
      </c>
      <c r="BX57" s="925">
        <v>0</v>
      </c>
      <c r="BY57" s="926">
        <v>0</v>
      </c>
    </row>
    <row r="58" spans="2:77" s="882" customFormat="1" ht="11.25" outlineLevel="1">
      <c r="B58" s="909">
        <v>465</v>
      </c>
      <c r="C58" s="910" t="s">
        <v>1232</v>
      </c>
      <c r="E58" s="911">
        <v>0</v>
      </c>
      <c r="F58" s="912">
        <v>0</v>
      </c>
      <c r="G58" s="913">
        <v>0</v>
      </c>
      <c r="H58" s="912">
        <v>0</v>
      </c>
      <c r="I58" s="913">
        <v>0</v>
      </c>
      <c r="J58" s="912">
        <v>0</v>
      </c>
      <c r="K58" s="913">
        <v>0</v>
      </c>
      <c r="L58" s="912">
        <v>0</v>
      </c>
      <c r="M58" s="913">
        <v>0</v>
      </c>
      <c r="N58" s="912">
        <v>0</v>
      </c>
      <c r="O58" s="913">
        <v>0</v>
      </c>
      <c r="P58" s="912">
        <v>0</v>
      </c>
      <c r="Q58" s="913">
        <v>0</v>
      </c>
      <c r="R58" s="912">
        <v>0</v>
      </c>
      <c r="S58" s="913">
        <v>0</v>
      </c>
      <c r="T58" s="912">
        <v>0</v>
      </c>
      <c r="U58" s="913">
        <v>0</v>
      </c>
      <c r="V58" s="912">
        <v>0</v>
      </c>
      <c r="W58" s="913">
        <v>0</v>
      </c>
      <c r="X58" s="912">
        <v>0</v>
      </c>
      <c r="Y58" s="913">
        <v>0</v>
      </c>
      <c r="Z58" s="912">
        <v>0</v>
      </c>
      <c r="AA58" s="913">
        <v>0</v>
      </c>
      <c r="AB58" s="912">
        <v>0</v>
      </c>
      <c r="AC58" s="913">
        <v>0</v>
      </c>
      <c r="AD58" s="912">
        <v>0</v>
      </c>
      <c r="AE58" s="913">
        <v>0</v>
      </c>
      <c r="AF58" s="912">
        <v>0</v>
      </c>
      <c r="AG58" s="913">
        <v>0</v>
      </c>
      <c r="AH58" s="912">
        <v>0</v>
      </c>
      <c r="AI58" s="913">
        <v>0</v>
      </c>
      <c r="AJ58" s="912">
        <v>0</v>
      </c>
      <c r="AK58" s="913">
        <v>0</v>
      </c>
      <c r="AL58" s="912">
        <v>0</v>
      </c>
      <c r="AM58" s="913">
        <v>0</v>
      </c>
      <c r="AN58" s="914">
        <v>0</v>
      </c>
      <c r="AO58" s="896"/>
      <c r="AP58" s="911">
        <v>0</v>
      </c>
      <c r="AQ58" s="912">
        <v>0</v>
      </c>
      <c r="AR58" s="913">
        <v>0</v>
      </c>
      <c r="AS58" s="912">
        <v>0</v>
      </c>
      <c r="AT58" s="913">
        <v>0</v>
      </c>
      <c r="AU58" s="912">
        <v>0</v>
      </c>
      <c r="AV58" s="913">
        <v>0</v>
      </c>
      <c r="AW58" s="912">
        <v>0</v>
      </c>
      <c r="AX58" s="913">
        <v>0</v>
      </c>
      <c r="AY58" s="912">
        <v>0</v>
      </c>
      <c r="AZ58" s="913">
        <v>0</v>
      </c>
      <c r="BA58" s="912">
        <v>0</v>
      </c>
      <c r="BB58" s="913">
        <v>0</v>
      </c>
      <c r="BC58" s="912">
        <v>0</v>
      </c>
      <c r="BD58" s="913">
        <v>0</v>
      </c>
      <c r="BE58" s="912">
        <v>0</v>
      </c>
      <c r="BF58" s="913">
        <v>0</v>
      </c>
      <c r="BG58" s="912">
        <v>0</v>
      </c>
      <c r="BH58" s="913">
        <v>0</v>
      </c>
      <c r="BI58" s="912">
        <v>0</v>
      </c>
      <c r="BJ58" s="913">
        <v>0</v>
      </c>
      <c r="BK58" s="912">
        <v>0</v>
      </c>
      <c r="BL58" s="913">
        <v>0</v>
      </c>
      <c r="BM58" s="912">
        <v>0</v>
      </c>
      <c r="BN58" s="913">
        <v>0</v>
      </c>
      <c r="BO58" s="912">
        <v>0</v>
      </c>
      <c r="BP58" s="913">
        <v>0</v>
      </c>
      <c r="BQ58" s="912">
        <v>0</v>
      </c>
      <c r="BR58" s="913">
        <v>0</v>
      </c>
      <c r="BS58" s="912">
        <v>0</v>
      </c>
      <c r="BT58" s="913">
        <v>0</v>
      </c>
      <c r="BU58" s="912">
        <v>0</v>
      </c>
      <c r="BV58" s="913">
        <v>0</v>
      </c>
      <c r="BW58" s="912">
        <v>0</v>
      </c>
      <c r="BX58" s="913">
        <v>0</v>
      </c>
      <c r="BY58" s="914">
        <v>0</v>
      </c>
    </row>
    <row r="59" spans="2:77" s="882" customFormat="1" ht="11.25" outlineLevel="1">
      <c r="B59" s="929">
        <v>466</v>
      </c>
      <c r="C59" s="936" t="s">
        <v>1233</v>
      </c>
      <c r="E59" s="931">
        <v>0</v>
      </c>
      <c r="F59" s="932">
        <v>0</v>
      </c>
      <c r="G59" s="933">
        <v>0</v>
      </c>
      <c r="H59" s="932">
        <v>0</v>
      </c>
      <c r="I59" s="933">
        <v>0</v>
      </c>
      <c r="J59" s="932">
        <v>0</v>
      </c>
      <c r="K59" s="933">
        <v>0</v>
      </c>
      <c r="L59" s="932">
        <v>0</v>
      </c>
      <c r="M59" s="933">
        <v>0</v>
      </c>
      <c r="N59" s="932">
        <v>0</v>
      </c>
      <c r="O59" s="933">
        <v>0</v>
      </c>
      <c r="P59" s="932">
        <v>0</v>
      </c>
      <c r="Q59" s="933">
        <v>0</v>
      </c>
      <c r="R59" s="932">
        <v>0</v>
      </c>
      <c r="S59" s="933">
        <v>0</v>
      </c>
      <c r="T59" s="932">
        <v>0</v>
      </c>
      <c r="U59" s="933">
        <v>0</v>
      </c>
      <c r="V59" s="932">
        <v>0</v>
      </c>
      <c r="W59" s="933">
        <v>0</v>
      </c>
      <c r="X59" s="932">
        <v>0</v>
      </c>
      <c r="Y59" s="933">
        <v>0</v>
      </c>
      <c r="Z59" s="932">
        <v>0</v>
      </c>
      <c r="AA59" s="933">
        <v>0</v>
      </c>
      <c r="AB59" s="932">
        <v>0</v>
      </c>
      <c r="AC59" s="933">
        <v>0</v>
      </c>
      <c r="AD59" s="932">
        <v>0</v>
      </c>
      <c r="AE59" s="933">
        <v>0</v>
      </c>
      <c r="AF59" s="932">
        <v>0</v>
      </c>
      <c r="AG59" s="933">
        <v>0</v>
      </c>
      <c r="AH59" s="932">
        <v>0</v>
      </c>
      <c r="AI59" s="933">
        <v>0</v>
      </c>
      <c r="AJ59" s="932">
        <v>0</v>
      </c>
      <c r="AK59" s="933">
        <v>0</v>
      </c>
      <c r="AL59" s="932">
        <v>0</v>
      </c>
      <c r="AM59" s="933">
        <v>0</v>
      </c>
      <c r="AN59" s="934">
        <v>0</v>
      </c>
      <c r="AO59" s="896"/>
      <c r="AP59" s="931">
        <v>0</v>
      </c>
      <c r="AQ59" s="932">
        <v>0</v>
      </c>
      <c r="AR59" s="933">
        <v>0</v>
      </c>
      <c r="AS59" s="932">
        <v>0</v>
      </c>
      <c r="AT59" s="933">
        <v>0</v>
      </c>
      <c r="AU59" s="932">
        <v>0</v>
      </c>
      <c r="AV59" s="933">
        <v>0</v>
      </c>
      <c r="AW59" s="932">
        <v>0</v>
      </c>
      <c r="AX59" s="933">
        <v>0</v>
      </c>
      <c r="AY59" s="932">
        <v>0</v>
      </c>
      <c r="AZ59" s="933">
        <v>0</v>
      </c>
      <c r="BA59" s="932">
        <v>0</v>
      </c>
      <c r="BB59" s="933">
        <v>0</v>
      </c>
      <c r="BC59" s="932">
        <v>0</v>
      </c>
      <c r="BD59" s="933">
        <v>0</v>
      </c>
      <c r="BE59" s="932">
        <v>0</v>
      </c>
      <c r="BF59" s="933">
        <v>0</v>
      </c>
      <c r="BG59" s="932">
        <v>0</v>
      </c>
      <c r="BH59" s="933">
        <v>0</v>
      </c>
      <c r="BI59" s="932">
        <v>0</v>
      </c>
      <c r="BJ59" s="933">
        <v>0</v>
      </c>
      <c r="BK59" s="932">
        <v>0</v>
      </c>
      <c r="BL59" s="933">
        <v>0</v>
      </c>
      <c r="BM59" s="932">
        <v>0</v>
      </c>
      <c r="BN59" s="933">
        <v>0</v>
      </c>
      <c r="BO59" s="932">
        <v>0</v>
      </c>
      <c r="BP59" s="933">
        <v>0</v>
      </c>
      <c r="BQ59" s="932">
        <v>0</v>
      </c>
      <c r="BR59" s="933">
        <v>0</v>
      </c>
      <c r="BS59" s="932">
        <v>0</v>
      </c>
      <c r="BT59" s="933">
        <v>0</v>
      </c>
      <c r="BU59" s="932">
        <v>0</v>
      </c>
      <c r="BV59" s="933">
        <v>0</v>
      </c>
      <c r="BW59" s="932">
        <v>0</v>
      </c>
      <c r="BX59" s="933">
        <v>0</v>
      </c>
      <c r="BY59" s="934">
        <v>0</v>
      </c>
    </row>
    <row r="60" spans="2:77" s="882" customFormat="1" ht="11.25" outlineLevel="1">
      <c r="B60" s="897">
        <v>467</v>
      </c>
      <c r="C60" s="898" t="s">
        <v>1277</v>
      </c>
      <c r="E60" s="899">
        <v>0</v>
      </c>
      <c r="F60" s="900">
        <v>0</v>
      </c>
      <c r="G60" s="901">
        <v>0</v>
      </c>
      <c r="H60" s="900">
        <v>0</v>
      </c>
      <c r="I60" s="901">
        <v>0</v>
      </c>
      <c r="J60" s="900">
        <v>0</v>
      </c>
      <c r="K60" s="901">
        <v>0</v>
      </c>
      <c r="L60" s="900">
        <v>0</v>
      </c>
      <c r="M60" s="901">
        <v>0</v>
      </c>
      <c r="N60" s="900">
        <v>0</v>
      </c>
      <c r="O60" s="901">
        <v>0</v>
      </c>
      <c r="P60" s="900">
        <v>0</v>
      </c>
      <c r="Q60" s="901">
        <v>0</v>
      </c>
      <c r="R60" s="900">
        <v>0</v>
      </c>
      <c r="S60" s="901">
        <v>0</v>
      </c>
      <c r="T60" s="900">
        <v>0</v>
      </c>
      <c r="U60" s="901">
        <v>0</v>
      </c>
      <c r="V60" s="900">
        <v>0</v>
      </c>
      <c r="W60" s="901">
        <v>0</v>
      </c>
      <c r="X60" s="900">
        <v>0</v>
      </c>
      <c r="Y60" s="901">
        <v>0</v>
      </c>
      <c r="Z60" s="900">
        <v>0</v>
      </c>
      <c r="AA60" s="901">
        <v>0</v>
      </c>
      <c r="AB60" s="900">
        <v>0</v>
      </c>
      <c r="AC60" s="901">
        <v>0</v>
      </c>
      <c r="AD60" s="900">
        <v>0</v>
      </c>
      <c r="AE60" s="901">
        <v>0</v>
      </c>
      <c r="AF60" s="900">
        <v>0</v>
      </c>
      <c r="AG60" s="901">
        <v>0</v>
      </c>
      <c r="AH60" s="900">
        <v>0</v>
      </c>
      <c r="AI60" s="901">
        <v>0</v>
      </c>
      <c r="AJ60" s="900">
        <v>0</v>
      </c>
      <c r="AK60" s="901">
        <v>0</v>
      </c>
      <c r="AL60" s="900">
        <v>0</v>
      </c>
      <c r="AM60" s="901">
        <v>0</v>
      </c>
      <c r="AN60" s="902">
        <v>0</v>
      </c>
      <c r="AO60" s="896"/>
      <c r="AP60" s="899">
        <v>0</v>
      </c>
      <c r="AQ60" s="900">
        <v>0</v>
      </c>
      <c r="AR60" s="901">
        <v>0</v>
      </c>
      <c r="AS60" s="900">
        <v>0</v>
      </c>
      <c r="AT60" s="901">
        <v>0</v>
      </c>
      <c r="AU60" s="900">
        <v>0</v>
      </c>
      <c r="AV60" s="901">
        <v>0</v>
      </c>
      <c r="AW60" s="900">
        <v>0</v>
      </c>
      <c r="AX60" s="901">
        <v>0</v>
      </c>
      <c r="AY60" s="900">
        <v>0</v>
      </c>
      <c r="AZ60" s="901">
        <v>0</v>
      </c>
      <c r="BA60" s="900">
        <v>0</v>
      </c>
      <c r="BB60" s="901">
        <v>0</v>
      </c>
      <c r="BC60" s="900">
        <v>0</v>
      </c>
      <c r="BD60" s="901">
        <v>0</v>
      </c>
      <c r="BE60" s="900">
        <v>0</v>
      </c>
      <c r="BF60" s="901">
        <v>0</v>
      </c>
      <c r="BG60" s="900">
        <v>0</v>
      </c>
      <c r="BH60" s="901">
        <v>0</v>
      </c>
      <c r="BI60" s="900">
        <v>0</v>
      </c>
      <c r="BJ60" s="901">
        <v>0</v>
      </c>
      <c r="BK60" s="900">
        <v>0</v>
      </c>
      <c r="BL60" s="901">
        <v>0</v>
      </c>
      <c r="BM60" s="900">
        <v>0</v>
      </c>
      <c r="BN60" s="901">
        <v>0</v>
      </c>
      <c r="BO60" s="900">
        <v>0</v>
      </c>
      <c r="BP60" s="901">
        <v>0</v>
      </c>
      <c r="BQ60" s="900">
        <v>0</v>
      </c>
      <c r="BR60" s="901">
        <v>0</v>
      </c>
      <c r="BS60" s="900">
        <v>0</v>
      </c>
      <c r="BT60" s="901">
        <v>0</v>
      </c>
      <c r="BU60" s="900">
        <v>0</v>
      </c>
      <c r="BV60" s="901">
        <v>0</v>
      </c>
      <c r="BW60" s="900">
        <v>0</v>
      </c>
      <c r="BX60" s="901">
        <v>0</v>
      </c>
      <c r="BY60" s="902">
        <v>0</v>
      </c>
    </row>
    <row r="61" spans="2:77" s="882" customFormat="1" ht="11.25" outlineLevel="1">
      <c r="B61" s="929">
        <v>468</v>
      </c>
      <c r="C61" s="936" t="s">
        <v>1278</v>
      </c>
      <c r="E61" s="931">
        <v>0</v>
      </c>
      <c r="F61" s="932">
        <v>0</v>
      </c>
      <c r="G61" s="933">
        <v>0</v>
      </c>
      <c r="H61" s="932">
        <v>0</v>
      </c>
      <c r="I61" s="933">
        <v>0</v>
      </c>
      <c r="J61" s="932">
        <v>0</v>
      </c>
      <c r="K61" s="933">
        <v>0</v>
      </c>
      <c r="L61" s="932">
        <v>0</v>
      </c>
      <c r="M61" s="933">
        <v>0</v>
      </c>
      <c r="N61" s="932">
        <v>0</v>
      </c>
      <c r="O61" s="933">
        <v>0</v>
      </c>
      <c r="P61" s="932">
        <v>0</v>
      </c>
      <c r="Q61" s="933">
        <v>0</v>
      </c>
      <c r="R61" s="932">
        <v>0</v>
      </c>
      <c r="S61" s="933">
        <v>0</v>
      </c>
      <c r="T61" s="932">
        <v>0</v>
      </c>
      <c r="U61" s="933">
        <v>0</v>
      </c>
      <c r="V61" s="932">
        <v>0</v>
      </c>
      <c r="W61" s="933">
        <v>0</v>
      </c>
      <c r="X61" s="932">
        <v>0</v>
      </c>
      <c r="Y61" s="933">
        <v>0</v>
      </c>
      <c r="Z61" s="932">
        <v>0</v>
      </c>
      <c r="AA61" s="933">
        <v>0</v>
      </c>
      <c r="AB61" s="932">
        <v>0</v>
      </c>
      <c r="AC61" s="933">
        <v>0</v>
      </c>
      <c r="AD61" s="932">
        <v>0</v>
      </c>
      <c r="AE61" s="933">
        <v>0</v>
      </c>
      <c r="AF61" s="932">
        <v>0</v>
      </c>
      <c r="AG61" s="933">
        <v>0</v>
      </c>
      <c r="AH61" s="932">
        <v>0</v>
      </c>
      <c r="AI61" s="933">
        <v>0</v>
      </c>
      <c r="AJ61" s="932">
        <v>0</v>
      </c>
      <c r="AK61" s="933">
        <v>0</v>
      </c>
      <c r="AL61" s="932">
        <v>0</v>
      </c>
      <c r="AM61" s="933">
        <v>0</v>
      </c>
      <c r="AN61" s="934">
        <v>0</v>
      </c>
      <c r="AO61" s="896"/>
      <c r="AP61" s="931">
        <v>0</v>
      </c>
      <c r="AQ61" s="932">
        <v>0</v>
      </c>
      <c r="AR61" s="933">
        <v>0</v>
      </c>
      <c r="AS61" s="932">
        <v>0</v>
      </c>
      <c r="AT61" s="933">
        <v>0</v>
      </c>
      <c r="AU61" s="932">
        <v>0</v>
      </c>
      <c r="AV61" s="933">
        <v>0</v>
      </c>
      <c r="AW61" s="932">
        <v>0</v>
      </c>
      <c r="AX61" s="933">
        <v>0</v>
      </c>
      <c r="AY61" s="932">
        <v>0</v>
      </c>
      <c r="AZ61" s="933">
        <v>0</v>
      </c>
      <c r="BA61" s="932">
        <v>0</v>
      </c>
      <c r="BB61" s="933">
        <v>0</v>
      </c>
      <c r="BC61" s="932">
        <v>0</v>
      </c>
      <c r="BD61" s="933">
        <v>0</v>
      </c>
      <c r="BE61" s="932">
        <v>0</v>
      </c>
      <c r="BF61" s="933">
        <v>0</v>
      </c>
      <c r="BG61" s="932">
        <v>0</v>
      </c>
      <c r="BH61" s="933">
        <v>0</v>
      </c>
      <c r="BI61" s="932">
        <v>0</v>
      </c>
      <c r="BJ61" s="933">
        <v>0</v>
      </c>
      <c r="BK61" s="932">
        <v>0</v>
      </c>
      <c r="BL61" s="933">
        <v>0</v>
      </c>
      <c r="BM61" s="932">
        <v>0</v>
      </c>
      <c r="BN61" s="933">
        <v>0</v>
      </c>
      <c r="BO61" s="932">
        <v>0</v>
      </c>
      <c r="BP61" s="933">
        <v>0</v>
      </c>
      <c r="BQ61" s="932">
        <v>0</v>
      </c>
      <c r="BR61" s="933">
        <v>0</v>
      </c>
      <c r="BS61" s="932">
        <v>0</v>
      </c>
      <c r="BT61" s="933">
        <v>0</v>
      </c>
      <c r="BU61" s="932">
        <v>0</v>
      </c>
      <c r="BV61" s="933">
        <v>0</v>
      </c>
      <c r="BW61" s="932">
        <v>0</v>
      </c>
      <c r="BX61" s="933">
        <v>0</v>
      </c>
      <c r="BY61" s="934">
        <v>0</v>
      </c>
    </row>
    <row r="62" spans="2:77" s="882" customFormat="1" ht="11.25" outlineLevel="1">
      <c r="B62" s="897">
        <v>469</v>
      </c>
      <c r="C62" s="898" t="s">
        <v>1279</v>
      </c>
      <c r="E62" s="899">
        <v>0</v>
      </c>
      <c r="F62" s="900">
        <v>0</v>
      </c>
      <c r="G62" s="901">
        <v>0</v>
      </c>
      <c r="H62" s="900">
        <v>0</v>
      </c>
      <c r="I62" s="901">
        <v>0</v>
      </c>
      <c r="J62" s="900">
        <v>0</v>
      </c>
      <c r="K62" s="901">
        <v>0</v>
      </c>
      <c r="L62" s="900">
        <v>0</v>
      </c>
      <c r="M62" s="901">
        <v>0</v>
      </c>
      <c r="N62" s="900">
        <v>0</v>
      </c>
      <c r="O62" s="901">
        <v>0</v>
      </c>
      <c r="P62" s="900">
        <v>0</v>
      </c>
      <c r="Q62" s="901">
        <v>0</v>
      </c>
      <c r="R62" s="900">
        <v>0</v>
      </c>
      <c r="S62" s="901">
        <v>0</v>
      </c>
      <c r="T62" s="900">
        <v>0</v>
      </c>
      <c r="U62" s="901">
        <v>0</v>
      </c>
      <c r="V62" s="900">
        <v>0</v>
      </c>
      <c r="W62" s="901">
        <v>0</v>
      </c>
      <c r="X62" s="900">
        <v>0</v>
      </c>
      <c r="Y62" s="901">
        <v>0</v>
      </c>
      <c r="Z62" s="900">
        <v>0</v>
      </c>
      <c r="AA62" s="901">
        <v>0</v>
      </c>
      <c r="AB62" s="900">
        <v>0</v>
      </c>
      <c r="AC62" s="901">
        <v>0</v>
      </c>
      <c r="AD62" s="900">
        <v>0</v>
      </c>
      <c r="AE62" s="901">
        <v>0</v>
      </c>
      <c r="AF62" s="900">
        <v>0</v>
      </c>
      <c r="AG62" s="901">
        <v>0</v>
      </c>
      <c r="AH62" s="900">
        <v>0</v>
      </c>
      <c r="AI62" s="901">
        <v>0</v>
      </c>
      <c r="AJ62" s="900">
        <v>0</v>
      </c>
      <c r="AK62" s="901">
        <v>0</v>
      </c>
      <c r="AL62" s="900">
        <v>0</v>
      </c>
      <c r="AM62" s="901">
        <v>0</v>
      </c>
      <c r="AN62" s="902">
        <v>0</v>
      </c>
      <c r="AO62" s="896"/>
      <c r="AP62" s="899">
        <v>0</v>
      </c>
      <c r="AQ62" s="900">
        <v>0</v>
      </c>
      <c r="AR62" s="901">
        <v>0</v>
      </c>
      <c r="AS62" s="900">
        <v>0</v>
      </c>
      <c r="AT62" s="901">
        <v>0</v>
      </c>
      <c r="AU62" s="900">
        <v>0</v>
      </c>
      <c r="AV62" s="901">
        <v>0</v>
      </c>
      <c r="AW62" s="900">
        <v>0</v>
      </c>
      <c r="AX62" s="901">
        <v>0</v>
      </c>
      <c r="AY62" s="900">
        <v>0</v>
      </c>
      <c r="AZ62" s="901">
        <v>0</v>
      </c>
      <c r="BA62" s="900">
        <v>0</v>
      </c>
      <c r="BB62" s="901">
        <v>0</v>
      </c>
      <c r="BC62" s="900">
        <v>0</v>
      </c>
      <c r="BD62" s="901">
        <v>0</v>
      </c>
      <c r="BE62" s="900">
        <v>0</v>
      </c>
      <c r="BF62" s="901">
        <v>0</v>
      </c>
      <c r="BG62" s="900">
        <v>0</v>
      </c>
      <c r="BH62" s="901">
        <v>0</v>
      </c>
      <c r="BI62" s="900">
        <v>0</v>
      </c>
      <c r="BJ62" s="901">
        <v>0</v>
      </c>
      <c r="BK62" s="900">
        <v>0</v>
      </c>
      <c r="BL62" s="901">
        <v>0</v>
      </c>
      <c r="BM62" s="900">
        <v>0</v>
      </c>
      <c r="BN62" s="901">
        <v>0</v>
      </c>
      <c r="BO62" s="900">
        <v>0</v>
      </c>
      <c r="BP62" s="901">
        <v>0</v>
      </c>
      <c r="BQ62" s="900">
        <v>0</v>
      </c>
      <c r="BR62" s="901">
        <v>0</v>
      </c>
      <c r="BS62" s="900">
        <v>0</v>
      </c>
      <c r="BT62" s="901">
        <v>0</v>
      </c>
      <c r="BU62" s="900">
        <v>0</v>
      </c>
      <c r="BV62" s="901">
        <v>0</v>
      </c>
      <c r="BW62" s="900">
        <v>0</v>
      </c>
      <c r="BX62" s="901">
        <v>0</v>
      </c>
      <c r="BY62" s="902">
        <v>0</v>
      </c>
    </row>
    <row r="63" spans="2:77" s="882" customFormat="1" ht="11.25" outlineLevel="1">
      <c r="B63" s="903">
        <v>470</v>
      </c>
      <c r="C63" s="904" t="s">
        <v>1236</v>
      </c>
      <c r="E63" s="905">
        <v>0</v>
      </c>
      <c r="F63" s="906">
        <v>0</v>
      </c>
      <c r="G63" s="907">
        <v>0</v>
      </c>
      <c r="H63" s="906">
        <v>0</v>
      </c>
      <c r="I63" s="907">
        <v>0</v>
      </c>
      <c r="J63" s="906">
        <v>0</v>
      </c>
      <c r="K63" s="907">
        <v>0</v>
      </c>
      <c r="L63" s="906">
        <v>0</v>
      </c>
      <c r="M63" s="907">
        <v>0</v>
      </c>
      <c r="N63" s="906">
        <v>0</v>
      </c>
      <c r="O63" s="907">
        <v>0</v>
      </c>
      <c r="P63" s="906">
        <v>0</v>
      </c>
      <c r="Q63" s="907">
        <v>0</v>
      </c>
      <c r="R63" s="906">
        <v>0</v>
      </c>
      <c r="S63" s="907">
        <v>0</v>
      </c>
      <c r="T63" s="906">
        <v>0</v>
      </c>
      <c r="U63" s="907">
        <v>0</v>
      </c>
      <c r="V63" s="906">
        <v>0</v>
      </c>
      <c r="W63" s="907">
        <v>0</v>
      </c>
      <c r="X63" s="906">
        <v>0</v>
      </c>
      <c r="Y63" s="907">
        <v>0</v>
      </c>
      <c r="Z63" s="906">
        <v>0</v>
      </c>
      <c r="AA63" s="907">
        <v>0</v>
      </c>
      <c r="AB63" s="906">
        <v>0</v>
      </c>
      <c r="AC63" s="907">
        <v>0</v>
      </c>
      <c r="AD63" s="906">
        <v>0</v>
      </c>
      <c r="AE63" s="907">
        <v>0</v>
      </c>
      <c r="AF63" s="906">
        <v>0</v>
      </c>
      <c r="AG63" s="907">
        <v>0</v>
      </c>
      <c r="AH63" s="906">
        <v>0</v>
      </c>
      <c r="AI63" s="907">
        <v>0</v>
      </c>
      <c r="AJ63" s="906">
        <v>0</v>
      </c>
      <c r="AK63" s="907">
        <v>0</v>
      </c>
      <c r="AL63" s="906">
        <v>0</v>
      </c>
      <c r="AM63" s="907">
        <v>0</v>
      </c>
      <c r="AN63" s="908">
        <v>0</v>
      </c>
      <c r="AO63" s="896"/>
      <c r="AP63" s="905">
        <v>0</v>
      </c>
      <c r="AQ63" s="906">
        <v>0</v>
      </c>
      <c r="AR63" s="907">
        <v>0</v>
      </c>
      <c r="AS63" s="906">
        <v>0</v>
      </c>
      <c r="AT63" s="907">
        <v>0</v>
      </c>
      <c r="AU63" s="906">
        <v>0</v>
      </c>
      <c r="AV63" s="907">
        <v>0</v>
      </c>
      <c r="AW63" s="906">
        <v>0</v>
      </c>
      <c r="AX63" s="907">
        <v>0</v>
      </c>
      <c r="AY63" s="906">
        <v>0</v>
      </c>
      <c r="AZ63" s="907">
        <v>0</v>
      </c>
      <c r="BA63" s="906">
        <v>0</v>
      </c>
      <c r="BB63" s="907">
        <v>0</v>
      </c>
      <c r="BC63" s="906">
        <v>0</v>
      </c>
      <c r="BD63" s="907">
        <v>0</v>
      </c>
      <c r="BE63" s="906">
        <v>0</v>
      </c>
      <c r="BF63" s="907">
        <v>0</v>
      </c>
      <c r="BG63" s="906">
        <v>0</v>
      </c>
      <c r="BH63" s="907">
        <v>0</v>
      </c>
      <c r="BI63" s="906">
        <v>0</v>
      </c>
      <c r="BJ63" s="907">
        <v>0</v>
      </c>
      <c r="BK63" s="906">
        <v>0</v>
      </c>
      <c r="BL63" s="907">
        <v>0</v>
      </c>
      <c r="BM63" s="906">
        <v>0</v>
      </c>
      <c r="BN63" s="907">
        <v>0</v>
      </c>
      <c r="BO63" s="906">
        <v>0</v>
      </c>
      <c r="BP63" s="907">
        <v>0</v>
      </c>
      <c r="BQ63" s="906">
        <v>0</v>
      </c>
      <c r="BR63" s="907">
        <v>0</v>
      </c>
      <c r="BS63" s="906">
        <v>0</v>
      </c>
      <c r="BT63" s="907">
        <v>0</v>
      </c>
      <c r="BU63" s="906">
        <v>0</v>
      </c>
      <c r="BV63" s="907">
        <v>0</v>
      </c>
      <c r="BW63" s="906">
        <v>0</v>
      </c>
      <c r="BX63" s="907">
        <v>0</v>
      </c>
      <c r="BY63" s="908">
        <v>0</v>
      </c>
    </row>
    <row r="64" spans="2:77" s="882" customFormat="1" ht="11.25" outlineLevel="1">
      <c r="B64" s="909">
        <v>471</v>
      </c>
      <c r="C64" s="910" t="s">
        <v>1197</v>
      </c>
      <c r="E64" s="911">
        <v>0</v>
      </c>
      <c r="F64" s="912">
        <v>0</v>
      </c>
      <c r="G64" s="913">
        <v>0</v>
      </c>
      <c r="H64" s="912">
        <v>0</v>
      </c>
      <c r="I64" s="913">
        <v>0</v>
      </c>
      <c r="J64" s="912">
        <v>0</v>
      </c>
      <c r="K64" s="913">
        <v>0</v>
      </c>
      <c r="L64" s="912">
        <v>0</v>
      </c>
      <c r="M64" s="913">
        <v>0</v>
      </c>
      <c r="N64" s="912">
        <v>0</v>
      </c>
      <c r="O64" s="913">
        <v>0</v>
      </c>
      <c r="P64" s="912">
        <v>0</v>
      </c>
      <c r="Q64" s="913">
        <v>0</v>
      </c>
      <c r="R64" s="912">
        <v>0</v>
      </c>
      <c r="S64" s="913">
        <v>0</v>
      </c>
      <c r="T64" s="912">
        <v>0</v>
      </c>
      <c r="U64" s="913">
        <v>0</v>
      </c>
      <c r="V64" s="912">
        <v>0</v>
      </c>
      <c r="W64" s="913">
        <v>0</v>
      </c>
      <c r="X64" s="912">
        <v>0</v>
      </c>
      <c r="Y64" s="913">
        <v>0</v>
      </c>
      <c r="Z64" s="912">
        <v>0</v>
      </c>
      <c r="AA64" s="913">
        <v>0</v>
      </c>
      <c r="AB64" s="912">
        <v>0</v>
      </c>
      <c r="AC64" s="913">
        <v>0</v>
      </c>
      <c r="AD64" s="912">
        <v>0</v>
      </c>
      <c r="AE64" s="913">
        <v>0</v>
      </c>
      <c r="AF64" s="912">
        <v>0</v>
      </c>
      <c r="AG64" s="913">
        <v>0</v>
      </c>
      <c r="AH64" s="912">
        <v>0</v>
      </c>
      <c r="AI64" s="913">
        <v>0</v>
      </c>
      <c r="AJ64" s="912">
        <v>0</v>
      </c>
      <c r="AK64" s="913">
        <v>0</v>
      </c>
      <c r="AL64" s="912">
        <v>0</v>
      </c>
      <c r="AM64" s="913">
        <v>0</v>
      </c>
      <c r="AN64" s="914">
        <v>0</v>
      </c>
      <c r="AO64" s="896"/>
      <c r="AP64" s="911">
        <v>0</v>
      </c>
      <c r="AQ64" s="912">
        <v>0</v>
      </c>
      <c r="AR64" s="913">
        <v>0</v>
      </c>
      <c r="AS64" s="912">
        <v>0</v>
      </c>
      <c r="AT64" s="913">
        <v>0</v>
      </c>
      <c r="AU64" s="912">
        <v>0</v>
      </c>
      <c r="AV64" s="913">
        <v>0</v>
      </c>
      <c r="AW64" s="912">
        <v>0</v>
      </c>
      <c r="AX64" s="913">
        <v>0</v>
      </c>
      <c r="AY64" s="912">
        <v>0</v>
      </c>
      <c r="AZ64" s="913">
        <v>0</v>
      </c>
      <c r="BA64" s="912">
        <v>0</v>
      </c>
      <c r="BB64" s="913">
        <v>0</v>
      </c>
      <c r="BC64" s="912">
        <v>0</v>
      </c>
      <c r="BD64" s="913">
        <v>0</v>
      </c>
      <c r="BE64" s="912">
        <v>0</v>
      </c>
      <c r="BF64" s="913">
        <v>0</v>
      </c>
      <c r="BG64" s="912">
        <v>0</v>
      </c>
      <c r="BH64" s="913">
        <v>0</v>
      </c>
      <c r="BI64" s="912">
        <v>0</v>
      </c>
      <c r="BJ64" s="913">
        <v>0</v>
      </c>
      <c r="BK64" s="912">
        <v>0</v>
      </c>
      <c r="BL64" s="913">
        <v>0</v>
      </c>
      <c r="BM64" s="912">
        <v>0</v>
      </c>
      <c r="BN64" s="913">
        <v>0</v>
      </c>
      <c r="BO64" s="912">
        <v>0</v>
      </c>
      <c r="BP64" s="913">
        <v>0</v>
      </c>
      <c r="BQ64" s="912">
        <v>0</v>
      </c>
      <c r="BR64" s="913">
        <v>0</v>
      </c>
      <c r="BS64" s="912">
        <v>0</v>
      </c>
      <c r="BT64" s="913">
        <v>0</v>
      </c>
      <c r="BU64" s="912">
        <v>0</v>
      </c>
      <c r="BV64" s="913">
        <v>0</v>
      </c>
      <c r="BW64" s="912">
        <v>0</v>
      </c>
      <c r="BX64" s="913">
        <v>0</v>
      </c>
      <c r="BY64" s="914">
        <v>0</v>
      </c>
    </row>
    <row r="65" spans="2:77" s="882" customFormat="1" ht="11.25" outlineLevel="1">
      <c r="B65" s="903">
        <v>472</v>
      </c>
      <c r="C65" s="904" t="s">
        <v>1237</v>
      </c>
      <c r="E65" s="905">
        <v>0</v>
      </c>
      <c r="F65" s="906">
        <v>0</v>
      </c>
      <c r="G65" s="907">
        <v>0</v>
      </c>
      <c r="H65" s="906">
        <v>0</v>
      </c>
      <c r="I65" s="907">
        <v>0</v>
      </c>
      <c r="J65" s="906">
        <v>0</v>
      </c>
      <c r="K65" s="907">
        <v>0</v>
      </c>
      <c r="L65" s="906">
        <v>0</v>
      </c>
      <c r="M65" s="907">
        <v>0</v>
      </c>
      <c r="N65" s="906">
        <v>0</v>
      </c>
      <c r="O65" s="907">
        <v>0</v>
      </c>
      <c r="P65" s="906">
        <v>0</v>
      </c>
      <c r="Q65" s="907">
        <v>0</v>
      </c>
      <c r="R65" s="906">
        <v>0</v>
      </c>
      <c r="S65" s="907">
        <v>0</v>
      </c>
      <c r="T65" s="906">
        <v>0</v>
      </c>
      <c r="U65" s="907">
        <v>0</v>
      </c>
      <c r="V65" s="906">
        <v>0</v>
      </c>
      <c r="W65" s="907">
        <v>0</v>
      </c>
      <c r="X65" s="906">
        <v>0</v>
      </c>
      <c r="Y65" s="907">
        <v>0</v>
      </c>
      <c r="Z65" s="906">
        <v>0</v>
      </c>
      <c r="AA65" s="907">
        <v>0</v>
      </c>
      <c r="AB65" s="906">
        <v>0</v>
      </c>
      <c r="AC65" s="907">
        <v>0</v>
      </c>
      <c r="AD65" s="906">
        <v>0</v>
      </c>
      <c r="AE65" s="907">
        <v>0</v>
      </c>
      <c r="AF65" s="906">
        <v>0</v>
      </c>
      <c r="AG65" s="907">
        <v>0</v>
      </c>
      <c r="AH65" s="906">
        <v>0</v>
      </c>
      <c r="AI65" s="907">
        <v>0</v>
      </c>
      <c r="AJ65" s="906">
        <v>0</v>
      </c>
      <c r="AK65" s="907">
        <v>0</v>
      </c>
      <c r="AL65" s="906">
        <v>0</v>
      </c>
      <c r="AM65" s="907">
        <v>0</v>
      </c>
      <c r="AN65" s="908">
        <v>0</v>
      </c>
      <c r="AO65" s="896"/>
      <c r="AP65" s="905">
        <v>0</v>
      </c>
      <c r="AQ65" s="906">
        <v>0</v>
      </c>
      <c r="AR65" s="907">
        <v>0</v>
      </c>
      <c r="AS65" s="906">
        <v>0</v>
      </c>
      <c r="AT65" s="907">
        <v>0</v>
      </c>
      <c r="AU65" s="906">
        <v>0</v>
      </c>
      <c r="AV65" s="907">
        <v>0</v>
      </c>
      <c r="AW65" s="906">
        <v>0</v>
      </c>
      <c r="AX65" s="907">
        <v>0</v>
      </c>
      <c r="AY65" s="906">
        <v>0</v>
      </c>
      <c r="AZ65" s="907">
        <v>0</v>
      </c>
      <c r="BA65" s="906">
        <v>0</v>
      </c>
      <c r="BB65" s="907">
        <v>0</v>
      </c>
      <c r="BC65" s="906">
        <v>0</v>
      </c>
      <c r="BD65" s="907">
        <v>0</v>
      </c>
      <c r="BE65" s="906">
        <v>0</v>
      </c>
      <c r="BF65" s="907">
        <v>0</v>
      </c>
      <c r="BG65" s="906">
        <v>0</v>
      </c>
      <c r="BH65" s="907">
        <v>0</v>
      </c>
      <c r="BI65" s="906">
        <v>0</v>
      </c>
      <c r="BJ65" s="907">
        <v>0</v>
      </c>
      <c r="BK65" s="906">
        <v>0</v>
      </c>
      <c r="BL65" s="907">
        <v>0</v>
      </c>
      <c r="BM65" s="906">
        <v>0</v>
      </c>
      <c r="BN65" s="907">
        <v>0</v>
      </c>
      <c r="BO65" s="906">
        <v>0</v>
      </c>
      <c r="BP65" s="907">
        <v>0</v>
      </c>
      <c r="BQ65" s="906">
        <v>0</v>
      </c>
      <c r="BR65" s="907">
        <v>0</v>
      </c>
      <c r="BS65" s="906">
        <v>0</v>
      </c>
      <c r="BT65" s="907">
        <v>0</v>
      </c>
      <c r="BU65" s="906">
        <v>0</v>
      </c>
      <c r="BV65" s="907">
        <v>0</v>
      </c>
      <c r="BW65" s="906">
        <v>0</v>
      </c>
      <c r="BX65" s="907">
        <v>0</v>
      </c>
      <c r="BY65" s="908">
        <v>0</v>
      </c>
    </row>
    <row r="66" spans="2:77" s="882" customFormat="1" ht="11.25" outlineLevel="1">
      <c r="B66" s="909">
        <v>473</v>
      </c>
      <c r="C66" s="910" t="s">
        <v>1238</v>
      </c>
      <c r="E66" s="911">
        <v>0</v>
      </c>
      <c r="F66" s="912">
        <v>0</v>
      </c>
      <c r="G66" s="913">
        <v>0</v>
      </c>
      <c r="H66" s="912">
        <v>0</v>
      </c>
      <c r="I66" s="913">
        <v>0</v>
      </c>
      <c r="J66" s="912">
        <v>0</v>
      </c>
      <c r="K66" s="913">
        <v>0</v>
      </c>
      <c r="L66" s="912">
        <v>0</v>
      </c>
      <c r="M66" s="913">
        <v>0</v>
      </c>
      <c r="N66" s="912">
        <v>0</v>
      </c>
      <c r="O66" s="913">
        <v>0</v>
      </c>
      <c r="P66" s="912">
        <v>0</v>
      </c>
      <c r="Q66" s="913">
        <v>0</v>
      </c>
      <c r="R66" s="912">
        <v>0</v>
      </c>
      <c r="S66" s="913">
        <v>0</v>
      </c>
      <c r="T66" s="912">
        <v>0</v>
      </c>
      <c r="U66" s="913">
        <v>0</v>
      </c>
      <c r="V66" s="912">
        <v>0</v>
      </c>
      <c r="W66" s="913">
        <v>0</v>
      </c>
      <c r="X66" s="912">
        <v>0</v>
      </c>
      <c r="Y66" s="913">
        <v>0</v>
      </c>
      <c r="Z66" s="912">
        <v>0</v>
      </c>
      <c r="AA66" s="913">
        <v>0</v>
      </c>
      <c r="AB66" s="912">
        <v>0</v>
      </c>
      <c r="AC66" s="913">
        <v>0</v>
      </c>
      <c r="AD66" s="912">
        <v>0</v>
      </c>
      <c r="AE66" s="913">
        <v>0</v>
      </c>
      <c r="AF66" s="912">
        <v>0</v>
      </c>
      <c r="AG66" s="913">
        <v>0</v>
      </c>
      <c r="AH66" s="912">
        <v>0</v>
      </c>
      <c r="AI66" s="913">
        <v>0</v>
      </c>
      <c r="AJ66" s="912">
        <v>0</v>
      </c>
      <c r="AK66" s="913">
        <v>0</v>
      </c>
      <c r="AL66" s="912">
        <v>0</v>
      </c>
      <c r="AM66" s="913">
        <v>0</v>
      </c>
      <c r="AN66" s="914">
        <v>0</v>
      </c>
      <c r="AO66" s="896"/>
      <c r="AP66" s="911">
        <v>0</v>
      </c>
      <c r="AQ66" s="912">
        <v>0</v>
      </c>
      <c r="AR66" s="913">
        <v>0</v>
      </c>
      <c r="AS66" s="912">
        <v>0</v>
      </c>
      <c r="AT66" s="913">
        <v>0</v>
      </c>
      <c r="AU66" s="912">
        <v>0</v>
      </c>
      <c r="AV66" s="913">
        <v>0</v>
      </c>
      <c r="AW66" s="912">
        <v>0</v>
      </c>
      <c r="AX66" s="913">
        <v>0</v>
      </c>
      <c r="AY66" s="912">
        <v>0</v>
      </c>
      <c r="AZ66" s="913">
        <v>0</v>
      </c>
      <c r="BA66" s="912">
        <v>0</v>
      </c>
      <c r="BB66" s="913">
        <v>0</v>
      </c>
      <c r="BC66" s="912">
        <v>0</v>
      </c>
      <c r="BD66" s="913">
        <v>0</v>
      </c>
      <c r="BE66" s="912">
        <v>0</v>
      </c>
      <c r="BF66" s="913">
        <v>0</v>
      </c>
      <c r="BG66" s="912">
        <v>0</v>
      </c>
      <c r="BH66" s="913">
        <v>0</v>
      </c>
      <c r="BI66" s="912">
        <v>0</v>
      </c>
      <c r="BJ66" s="913">
        <v>0</v>
      </c>
      <c r="BK66" s="912">
        <v>0</v>
      </c>
      <c r="BL66" s="913">
        <v>0</v>
      </c>
      <c r="BM66" s="912">
        <v>0</v>
      </c>
      <c r="BN66" s="913">
        <v>0</v>
      </c>
      <c r="BO66" s="912">
        <v>0</v>
      </c>
      <c r="BP66" s="913">
        <v>0</v>
      </c>
      <c r="BQ66" s="912">
        <v>0</v>
      </c>
      <c r="BR66" s="913">
        <v>0</v>
      </c>
      <c r="BS66" s="912">
        <v>0</v>
      </c>
      <c r="BT66" s="913">
        <v>0</v>
      </c>
      <c r="BU66" s="912">
        <v>0</v>
      </c>
      <c r="BV66" s="913">
        <v>0</v>
      </c>
      <c r="BW66" s="912">
        <v>0</v>
      </c>
      <c r="BX66" s="913">
        <v>0</v>
      </c>
      <c r="BY66" s="914">
        <v>0</v>
      </c>
    </row>
    <row r="67" spans="2:77" s="882" customFormat="1" ht="11.25" outlineLevel="1">
      <c r="B67" s="903">
        <v>474</v>
      </c>
      <c r="C67" s="904" t="s">
        <v>1280</v>
      </c>
      <c r="E67" s="905">
        <v>0</v>
      </c>
      <c r="F67" s="906">
        <v>0</v>
      </c>
      <c r="G67" s="907">
        <v>0</v>
      </c>
      <c r="H67" s="906">
        <v>0</v>
      </c>
      <c r="I67" s="907">
        <v>0</v>
      </c>
      <c r="J67" s="906">
        <v>0</v>
      </c>
      <c r="K67" s="907">
        <v>0</v>
      </c>
      <c r="L67" s="906">
        <v>0</v>
      </c>
      <c r="M67" s="907">
        <v>0</v>
      </c>
      <c r="N67" s="906">
        <v>0</v>
      </c>
      <c r="O67" s="907">
        <v>0</v>
      </c>
      <c r="P67" s="906">
        <v>0</v>
      </c>
      <c r="Q67" s="907">
        <v>0</v>
      </c>
      <c r="R67" s="906">
        <v>0</v>
      </c>
      <c r="S67" s="907">
        <v>0</v>
      </c>
      <c r="T67" s="906">
        <v>0</v>
      </c>
      <c r="U67" s="907">
        <v>0</v>
      </c>
      <c r="V67" s="906">
        <v>0</v>
      </c>
      <c r="W67" s="907">
        <v>0</v>
      </c>
      <c r="X67" s="906">
        <v>0</v>
      </c>
      <c r="Y67" s="907">
        <v>0</v>
      </c>
      <c r="Z67" s="906">
        <v>0</v>
      </c>
      <c r="AA67" s="907">
        <v>0</v>
      </c>
      <c r="AB67" s="906">
        <v>0</v>
      </c>
      <c r="AC67" s="907">
        <v>0</v>
      </c>
      <c r="AD67" s="906">
        <v>0</v>
      </c>
      <c r="AE67" s="907">
        <v>0</v>
      </c>
      <c r="AF67" s="906">
        <v>0</v>
      </c>
      <c r="AG67" s="907">
        <v>0</v>
      </c>
      <c r="AH67" s="906">
        <v>0</v>
      </c>
      <c r="AI67" s="907">
        <v>0</v>
      </c>
      <c r="AJ67" s="906">
        <v>0</v>
      </c>
      <c r="AK67" s="907">
        <v>0</v>
      </c>
      <c r="AL67" s="906">
        <v>0</v>
      </c>
      <c r="AM67" s="907">
        <v>0</v>
      </c>
      <c r="AN67" s="908">
        <v>0</v>
      </c>
      <c r="AO67" s="896"/>
      <c r="AP67" s="905">
        <v>0</v>
      </c>
      <c r="AQ67" s="906">
        <v>0</v>
      </c>
      <c r="AR67" s="907">
        <v>0</v>
      </c>
      <c r="AS67" s="906">
        <v>0</v>
      </c>
      <c r="AT67" s="907">
        <v>0</v>
      </c>
      <c r="AU67" s="906">
        <v>0</v>
      </c>
      <c r="AV67" s="907">
        <v>0</v>
      </c>
      <c r="AW67" s="906">
        <v>0</v>
      </c>
      <c r="AX67" s="907">
        <v>0</v>
      </c>
      <c r="AY67" s="906">
        <v>0</v>
      </c>
      <c r="AZ67" s="907">
        <v>0</v>
      </c>
      <c r="BA67" s="906">
        <v>0</v>
      </c>
      <c r="BB67" s="907">
        <v>0</v>
      </c>
      <c r="BC67" s="906">
        <v>0</v>
      </c>
      <c r="BD67" s="907">
        <v>0</v>
      </c>
      <c r="BE67" s="906">
        <v>0</v>
      </c>
      <c r="BF67" s="907">
        <v>0</v>
      </c>
      <c r="BG67" s="906">
        <v>0</v>
      </c>
      <c r="BH67" s="907">
        <v>0</v>
      </c>
      <c r="BI67" s="906">
        <v>0</v>
      </c>
      <c r="BJ67" s="907">
        <v>0</v>
      </c>
      <c r="BK67" s="906">
        <v>0</v>
      </c>
      <c r="BL67" s="907">
        <v>0</v>
      </c>
      <c r="BM67" s="906">
        <v>0</v>
      </c>
      <c r="BN67" s="907">
        <v>0</v>
      </c>
      <c r="BO67" s="906">
        <v>0</v>
      </c>
      <c r="BP67" s="907">
        <v>0</v>
      </c>
      <c r="BQ67" s="906">
        <v>0</v>
      </c>
      <c r="BR67" s="907">
        <v>0</v>
      </c>
      <c r="BS67" s="906">
        <v>0</v>
      </c>
      <c r="BT67" s="907">
        <v>0</v>
      </c>
      <c r="BU67" s="906">
        <v>0</v>
      </c>
      <c r="BV67" s="907">
        <v>0</v>
      </c>
      <c r="BW67" s="906">
        <v>0</v>
      </c>
      <c r="BX67" s="907">
        <v>0</v>
      </c>
      <c r="BY67" s="908">
        <v>0</v>
      </c>
    </row>
    <row r="68" spans="2:77" s="882" customFormat="1" ht="11.25" outlineLevel="1">
      <c r="B68" s="909">
        <v>475</v>
      </c>
      <c r="C68" s="910" t="s">
        <v>1240</v>
      </c>
      <c r="E68" s="911">
        <v>0</v>
      </c>
      <c r="F68" s="912">
        <v>0</v>
      </c>
      <c r="G68" s="913">
        <v>0</v>
      </c>
      <c r="H68" s="912">
        <v>0</v>
      </c>
      <c r="I68" s="913">
        <v>0</v>
      </c>
      <c r="J68" s="912">
        <v>0</v>
      </c>
      <c r="K68" s="913">
        <v>0</v>
      </c>
      <c r="L68" s="912">
        <v>0</v>
      </c>
      <c r="M68" s="913">
        <v>0</v>
      </c>
      <c r="N68" s="912">
        <v>0</v>
      </c>
      <c r="O68" s="913">
        <v>0</v>
      </c>
      <c r="P68" s="912">
        <v>0</v>
      </c>
      <c r="Q68" s="913">
        <v>0</v>
      </c>
      <c r="R68" s="912">
        <v>0</v>
      </c>
      <c r="S68" s="913">
        <v>0</v>
      </c>
      <c r="T68" s="912">
        <v>0</v>
      </c>
      <c r="U68" s="913">
        <v>0</v>
      </c>
      <c r="V68" s="912">
        <v>0</v>
      </c>
      <c r="W68" s="913">
        <v>0</v>
      </c>
      <c r="X68" s="912">
        <v>0</v>
      </c>
      <c r="Y68" s="913">
        <v>0</v>
      </c>
      <c r="Z68" s="912">
        <v>0</v>
      </c>
      <c r="AA68" s="913">
        <v>0</v>
      </c>
      <c r="AB68" s="912">
        <v>0</v>
      </c>
      <c r="AC68" s="913">
        <v>0</v>
      </c>
      <c r="AD68" s="912">
        <v>0</v>
      </c>
      <c r="AE68" s="913">
        <v>0</v>
      </c>
      <c r="AF68" s="912">
        <v>0</v>
      </c>
      <c r="AG68" s="913">
        <v>0</v>
      </c>
      <c r="AH68" s="912">
        <v>0</v>
      </c>
      <c r="AI68" s="913">
        <v>0</v>
      </c>
      <c r="AJ68" s="912">
        <v>0</v>
      </c>
      <c r="AK68" s="913">
        <v>0</v>
      </c>
      <c r="AL68" s="912">
        <v>0</v>
      </c>
      <c r="AM68" s="913">
        <v>0</v>
      </c>
      <c r="AN68" s="914">
        <v>0</v>
      </c>
      <c r="AO68" s="896"/>
      <c r="AP68" s="911">
        <v>0</v>
      </c>
      <c r="AQ68" s="912">
        <v>0</v>
      </c>
      <c r="AR68" s="913">
        <v>0</v>
      </c>
      <c r="AS68" s="912">
        <v>0</v>
      </c>
      <c r="AT68" s="913">
        <v>0</v>
      </c>
      <c r="AU68" s="912">
        <v>0</v>
      </c>
      <c r="AV68" s="913">
        <v>0</v>
      </c>
      <c r="AW68" s="912">
        <v>0</v>
      </c>
      <c r="AX68" s="913">
        <v>0</v>
      </c>
      <c r="AY68" s="912">
        <v>0</v>
      </c>
      <c r="AZ68" s="913">
        <v>0</v>
      </c>
      <c r="BA68" s="912">
        <v>0</v>
      </c>
      <c r="BB68" s="913">
        <v>0</v>
      </c>
      <c r="BC68" s="912">
        <v>0</v>
      </c>
      <c r="BD68" s="913">
        <v>0</v>
      </c>
      <c r="BE68" s="912">
        <v>0</v>
      </c>
      <c r="BF68" s="913">
        <v>0</v>
      </c>
      <c r="BG68" s="912">
        <v>0</v>
      </c>
      <c r="BH68" s="913">
        <v>0</v>
      </c>
      <c r="BI68" s="912">
        <v>0</v>
      </c>
      <c r="BJ68" s="913">
        <v>0</v>
      </c>
      <c r="BK68" s="912">
        <v>0</v>
      </c>
      <c r="BL68" s="913">
        <v>0</v>
      </c>
      <c r="BM68" s="912">
        <v>0</v>
      </c>
      <c r="BN68" s="913">
        <v>0</v>
      </c>
      <c r="BO68" s="912">
        <v>0</v>
      </c>
      <c r="BP68" s="913">
        <v>0</v>
      </c>
      <c r="BQ68" s="912">
        <v>0</v>
      </c>
      <c r="BR68" s="913">
        <v>0</v>
      </c>
      <c r="BS68" s="912">
        <v>0</v>
      </c>
      <c r="BT68" s="913">
        <v>0</v>
      </c>
      <c r="BU68" s="912">
        <v>0</v>
      </c>
      <c r="BV68" s="913">
        <v>0</v>
      </c>
      <c r="BW68" s="912">
        <v>0</v>
      </c>
      <c r="BX68" s="913">
        <v>0</v>
      </c>
      <c r="BY68" s="914">
        <v>0</v>
      </c>
    </row>
    <row r="69" spans="2:77" s="882" customFormat="1" ht="11.25" outlineLevel="1">
      <c r="B69" s="929">
        <v>476</v>
      </c>
      <c r="C69" s="936" t="s">
        <v>1239</v>
      </c>
      <c r="E69" s="931">
        <v>0</v>
      </c>
      <c r="F69" s="932">
        <v>0</v>
      </c>
      <c r="G69" s="933">
        <v>0</v>
      </c>
      <c r="H69" s="932">
        <v>0</v>
      </c>
      <c r="I69" s="933">
        <v>0</v>
      </c>
      <c r="J69" s="932">
        <v>0</v>
      </c>
      <c r="K69" s="933">
        <v>0</v>
      </c>
      <c r="L69" s="932">
        <v>0</v>
      </c>
      <c r="M69" s="933">
        <v>0</v>
      </c>
      <c r="N69" s="932">
        <v>0</v>
      </c>
      <c r="O69" s="933">
        <v>0</v>
      </c>
      <c r="P69" s="932">
        <v>0</v>
      </c>
      <c r="Q69" s="933">
        <v>0</v>
      </c>
      <c r="R69" s="932">
        <v>0</v>
      </c>
      <c r="S69" s="933">
        <v>0</v>
      </c>
      <c r="T69" s="932">
        <v>0</v>
      </c>
      <c r="U69" s="933">
        <v>0</v>
      </c>
      <c r="V69" s="932">
        <v>0</v>
      </c>
      <c r="W69" s="933">
        <v>0</v>
      </c>
      <c r="X69" s="932">
        <v>0</v>
      </c>
      <c r="Y69" s="933">
        <v>0</v>
      </c>
      <c r="Z69" s="932">
        <v>0</v>
      </c>
      <c r="AA69" s="933">
        <v>0</v>
      </c>
      <c r="AB69" s="932">
        <v>0</v>
      </c>
      <c r="AC69" s="933">
        <v>0</v>
      </c>
      <c r="AD69" s="932">
        <v>0</v>
      </c>
      <c r="AE69" s="933">
        <v>0</v>
      </c>
      <c r="AF69" s="932">
        <v>0</v>
      </c>
      <c r="AG69" s="933">
        <v>0</v>
      </c>
      <c r="AH69" s="932">
        <v>0</v>
      </c>
      <c r="AI69" s="933">
        <v>0</v>
      </c>
      <c r="AJ69" s="932">
        <v>0</v>
      </c>
      <c r="AK69" s="933">
        <v>0</v>
      </c>
      <c r="AL69" s="932">
        <v>0</v>
      </c>
      <c r="AM69" s="933">
        <v>0</v>
      </c>
      <c r="AN69" s="934">
        <v>0</v>
      </c>
      <c r="AO69" s="896"/>
      <c r="AP69" s="931">
        <v>0</v>
      </c>
      <c r="AQ69" s="932">
        <v>0</v>
      </c>
      <c r="AR69" s="933">
        <v>0</v>
      </c>
      <c r="AS69" s="932">
        <v>0</v>
      </c>
      <c r="AT69" s="933">
        <v>0</v>
      </c>
      <c r="AU69" s="932">
        <v>0</v>
      </c>
      <c r="AV69" s="933">
        <v>0</v>
      </c>
      <c r="AW69" s="932">
        <v>0</v>
      </c>
      <c r="AX69" s="933">
        <v>0</v>
      </c>
      <c r="AY69" s="932">
        <v>0</v>
      </c>
      <c r="AZ69" s="933">
        <v>0</v>
      </c>
      <c r="BA69" s="932">
        <v>0</v>
      </c>
      <c r="BB69" s="933">
        <v>0</v>
      </c>
      <c r="BC69" s="932">
        <v>0</v>
      </c>
      <c r="BD69" s="933">
        <v>0</v>
      </c>
      <c r="BE69" s="932">
        <v>0</v>
      </c>
      <c r="BF69" s="933">
        <v>0</v>
      </c>
      <c r="BG69" s="932">
        <v>0</v>
      </c>
      <c r="BH69" s="933">
        <v>0</v>
      </c>
      <c r="BI69" s="932">
        <v>0</v>
      </c>
      <c r="BJ69" s="933">
        <v>0</v>
      </c>
      <c r="BK69" s="932">
        <v>0</v>
      </c>
      <c r="BL69" s="933">
        <v>0</v>
      </c>
      <c r="BM69" s="932">
        <v>0</v>
      </c>
      <c r="BN69" s="933">
        <v>0</v>
      </c>
      <c r="BO69" s="932">
        <v>0</v>
      </c>
      <c r="BP69" s="933">
        <v>0</v>
      </c>
      <c r="BQ69" s="932">
        <v>0</v>
      </c>
      <c r="BR69" s="933">
        <v>0</v>
      </c>
      <c r="BS69" s="932">
        <v>0</v>
      </c>
      <c r="BT69" s="933">
        <v>0</v>
      </c>
      <c r="BU69" s="932">
        <v>0</v>
      </c>
      <c r="BV69" s="933">
        <v>0</v>
      </c>
      <c r="BW69" s="932">
        <v>0</v>
      </c>
      <c r="BX69" s="933">
        <v>0</v>
      </c>
      <c r="BY69" s="934">
        <v>0</v>
      </c>
    </row>
    <row r="70" spans="2:77" s="882" customFormat="1" ht="11.25" outlineLevel="1">
      <c r="B70" s="897">
        <v>477</v>
      </c>
      <c r="C70" s="898" t="s">
        <v>97</v>
      </c>
      <c r="E70" s="899">
        <v>0</v>
      </c>
      <c r="F70" s="900">
        <v>0</v>
      </c>
      <c r="G70" s="901">
        <v>0</v>
      </c>
      <c r="H70" s="900">
        <v>0</v>
      </c>
      <c r="I70" s="901">
        <v>0</v>
      </c>
      <c r="J70" s="900">
        <v>0</v>
      </c>
      <c r="K70" s="901">
        <v>0</v>
      </c>
      <c r="L70" s="900">
        <v>0</v>
      </c>
      <c r="M70" s="901">
        <v>0</v>
      </c>
      <c r="N70" s="900">
        <v>0</v>
      </c>
      <c r="O70" s="901">
        <v>0</v>
      </c>
      <c r="P70" s="900">
        <v>0</v>
      </c>
      <c r="Q70" s="901">
        <v>0</v>
      </c>
      <c r="R70" s="900">
        <v>0</v>
      </c>
      <c r="S70" s="901">
        <v>0</v>
      </c>
      <c r="T70" s="900">
        <v>0</v>
      </c>
      <c r="U70" s="901">
        <v>0</v>
      </c>
      <c r="V70" s="900">
        <v>0</v>
      </c>
      <c r="W70" s="901">
        <v>0</v>
      </c>
      <c r="X70" s="900">
        <v>0</v>
      </c>
      <c r="Y70" s="901">
        <v>0</v>
      </c>
      <c r="Z70" s="900">
        <v>0</v>
      </c>
      <c r="AA70" s="901">
        <v>0</v>
      </c>
      <c r="AB70" s="900">
        <v>0</v>
      </c>
      <c r="AC70" s="901">
        <v>0</v>
      </c>
      <c r="AD70" s="900">
        <v>0</v>
      </c>
      <c r="AE70" s="901">
        <v>0</v>
      </c>
      <c r="AF70" s="900">
        <v>0</v>
      </c>
      <c r="AG70" s="901">
        <v>0</v>
      </c>
      <c r="AH70" s="900">
        <v>0</v>
      </c>
      <c r="AI70" s="901">
        <v>0</v>
      </c>
      <c r="AJ70" s="900">
        <v>0</v>
      </c>
      <c r="AK70" s="901">
        <v>0</v>
      </c>
      <c r="AL70" s="900">
        <v>0</v>
      </c>
      <c r="AM70" s="901">
        <v>0</v>
      </c>
      <c r="AN70" s="902">
        <v>0</v>
      </c>
      <c r="AO70" s="896"/>
      <c r="AP70" s="899">
        <v>0</v>
      </c>
      <c r="AQ70" s="900">
        <v>0</v>
      </c>
      <c r="AR70" s="901">
        <v>0</v>
      </c>
      <c r="AS70" s="900">
        <v>0</v>
      </c>
      <c r="AT70" s="901">
        <v>0</v>
      </c>
      <c r="AU70" s="900">
        <v>0</v>
      </c>
      <c r="AV70" s="901">
        <v>0</v>
      </c>
      <c r="AW70" s="900">
        <v>0</v>
      </c>
      <c r="AX70" s="901">
        <v>0</v>
      </c>
      <c r="AY70" s="900">
        <v>0</v>
      </c>
      <c r="AZ70" s="901">
        <v>0</v>
      </c>
      <c r="BA70" s="900">
        <v>0</v>
      </c>
      <c r="BB70" s="901">
        <v>0</v>
      </c>
      <c r="BC70" s="900">
        <v>0</v>
      </c>
      <c r="BD70" s="901">
        <v>0</v>
      </c>
      <c r="BE70" s="900">
        <v>0</v>
      </c>
      <c r="BF70" s="901">
        <v>0</v>
      </c>
      <c r="BG70" s="900">
        <v>0</v>
      </c>
      <c r="BH70" s="901">
        <v>0</v>
      </c>
      <c r="BI70" s="900">
        <v>0</v>
      </c>
      <c r="BJ70" s="901">
        <v>0</v>
      </c>
      <c r="BK70" s="900">
        <v>0</v>
      </c>
      <c r="BL70" s="901">
        <v>0</v>
      </c>
      <c r="BM70" s="900">
        <v>0</v>
      </c>
      <c r="BN70" s="901">
        <v>0</v>
      </c>
      <c r="BO70" s="900">
        <v>0</v>
      </c>
      <c r="BP70" s="901">
        <v>0</v>
      </c>
      <c r="BQ70" s="900">
        <v>0</v>
      </c>
      <c r="BR70" s="901">
        <v>0</v>
      </c>
      <c r="BS70" s="900">
        <v>0</v>
      </c>
      <c r="BT70" s="901">
        <v>0</v>
      </c>
      <c r="BU70" s="900">
        <v>0</v>
      </c>
      <c r="BV70" s="901">
        <v>0</v>
      </c>
      <c r="BW70" s="900">
        <v>0</v>
      </c>
      <c r="BX70" s="901">
        <v>0</v>
      </c>
      <c r="BY70" s="902">
        <v>0</v>
      </c>
    </row>
    <row r="71" spans="2:77" s="882" customFormat="1" ht="11.25" outlineLevel="1">
      <c r="B71" s="903">
        <v>478</v>
      </c>
      <c r="C71" s="928" t="s">
        <v>95</v>
      </c>
      <c r="E71" s="905">
        <v>0</v>
      </c>
      <c r="F71" s="906">
        <v>0</v>
      </c>
      <c r="G71" s="907">
        <v>0</v>
      </c>
      <c r="H71" s="906">
        <v>0</v>
      </c>
      <c r="I71" s="907">
        <v>0</v>
      </c>
      <c r="J71" s="906">
        <v>0</v>
      </c>
      <c r="K71" s="907">
        <v>0</v>
      </c>
      <c r="L71" s="906">
        <v>0</v>
      </c>
      <c r="M71" s="907">
        <v>0</v>
      </c>
      <c r="N71" s="906">
        <v>0</v>
      </c>
      <c r="O71" s="907">
        <v>0</v>
      </c>
      <c r="P71" s="906">
        <v>0</v>
      </c>
      <c r="Q71" s="907">
        <v>0</v>
      </c>
      <c r="R71" s="906">
        <v>0</v>
      </c>
      <c r="S71" s="907">
        <v>0</v>
      </c>
      <c r="T71" s="906">
        <v>0</v>
      </c>
      <c r="U71" s="907">
        <v>0</v>
      </c>
      <c r="V71" s="906">
        <v>0</v>
      </c>
      <c r="W71" s="907">
        <v>0</v>
      </c>
      <c r="X71" s="906">
        <v>0</v>
      </c>
      <c r="Y71" s="907">
        <v>0</v>
      </c>
      <c r="Z71" s="906">
        <v>0</v>
      </c>
      <c r="AA71" s="907">
        <v>0</v>
      </c>
      <c r="AB71" s="906">
        <v>0</v>
      </c>
      <c r="AC71" s="907">
        <v>0</v>
      </c>
      <c r="AD71" s="906">
        <v>0</v>
      </c>
      <c r="AE71" s="907">
        <v>0</v>
      </c>
      <c r="AF71" s="906">
        <v>0</v>
      </c>
      <c r="AG71" s="907">
        <v>0</v>
      </c>
      <c r="AH71" s="906">
        <v>0</v>
      </c>
      <c r="AI71" s="907">
        <v>0</v>
      </c>
      <c r="AJ71" s="906">
        <v>0</v>
      </c>
      <c r="AK71" s="907">
        <v>0</v>
      </c>
      <c r="AL71" s="906">
        <v>0</v>
      </c>
      <c r="AM71" s="907">
        <v>0</v>
      </c>
      <c r="AN71" s="908">
        <v>0</v>
      </c>
      <c r="AO71" s="896"/>
      <c r="AP71" s="905">
        <v>0</v>
      </c>
      <c r="AQ71" s="906">
        <v>0</v>
      </c>
      <c r="AR71" s="907">
        <v>0</v>
      </c>
      <c r="AS71" s="906">
        <v>0</v>
      </c>
      <c r="AT71" s="907">
        <v>0</v>
      </c>
      <c r="AU71" s="906">
        <v>0</v>
      </c>
      <c r="AV71" s="907">
        <v>0</v>
      </c>
      <c r="AW71" s="906">
        <v>0</v>
      </c>
      <c r="AX71" s="907">
        <v>0</v>
      </c>
      <c r="AY71" s="906">
        <v>0</v>
      </c>
      <c r="AZ71" s="907">
        <v>0</v>
      </c>
      <c r="BA71" s="906">
        <v>0</v>
      </c>
      <c r="BB71" s="907">
        <v>0</v>
      </c>
      <c r="BC71" s="906">
        <v>0</v>
      </c>
      <c r="BD71" s="907">
        <v>0</v>
      </c>
      <c r="BE71" s="906">
        <v>0</v>
      </c>
      <c r="BF71" s="907">
        <v>0</v>
      </c>
      <c r="BG71" s="906">
        <v>0</v>
      </c>
      <c r="BH71" s="907">
        <v>0</v>
      </c>
      <c r="BI71" s="906">
        <v>0</v>
      </c>
      <c r="BJ71" s="907">
        <v>0</v>
      </c>
      <c r="BK71" s="906">
        <v>0</v>
      </c>
      <c r="BL71" s="907">
        <v>0</v>
      </c>
      <c r="BM71" s="906">
        <v>0</v>
      </c>
      <c r="BN71" s="907">
        <v>0</v>
      </c>
      <c r="BO71" s="906">
        <v>0</v>
      </c>
      <c r="BP71" s="907">
        <v>0</v>
      </c>
      <c r="BQ71" s="906">
        <v>0</v>
      </c>
      <c r="BR71" s="907">
        <v>0</v>
      </c>
      <c r="BS71" s="906">
        <v>0</v>
      </c>
      <c r="BT71" s="907">
        <v>0</v>
      </c>
      <c r="BU71" s="906">
        <v>0</v>
      </c>
      <c r="BV71" s="907">
        <v>0</v>
      </c>
      <c r="BW71" s="906">
        <v>0</v>
      </c>
      <c r="BX71" s="907">
        <v>0</v>
      </c>
      <c r="BY71" s="908">
        <v>0</v>
      </c>
    </row>
    <row r="72" spans="2:77" s="882" customFormat="1" ht="11.25" outlineLevel="1">
      <c r="B72" s="909">
        <v>479</v>
      </c>
      <c r="C72" s="910" t="s">
        <v>96</v>
      </c>
      <c r="E72" s="911">
        <v>0</v>
      </c>
      <c r="F72" s="912">
        <v>0</v>
      </c>
      <c r="G72" s="913">
        <v>0</v>
      </c>
      <c r="H72" s="912">
        <v>0</v>
      </c>
      <c r="I72" s="913">
        <v>0</v>
      </c>
      <c r="J72" s="912">
        <v>0</v>
      </c>
      <c r="K72" s="913">
        <v>0</v>
      </c>
      <c r="L72" s="912">
        <v>0</v>
      </c>
      <c r="M72" s="913">
        <v>0</v>
      </c>
      <c r="N72" s="912">
        <v>0</v>
      </c>
      <c r="O72" s="913">
        <v>0</v>
      </c>
      <c r="P72" s="912">
        <v>0</v>
      </c>
      <c r="Q72" s="913">
        <v>0</v>
      </c>
      <c r="R72" s="912">
        <v>0</v>
      </c>
      <c r="S72" s="913">
        <v>0</v>
      </c>
      <c r="T72" s="912">
        <v>0</v>
      </c>
      <c r="U72" s="913">
        <v>0</v>
      </c>
      <c r="V72" s="912">
        <v>0</v>
      </c>
      <c r="W72" s="913">
        <v>0</v>
      </c>
      <c r="X72" s="912">
        <v>0</v>
      </c>
      <c r="Y72" s="913">
        <v>0</v>
      </c>
      <c r="Z72" s="912">
        <v>0</v>
      </c>
      <c r="AA72" s="913">
        <v>0</v>
      </c>
      <c r="AB72" s="912">
        <v>0</v>
      </c>
      <c r="AC72" s="913">
        <v>0</v>
      </c>
      <c r="AD72" s="912">
        <v>0</v>
      </c>
      <c r="AE72" s="913">
        <v>0</v>
      </c>
      <c r="AF72" s="912">
        <v>0</v>
      </c>
      <c r="AG72" s="913">
        <v>0</v>
      </c>
      <c r="AH72" s="912">
        <v>0</v>
      </c>
      <c r="AI72" s="913">
        <v>0</v>
      </c>
      <c r="AJ72" s="912">
        <v>0</v>
      </c>
      <c r="AK72" s="913">
        <v>0</v>
      </c>
      <c r="AL72" s="912">
        <v>0</v>
      </c>
      <c r="AM72" s="913">
        <v>0</v>
      </c>
      <c r="AN72" s="914">
        <v>0</v>
      </c>
      <c r="AO72" s="896"/>
      <c r="AP72" s="911">
        <v>0</v>
      </c>
      <c r="AQ72" s="912">
        <v>0</v>
      </c>
      <c r="AR72" s="913">
        <v>0</v>
      </c>
      <c r="AS72" s="912">
        <v>0</v>
      </c>
      <c r="AT72" s="913">
        <v>0</v>
      </c>
      <c r="AU72" s="912">
        <v>0</v>
      </c>
      <c r="AV72" s="913">
        <v>0</v>
      </c>
      <c r="AW72" s="912">
        <v>0</v>
      </c>
      <c r="AX72" s="913">
        <v>0</v>
      </c>
      <c r="AY72" s="912">
        <v>0</v>
      </c>
      <c r="AZ72" s="913">
        <v>0</v>
      </c>
      <c r="BA72" s="912">
        <v>0</v>
      </c>
      <c r="BB72" s="913">
        <v>0</v>
      </c>
      <c r="BC72" s="912">
        <v>0</v>
      </c>
      <c r="BD72" s="913">
        <v>0</v>
      </c>
      <c r="BE72" s="912">
        <v>0</v>
      </c>
      <c r="BF72" s="913">
        <v>0</v>
      </c>
      <c r="BG72" s="912">
        <v>0</v>
      </c>
      <c r="BH72" s="913">
        <v>0</v>
      </c>
      <c r="BI72" s="912">
        <v>0</v>
      </c>
      <c r="BJ72" s="913">
        <v>0</v>
      </c>
      <c r="BK72" s="912">
        <v>0</v>
      </c>
      <c r="BL72" s="913">
        <v>0</v>
      </c>
      <c r="BM72" s="912">
        <v>0</v>
      </c>
      <c r="BN72" s="913">
        <v>0</v>
      </c>
      <c r="BO72" s="912">
        <v>0</v>
      </c>
      <c r="BP72" s="913">
        <v>0</v>
      </c>
      <c r="BQ72" s="912">
        <v>0</v>
      </c>
      <c r="BR72" s="913">
        <v>0</v>
      </c>
      <c r="BS72" s="912">
        <v>0</v>
      </c>
      <c r="BT72" s="913">
        <v>0</v>
      </c>
      <c r="BU72" s="912">
        <v>0</v>
      </c>
      <c r="BV72" s="913">
        <v>0</v>
      </c>
      <c r="BW72" s="912">
        <v>0</v>
      </c>
      <c r="BX72" s="913">
        <v>0</v>
      </c>
      <c r="BY72" s="914">
        <v>0</v>
      </c>
    </row>
    <row r="73" spans="2:77" s="882" customFormat="1" ht="11.25" outlineLevel="1">
      <c r="B73" s="903">
        <v>480</v>
      </c>
      <c r="C73" s="904" t="s">
        <v>664</v>
      </c>
      <c r="E73" s="905">
        <v>0</v>
      </c>
      <c r="F73" s="906">
        <v>0</v>
      </c>
      <c r="G73" s="907">
        <v>0</v>
      </c>
      <c r="H73" s="906">
        <v>0</v>
      </c>
      <c r="I73" s="907">
        <v>0</v>
      </c>
      <c r="J73" s="906">
        <v>0</v>
      </c>
      <c r="K73" s="907">
        <v>0</v>
      </c>
      <c r="L73" s="906">
        <v>0</v>
      </c>
      <c r="M73" s="907">
        <v>0</v>
      </c>
      <c r="N73" s="906">
        <v>0</v>
      </c>
      <c r="O73" s="907">
        <v>0</v>
      </c>
      <c r="P73" s="906">
        <v>0</v>
      </c>
      <c r="Q73" s="907">
        <v>0</v>
      </c>
      <c r="R73" s="906">
        <v>0</v>
      </c>
      <c r="S73" s="907">
        <v>0</v>
      </c>
      <c r="T73" s="906">
        <v>0</v>
      </c>
      <c r="U73" s="907">
        <v>0</v>
      </c>
      <c r="V73" s="906">
        <v>0</v>
      </c>
      <c r="W73" s="907">
        <v>0</v>
      </c>
      <c r="X73" s="906">
        <v>0</v>
      </c>
      <c r="Y73" s="907">
        <v>0</v>
      </c>
      <c r="Z73" s="906">
        <v>0</v>
      </c>
      <c r="AA73" s="907">
        <v>0</v>
      </c>
      <c r="AB73" s="906">
        <v>0</v>
      </c>
      <c r="AC73" s="907">
        <v>0</v>
      </c>
      <c r="AD73" s="906">
        <v>0</v>
      </c>
      <c r="AE73" s="907">
        <v>0</v>
      </c>
      <c r="AF73" s="906">
        <v>0</v>
      </c>
      <c r="AG73" s="907">
        <v>0</v>
      </c>
      <c r="AH73" s="906">
        <v>0</v>
      </c>
      <c r="AI73" s="907">
        <v>0</v>
      </c>
      <c r="AJ73" s="906">
        <v>0</v>
      </c>
      <c r="AK73" s="907">
        <v>0</v>
      </c>
      <c r="AL73" s="906">
        <v>0</v>
      </c>
      <c r="AM73" s="907">
        <v>0</v>
      </c>
      <c r="AN73" s="908">
        <v>0</v>
      </c>
      <c r="AO73" s="896"/>
      <c r="AP73" s="905">
        <v>0</v>
      </c>
      <c r="AQ73" s="906">
        <v>0</v>
      </c>
      <c r="AR73" s="907">
        <v>0</v>
      </c>
      <c r="AS73" s="906">
        <v>0</v>
      </c>
      <c r="AT73" s="907">
        <v>0</v>
      </c>
      <c r="AU73" s="906">
        <v>0</v>
      </c>
      <c r="AV73" s="907">
        <v>0</v>
      </c>
      <c r="AW73" s="906">
        <v>0</v>
      </c>
      <c r="AX73" s="907">
        <v>0</v>
      </c>
      <c r="AY73" s="906">
        <v>0</v>
      </c>
      <c r="AZ73" s="907">
        <v>0</v>
      </c>
      <c r="BA73" s="906">
        <v>0</v>
      </c>
      <c r="BB73" s="907">
        <v>0</v>
      </c>
      <c r="BC73" s="906">
        <v>0</v>
      </c>
      <c r="BD73" s="907">
        <v>0</v>
      </c>
      <c r="BE73" s="906">
        <v>0</v>
      </c>
      <c r="BF73" s="907">
        <v>0</v>
      </c>
      <c r="BG73" s="906">
        <v>0</v>
      </c>
      <c r="BH73" s="907">
        <v>0</v>
      </c>
      <c r="BI73" s="906">
        <v>0</v>
      </c>
      <c r="BJ73" s="907">
        <v>0</v>
      </c>
      <c r="BK73" s="906">
        <v>0</v>
      </c>
      <c r="BL73" s="907">
        <v>0</v>
      </c>
      <c r="BM73" s="906">
        <v>0</v>
      </c>
      <c r="BN73" s="907">
        <v>0</v>
      </c>
      <c r="BO73" s="906">
        <v>0</v>
      </c>
      <c r="BP73" s="907">
        <v>0</v>
      </c>
      <c r="BQ73" s="906">
        <v>0</v>
      </c>
      <c r="BR73" s="907">
        <v>0</v>
      </c>
      <c r="BS73" s="906">
        <v>0</v>
      </c>
      <c r="BT73" s="907">
        <v>0</v>
      </c>
      <c r="BU73" s="906">
        <v>0</v>
      </c>
      <c r="BV73" s="907">
        <v>0</v>
      </c>
      <c r="BW73" s="906">
        <v>0</v>
      </c>
      <c r="BX73" s="907">
        <v>0</v>
      </c>
      <c r="BY73" s="908">
        <v>0</v>
      </c>
    </row>
    <row r="74" spans="2:77" s="882" customFormat="1" ht="11.25" outlineLevel="1">
      <c r="B74" s="915">
        <v>481</v>
      </c>
      <c r="C74" s="938" t="s">
        <v>98</v>
      </c>
      <c r="E74" s="917">
        <v>0</v>
      </c>
      <c r="F74" s="918">
        <v>0</v>
      </c>
      <c r="G74" s="919">
        <v>0</v>
      </c>
      <c r="H74" s="918">
        <v>0</v>
      </c>
      <c r="I74" s="919">
        <v>0</v>
      </c>
      <c r="J74" s="918">
        <v>0</v>
      </c>
      <c r="K74" s="919">
        <v>0</v>
      </c>
      <c r="L74" s="918">
        <v>0</v>
      </c>
      <c r="M74" s="919">
        <v>0</v>
      </c>
      <c r="N74" s="918">
        <v>0</v>
      </c>
      <c r="O74" s="919">
        <v>0</v>
      </c>
      <c r="P74" s="918">
        <v>0</v>
      </c>
      <c r="Q74" s="919">
        <v>0</v>
      </c>
      <c r="R74" s="918">
        <v>0</v>
      </c>
      <c r="S74" s="919">
        <v>0</v>
      </c>
      <c r="T74" s="918">
        <v>0</v>
      </c>
      <c r="U74" s="919">
        <v>0</v>
      </c>
      <c r="V74" s="918">
        <v>0</v>
      </c>
      <c r="W74" s="919">
        <v>0</v>
      </c>
      <c r="X74" s="918">
        <v>0</v>
      </c>
      <c r="Y74" s="919">
        <v>0</v>
      </c>
      <c r="Z74" s="918">
        <v>0</v>
      </c>
      <c r="AA74" s="919">
        <v>0</v>
      </c>
      <c r="AB74" s="918">
        <v>0</v>
      </c>
      <c r="AC74" s="919">
        <v>0</v>
      </c>
      <c r="AD74" s="918">
        <v>0</v>
      </c>
      <c r="AE74" s="919">
        <v>0</v>
      </c>
      <c r="AF74" s="918">
        <v>0</v>
      </c>
      <c r="AG74" s="919">
        <v>0</v>
      </c>
      <c r="AH74" s="918">
        <v>0</v>
      </c>
      <c r="AI74" s="919">
        <v>0</v>
      </c>
      <c r="AJ74" s="918">
        <v>0</v>
      </c>
      <c r="AK74" s="919">
        <v>0</v>
      </c>
      <c r="AL74" s="918">
        <v>0</v>
      </c>
      <c r="AM74" s="919">
        <v>0</v>
      </c>
      <c r="AN74" s="920">
        <v>0</v>
      </c>
      <c r="AO74" s="896"/>
      <c r="AP74" s="917">
        <v>0</v>
      </c>
      <c r="AQ74" s="918">
        <v>0</v>
      </c>
      <c r="AR74" s="919">
        <v>0</v>
      </c>
      <c r="AS74" s="918">
        <v>0</v>
      </c>
      <c r="AT74" s="919">
        <v>0</v>
      </c>
      <c r="AU74" s="918">
        <v>0</v>
      </c>
      <c r="AV74" s="919">
        <v>0</v>
      </c>
      <c r="AW74" s="918">
        <v>0</v>
      </c>
      <c r="AX74" s="919">
        <v>0</v>
      </c>
      <c r="AY74" s="918">
        <v>0</v>
      </c>
      <c r="AZ74" s="919">
        <v>0</v>
      </c>
      <c r="BA74" s="918">
        <v>0</v>
      </c>
      <c r="BB74" s="919">
        <v>0</v>
      </c>
      <c r="BC74" s="918">
        <v>0</v>
      </c>
      <c r="BD74" s="919">
        <v>0</v>
      </c>
      <c r="BE74" s="918">
        <v>0</v>
      </c>
      <c r="BF74" s="919">
        <v>0</v>
      </c>
      <c r="BG74" s="918">
        <v>0</v>
      </c>
      <c r="BH74" s="919">
        <v>0</v>
      </c>
      <c r="BI74" s="918">
        <v>0</v>
      </c>
      <c r="BJ74" s="919">
        <v>0</v>
      </c>
      <c r="BK74" s="918">
        <v>0</v>
      </c>
      <c r="BL74" s="919">
        <v>0</v>
      </c>
      <c r="BM74" s="918">
        <v>0</v>
      </c>
      <c r="BN74" s="919">
        <v>0</v>
      </c>
      <c r="BO74" s="918">
        <v>0</v>
      </c>
      <c r="BP74" s="919">
        <v>0</v>
      </c>
      <c r="BQ74" s="918">
        <v>0</v>
      </c>
      <c r="BR74" s="919">
        <v>0</v>
      </c>
      <c r="BS74" s="918">
        <v>0</v>
      </c>
      <c r="BT74" s="919">
        <v>0</v>
      </c>
      <c r="BU74" s="918">
        <v>0</v>
      </c>
      <c r="BV74" s="919">
        <v>0</v>
      </c>
      <c r="BW74" s="918">
        <v>0</v>
      </c>
      <c r="BX74" s="919">
        <v>0</v>
      </c>
      <c r="BY74" s="920">
        <v>0</v>
      </c>
    </row>
    <row r="75" spans="2:77" s="882" customFormat="1" ht="11.25" outlineLevel="1">
      <c r="B75" s="921">
        <v>482</v>
      </c>
      <c r="C75" s="922" t="s">
        <v>99</v>
      </c>
      <c r="E75" s="923">
        <v>0</v>
      </c>
      <c r="F75" s="924">
        <v>0</v>
      </c>
      <c r="G75" s="925">
        <v>0</v>
      </c>
      <c r="H75" s="924">
        <v>0</v>
      </c>
      <c r="I75" s="925">
        <v>0</v>
      </c>
      <c r="J75" s="924">
        <v>0</v>
      </c>
      <c r="K75" s="925">
        <v>0</v>
      </c>
      <c r="L75" s="924">
        <v>0</v>
      </c>
      <c r="M75" s="925">
        <v>0</v>
      </c>
      <c r="N75" s="924">
        <v>0</v>
      </c>
      <c r="O75" s="925">
        <v>0</v>
      </c>
      <c r="P75" s="924">
        <v>0</v>
      </c>
      <c r="Q75" s="925">
        <v>0</v>
      </c>
      <c r="R75" s="924">
        <v>0</v>
      </c>
      <c r="S75" s="925">
        <v>0</v>
      </c>
      <c r="T75" s="924">
        <v>0</v>
      </c>
      <c r="U75" s="925">
        <v>0</v>
      </c>
      <c r="V75" s="924">
        <v>0</v>
      </c>
      <c r="W75" s="925">
        <v>0</v>
      </c>
      <c r="X75" s="924">
        <v>0</v>
      </c>
      <c r="Y75" s="925">
        <v>0</v>
      </c>
      <c r="Z75" s="924">
        <v>0</v>
      </c>
      <c r="AA75" s="925">
        <v>0</v>
      </c>
      <c r="AB75" s="924">
        <v>0</v>
      </c>
      <c r="AC75" s="925">
        <v>0</v>
      </c>
      <c r="AD75" s="924">
        <v>0</v>
      </c>
      <c r="AE75" s="925">
        <v>0</v>
      </c>
      <c r="AF75" s="924">
        <v>0</v>
      </c>
      <c r="AG75" s="925">
        <v>0</v>
      </c>
      <c r="AH75" s="924">
        <v>0</v>
      </c>
      <c r="AI75" s="925">
        <v>0</v>
      </c>
      <c r="AJ75" s="924">
        <v>0</v>
      </c>
      <c r="AK75" s="925">
        <v>0</v>
      </c>
      <c r="AL75" s="924">
        <v>0</v>
      </c>
      <c r="AM75" s="925">
        <v>0</v>
      </c>
      <c r="AN75" s="926">
        <v>0</v>
      </c>
      <c r="AO75" s="896"/>
      <c r="AP75" s="923">
        <v>0</v>
      </c>
      <c r="AQ75" s="924">
        <v>0</v>
      </c>
      <c r="AR75" s="925">
        <v>0</v>
      </c>
      <c r="AS75" s="924">
        <v>0</v>
      </c>
      <c r="AT75" s="925">
        <v>0</v>
      </c>
      <c r="AU75" s="924">
        <v>0</v>
      </c>
      <c r="AV75" s="925">
        <v>0</v>
      </c>
      <c r="AW75" s="924">
        <v>0</v>
      </c>
      <c r="AX75" s="925">
        <v>0</v>
      </c>
      <c r="AY75" s="924">
        <v>0</v>
      </c>
      <c r="AZ75" s="925">
        <v>0</v>
      </c>
      <c r="BA75" s="924">
        <v>0</v>
      </c>
      <c r="BB75" s="925">
        <v>0</v>
      </c>
      <c r="BC75" s="924">
        <v>0</v>
      </c>
      <c r="BD75" s="925">
        <v>0</v>
      </c>
      <c r="BE75" s="924">
        <v>0</v>
      </c>
      <c r="BF75" s="925">
        <v>0</v>
      </c>
      <c r="BG75" s="924">
        <v>0</v>
      </c>
      <c r="BH75" s="925">
        <v>0</v>
      </c>
      <c r="BI75" s="924">
        <v>0</v>
      </c>
      <c r="BJ75" s="925">
        <v>0</v>
      </c>
      <c r="BK75" s="924">
        <v>0</v>
      </c>
      <c r="BL75" s="925">
        <v>0</v>
      </c>
      <c r="BM75" s="924">
        <v>0</v>
      </c>
      <c r="BN75" s="925">
        <v>0</v>
      </c>
      <c r="BO75" s="924">
        <v>0</v>
      </c>
      <c r="BP75" s="925">
        <v>0</v>
      </c>
      <c r="BQ75" s="924">
        <v>0</v>
      </c>
      <c r="BR75" s="925">
        <v>0</v>
      </c>
      <c r="BS75" s="924">
        <v>0</v>
      </c>
      <c r="BT75" s="925">
        <v>0</v>
      </c>
      <c r="BU75" s="924">
        <v>0</v>
      </c>
      <c r="BV75" s="925">
        <v>0</v>
      </c>
      <c r="BW75" s="924">
        <v>0</v>
      </c>
      <c r="BX75" s="925">
        <v>0</v>
      </c>
      <c r="BY75" s="926">
        <v>0</v>
      </c>
    </row>
    <row r="76" spans="2:77" s="882" customFormat="1" ht="11.25" outlineLevel="1">
      <c r="B76" s="909">
        <v>483</v>
      </c>
      <c r="C76" s="927" t="s">
        <v>100</v>
      </c>
      <c r="E76" s="911">
        <v>0</v>
      </c>
      <c r="F76" s="912">
        <v>0</v>
      </c>
      <c r="G76" s="913">
        <v>0</v>
      </c>
      <c r="H76" s="912">
        <v>0</v>
      </c>
      <c r="I76" s="913">
        <v>0</v>
      </c>
      <c r="J76" s="912">
        <v>0</v>
      </c>
      <c r="K76" s="913">
        <v>0</v>
      </c>
      <c r="L76" s="912">
        <v>0</v>
      </c>
      <c r="M76" s="913">
        <v>0</v>
      </c>
      <c r="N76" s="912">
        <v>0</v>
      </c>
      <c r="O76" s="913">
        <v>0</v>
      </c>
      <c r="P76" s="912">
        <v>0</v>
      </c>
      <c r="Q76" s="913">
        <v>0</v>
      </c>
      <c r="R76" s="912">
        <v>0</v>
      </c>
      <c r="S76" s="913">
        <v>0</v>
      </c>
      <c r="T76" s="912">
        <v>0</v>
      </c>
      <c r="U76" s="913">
        <v>0</v>
      </c>
      <c r="V76" s="912">
        <v>0</v>
      </c>
      <c r="W76" s="913">
        <v>0</v>
      </c>
      <c r="X76" s="912">
        <v>0</v>
      </c>
      <c r="Y76" s="913">
        <v>0</v>
      </c>
      <c r="Z76" s="912">
        <v>0</v>
      </c>
      <c r="AA76" s="913">
        <v>0</v>
      </c>
      <c r="AB76" s="912">
        <v>0</v>
      </c>
      <c r="AC76" s="913">
        <v>0</v>
      </c>
      <c r="AD76" s="912">
        <v>0</v>
      </c>
      <c r="AE76" s="913">
        <v>0</v>
      </c>
      <c r="AF76" s="912">
        <v>0</v>
      </c>
      <c r="AG76" s="913">
        <v>0</v>
      </c>
      <c r="AH76" s="912">
        <v>0</v>
      </c>
      <c r="AI76" s="913">
        <v>0</v>
      </c>
      <c r="AJ76" s="912">
        <v>0</v>
      </c>
      <c r="AK76" s="913">
        <v>0</v>
      </c>
      <c r="AL76" s="912">
        <v>0</v>
      </c>
      <c r="AM76" s="913">
        <v>0</v>
      </c>
      <c r="AN76" s="914">
        <v>0</v>
      </c>
      <c r="AO76" s="896"/>
      <c r="AP76" s="911">
        <v>0</v>
      </c>
      <c r="AQ76" s="912">
        <v>0</v>
      </c>
      <c r="AR76" s="913">
        <v>0</v>
      </c>
      <c r="AS76" s="912">
        <v>0</v>
      </c>
      <c r="AT76" s="913">
        <v>0</v>
      </c>
      <c r="AU76" s="912">
        <v>0</v>
      </c>
      <c r="AV76" s="913">
        <v>0</v>
      </c>
      <c r="AW76" s="912">
        <v>0</v>
      </c>
      <c r="AX76" s="913">
        <v>0</v>
      </c>
      <c r="AY76" s="912">
        <v>0</v>
      </c>
      <c r="AZ76" s="913">
        <v>0</v>
      </c>
      <c r="BA76" s="912">
        <v>0</v>
      </c>
      <c r="BB76" s="913">
        <v>0</v>
      </c>
      <c r="BC76" s="912">
        <v>0</v>
      </c>
      <c r="BD76" s="913">
        <v>0</v>
      </c>
      <c r="BE76" s="912">
        <v>0</v>
      </c>
      <c r="BF76" s="913">
        <v>0</v>
      </c>
      <c r="BG76" s="912">
        <v>0</v>
      </c>
      <c r="BH76" s="913">
        <v>0</v>
      </c>
      <c r="BI76" s="912">
        <v>0</v>
      </c>
      <c r="BJ76" s="913">
        <v>0</v>
      </c>
      <c r="BK76" s="912">
        <v>0</v>
      </c>
      <c r="BL76" s="913">
        <v>0</v>
      </c>
      <c r="BM76" s="912">
        <v>0</v>
      </c>
      <c r="BN76" s="913">
        <v>0</v>
      </c>
      <c r="BO76" s="912">
        <v>0</v>
      </c>
      <c r="BP76" s="913">
        <v>0</v>
      </c>
      <c r="BQ76" s="912">
        <v>0</v>
      </c>
      <c r="BR76" s="913">
        <v>0</v>
      </c>
      <c r="BS76" s="912">
        <v>0</v>
      </c>
      <c r="BT76" s="913">
        <v>0</v>
      </c>
      <c r="BU76" s="912">
        <v>0</v>
      </c>
      <c r="BV76" s="913">
        <v>0</v>
      </c>
      <c r="BW76" s="912">
        <v>0</v>
      </c>
      <c r="BX76" s="913">
        <v>0</v>
      </c>
      <c r="BY76" s="914">
        <v>0</v>
      </c>
    </row>
    <row r="77" spans="2:77" s="882" customFormat="1" ht="11.25" outlineLevel="1">
      <c r="B77" s="903">
        <v>484</v>
      </c>
      <c r="C77" s="928" t="s">
        <v>101</v>
      </c>
      <c r="E77" s="905">
        <v>0</v>
      </c>
      <c r="F77" s="906">
        <v>0</v>
      </c>
      <c r="G77" s="907">
        <v>0</v>
      </c>
      <c r="H77" s="906">
        <v>0</v>
      </c>
      <c r="I77" s="907">
        <v>0</v>
      </c>
      <c r="J77" s="906">
        <v>0</v>
      </c>
      <c r="K77" s="907">
        <v>0</v>
      </c>
      <c r="L77" s="906">
        <v>0</v>
      </c>
      <c r="M77" s="907">
        <v>0</v>
      </c>
      <c r="N77" s="906">
        <v>0</v>
      </c>
      <c r="O77" s="907">
        <v>0</v>
      </c>
      <c r="P77" s="906">
        <v>0</v>
      </c>
      <c r="Q77" s="907">
        <v>0</v>
      </c>
      <c r="R77" s="906">
        <v>0</v>
      </c>
      <c r="S77" s="907">
        <v>0</v>
      </c>
      <c r="T77" s="906">
        <v>0</v>
      </c>
      <c r="U77" s="907">
        <v>0</v>
      </c>
      <c r="V77" s="906">
        <v>0</v>
      </c>
      <c r="W77" s="907">
        <v>0</v>
      </c>
      <c r="X77" s="906">
        <v>0</v>
      </c>
      <c r="Y77" s="907">
        <v>0</v>
      </c>
      <c r="Z77" s="906">
        <v>0</v>
      </c>
      <c r="AA77" s="907">
        <v>0</v>
      </c>
      <c r="AB77" s="906">
        <v>0</v>
      </c>
      <c r="AC77" s="907">
        <v>0</v>
      </c>
      <c r="AD77" s="906">
        <v>0</v>
      </c>
      <c r="AE77" s="907">
        <v>0</v>
      </c>
      <c r="AF77" s="906">
        <v>0</v>
      </c>
      <c r="AG77" s="907">
        <v>0</v>
      </c>
      <c r="AH77" s="906">
        <v>0</v>
      </c>
      <c r="AI77" s="907">
        <v>0</v>
      </c>
      <c r="AJ77" s="906">
        <v>0</v>
      </c>
      <c r="AK77" s="907">
        <v>0</v>
      </c>
      <c r="AL77" s="906">
        <v>0</v>
      </c>
      <c r="AM77" s="907">
        <v>0</v>
      </c>
      <c r="AN77" s="908">
        <v>0</v>
      </c>
      <c r="AO77" s="896"/>
      <c r="AP77" s="905">
        <v>0</v>
      </c>
      <c r="AQ77" s="906">
        <v>0</v>
      </c>
      <c r="AR77" s="907">
        <v>0</v>
      </c>
      <c r="AS77" s="906">
        <v>0</v>
      </c>
      <c r="AT77" s="907">
        <v>0</v>
      </c>
      <c r="AU77" s="906">
        <v>0</v>
      </c>
      <c r="AV77" s="907">
        <v>0</v>
      </c>
      <c r="AW77" s="906">
        <v>0</v>
      </c>
      <c r="AX77" s="907">
        <v>0</v>
      </c>
      <c r="AY77" s="906">
        <v>0</v>
      </c>
      <c r="AZ77" s="907">
        <v>0</v>
      </c>
      <c r="BA77" s="906">
        <v>0</v>
      </c>
      <c r="BB77" s="907">
        <v>0</v>
      </c>
      <c r="BC77" s="906">
        <v>0</v>
      </c>
      <c r="BD77" s="907">
        <v>0</v>
      </c>
      <c r="BE77" s="906">
        <v>0</v>
      </c>
      <c r="BF77" s="907">
        <v>0</v>
      </c>
      <c r="BG77" s="906">
        <v>0</v>
      </c>
      <c r="BH77" s="907">
        <v>0</v>
      </c>
      <c r="BI77" s="906">
        <v>0</v>
      </c>
      <c r="BJ77" s="907">
        <v>0</v>
      </c>
      <c r="BK77" s="906">
        <v>0</v>
      </c>
      <c r="BL77" s="907">
        <v>0</v>
      </c>
      <c r="BM77" s="906">
        <v>0</v>
      </c>
      <c r="BN77" s="907">
        <v>0</v>
      </c>
      <c r="BO77" s="906">
        <v>0</v>
      </c>
      <c r="BP77" s="907">
        <v>0</v>
      </c>
      <c r="BQ77" s="906">
        <v>0</v>
      </c>
      <c r="BR77" s="907">
        <v>0</v>
      </c>
      <c r="BS77" s="906">
        <v>0</v>
      </c>
      <c r="BT77" s="907">
        <v>0</v>
      </c>
      <c r="BU77" s="906">
        <v>0</v>
      </c>
      <c r="BV77" s="907">
        <v>0</v>
      </c>
      <c r="BW77" s="906">
        <v>0</v>
      </c>
      <c r="BX77" s="907">
        <v>0</v>
      </c>
      <c r="BY77" s="908">
        <v>0</v>
      </c>
    </row>
    <row r="78" spans="2:77" s="882" customFormat="1" ht="11.25" outlineLevel="1">
      <c r="B78" s="909">
        <v>485</v>
      </c>
      <c r="C78" s="927" t="s">
        <v>102</v>
      </c>
      <c r="E78" s="911">
        <v>0</v>
      </c>
      <c r="F78" s="912">
        <v>0</v>
      </c>
      <c r="G78" s="913">
        <v>0</v>
      </c>
      <c r="H78" s="912">
        <v>0</v>
      </c>
      <c r="I78" s="913">
        <v>0</v>
      </c>
      <c r="J78" s="912">
        <v>0</v>
      </c>
      <c r="K78" s="913">
        <v>0</v>
      </c>
      <c r="L78" s="912">
        <v>0</v>
      </c>
      <c r="M78" s="913">
        <v>0</v>
      </c>
      <c r="N78" s="912">
        <v>0</v>
      </c>
      <c r="O78" s="913">
        <v>0</v>
      </c>
      <c r="P78" s="912">
        <v>0</v>
      </c>
      <c r="Q78" s="913">
        <v>0</v>
      </c>
      <c r="R78" s="912">
        <v>0</v>
      </c>
      <c r="S78" s="913">
        <v>0</v>
      </c>
      <c r="T78" s="912">
        <v>0</v>
      </c>
      <c r="U78" s="913">
        <v>0</v>
      </c>
      <c r="V78" s="912">
        <v>0</v>
      </c>
      <c r="W78" s="913">
        <v>0</v>
      </c>
      <c r="X78" s="912">
        <v>0</v>
      </c>
      <c r="Y78" s="913">
        <v>0</v>
      </c>
      <c r="Z78" s="912">
        <v>0</v>
      </c>
      <c r="AA78" s="913">
        <v>0</v>
      </c>
      <c r="AB78" s="912">
        <v>0</v>
      </c>
      <c r="AC78" s="913">
        <v>0</v>
      </c>
      <c r="AD78" s="912">
        <v>0</v>
      </c>
      <c r="AE78" s="913">
        <v>0</v>
      </c>
      <c r="AF78" s="912">
        <v>0</v>
      </c>
      <c r="AG78" s="913">
        <v>0</v>
      </c>
      <c r="AH78" s="912">
        <v>0</v>
      </c>
      <c r="AI78" s="913">
        <v>0</v>
      </c>
      <c r="AJ78" s="912">
        <v>0</v>
      </c>
      <c r="AK78" s="913">
        <v>0</v>
      </c>
      <c r="AL78" s="912">
        <v>0</v>
      </c>
      <c r="AM78" s="913">
        <v>0</v>
      </c>
      <c r="AN78" s="914">
        <v>0</v>
      </c>
      <c r="AO78" s="896"/>
      <c r="AP78" s="911">
        <v>0</v>
      </c>
      <c r="AQ78" s="912">
        <v>0</v>
      </c>
      <c r="AR78" s="913">
        <v>0</v>
      </c>
      <c r="AS78" s="912">
        <v>0</v>
      </c>
      <c r="AT78" s="913">
        <v>0</v>
      </c>
      <c r="AU78" s="912">
        <v>0</v>
      </c>
      <c r="AV78" s="913">
        <v>0</v>
      </c>
      <c r="AW78" s="912">
        <v>0</v>
      </c>
      <c r="AX78" s="913">
        <v>0</v>
      </c>
      <c r="AY78" s="912">
        <v>0</v>
      </c>
      <c r="AZ78" s="913">
        <v>0</v>
      </c>
      <c r="BA78" s="912">
        <v>0</v>
      </c>
      <c r="BB78" s="913">
        <v>0</v>
      </c>
      <c r="BC78" s="912">
        <v>0</v>
      </c>
      <c r="BD78" s="913">
        <v>0</v>
      </c>
      <c r="BE78" s="912">
        <v>0</v>
      </c>
      <c r="BF78" s="913">
        <v>0</v>
      </c>
      <c r="BG78" s="912">
        <v>0</v>
      </c>
      <c r="BH78" s="913">
        <v>0</v>
      </c>
      <c r="BI78" s="912">
        <v>0</v>
      </c>
      <c r="BJ78" s="913">
        <v>0</v>
      </c>
      <c r="BK78" s="912">
        <v>0</v>
      </c>
      <c r="BL78" s="913">
        <v>0</v>
      </c>
      <c r="BM78" s="912">
        <v>0</v>
      </c>
      <c r="BN78" s="913">
        <v>0</v>
      </c>
      <c r="BO78" s="912">
        <v>0</v>
      </c>
      <c r="BP78" s="913">
        <v>0</v>
      </c>
      <c r="BQ78" s="912">
        <v>0</v>
      </c>
      <c r="BR78" s="913">
        <v>0</v>
      </c>
      <c r="BS78" s="912">
        <v>0</v>
      </c>
      <c r="BT78" s="913">
        <v>0</v>
      </c>
      <c r="BU78" s="912">
        <v>0</v>
      </c>
      <c r="BV78" s="913">
        <v>0</v>
      </c>
      <c r="BW78" s="912">
        <v>0</v>
      </c>
      <c r="BX78" s="913">
        <v>0</v>
      </c>
      <c r="BY78" s="914">
        <v>0</v>
      </c>
    </row>
    <row r="79" spans="2:77" s="882" customFormat="1" ht="11.25" outlineLevel="1">
      <c r="B79" s="929">
        <v>486</v>
      </c>
      <c r="C79" s="930" t="s">
        <v>103</v>
      </c>
      <c r="E79" s="931">
        <v>0</v>
      </c>
      <c r="F79" s="932">
        <v>0</v>
      </c>
      <c r="G79" s="933">
        <v>0</v>
      </c>
      <c r="H79" s="932">
        <v>0</v>
      </c>
      <c r="I79" s="933">
        <v>0</v>
      </c>
      <c r="J79" s="932">
        <v>0</v>
      </c>
      <c r="K79" s="933">
        <v>0</v>
      </c>
      <c r="L79" s="932">
        <v>0</v>
      </c>
      <c r="M79" s="933">
        <v>0</v>
      </c>
      <c r="N79" s="932">
        <v>0</v>
      </c>
      <c r="O79" s="933">
        <v>0</v>
      </c>
      <c r="P79" s="932">
        <v>0</v>
      </c>
      <c r="Q79" s="933">
        <v>0</v>
      </c>
      <c r="R79" s="932">
        <v>0</v>
      </c>
      <c r="S79" s="933">
        <v>0</v>
      </c>
      <c r="T79" s="932">
        <v>0</v>
      </c>
      <c r="U79" s="933">
        <v>0</v>
      </c>
      <c r="V79" s="932">
        <v>0</v>
      </c>
      <c r="W79" s="933">
        <v>0</v>
      </c>
      <c r="X79" s="932">
        <v>0</v>
      </c>
      <c r="Y79" s="933">
        <v>0</v>
      </c>
      <c r="Z79" s="932">
        <v>0</v>
      </c>
      <c r="AA79" s="933">
        <v>0</v>
      </c>
      <c r="AB79" s="932">
        <v>0</v>
      </c>
      <c r="AC79" s="933">
        <v>0</v>
      </c>
      <c r="AD79" s="932">
        <v>0</v>
      </c>
      <c r="AE79" s="933">
        <v>0</v>
      </c>
      <c r="AF79" s="932">
        <v>0</v>
      </c>
      <c r="AG79" s="933">
        <v>0</v>
      </c>
      <c r="AH79" s="932">
        <v>0</v>
      </c>
      <c r="AI79" s="933">
        <v>0</v>
      </c>
      <c r="AJ79" s="932">
        <v>0</v>
      </c>
      <c r="AK79" s="933">
        <v>0</v>
      </c>
      <c r="AL79" s="932">
        <v>0</v>
      </c>
      <c r="AM79" s="933">
        <v>0</v>
      </c>
      <c r="AN79" s="934">
        <v>0</v>
      </c>
      <c r="AO79" s="896"/>
      <c r="AP79" s="931">
        <v>0</v>
      </c>
      <c r="AQ79" s="932">
        <v>0</v>
      </c>
      <c r="AR79" s="933">
        <v>0</v>
      </c>
      <c r="AS79" s="932">
        <v>0</v>
      </c>
      <c r="AT79" s="933">
        <v>0</v>
      </c>
      <c r="AU79" s="932">
        <v>0</v>
      </c>
      <c r="AV79" s="933">
        <v>0</v>
      </c>
      <c r="AW79" s="932">
        <v>0</v>
      </c>
      <c r="AX79" s="933">
        <v>0</v>
      </c>
      <c r="AY79" s="932">
        <v>0</v>
      </c>
      <c r="AZ79" s="933">
        <v>0</v>
      </c>
      <c r="BA79" s="932">
        <v>0</v>
      </c>
      <c r="BB79" s="933">
        <v>0</v>
      </c>
      <c r="BC79" s="932">
        <v>0</v>
      </c>
      <c r="BD79" s="933">
        <v>0</v>
      </c>
      <c r="BE79" s="932">
        <v>0</v>
      </c>
      <c r="BF79" s="933">
        <v>0</v>
      </c>
      <c r="BG79" s="932">
        <v>0</v>
      </c>
      <c r="BH79" s="933">
        <v>0</v>
      </c>
      <c r="BI79" s="932">
        <v>0</v>
      </c>
      <c r="BJ79" s="933">
        <v>0</v>
      </c>
      <c r="BK79" s="932">
        <v>0</v>
      </c>
      <c r="BL79" s="933">
        <v>0</v>
      </c>
      <c r="BM79" s="932">
        <v>0</v>
      </c>
      <c r="BN79" s="933">
        <v>0</v>
      </c>
      <c r="BO79" s="932">
        <v>0</v>
      </c>
      <c r="BP79" s="933">
        <v>0</v>
      </c>
      <c r="BQ79" s="932">
        <v>0</v>
      </c>
      <c r="BR79" s="933">
        <v>0</v>
      </c>
      <c r="BS79" s="932">
        <v>0</v>
      </c>
      <c r="BT79" s="933">
        <v>0</v>
      </c>
      <c r="BU79" s="932">
        <v>0</v>
      </c>
      <c r="BV79" s="933">
        <v>0</v>
      </c>
      <c r="BW79" s="932">
        <v>0</v>
      </c>
      <c r="BX79" s="933">
        <v>0</v>
      </c>
      <c r="BY79" s="934">
        <v>0</v>
      </c>
    </row>
    <row r="80" spans="2:77" s="882" customFormat="1" ht="11.25" outlineLevel="1">
      <c r="B80" s="897">
        <v>487</v>
      </c>
      <c r="C80" s="935" t="s">
        <v>104</v>
      </c>
      <c r="E80" s="899">
        <v>0</v>
      </c>
      <c r="F80" s="900">
        <v>0</v>
      </c>
      <c r="G80" s="901">
        <v>0</v>
      </c>
      <c r="H80" s="900">
        <v>0</v>
      </c>
      <c r="I80" s="901">
        <v>0</v>
      </c>
      <c r="J80" s="900">
        <v>0</v>
      </c>
      <c r="K80" s="901">
        <v>0</v>
      </c>
      <c r="L80" s="900">
        <v>0</v>
      </c>
      <c r="M80" s="901">
        <v>0</v>
      </c>
      <c r="N80" s="900">
        <v>0</v>
      </c>
      <c r="O80" s="901">
        <v>0</v>
      </c>
      <c r="P80" s="900">
        <v>0</v>
      </c>
      <c r="Q80" s="901">
        <v>0</v>
      </c>
      <c r="R80" s="900">
        <v>0</v>
      </c>
      <c r="S80" s="901">
        <v>0</v>
      </c>
      <c r="T80" s="900">
        <v>0</v>
      </c>
      <c r="U80" s="901">
        <v>0</v>
      </c>
      <c r="V80" s="900">
        <v>0</v>
      </c>
      <c r="W80" s="901">
        <v>0</v>
      </c>
      <c r="X80" s="900">
        <v>0</v>
      </c>
      <c r="Y80" s="901">
        <v>0</v>
      </c>
      <c r="Z80" s="900">
        <v>0</v>
      </c>
      <c r="AA80" s="901">
        <v>0</v>
      </c>
      <c r="AB80" s="900">
        <v>0</v>
      </c>
      <c r="AC80" s="901">
        <v>0</v>
      </c>
      <c r="AD80" s="900">
        <v>0</v>
      </c>
      <c r="AE80" s="901">
        <v>0</v>
      </c>
      <c r="AF80" s="900">
        <v>0</v>
      </c>
      <c r="AG80" s="901">
        <v>0</v>
      </c>
      <c r="AH80" s="900">
        <v>0</v>
      </c>
      <c r="AI80" s="901">
        <v>0</v>
      </c>
      <c r="AJ80" s="900">
        <v>0</v>
      </c>
      <c r="AK80" s="901">
        <v>0</v>
      </c>
      <c r="AL80" s="900">
        <v>0</v>
      </c>
      <c r="AM80" s="901">
        <v>0</v>
      </c>
      <c r="AN80" s="902">
        <v>0</v>
      </c>
      <c r="AO80" s="896"/>
      <c r="AP80" s="899">
        <v>0</v>
      </c>
      <c r="AQ80" s="900">
        <v>0</v>
      </c>
      <c r="AR80" s="901">
        <v>0</v>
      </c>
      <c r="AS80" s="900">
        <v>0</v>
      </c>
      <c r="AT80" s="901">
        <v>0</v>
      </c>
      <c r="AU80" s="900">
        <v>0</v>
      </c>
      <c r="AV80" s="901">
        <v>0</v>
      </c>
      <c r="AW80" s="900">
        <v>0</v>
      </c>
      <c r="AX80" s="901">
        <v>0</v>
      </c>
      <c r="AY80" s="900">
        <v>0</v>
      </c>
      <c r="AZ80" s="901">
        <v>0</v>
      </c>
      <c r="BA80" s="900">
        <v>0</v>
      </c>
      <c r="BB80" s="901">
        <v>0</v>
      </c>
      <c r="BC80" s="900">
        <v>0</v>
      </c>
      <c r="BD80" s="901">
        <v>0</v>
      </c>
      <c r="BE80" s="900">
        <v>0</v>
      </c>
      <c r="BF80" s="901">
        <v>0</v>
      </c>
      <c r="BG80" s="900">
        <v>0</v>
      </c>
      <c r="BH80" s="901">
        <v>0</v>
      </c>
      <c r="BI80" s="900">
        <v>0</v>
      </c>
      <c r="BJ80" s="901">
        <v>0</v>
      </c>
      <c r="BK80" s="900">
        <v>0</v>
      </c>
      <c r="BL80" s="901">
        <v>0</v>
      </c>
      <c r="BM80" s="900">
        <v>0</v>
      </c>
      <c r="BN80" s="901">
        <v>0</v>
      </c>
      <c r="BO80" s="900">
        <v>0</v>
      </c>
      <c r="BP80" s="901">
        <v>0</v>
      </c>
      <c r="BQ80" s="900">
        <v>0</v>
      </c>
      <c r="BR80" s="901">
        <v>0</v>
      </c>
      <c r="BS80" s="900">
        <v>0</v>
      </c>
      <c r="BT80" s="901">
        <v>0</v>
      </c>
      <c r="BU80" s="900">
        <v>0</v>
      </c>
      <c r="BV80" s="901">
        <v>0</v>
      </c>
      <c r="BW80" s="900">
        <v>0</v>
      </c>
      <c r="BX80" s="901">
        <v>0</v>
      </c>
      <c r="BY80" s="902">
        <v>0</v>
      </c>
    </row>
    <row r="81" spans="2:77" s="882" customFormat="1" ht="11.25" outlineLevel="1">
      <c r="B81" s="903">
        <v>488</v>
      </c>
      <c r="C81" s="928" t="s">
        <v>106</v>
      </c>
      <c r="E81" s="905">
        <v>0</v>
      </c>
      <c r="F81" s="906">
        <v>0</v>
      </c>
      <c r="G81" s="907">
        <v>0</v>
      </c>
      <c r="H81" s="906">
        <v>0</v>
      </c>
      <c r="I81" s="907">
        <v>0</v>
      </c>
      <c r="J81" s="906">
        <v>0</v>
      </c>
      <c r="K81" s="907">
        <v>0</v>
      </c>
      <c r="L81" s="906">
        <v>0</v>
      </c>
      <c r="M81" s="907">
        <v>0</v>
      </c>
      <c r="N81" s="906">
        <v>0</v>
      </c>
      <c r="O81" s="907">
        <v>0</v>
      </c>
      <c r="P81" s="906">
        <v>0</v>
      </c>
      <c r="Q81" s="907">
        <v>0</v>
      </c>
      <c r="R81" s="906">
        <v>0</v>
      </c>
      <c r="S81" s="907">
        <v>0</v>
      </c>
      <c r="T81" s="906">
        <v>0</v>
      </c>
      <c r="U81" s="907">
        <v>0</v>
      </c>
      <c r="V81" s="906">
        <v>0</v>
      </c>
      <c r="W81" s="907">
        <v>0</v>
      </c>
      <c r="X81" s="906">
        <v>0</v>
      </c>
      <c r="Y81" s="907">
        <v>0</v>
      </c>
      <c r="Z81" s="906">
        <v>0</v>
      </c>
      <c r="AA81" s="907">
        <v>0</v>
      </c>
      <c r="AB81" s="906">
        <v>0</v>
      </c>
      <c r="AC81" s="907">
        <v>0</v>
      </c>
      <c r="AD81" s="906">
        <v>0</v>
      </c>
      <c r="AE81" s="907">
        <v>0</v>
      </c>
      <c r="AF81" s="906">
        <v>0</v>
      </c>
      <c r="AG81" s="907">
        <v>0</v>
      </c>
      <c r="AH81" s="906">
        <v>0</v>
      </c>
      <c r="AI81" s="907">
        <v>0</v>
      </c>
      <c r="AJ81" s="906">
        <v>0</v>
      </c>
      <c r="AK81" s="907">
        <v>0</v>
      </c>
      <c r="AL81" s="906">
        <v>0</v>
      </c>
      <c r="AM81" s="907">
        <v>0</v>
      </c>
      <c r="AN81" s="908">
        <v>0</v>
      </c>
      <c r="AO81" s="896"/>
      <c r="AP81" s="905">
        <v>0</v>
      </c>
      <c r="AQ81" s="906">
        <v>0</v>
      </c>
      <c r="AR81" s="907">
        <v>0</v>
      </c>
      <c r="AS81" s="906">
        <v>0</v>
      </c>
      <c r="AT81" s="907">
        <v>0</v>
      </c>
      <c r="AU81" s="906">
        <v>0</v>
      </c>
      <c r="AV81" s="907">
        <v>0</v>
      </c>
      <c r="AW81" s="906">
        <v>0</v>
      </c>
      <c r="AX81" s="907">
        <v>0</v>
      </c>
      <c r="AY81" s="906">
        <v>0</v>
      </c>
      <c r="AZ81" s="907">
        <v>0</v>
      </c>
      <c r="BA81" s="906">
        <v>0</v>
      </c>
      <c r="BB81" s="907">
        <v>0</v>
      </c>
      <c r="BC81" s="906">
        <v>0</v>
      </c>
      <c r="BD81" s="907">
        <v>0</v>
      </c>
      <c r="BE81" s="906">
        <v>0</v>
      </c>
      <c r="BF81" s="907">
        <v>0</v>
      </c>
      <c r="BG81" s="906">
        <v>0</v>
      </c>
      <c r="BH81" s="907">
        <v>0</v>
      </c>
      <c r="BI81" s="906">
        <v>0</v>
      </c>
      <c r="BJ81" s="907">
        <v>0</v>
      </c>
      <c r="BK81" s="906">
        <v>0</v>
      </c>
      <c r="BL81" s="907">
        <v>0</v>
      </c>
      <c r="BM81" s="906">
        <v>0</v>
      </c>
      <c r="BN81" s="907">
        <v>0</v>
      </c>
      <c r="BO81" s="906">
        <v>0</v>
      </c>
      <c r="BP81" s="907">
        <v>0</v>
      </c>
      <c r="BQ81" s="906">
        <v>0</v>
      </c>
      <c r="BR81" s="907">
        <v>0</v>
      </c>
      <c r="BS81" s="906">
        <v>0</v>
      </c>
      <c r="BT81" s="907">
        <v>0</v>
      </c>
      <c r="BU81" s="906">
        <v>0</v>
      </c>
      <c r="BV81" s="907">
        <v>0</v>
      </c>
      <c r="BW81" s="906">
        <v>0</v>
      </c>
      <c r="BX81" s="907">
        <v>0</v>
      </c>
      <c r="BY81" s="908">
        <v>0</v>
      </c>
    </row>
    <row r="82" spans="2:77" s="882" customFormat="1" ht="11.25" outlineLevel="1">
      <c r="B82" s="915">
        <v>489</v>
      </c>
      <c r="C82" s="938" t="s">
        <v>105</v>
      </c>
      <c r="E82" s="917">
        <v>0</v>
      </c>
      <c r="F82" s="918">
        <v>0</v>
      </c>
      <c r="G82" s="919">
        <v>0</v>
      </c>
      <c r="H82" s="918">
        <v>0</v>
      </c>
      <c r="I82" s="919">
        <v>0</v>
      </c>
      <c r="J82" s="918">
        <v>0</v>
      </c>
      <c r="K82" s="919">
        <v>0</v>
      </c>
      <c r="L82" s="918">
        <v>0</v>
      </c>
      <c r="M82" s="919">
        <v>0</v>
      </c>
      <c r="N82" s="918">
        <v>0</v>
      </c>
      <c r="O82" s="919">
        <v>0</v>
      </c>
      <c r="P82" s="918">
        <v>0</v>
      </c>
      <c r="Q82" s="919">
        <v>0</v>
      </c>
      <c r="R82" s="918">
        <v>0</v>
      </c>
      <c r="S82" s="919">
        <v>0</v>
      </c>
      <c r="T82" s="918">
        <v>0</v>
      </c>
      <c r="U82" s="919">
        <v>0</v>
      </c>
      <c r="V82" s="918">
        <v>0</v>
      </c>
      <c r="W82" s="919">
        <v>0</v>
      </c>
      <c r="X82" s="918">
        <v>0</v>
      </c>
      <c r="Y82" s="919">
        <v>0</v>
      </c>
      <c r="Z82" s="918">
        <v>0</v>
      </c>
      <c r="AA82" s="919">
        <v>0</v>
      </c>
      <c r="AB82" s="918">
        <v>0</v>
      </c>
      <c r="AC82" s="919">
        <v>0</v>
      </c>
      <c r="AD82" s="918">
        <v>0</v>
      </c>
      <c r="AE82" s="919">
        <v>0</v>
      </c>
      <c r="AF82" s="918">
        <v>0</v>
      </c>
      <c r="AG82" s="919">
        <v>0</v>
      </c>
      <c r="AH82" s="918">
        <v>0</v>
      </c>
      <c r="AI82" s="919">
        <v>0</v>
      </c>
      <c r="AJ82" s="918">
        <v>0</v>
      </c>
      <c r="AK82" s="919">
        <v>0</v>
      </c>
      <c r="AL82" s="918">
        <v>0</v>
      </c>
      <c r="AM82" s="919">
        <v>0</v>
      </c>
      <c r="AN82" s="920">
        <v>0</v>
      </c>
      <c r="AO82" s="896"/>
      <c r="AP82" s="917">
        <v>0</v>
      </c>
      <c r="AQ82" s="918">
        <v>0</v>
      </c>
      <c r="AR82" s="919">
        <v>0</v>
      </c>
      <c r="AS82" s="918">
        <v>0</v>
      </c>
      <c r="AT82" s="919">
        <v>0</v>
      </c>
      <c r="AU82" s="918">
        <v>0</v>
      </c>
      <c r="AV82" s="919">
        <v>0</v>
      </c>
      <c r="AW82" s="918">
        <v>0</v>
      </c>
      <c r="AX82" s="919">
        <v>0</v>
      </c>
      <c r="AY82" s="918">
        <v>0</v>
      </c>
      <c r="AZ82" s="919">
        <v>0</v>
      </c>
      <c r="BA82" s="918">
        <v>0</v>
      </c>
      <c r="BB82" s="919">
        <v>0</v>
      </c>
      <c r="BC82" s="918">
        <v>0</v>
      </c>
      <c r="BD82" s="919">
        <v>0</v>
      </c>
      <c r="BE82" s="918">
        <v>0</v>
      </c>
      <c r="BF82" s="919">
        <v>0</v>
      </c>
      <c r="BG82" s="918">
        <v>0</v>
      </c>
      <c r="BH82" s="919">
        <v>0</v>
      </c>
      <c r="BI82" s="918">
        <v>0</v>
      </c>
      <c r="BJ82" s="919">
        <v>0</v>
      </c>
      <c r="BK82" s="918">
        <v>0</v>
      </c>
      <c r="BL82" s="919">
        <v>0</v>
      </c>
      <c r="BM82" s="918">
        <v>0</v>
      </c>
      <c r="BN82" s="919">
        <v>0</v>
      </c>
      <c r="BO82" s="918">
        <v>0</v>
      </c>
      <c r="BP82" s="919">
        <v>0</v>
      </c>
      <c r="BQ82" s="918">
        <v>0</v>
      </c>
      <c r="BR82" s="919">
        <v>0</v>
      </c>
      <c r="BS82" s="918">
        <v>0</v>
      </c>
      <c r="BT82" s="919">
        <v>0</v>
      </c>
      <c r="BU82" s="918">
        <v>0</v>
      </c>
      <c r="BV82" s="919">
        <v>0</v>
      </c>
      <c r="BW82" s="918">
        <v>0</v>
      </c>
      <c r="BX82" s="919">
        <v>0</v>
      </c>
      <c r="BY82" s="920">
        <v>0</v>
      </c>
    </row>
    <row r="83" spans="2:77" s="882" customFormat="1" ht="11.25" outlineLevel="1">
      <c r="B83" s="939">
        <v>490</v>
      </c>
      <c r="C83" s="940" t="s">
        <v>108</v>
      </c>
      <c r="E83" s="941">
        <v>0</v>
      </c>
      <c r="F83" s="942">
        <v>0</v>
      </c>
      <c r="G83" s="943">
        <v>0</v>
      </c>
      <c r="H83" s="942">
        <v>0</v>
      </c>
      <c r="I83" s="943">
        <v>0</v>
      </c>
      <c r="J83" s="942">
        <v>0</v>
      </c>
      <c r="K83" s="943">
        <v>0</v>
      </c>
      <c r="L83" s="942">
        <v>0</v>
      </c>
      <c r="M83" s="943">
        <v>0</v>
      </c>
      <c r="N83" s="942">
        <v>0</v>
      </c>
      <c r="O83" s="943">
        <v>0</v>
      </c>
      <c r="P83" s="942">
        <v>0</v>
      </c>
      <c r="Q83" s="943">
        <v>0</v>
      </c>
      <c r="R83" s="942">
        <v>0</v>
      </c>
      <c r="S83" s="943">
        <v>0</v>
      </c>
      <c r="T83" s="942">
        <v>0</v>
      </c>
      <c r="U83" s="943">
        <v>0</v>
      </c>
      <c r="V83" s="942">
        <v>0</v>
      </c>
      <c r="W83" s="943">
        <v>0</v>
      </c>
      <c r="X83" s="942">
        <v>0</v>
      </c>
      <c r="Y83" s="943">
        <v>0</v>
      </c>
      <c r="Z83" s="942">
        <v>0</v>
      </c>
      <c r="AA83" s="943">
        <v>0</v>
      </c>
      <c r="AB83" s="942">
        <v>0</v>
      </c>
      <c r="AC83" s="943">
        <v>0</v>
      </c>
      <c r="AD83" s="942">
        <v>0</v>
      </c>
      <c r="AE83" s="943">
        <v>0</v>
      </c>
      <c r="AF83" s="942">
        <v>0</v>
      </c>
      <c r="AG83" s="943">
        <v>0</v>
      </c>
      <c r="AH83" s="942">
        <v>0</v>
      </c>
      <c r="AI83" s="943">
        <v>0</v>
      </c>
      <c r="AJ83" s="942">
        <v>0</v>
      </c>
      <c r="AK83" s="943">
        <v>0</v>
      </c>
      <c r="AL83" s="942">
        <v>0</v>
      </c>
      <c r="AM83" s="943">
        <v>0</v>
      </c>
      <c r="AN83" s="944">
        <v>0</v>
      </c>
      <c r="AO83" s="896"/>
      <c r="AP83" s="941">
        <v>0</v>
      </c>
      <c r="AQ83" s="942">
        <v>0</v>
      </c>
      <c r="AR83" s="943">
        <v>0</v>
      </c>
      <c r="AS83" s="942">
        <v>0</v>
      </c>
      <c r="AT83" s="943">
        <v>0</v>
      </c>
      <c r="AU83" s="942">
        <v>0</v>
      </c>
      <c r="AV83" s="943">
        <v>0</v>
      </c>
      <c r="AW83" s="942">
        <v>0</v>
      </c>
      <c r="AX83" s="943">
        <v>0</v>
      </c>
      <c r="AY83" s="942">
        <v>0</v>
      </c>
      <c r="AZ83" s="943">
        <v>0</v>
      </c>
      <c r="BA83" s="942">
        <v>0</v>
      </c>
      <c r="BB83" s="943">
        <v>0</v>
      </c>
      <c r="BC83" s="942">
        <v>0</v>
      </c>
      <c r="BD83" s="943">
        <v>0</v>
      </c>
      <c r="BE83" s="942">
        <v>0</v>
      </c>
      <c r="BF83" s="943">
        <v>0</v>
      </c>
      <c r="BG83" s="942">
        <v>0</v>
      </c>
      <c r="BH83" s="943">
        <v>0</v>
      </c>
      <c r="BI83" s="942">
        <v>0</v>
      </c>
      <c r="BJ83" s="943">
        <v>0</v>
      </c>
      <c r="BK83" s="942">
        <v>0</v>
      </c>
      <c r="BL83" s="943">
        <v>0</v>
      </c>
      <c r="BM83" s="942">
        <v>0</v>
      </c>
      <c r="BN83" s="943">
        <v>0</v>
      </c>
      <c r="BO83" s="942">
        <v>0</v>
      </c>
      <c r="BP83" s="943">
        <v>0</v>
      </c>
      <c r="BQ83" s="942">
        <v>0</v>
      </c>
      <c r="BR83" s="943">
        <v>0</v>
      </c>
      <c r="BS83" s="942">
        <v>0</v>
      </c>
      <c r="BT83" s="943">
        <v>0</v>
      </c>
      <c r="BU83" s="942">
        <v>0</v>
      </c>
      <c r="BV83" s="943">
        <v>0</v>
      </c>
      <c r="BW83" s="942">
        <v>0</v>
      </c>
      <c r="BX83" s="943">
        <v>0</v>
      </c>
      <c r="BY83" s="944">
        <v>0</v>
      </c>
    </row>
    <row r="84" spans="2:77" s="882" customFormat="1" ht="11.25" outlineLevel="1">
      <c r="B84" s="897">
        <v>491</v>
      </c>
      <c r="C84" s="898" t="s">
        <v>492</v>
      </c>
      <c r="E84" s="899">
        <v>0</v>
      </c>
      <c r="F84" s="900">
        <v>0</v>
      </c>
      <c r="G84" s="901">
        <v>0</v>
      </c>
      <c r="H84" s="900">
        <v>0</v>
      </c>
      <c r="I84" s="901">
        <v>0</v>
      </c>
      <c r="J84" s="900">
        <v>0</v>
      </c>
      <c r="K84" s="901">
        <v>0</v>
      </c>
      <c r="L84" s="900">
        <v>0</v>
      </c>
      <c r="M84" s="901">
        <v>0</v>
      </c>
      <c r="N84" s="900">
        <v>0</v>
      </c>
      <c r="O84" s="901">
        <v>0</v>
      </c>
      <c r="P84" s="900">
        <v>0</v>
      </c>
      <c r="Q84" s="901">
        <v>0</v>
      </c>
      <c r="R84" s="900">
        <v>0</v>
      </c>
      <c r="S84" s="901">
        <v>0</v>
      </c>
      <c r="T84" s="900">
        <v>0</v>
      </c>
      <c r="U84" s="901">
        <v>0</v>
      </c>
      <c r="V84" s="900">
        <v>0</v>
      </c>
      <c r="W84" s="901">
        <v>0</v>
      </c>
      <c r="X84" s="900">
        <v>0</v>
      </c>
      <c r="Y84" s="901">
        <v>0</v>
      </c>
      <c r="Z84" s="900">
        <v>0</v>
      </c>
      <c r="AA84" s="901">
        <v>0</v>
      </c>
      <c r="AB84" s="900">
        <v>0</v>
      </c>
      <c r="AC84" s="901">
        <v>0</v>
      </c>
      <c r="AD84" s="900">
        <v>0</v>
      </c>
      <c r="AE84" s="901">
        <v>0</v>
      </c>
      <c r="AF84" s="900">
        <v>0</v>
      </c>
      <c r="AG84" s="901">
        <v>0</v>
      </c>
      <c r="AH84" s="900">
        <v>0</v>
      </c>
      <c r="AI84" s="901">
        <v>0</v>
      </c>
      <c r="AJ84" s="900">
        <v>0</v>
      </c>
      <c r="AK84" s="901">
        <v>0</v>
      </c>
      <c r="AL84" s="900">
        <v>0</v>
      </c>
      <c r="AM84" s="901">
        <v>0</v>
      </c>
      <c r="AN84" s="902">
        <v>0</v>
      </c>
      <c r="AO84" s="896"/>
      <c r="AP84" s="899">
        <v>0</v>
      </c>
      <c r="AQ84" s="900">
        <v>0</v>
      </c>
      <c r="AR84" s="901">
        <v>0</v>
      </c>
      <c r="AS84" s="900">
        <v>0</v>
      </c>
      <c r="AT84" s="901">
        <v>0</v>
      </c>
      <c r="AU84" s="900">
        <v>0</v>
      </c>
      <c r="AV84" s="901">
        <v>0</v>
      </c>
      <c r="AW84" s="900">
        <v>0</v>
      </c>
      <c r="AX84" s="901">
        <v>0</v>
      </c>
      <c r="AY84" s="900">
        <v>0</v>
      </c>
      <c r="AZ84" s="901">
        <v>0</v>
      </c>
      <c r="BA84" s="900">
        <v>0</v>
      </c>
      <c r="BB84" s="901">
        <v>0</v>
      </c>
      <c r="BC84" s="900">
        <v>0</v>
      </c>
      <c r="BD84" s="901">
        <v>0</v>
      </c>
      <c r="BE84" s="900">
        <v>0</v>
      </c>
      <c r="BF84" s="901">
        <v>0</v>
      </c>
      <c r="BG84" s="900">
        <v>0</v>
      </c>
      <c r="BH84" s="901">
        <v>0</v>
      </c>
      <c r="BI84" s="900">
        <v>0</v>
      </c>
      <c r="BJ84" s="901">
        <v>0</v>
      </c>
      <c r="BK84" s="900">
        <v>0</v>
      </c>
      <c r="BL84" s="901">
        <v>0</v>
      </c>
      <c r="BM84" s="900">
        <v>0</v>
      </c>
      <c r="BN84" s="901">
        <v>0</v>
      </c>
      <c r="BO84" s="900">
        <v>0</v>
      </c>
      <c r="BP84" s="901">
        <v>0</v>
      </c>
      <c r="BQ84" s="900">
        <v>0</v>
      </c>
      <c r="BR84" s="901">
        <v>0</v>
      </c>
      <c r="BS84" s="900">
        <v>0</v>
      </c>
      <c r="BT84" s="901">
        <v>0</v>
      </c>
      <c r="BU84" s="900">
        <v>0</v>
      </c>
      <c r="BV84" s="901">
        <v>0</v>
      </c>
      <c r="BW84" s="900">
        <v>0</v>
      </c>
      <c r="BX84" s="901">
        <v>0</v>
      </c>
      <c r="BY84" s="902">
        <v>0</v>
      </c>
    </row>
    <row r="85" spans="2:77" s="882" customFormat="1" ht="11.25" outlineLevel="1">
      <c r="B85" s="929">
        <v>492</v>
      </c>
      <c r="C85" s="936" t="s">
        <v>488</v>
      </c>
      <c r="E85" s="931">
        <v>0</v>
      </c>
      <c r="F85" s="932">
        <v>0</v>
      </c>
      <c r="G85" s="933">
        <v>0</v>
      </c>
      <c r="H85" s="932">
        <v>0</v>
      </c>
      <c r="I85" s="933">
        <v>0</v>
      </c>
      <c r="J85" s="932">
        <v>0</v>
      </c>
      <c r="K85" s="933">
        <v>0</v>
      </c>
      <c r="L85" s="932">
        <v>0</v>
      </c>
      <c r="M85" s="933">
        <v>0</v>
      </c>
      <c r="N85" s="932">
        <v>0</v>
      </c>
      <c r="O85" s="933">
        <v>0</v>
      </c>
      <c r="P85" s="932">
        <v>0</v>
      </c>
      <c r="Q85" s="933">
        <v>0</v>
      </c>
      <c r="R85" s="932">
        <v>0</v>
      </c>
      <c r="S85" s="933">
        <v>0</v>
      </c>
      <c r="T85" s="932">
        <v>0</v>
      </c>
      <c r="U85" s="933">
        <v>0</v>
      </c>
      <c r="V85" s="932">
        <v>0</v>
      </c>
      <c r="W85" s="933">
        <v>0</v>
      </c>
      <c r="X85" s="932">
        <v>0</v>
      </c>
      <c r="Y85" s="933">
        <v>0</v>
      </c>
      <c r="Z85" s="932">
        <v>0</v>
      </c>
      <c r="AA85" s="933">
        <v>0</v>
      </c>
      <c r="AB85" s="932">
        <v>0</v>
      </c>
      <c r="AC85" s="933">
        <v>0</v>
      </c>
      <c r="AD85" s="932">
        <v>0</v>
      </c>
      <c r="AE85" s="933">
        <v>0</v>
      </c>
      <c r="AF85" s="932">
        <v>0</v>
      </c>
      <c r="AG85" s="933">
        <v>0</v>
      </c>
      <c r="AH85" s="932">
        <v>0</v>
      </c>
      <c r="AI85" s="933">
        <v>0</v>
      </c>
      <c r="AJ85" s="932">
        <v>0</v>
      </c>
      <c r="AK85" s="933">
        <v>0</v>
      </c>
      <c r="AL85" s="932">
        <v>0</v>
      </c>
      <c r="AM85" s="933">
        <v>0</v>
      </c>
      <c r="AN85" s="934">
        <v>0</v>
      </c>
      <c r="AO85" s="896"/>
      <c r="AP85" s="931">
        <v>0</v>
      </c>
      <c r="AQ85" s="932">
        <v>0</v>
      </c>
      <c r="AR85" s="933">
        <v>0</v>
      </c>
      <c r="AS85" s="932">
        <v>0</v>
      </c>
      <c r="AT85" s="933">
        <v>0</v>
      </c>
      <c r="AU85" s="932">
        <v>0</v>
      </c>
      <c r="AV85" s="933">
        <v>0</v>
      </c>
      <c r="AW85" s="932">
        <v>0</v>
      </c>
      <c r="AX85" s="933">
        <v>0</v>
      </c>
      <c r="AY85" s="932">
        <v>0</v>
      </c>
      <c r="AZ85" s="933">
        <v>0</v>
      </c>
      <c r="BA85" s="932">
        <v>0</v>
      </c>
      <c r="BB85" s="933">
        <v>0</v>
      </c>
      <c r="BC85" s="932">
        <v>0</v>
      </c>
      <c r="BD85" s="933">
        <v>0</v>
      </c>
      <c r="BE85" s="932">
        <v>0</v>
      </c>
      <c r="BF85" s="933">
        <v>0</v>
      </c>
      <c r="BG85" s="932">
        <v>0</v>
      </c>
      <c r="BH85" s="933">
        <v>0</v>
      </c>
      <c r="BI85" s="932">
        <v>0</v>
      </c>
      <c r="BJ85" s="933">
        <v>0</v>
      </c>
      <c r="BK85" s="932">
        <v>0</v>
      </c>
      <c r="BL85" s="933">
        <v>0</v>
      </c>
      <c r="BM85" s="932">
        <v>0</v>
      </c>
      <c r="BN85" s="933">
        <v>0</v>
      </c>
      <c r="BO85" s="932">
        <v>0</v>
      </c>
      <c r="BP85" s="933">
        <v>0</v>
      </c>
      <c r="BQ85" s="932">
        <v>0</v>
      </c>
      <c r="BR85" s="933">
        <v>0</v>
      </c>
      <c r="BS85" s="932">
        <v>0</v>
      </c>
      <c r="BT85" s="933">
        <v>0</v>
      </c>
      <c r="BU85" s="932">
        <v>0</v>
      </c>
      <c r="BV85" s="933">
        <v>0</v>
      </c>
      <c r="BW85" s="932">
        <v>0</v>
      </c>
      <c r="BX85" s="933">
        <v>0</v>
      </c>
      <c r="BY85" s="934">
        <v>0</v>
      </c>
    </row>
    <row r="86" spans="2:77" s="882" customFormat="1" ht="11.25">
      <c r="B86" s="891" t="s">
        <v>1281</v>
      </c>
      <c r="C86" s="892"/>
      <c r="E86" s="945">
        <v>0</v>
      </c>
      <c r="F86" s="945">
        <v>0</v>
      </c>
      <c r="G86" s="945">
        <v>410677397</v>
      </c>
      <c r="H86" s="945">
        <v>368819412</v>
      </c>
      <c r="I86" s="945">
        <v>367624277</v>
      </c>
      <c r="J86" s="945">
        <v>366739094</v>
      </c>
      <c r="K86" s="945">
        <v>331733254</v>
      </c>
      <c r="L86" s="945">
        <v>324677259</v>
      </c>
      <c r="M86" s="945">
        <v>323774699</v>
      </c>
      <c r="N86" s="945">
        <v>322804721</v>
      </c>
      <c r="O86" s="945">
        <v>320021692</v>
      </c>
      <c r="P86" s="945">
        <v>318208057</v>
      </c>
      <c r="Q86" s="945">
        <v>306611768</v>
      </c>
      <c r="R86" s="945">
        <v>298503524</v>
      </c>
      <c r="S86" s="945">
        <v>220838843</v>
      </c>
      <c r="T86" s="945">
        <v>203195846</v>
      </c>
      <c r="U86" s="945">
        <v>159911191</v>
      </c>
      <c r="V86" s="945">
        <v>136544126</v>
      </c>
      <c r="W86" s="945">
        <v>73322244</v>
      </c>
      <c r="X86" s="945">
        <v>32798564</v>
      </c>
      <c r="Y86" s="945">
        <v>31675971</v>
      </c>
      <c r="Z86" s="945">
        <v>15032199</v>
      </c>
      <c r="AA86" s="945">
        <v>12789641</v>
      </c>
      <c r="AB86" s="945">
        <v>12783343</v>
      </c>
      <c r="AC86" s="945">
        <v>12758527</v>
      </c>
      <c r="AD86" s="945">
        <v>12755699</v>
      </c>
      <c r="AE86" s="945">
        <v>12746823</v>
      </c>
      <c r="AF86" s="945">
        <v>12728933</v>
      </c>
      <c r="AG86" s="945">
        <v>12728933</v>
      </c>
      <c r="AH86" s="945">
        <v>0</v>
      </c>
      <c r="AI86" s="945">
        <v>0</v>
      </c>
      <c r="AJ86" s="945">
        <v>0</v>
      </c>
      <c r="AK86" s="945">
        <v>0</v>
      </c>
      <c r="AL86" s="945">
        <v>0</v>
      </c>
      <c r="AM86" s="945">
        <v>0</v>
      </c>
      <c r="AN86" s="945">
        <v>0</v>
      </c>
      <c r="AO86" s="896"/>
      <c r="AP86" s="945">
        <v>0</v>
      </c>
      <c r="AQ86" s="945">
        <v>0</v>
      </c>
      <c r="AR86" s="945">
        <v>54623</v>
      </c>
      <c r="AS86" s="945">
        <v>52081</v>
      </c>
      <c r="AT86" s="945">
        <v>51917</v>
      </c>
      <c r="AU86" s="945">
        <v>51599</v>
      </c>
      <c r="AV86" s="945">
        <v>44134</v>
      </c>
      <c r="AW86" s="945">
        <v>42944</v>
      </c>
      <c r="AX86" s="945">
        <v>42767</v>
      </c>
      <c r="AY86" s="945">
        <v>42556</v>
      </c>
      <c r="AZ86" s="945">
        <v>42207</v>
      </c>
      <c r="BA86" s="945">
        <v>41943</v>
      </c>
      <c r="BB86" s="945">
        <v>40327</v>
      </c>
      <c r="BC86" s="945">
        <v>37969</v>
      </c>
      <c r="BD86" s="945">
        <v>24664</v>
      </c>
      <c r="BE86" s="945">
        <v>22379</v>
      </c>
      <c r="BF86" s="945">
        <v>17197</v>
      </c>
      <c r="BG86" s="945">
        <v>14916</v>
      </c>
      <c r="BH86" s="945">
        <v>10623</v>
      </c>
      <c r="BI86" s="945">
        <v>7818</v>
      </c>
      <c r="BJ86" s="945">
        <v>7158</v>
      </c>
      <c r="BK86" s="945">
        <v>3027</v>
      </c>
      <c r="BL86" s="945">
        <v>2660</v>
      </c>
      <c r="BM86" s="945">
        <v>2659</v>
      </c>
      <c r="BN86" s="945">
        <v>2651</v>
      </c>
      <c r="BO86" s="945">
        <v>2649</v>
      </c>
      <c r="BP86" s="945">
        <v>2646</v>
      </c>
      <c r="BQ86" s="945">
        <v>2642</v>
      </c>
      <c r="BR86" s="945">
        <v>2642</v>
      </c>
      <c r="BS86" s="945">
        <v>0</v>
      </c>
      <c r="BT86" s="945">
        <v>0</v>
      </c>
      <c r="BU86" s="945">
        <v>0</v>
      </c>
      <c r="BV86" s="945">
        <v>0</v>
      </c>
      <c r="BW86" s="945">
        <v>0</v>
      </c>
      <c r="BX86" s="945">
        <v>0</v>
      </c>
      <c r="BY86" s="945">
        <v>0</v>
      </c>
    </row>
    <row r="90" spans="2:77">
      <c r="B90" s="946" t="s">
        <v>1282</v>
      </c>
    </row>
    <row r="91" spans="2:77">
      <c r="B91" s="1051" t="s">
        <v>1244</v>
      </c>
      <c r="C91" s="1053" t="s">
        <v>1245</v>
      </c>
      <c r="E91" s="883" t="s">
        <v>1283</v>
      </c>
      <c r="F91" s="884"/>
      <c r="G91" s="884"/>
      <c r="H91" s="884"/>
      <c r="I91" s="884"/>
      <c r="J91" s="884"/>
      <c r="K91" s="884"/>
      <c r="L91" s="884"/>
      <c r="M91" s="884"/>
      <c r="N91" s="884"/>
      <c r="O91" s="884"/>
      <c r="P91" s="884"/>
      <c r="Q91" s="884"/>
      <c r="R91" s="884"/>
      <c r="S91" s="884"/>
      <c r="T91" s="884"/>
      <c r="U91" s="884"/>
      <c r="V91" s="884"/>
      <c r="W91" s="884"/>
      <c r="X91" s="884"/>
      <c r="Y91" s="884"/>
      <c r="Z91" s="884"/>
      <c r="AA91" s="884"/>
      <c r="AB91" s="884"/>
      <c r="AC91" s="884"/>
      <c r="AD91" s="884"/>
      <c r="AE91" s="884"/>
      <c r="AF91" s="884"/>
      <c r="AG91" s="884"/>
      <c r="AH91" s="884"/>
      <c r="AI91" s="884"/>
      <c r="AJ91" s="884"/>
      <c r="AK91" s="884"/>
      <c r="AL91" s="884"/>
      <c r="AM91" s="884"/>
      <c r="AN91" s="885"/>
      <c r="AP91" s="947" t="s">
        <v>1284</v>
      </c>
      <c r="AQ91" s="948"/>
      <c r="AR91" s="948"/>
      <c r="AS91" s="948"/>
      <c r="AT91" s="948"/>
      <c r="AU91" s="948"/>
      <c r="AV91" s="948"/>
      <c r="AW91" s="948"/>
      <c r="AX91" s="948"/>
      <c r="AY91" s="948"/>
      <c r="AZ91" s="948"/>
      <c r="BA91" s="948"/>
      <c r="BB91" s="948"/>
      <c r="BC91" s="948"/>
      <c r="BD91" s="948"/>
      <c r="BE91" s="948"/>
      <c r="BF91" s="948"/>
      <c r="BG91" s="948"/>
      <c r="BH91" s="948"/>
      <c r="BI91" s="948"/>
      <c r="BJ91" s="948"/>
      <c r="BK91" s="948"/>
      <c r="BL91" s="948"/>
      <c r="BM91" s="948"/>
      <c r="BN91" s="948"/>
      <c r="BO91" s="948"/>
      <c r="BP91" s="948"/>
      <c r="BQ91" s="948"/>
      <c r="BR91" s="948"/>
      <c r="BS91" s="948"/>
      <c r="BT91" s="948"/>
      <c r="BU91" s="948"/>
      <c r="BV91" s="948"/>
      <c r="BW91" s="948"/>
      <c r="BX91" s="948"/>
      <c r="BY91" s="949"/>
    </row>
    <row r="92" spans="2:77" ht="34.5" customHeight="1">
      <c r="B92" s="1052"/>
      <c r="C92" s="1054"/>
      <c r="E92" s="950"/>
      <c r="F92" s="950"/>
      <c r="G92" s="951" t="s">
        <v>1285</v>
      </c>
      <c r="H92" s="951" t="s">
        <v>1286</v>
      </c>
      <c r="I92" s="951" t="s">
        <v>1287</v>
      </c>
      <c r="J92" s="951" t="s">
        <v>1288</v>
      </c>
      <c r="K92" s="951" t="s">
        <v>1289</v>
      </c>
      <c r="L92" s="951" t="s">
        <v>1290</v>
      </c>
      <c r="M92" s="951" t="s">
        <v>1291</v>
      </c>
      <c r="N92" s="951" t="s">
        <v>1292</v>
      </c>
      <c r="O92" s="951" t="s">
        <v>1293</v>
      </c>
      <c r="P92" s="951" t="s">
        <v>1294</v>
      </c>
      <c r="Q92" s="951" t="s">
        <v>1295</v>
      </c>
      <c r="R92" s="951" t="s">
        <v>1296</v>
      </c>
      <c r="S92" s="951" t="s">
        <v>1297</v>
      </c>
      <c r="T92" s="951" t="s">
        <v>1298</v>
      </c>
      <c r="U92" s="951" t="s">
        <v>1299</v>
      </c>
      <c r="V92" s="951" t="s">
        <v>1300</v>
      </c>
      <c r="W92" s="951" t="s">
        <v>1301</v>
      </c>
      <c r="X92" s="951" t="s">
        <v>1302</v>
      </c>
      <c r="Y92" s="951" t="s">
        <v>1303</v>
      </c>
      <c r="Z92" s="951" t="s">
        <v>1304</v>
      </c>
      <c r="AA92" s="951" t="s">
        <v>1305</v>
      </c>
      <c r="AB92" s="951" t="s">
        <v>1306</v>
      </c>
      <c r="AC92" s="951" t="s">
        <v>1307</v>
      </c>
      <c r="AD92" s="951" t="s">
        <v>1308</v>
      </c>
      <c r="AE92" s="951" t="s">
        <v>1309</v>
      </c>
      <c r="AF92" s="951" t="s">
        <v>1310</v>
      </c>
      <c r="AG92" s="951" t="s">
        <v>1311</v>
      </c>
      <c r="AH92" s="951" t="s">
        <v>1312</v>
      </c>
      <c r="AI92" s="951" t="s">
        <v>1313</v>
      </c>
      <c r="AJ92" s="951" t="s">
        <v>1314</v>
      </c>
      <c r="AK92" s="951" t="s">
        <v>1315</v>
      </c>
      <c r="AL92" s="951" t="s">
        <v>1316</v>
      </c>
      <c r="AM92" s="951" t="s">
        <v>1317</v>
      </c>
      <c r="AN92" s="951" t="s">
        <v>1318</v>
      </c>
      <c r="AP92" s="952"/>
      <c r="AQ92" s="952"/>
      <c r="AR92" s="951" t="s">
        <v>1285</v>
      </c>
      <c r="AS92" s="951" t="s">
        <v>1286</v>
      </c>
      <c r="AT92" s="951" t="s">
        <v>1287</v>
      </c>
      <c r="AU92" s="951" t="s">
        <v>1288</v>
      </c>
      <c r="AV92" s="951" t="s">
        <v>1289</v>
      </c>
      <c r="AW92" s="951" t="s">
        <v>1290</v>
      </c>
      <c r="AX92" s="951" t="s">
        <v>1291</v>
      </c>
      <c r="AY92" s="951" t="s">
        <v>1292</v>
      </c>
      <c r="AZ92" s="951" t="s">
        <v>1293</v>
      </c>
      <c r="BA92" s="951" t="s">
        <v>1294</v>
      </c>
      <c r="BB92" s="951" t="s">
        <v>1295</v>
      </c>
      <c r="BC92" s="951" t="s">
        <v>1296</v>
      </c>
      <c r="BD92" s="951" t="s">
        <v>1297</v>
      </c>
      <c r="BE92" s="951" t="s">
        <v>1298</v>
      </c>
      <c r="BF92" s="951" t="s">
        <v>1299</v>
      </c>
      <c r="BG92" s="951" t="s">
        <v>1300</v>
      </c>
      <c r="BH92" s="951" t="s">
        <v>1301</v>
      </c>
      <c r="BI92" s="951" t="s">
        <v>1302</v>
      </c>
      <c r="BJ92" s="951" t="s">
        <v>1303</v>
      </c>
      <c r="BK92" s="951" t="s">
        <v>1304</v>
      </c>
      <c r="BL92" s="951" t="s">
        <v>1305</v>
      </c>
      <c r="BM92" s="951" t="s">
        <v>1306</v>
      </c>
      <c r="BN92" s="951" t="s">
        <v>1307</v>
      </c>
      <c r="BO92" s="951" t="s">
        <v>1308</v>
      </c>
      <c r="BP92" s="951" t="s">
        <v>1309</v>
      </c>
      <c r="BQ92" s="951" t="s">
        <v>1310</v>
      </c>
      <c r="BR92" s="951" t="s">
        <v>1311</v>
      </c>
      <c r="BS92" s="951" t="s">
        <v>1312</v>
      </c>
      <c r="BT92" s="951" t="s">
        <v>1313</v>
      </c>
      <c r="BU92" s="951" t="s">
        <v>1314</v>
      </c>
      <c r="BV92" s="951" t="s">
        <v>1315</v>
      </c>
      <c r="BW92" s="951" t="s">
        <v>1316</v>
      </c>
      <c r="BX92" s="951" t="s">
        <v>1317</v>
      </c>
      <c r="BY92" s="951" t="s">
        <v>1318</v>
      </c>
    </row>
    <row r="93" spans="2:77">
      <c r="B93" s="891" t="s">
        <v>1248</v>
      </c>
      <c r="C93" s="892"/>
      <c r="E93" s="953"/>
      <c r="F93" s="954"/>
      <c r="G93" s="954"/>
      <c r="H93" s="954"/>
      <c r="I93" s="954"/>
      <c r="J93" s="954"/>
      <c r="K93" s="954"/>
      <c r="L93" s="954"/>
      <c r="M93" s="954"/>
      <c r="N93" s="954"/>
      <c r="O93" s="954"/>
      <c r="P93" s="954"/>
      <c r="Q93" s="954"/>
      <c r="R93" s="954"/>
      <c r="S93" s="954"/>
      <c r="T93" s="954"/>
      <c r="U93" s="954"/>
      <c r="V93" s="954"/>
      <c r="W93" s="954"/>
      <c r="X93" s="954"/>
      <c r="Y93" s="954"/>
      <c r="Z93" s="954"/>
      <c r="AA93" s="954"/>
      <c r="AB93" s="954"/>
      <c r="AC93" s="954"/>
      <c r="AD93" s="954"/>
      <c r="AE93" s="954"/>
      <c r="AF93" s="954"/>
      <c r="AG93" s="954"/>
      <c r="AH93" s="954"/>
      <c r="AI93" s="954"/>
      <c r="AJ93" s="954"/>
      <c r="AK93" s="954"/>
      <c r="AL93" s="954"/>
      <c r="AM93" s="954"/>
      <c r="AN93" s="955"/>
      <c r="AP93" s="891" t="s">
        <v>1248</v>
      </c>
      <c r="AQ93" s="892"/>
      <c r="AR93" s="954"/>
      <c r="AS93" s="954"/>
      <c r="AT93" s="954"/>
      <c r="AU93" s="954"/>
      <c r="AV93" s="954"/>
      <c r="AW93" s="954"/>
      <c r="AX93" s="954"/>
      <c r="AY93" s="954"/>
      <c r="AZ93" s="954"/>
      <c r="BA93" s="954"/>
      <c r="BB93" s="954"/>
      <c r="BC93" s="954"/>
      <c r="BD93" s="954"/>
      <c r="BE93" s="954"/>
      <c r="BF93" s="954"/>
      <c r="BG93" s="954"/>
      <c r="BH93" s="954"/>
      <c r="BI93" s="954"/>
      <c r="BJ93" s="954"/>
      <c r="BK93" s="954"/>
      <c r="BL93" s="954"/>
      <c r="BM93" s="954"/>
      <c r="BN93" s="954"/>
      <c r="BO93" s="954"/>
      <c r="BP93" s="954"/>
      <c r="BQ93" s="954"/>
      <c r="BR93" s="954"/>
      <c r="BS93" s="954"/>
      <c r="BT93" s="954"/>
      <c r="BU93" s="954"/>
      <c r="BV93" s="954"/>
      <c r="BW93" s="954"/>
      <c r="BX93" s="954"/>
      <c r="BY93" s="955"/>
    </row>
    <row r="94" spans="2:77">
      <c r="B94" s="903">
        <v>411</v>
      </c>
      <c r="C94" s="966" t="s">
        <v>113</v>
      </c>
      <c r="H94" s="956">
        <f t="shared" ref="H94:AH103" si="0">IFERROR(H4/$G4,"")</f>
        <v>0.80469012351916447</v>
      </c>
      <c r="I94" s="956">
        <f t="shared" si="0"/>
        <v>0.80469012351916447</v>
      </c>
      <c r="J94" s="956">
        <f t="shared" si="0"/>
        <v>0.80469012351916447</v>
      </c>
      <c r="K94" s="956">
        <f t="shared" si="0"/>
        <v>0.80469012351916447</v>
      </c>
      <c r="L94" s="956">
        <f t="shared" si="0"/>
        <v>0.80469012351916447</v>
      </c>
      <c r="M94" s="956">
        <f t="shared" si="0"/>
        <v>0.80469012351916447</v>
      </c>
      <c r="N94" s="956">
        <f t="shared" si="0"/>
        <v>0.80468045276526956</v>
      </c>
      <c r="O94" s="956">
        <f t="shared" si="0"/>
        <v>0.80468045276526956</v>
      </c>
      <c r="P94" s="956">
        <f t="shared" si="0"/>
        <v>0.80252974617584549</v>
      </c>
      <c r="Q94" s="956">
        <f t="shared" si="0"/>
        <v>0.78565500377704456</v>
      </c>
      <c r="R94" s="956">
        <f t="shared" si="0"/>
        <v>0.78549978601838022</v>
      </c>
      <c r="S94" s="956">
        <f t="shared" si="0"/>
        <v>0.78549978601838022</v>
      </c>
      <c r="T94" s="956">
        <f t="shared" si="0"/>
        <v>0.78542985653792774</v>
      </c>
      <c r="U94" s="956">
        <f t="shared" si="0"/>
        <v>0.66723575887317843</v>
      </c>
      <c r="V94" s="956">
        <f t="shared" si="0"/>
        <v>0.66723575887317843</v>
      </c>
      <c r="W94" s="956">
        <f t="shared" si="0"/>
        <v>7.9810400552588603E-2</v>
      </c>
      <c r="X94" s="956">
        <f t="shared" si="0"/>
        <v>0</v>
      </c>
      <c r="Y94" s="956">
        <f t="shared" si="0"/>
        <v>0</v>
      </c>
      <c r="Z94" s="956">
        <f t="shared" si="0"/>
        <v>0</v>
      </c>
      <c r="AA94" s="956">
        <f t="shared" si="0"/>
        <v>0</v>
      </c>
      <c r="AB94" s="956">
        <f t="shared" si="0"/>
        <v>0</v>
      </c>
      <c r="AC94" s="956">
        <f t="shared" si="0"/>
        <v>0</v>
      </c>
      <c r="AD94" s="956">
        <f t="shared" si="0"/>
        <v>0</v>
      </c>
      <c r="AE94" s="956">
        <f t="shared" si="0"/>
        <v>0</v>
      </c>
      <c r="AF94" s="956">
        <f t="shared" si="0"/>
        <v>0</v>
      </c>
      <c r="AG94" s="956">
        <f t="shared" si="0"/>
        <v>0</v>
      </c>
      <c r="AH94" s="956">
        <f t="shared" si="0"/>
        <v>0</v>
      </c>
      <c r="AI94" s="956" t="str">
        <f t="shared" ref="AI94:AN109" si="1">IFERROR(AI4/AH4,"")</f>
        <v/>
      </c>
      <c r="AJ94" s="956" t="str">
        <f t="shared" si="1"/>
        <v/>
      </c>
      <c r="AK94" s="956" t="str">
        <f t="shared" si="1"/>
        <v/>
      </c>
      <c r="AL94" s="956" t="str">
        <f t="shared" si="1"/>
        <v/>
      </c>
      <c r="AM94" s="956" t="str">
        <f t="shared" si="1"/>
        <v/>
      </c>
      <c r="AN94" s="956" t="str">
        <f t="shared" si="1"/>
        <v/>
      </c>
      <c r="AP94" s="903">
        <v>411</v>
      </c>
      <c r="AQ94" s="958" t="s">
        <v>113</v>
      </c>
      <c r="AR94" s="959"/>
      <c r="AS94" s="960">
        <f>IFERROR(AS4/$AR4,"")</f>
        <v>0.81120622568093381</v>
      </c>
      <c r="AT94" s="960">
        <f t="shared" ref="AT94:BS104" si="2">IFERROR(AT4/$AR4,"")</f>
        <v>0.81120622568093381</v>
      </c>
      <c r="AU94" s="960">
        <f t="shared" si="2"/>
        <v>0.81120622568093381</v>
      </c>
      <c r="AV94" s="960">
        <f t="shared" si="2"/>
        <v>0.81120622568093381</v>
      </c>
      <c r="AW94" s="960">
        <f t="shared" si="2"/>
        <v>0.81120622568093381</v>
      </c>
      <c r="AX94" s="956">
        <f t="shared" si="2"/>
        <v>0.81120622568093381</v>
      </c>
      <c r="AY94" s="956">
        <f t="shared" si="2"/>
        <v>0.81120622568093381</v>
      </c>
      <c r="AZ94" s="956">
        <f t="shared" si="2"/>
        <v>0.81120622568093381</v>
      </c>
      <c r="BA94" s="956">
        <f t="shared" si="2"/>
        <v>0.80918287937743194</v>
      </c>
      <c r="BB94" s="956">
        <f t="shared" si="2"/>
        <v>0.75937743190661477</v>
      </c>
      <c r="BC94" s="956">
        <f t="shared" si="2"/>
        <v>0.75937743190661477</v>
      </c>
      <c r="BD94" s="956">
        <f t="shared" si="2"/>
        <v>0.75937743190661477</v>
      </c>
      <c r="BE94" s="956">
        <f t="shared" si="2"/>
        <v>0.75937743190661477</v>
      </c>
      <c r="BF94" s="956">
        <f t="shared" si="2"/>
        <v>0.64513618677042806</v>
      </c>
      <c r="BG94" s="956">
        <f t="shared" si="2"/>
        <v>0.64513618677042806</v>
      </c>
      <c r="BH94" s="956">
        <f t="shared" si="2"/>
        <v>7.7198443579766532E-2</v>
      </c>
      <c r="BI94" s="956">
        <f t="shared" si="2"/>
        <v>0</v>
      </c>
      <c r="BJ94" s="956">
        <f t="shared" si="2"/>
        <v>0</v>
      </c>
      <c r="BK94" s="956">
        <f t="shared" si="2"/>
        <v>0</v>
      </c>
      <c r="BL94" s="956">
        <f t="shared" si="2"/>
        <v>0</v>
      </c>
      <c r="BM94" s="956">
        <f t="shared" si="2"/>
        <v>0</v>
      </c>
      <c r="BN94" s="956">
        <f t="shared" si="2"/>
        <v>0</v>
      </c>
      <c r="BO94" s="956">
        <f t="shared" si="2"/>
        <v>0</v>
      </c>
      <c r="BP94" s="956">
        <f t="shared" si="2"/>
        <v>0</v>
      </c>
      <c r="BQ94" s="956">
        <f t="shared" si="2"/>
        <v>0</v>
      </c>
      <c r="BR94" s="956">
        <f t="shared" si="2"/>
        <v>0</v>
      </c>
      <c r="BS94" s="956">
        <f t="shared" si="2"/>
        <v>0</v>
      </c>
      <c r="BT94" s="956" t="str">
        <f t="shared" ref="BT94:BY109" si="3">IFERROR(BT4/BS4,"")</f>
        <v/>
      </c>
      <c r="BU94" s="956" t="str">
        <f t="shared" si="3"/>
        <v/>
      </c>
      <c r="BV94" s="956" t="str">
        <f t="shared" si="3"/>
        <v/>
      </c>
      <c r="BW94" s="956" t="str">
        <f t="shared" si="3"/>
        <v/>
      </c>
      <c r="BX94" s="956" t="str">
        <f t="shared" si="3"/>
        <v/>
      </c>
      <c r="BY94" s="956" t="str">
        <f t="shared" si="3"/>
        <v/>
      </c>
    </row>
    <row r="95" spans="2:77">
      <c r="B95" s="903">
        <v>412</v>
      </c>
      <c r="C95" s="966" t="s">
        <v>1249</v>
      </c>
      <c r="H95" s="956">
        <f t="shared" si="0"/>
        <v>0.72418846463318598</v>
      </c>
      <c r="I95" s="956">
        <f t="shared" si="0"/>
        <v>0.72418846463318598</v>
      </c>
      <c r="J95" s="956">
        <f t="shared" si="0"/>
        <v>0.72418846463318598</v>
      </c>
      <c r="K95" s="956">
        <f t="shared" si="0"/>
        <v>0.72418846463318598</v>
      </c>
      <c r="L95" s="956">
        <f t="shared" si="0"/>
        <v>0.72418846463318598</v>
      </c>
      <c r="M95" s="956">
        <f t="shared" si="0"/>
        <v>0.72418846463318598</v>
      </c>
      <c r="N95" s="956">
        <f t="shared" si="0"/>
        <v>0.72417446215819714</v>
      </c>
      <c r="O95" s="956">
        <f t="shared" si="0"/>
        <v>0.72417446215819714</v>
      </c>
      <c r="P95" s="956">
        <f t="shared" si="0"/>
        <v>0.72417446215819714</v>
      </c>
      <c r="Q95" s="956">
        <f t="shared" si="0"/>
        <v>0.71099006977823898</v>
      </c>
      <c r="R95" s="956">
        <f t="shared" si="0"/>
        <v>0.70975077079284732</v>
      </c>
      <c r="S95" s="956">
        <f t="shared" si="0"/>
        <v>0.70975077079284732</v>
      </c>
      <c r="T95" s="956">
        <f t="shared" si="0"/>
        <v>0.59928884330533794</v>
      </c>
      <c r="U95" s="956">
        <f t="shared" si="0"/>
        <v>0.59928884330533794</v>
      </c>
      <c r="V95" s="956">
        <f t="shared" si="0"/>
        <v>0.46417634666747376</v>
      </c>
      <c r="W95" s="956">
        <f t="shared" si="0"/>
        <v>0.36789329565837614</v>
      </c>
      <c r="X95" s="956">
        <f t="shared" si="0"/>
        <v>0</v>
      </c>
      <c r="Y95" s="956">
        <f t="shared" si="0"/>
        <v>0</v>
      </c>
      <c r="Z95" s="956">
        <f t="shared" si="0"/>
        <v>0</v>
      </c>
      <c r="AA95" s="956">
        <f t="shared" si="0"/>
        <v>0</v>
      </c>
      <c r="AB95" s="956">
        <f t="shared" si="0"/>
        <v>0</v>
      </c>
      <c r="AC95" s="956">
        <f t="shared" si="0"/>
        <v>0</v>
      </c>
      <c r="AD95" s="956">
        <f t="shared" si="0"/>
        <v>0</v>
      </c>
      <c r="AE95" s="956">
        <f t="shared" si="0"/>
        <v>0</v>
      </c>
      <c r="AF95" s="956">
        <f t="shared" si="0"/>
        <v>0</v>
      </c>
      <c r="AG95" s="956">
        <f t="shared" si="0"/>
        <v>0</v>
      </c>
      <c r="AH95" s="956">
        <f t="shared" si="0"/>
        <v>0</v>
      </c>
      <c r="AI95" s="956" t="str">
        <f t="shared" si="1"/>
        <v/>
      </c>
      <c r="AJ95" s="956" t="str">
        <f t="shared" si="1"/>
        <v/>
      </c>
      <c r="AK95" s="956" t="str">
        <f t="shared" si="1"/>
        <v/>
      </c>
      <c r="AL95" s="956" t="str">
        <f t="shared" si="1"/>
        <v/>
      </c>
      <c r="AM95" s="956" t="str">
        <f t="shared" si="1"/>
        <v/>
      </c>
      <c r="AN95" s="956" t="str">
        <f t="shared" si="1"/>
        <v/>
      </c>
      <c r="AP95" s="903">
        <v>412</v>
      </c>
      <c r="AQ95" s="958" t="s">
        <v>1249</v>
      </c>
      <c r="AR95" s="959"/>
      <c r="AS95" s="960">
        <f t="shared" ref="AS95:BH109" si="4">IFERROR(AS5/$AR5,"")</f>
        <v>0.73039134054954202</v>
      </c>
      <c r="AT95" s="960">
        <f t="shared" si="4"/>
        <v>0.73039134054954202</v>
      </c>
      <c r="AU95" s="960">
        <f t="shared" si="4"/>
        <v>0.73039134054954202</v>
      </c>
      <c r="AV95" s="960">
        <f t="shared" si="4"/>
        <v>0.73039134054954202</v>
      </c>
      <c r="AW95" s="960">
        <f t="shared" si="4"/>
        <v>0.73039134054954202</v>
      </c>
      <c r="AX95" s="956">
        <f t="shared" si="4"/>
        <v>0.73039134054954202</v>
      </c>
      <c r="AY95" s="956">
        <f t="shared" si="4"/>
        <v>0.73039134054954202</v>
      </c>
      <c r="AZ95" s="956">
        <f t="shared" si="4"/>
        <v>0.73039134054954202</v>
      </c>
      <c r="BA95" s="956">
        <f t="shared" si="4"/>
        <v>0.73039134054954202</v>
      </c>
      <c r="BB95" s="956">
        <f t="shared" si="4"/>
        <v>0.69092422980849288</v>
      </c>
      <c r="BC95" s="956">
        <f t="shared" si="4"/>
        <v>0.69092422980849288</v>
      </c>
      <c r="BD95" s="956">
        <f t="shared" si="4"/>
        <v>0.69092422980849288</v>
      </c>
      <c r="BE95" s="956">
        <f t="shared" si="4"/>
        <v>0.58584512905911745</v>
      </c>
      <c r="BF95" s="956">
        <f t="shared" si="4"/>
        <v>0.58584512905911745</v>
      </c>
      <c r="BG95" s="956">
        <f t="shared" si="4"/>
        <v>0.45378850957535388</v>
      </c>
      <c r="BH95" s="956">
        <f t="shared" si="4"/>
        <v>0.35970024979184012</v>
      </c>
      <c r="BI95" s="956">
        <f t="shared" si="2"/>
        <v>0</v>
      </c>
      <c r="BJ95" s="956">
        <f t="shared" si="2"/>
        <v>0</v>
      </c>
      <c r="BK95" s="956">
        <f t="shared" si="2"/>
        <v>0</v>
      </c>
      <c r="BL95" s="956">
        <f t="shared" si="2"/>
        <v>0</v>
      </c>
      <c r="BM95" s="956">
        <f t="shared" si="2"/>
        <v>0</v>
      </c>
      <c r="BN95" s="956">
        <f t="shared" si="2"/>
        <v>0</v>
      </c>
      <c r="BO95" s="956">
        <f t="shared" si="2"/>
        <v>0</v>
      </c>
      <c r="BP95" s="956">
        <f t="shared" si="2"/>
        <v>0</v>
      </c>
      <c r="BQ95" s="956">
        <f t="shared" si="2"/>
        <v>0</v>
      </c>
      <c r="BR95" s="956">
        <f t="shared" si="2"/>
        <v>0</v>
      </c>
      <c r="BS95" s="956">
        <f t="shared" si="2"/>
        <v>0</v>
      </c>
      <c r="BT95" s="956" t="str">
        <f t="shared" si="3"/>
        <v/>
      </c>
      <c r="BU95" s="956" t="str">
        <f t="shared" si="3"/>
        <v/>
      </c>
      <c r="BV95" s="956" t="str">
        <f t="shared" si="3"/>
        <v/>
      </c>
      <c r="BW95" s="956" t="str">
        <f t="shared" si="3"/>
        <v/>
      </c>
      <c r="BX95" s="956" t="str">
        <f t="shared" si="3"/>
        <v/>
      </c>
      <c r="BY95" s="956" t="str">
        <f t="shared" si="3"/>
        <v/>
      </c>
    </row>
    <row r="96" spans="2:77">
      <c r="B96" s="903">
        <v>413</v>
      </c>
      <c r="C96" s="966" t="s">
        <v>1196</v>
      </c>
      <c r="H96" s="956">
        <f>IFERROR(H6/$G6,"")</f>
        <v>1</v>
      </c>
      <c r="I96" s="956">
        <f t="shared" si="0"/>
        <v>1</v>
      </c>
      <c r="J96" s="956">
        <f t="shared" si="0"/>
        <v>1</v>
      </c>
      <c r="K96" s="956">
        <f t="shared" si="0"/>
        <v>1</v>
      </c>
      <c r="L96" s="956">
        <f t="shared" si="0"/>
        <v>1</v>
      </c>
      <c r="M96" s="956">
        <f t="shared" si="0"/>
        <v>1</v>
      </c>
      <c r="N96" s="956">
        <f t="shared" si="0"/>
        <v>1</v>
      </c>
      <c r="O96" s="956">
        <f t="shared" si="0"/>
        <v>1</v>
      </c>
      <c r="P96" s="956">
        <f t="shared" si="0"/>
        <v>1</v>
      </c>
      <c r="Q96" s="956">
        <f t="shared" si="0"/>
        <v>1</v>
      </c>
      <c r="R96" s="956">
        <f t="shared" si="0"/>
        <v>1</v>
      </c>
      <c r="S96" s="956">
        <f t="shared" si="0"/>
        <v>1</v>
      </c>
      <c r="T96" s="956">
        <f t="shared" si="0"/>
        <v>1</v>
      </c>
      <c r="U96" s="956">
        <f t="shared" si="0"/>
        <v>1</v>
      </c>
      <c r="V96" s="956">
        <f t="shared" si="0"/>
        <v>1</v>
      </c>
      <c r="W96" s="956">
        <f t="shared" si="0"/>
        <v>1</v>
      </c>
      <c r="X96" s="956">
        <f t="shared" si="0"/>
        <v>1</v>
      </c>
      <c r="Y96" s="956">
        <f t="shared" si="0"/>
        <v>0.9589172870331838</v>
      </c>
      <c r="Z96" s="956">
        <f t="shared" si="0"/>
        <v>0</v>
      </c>
      <c r="AA96" s="956">
        <f t="shared" si="0"/>
        <v>0</v>
      </c>
      <c r="AB96" s="956">
        <f t="shared" si="0"/>
        <v>0</v>
      </c>
      <c r="AC96" s="956">
        <f t="shared" si="0"/>
        <v>0</v>
      </c>
      <c r="AD96" s="956">
        <f t="shared" si="0"/>
        <v>0</v>
      </c>
      <c r="AE96" s="956">
        <f t="shared" si="0"/>
        <v>0</v>
      </c>
      <c r="AF96" s="956">
        <f t="shared" si="0"/>
        <v>0</v>
      </c>
      <c r="AG96" s="956">
        <f t="shared" si="0"/>
        <v>0</v>
      </c>
      <c r="AH96" s="956">
        <f t="shared" si="0"/>
        <v>0</v>
      </c>
      <c r="AI96" s="956" t="str">
        <f t="shared" si="1"/>
        <v/>
      </c>
      <c r="AJ96" s="956" t="str">
        <f t="shared" si="1"/>
        <v/>
      </c>
      <c r="AK96" s="956" t="str">
        <f t="shared" si="1"/>
        <v/>
      </c>
      <c r="AL96" s="956" t="str">
        <f t="shared" si="1"/>
        <v/>
      </c>
      <c r="AM96" s="956" t="str">
        <f t="shared" si="1"/>
        <v/>
      </c>
      <c r="AN96" s="956" t="str">
        <f t="shared" si="1"/>
        <v/>
      </c>
      <c r="AP96" s="903">
        <v>413</v>
      </c>
      <c r="AQ96" s="958" t="s">
        <v>1196</v>
      </c>
      <c r="AR96" s="959"/>
      <c r="AS96" s="960">
        <f t="shared" si="4"/>
        <v>1</v>
      </c>
      <c r="AT96" s="960">
        <f t="shared" si="2"/>
        <v>1</v>
      </c>
      <c r="AU96" s="960">
        <f t="shared" si="2"/>
        <v>1</v>
      </c>
      <c r="AV96" s="960">
        <f t="shared" si="2"/>
        <v>1</v>
      </c>
      <c r="AW96" s="960">
        <f t="shared" si="2"/>
        <v>1</v>
      </c>
      <c r="AX96" s="956">
        <f t="shared" si="2"/>
        <v>1</v>
      </c>
      <c r="AY96" s="956">
        <f t="shared" si="2"/>
        <v>1</v>
      </c>
      <c r="AZ96" s="956">
        <f t="shared" si="2"/>
        <v>1</v>
      </c>
      <c r="BA96" s="956">
        <f t="shared" si="2"/>
        <v>1</v>
      </c>
      <c r="BB96" s="956">
        <f t="shared" si="2"/>
        <v>1</v>
      </c>
      <c r="BC96" s="956">
        <f t="shared" si="2"/>
        <v>1</v>
      </c>
      <c r="BD96" s="956">
        <f t="shared" si="2"/>
        <v>1</v>
      </c>
      <c r="BE96" s="956">
        <f t="shared" si="2"/>
        <v>1</v>
      </c>
      <c r="BF96" s="956">
        <f t="shared" si="2"/>
        <v>1</v>
      </c>
      <c r="BG96" s="956">
        <f t="shared" si="2"/>
        <v>1</v>
      </c>
      <c r="BH96" s="956">
        <f t="shared" si="2"/>
        <v>1</v>
      </c>
      <c r="BI96" s="956">
        <f t="shared" si="2"/>
        <v>1</v>
      </c>
      <c r="BJ96" s="956">
        <f t="shared" si="2"/>
        <v>0.88272687417799212</v>
      </c>
      <c r="BK96" s="956">
        <f t="shared" si="2"/>
        <v>0</v>
      </c>
      <c r="BL96" s="956">
        <f t="shared" si="2"/>
        <v>0</v>
      </c>
      <c r="BM96" s="956">
        <f t="shared" si="2"/>
        <v>0</v>
      </c>
      <c r="BN96" s="956">
        <f t="shared" si="2"/>
        <v>0</v>
      </c>
      <c r="BO96" s="956">
        <f t="shared" si="2"/>
        <v>0</v>
      </c>
      <c r="BP96" s="956">
        <f t="shared" si="2"/>
        <v>0</v>
      </c>
      <c r="BQ96" s="956">
        <f t="shared" si="2"/>
        <v>0</v>
      </c>
      <c r="BR96" s="956">
        <f t="shared" si="2"/>
        <v>0</v>
      </c>
      <c r="BS96" s="956">
        <f t="shared" si="2"/>
        <v>0</v>
      </c>
      <c r="BT96" s="956" t="str">
        <f t="shared" si="3"/>
        <v/>
      </c>
      <c r="BU96" s="956" t="str">
        <f t="shared" si="3"/>
        <v/>
      </c>
      <c r="BV96" s="956" t="str">
        <f t="shared" si="3"/>
        <v/>
      </c>
      <c r="BW96" s="956" t="str">
        <f t="shared" si="3"/>
        <v/>
      </c>
      <c r="BX96" s="956" t="str">
        <f t="shared" si="3"/>
        <v/>
      </c>
      <c r="BY96" s="956" t="str">
        <f t="shared" si="3"/>
        <v/>
      </c>
    </row>
    <row r="97" spans="2:77">
      <c r="B97" s="903">
        <v>414</v>
      </c>
      <c r="C97" s="966" t="s">
        <v>115</v>
      </c>
      <c r="H97" s="956">
        <f t="shared" si="0"/>
        <v>1</v>
      </c>
      <c r="I97" s="956">
        <f t="shared" si="0"/>
        <v>1</v>
      </c>
      <c r="J97" s="956">
        <f t="shared" si="0"/>
        <v>1</v>
      </c>
      <c r="K97" s="956">
        <f t="shared" si="0"/>
        <v>1</v>
      </c>
      <c r="L97" s="956">
        <f t="shared" si="0"/>
        <v>1</v>
      </c>
      <c r="M97" s="956">
        <f t="shared" si="0"/>
        <v>1</v>
      </c>
      <c r="N97" s="956">
        <f t="shared" si="0"/>
        <v>1</v>
      </c>
      <c r="O97" s="956">
        <f t="shared" si="0"/>
        <v>1</v>
      </c>
      <c r="P97" s="956">
        <f t="shared" si="0"/>
        <v>1</v>
      </c>
      <c r="Q97" s="956">
        <f t="shared" si="0"/>
        <v>0.98760924599590372</v>
      </c>
      <c r="R97" s="956">
        <f t="shared" si="0"/>
        <v>0.98760924599590372</v>
      </c>
      <c r="S97" s="956">
        <f t="shared" si="0"/>
        <v>0.98760924599590372</v>
      </c>
      <c r="T97" s="956">
        <f t="shared" si="0"/>
        <v>0.98760924599590372</v>
      </c>
      <c r="U97" s="956">
        <f t="shared" si="0"/>
        <v>0.98760924599590372</v>
      </c>
      <c r="V97" s="956">
        <f t="shared" si="0"/>
        <v>0.76738076761611562</v>
      </c>
      <c r="W97" s="956">
        <f t="shared" si="0"/>
        <v>0.47565102344574911</v>
      </c>
      <c r="X97" s="956">
        <f t="shared" si="0"/>
        <v>7.6004681516913253E-2</v>
      </c>
      <c r="Y97" s="956">
        <f t="shared" si="0"/>
        <v>7.3466739603343214E-3</v>
      </c>
      <c r="Z97" s="956">
        <f t="shared" si="0"/>
        <v>7.3466739603343214E-3</v>
      </c>
      <c r="AA97" s="956">
        <f t="shared" si="0"/>
        <v>7.0477183965804574E-3</v>
      </c>
      <c r="AB97" s="956">
        <f t="shared" si="0"/>
        <v>7.0477183965804574E-3</v>
      </c>
      <c r="AC97" s="956">
        <f t="shared" si="0"/>
        <v>7.0477183965804574E-3</v>
      </c>
      <c r="AD97" s="956">
        <f t="shared" si="0"/>
        <v>0</v>
      </c>
      <c r="AE97" s="956">
        <f t="shared" si="0"/>
        <v>0</v>
      </c>
      <c r="AF97" s="956">
        <f t="shared" si="0"/>
        <v>0</v>
      </c>
      <c r="AG97" s="956">
        <f t="shared" si="0"/>
        <v>0</v>
      </c>
      <c r="AH97" s="956">
        <f t="shared" si="0"/>
        <v>0</v>
      </c>
      <c r="AI97" s="956" t="str">
        <f t="shared" si="1"/>
        <v/>
      </c>
      <c r="AJ97" s="956" t="str">
        <f t="shared" si="1"/>
        <v/>
      </c>
      <c r="AK97" s="956" t="str">
        <f t="shared" si="1"/>
        <v/>
      </c>
      <c r="AL97" s="956" t="str">
        <f t="shared" si="1"/>
        <v/>
      </c>
      <c r="AM97" s="956" t="str">
        <f t="shared" si="1"/>
        <v/>
      </c>
      <c r="AN97" s="956" t="str">
        <f t="shared" si="1"/>
        <v/>
      </c>
      <c r="AP97" s="903">
        <v>414</v>
      </c>
      <c r="AQ97" s="958" t="s">
        <v>115</v>
      </c>
      <c r="AR97" s="959"/>
      <c r="AS97" s="960">
        <f t="shared" si="4"/>
        <v>1</v>
      </c>
      <c r="AT97" s="960">
        <f t="shared" si="2"/>
        <v>1</v>
      </c>
      <c r="AU97" s="960">
        <f t="shared" si="2"/>
        <v>1</v>
      </c>
      <c r="AV97" s="960">
        <f t="shared" si="2"/>
        <v>1</v>
      </c>
      <c r="AW97" s="960">
        <f t="shared" si="2"/>
        <v>1</v>
      </c>
      <c r="AX97" s="956">
        <f t="shared" si="2"/>
        <v>1</v>
      </c>
      <c r="AY97" s="956">
        <f t="shared" si="2"/>
        <v>1</v>
      </c>
      <c r="AZ97" s="956">
        <f t="shared" si="2"/>
        <v>1</v>
      </c>
      <c r="BA97" s="956">
        <f t="shared" si="2"/>
        <v>1</v>
      </c>
      <c r="BB97" s="956">
        <f t="shared" si="2"/>
        <v>1</v>
      </c>
      <c r="BC97" s="956">
        <f t="shared" si="2"/>
        <v>1</v>
      </c>
      <c r="BD97" s="956">
        <f t="shared" si="2"/>
        <v>1</v>
      </c>
      <c r="BE97" s="956">
        <f t="shared" si="2"/>
        <v>1</v>
      </c>
      <c r="BF97" s="956">
        <f t="shared" si="2"/>
        <v>1</v>
      </c>
      <c r="BG97" s="956">
        <f t="shared" si="2"/>
        <v>0.52631578947368418</v>
      </c>
      <c r="BH97" s="956">
        <f t="shared" si="2"/>
        <v>0.44736842105263158</v>
      </c>
      <c r="BI97" s="956">
        <f t="shared" si="2"/>
        <v>0.34210526315789475</v>
      </c>
      <c r="BJ97" s="956">
        <f t="shared" si="2"/>
        <v>2.6315789473684209E-2</v>
      </c>
      <c r="BK97" s="956">
        <f t="shared" si="2"/>
        <v>2.6315789473684209E-2</v>
      </c>
      <c r="BL97" s="956">
        <f t="shared" si="2"/>
        <v>2.6315789473684209E-2</v>
      </c>
      <c r="BM97" s="956">
        <f t="shared" si="2"/>
        <v>2.6315789473684209E-2</v>
      </c>
      <c r="BN97" s="956">
        <f t="shared" si="2"/>
        <v>2.6315789473684209E-2</v>
      </c>
      <c r="BO97" s="956">
        <f t="shared" si="2"/>
        <v>0</v>
      </c>
      <c r="BP97" s="956">
        <f t="shared" si="2"/>
        <v>0</v>
      </c>
      <c r="BQ97" s="956">
        <f t="shared" si="2"/>
        <v>0</v>
      </c>
      <c r="BR97" s="956">
        <f t="shared" si="2"/>
        <v>0</v>
      </c>
      <c r="BS97" s="956">
        <f t="shared" si="2"/>
        <v>0</v>
      </c>
      <c r="BT97" s="956" t="str">
        <f t="shared" si="3"/>
        <v/>
      </c>
      <c r="BU97" s="956" t="str">
        <f t="shared" si="3"/>
        <v/>
      </c>
      <c r="BV97" s="956" t="str">
        <f t="shared" si="3"/>
        <v/>
      </c>
      <c r="BW97" s="956" t="str">
        <f t="shared" si="3"/>
        <v/>
      </c>
      <c r="BX97" s="956" t="str">
        <f t="shared" si="3"/>
        <v/>
      </c>
      <c r="BY97" s="956" t="str">
        <f t="shared" si="3"/>
        <v/>
      </c>
    </row>
    <row r="98" spans="2:77">
      <c r="B98" s="903">
        <v>415</v>
      </c>
      <c r="C98" s="966" t="s">
        <v>116</v>
      </c>
      <c r="H98" s="956">
        <f t="shared" si="0"/>
        <v>1</v>
      </c>
      <c r="I98" s="956">
        <f t="shared" si="0"/>
        <v>1</v>
      </c>
      <c r="J98" s="956">
        <f t="shared" si="0"/>
        <v>1</v>
      </c>
      <c r="K98" s="956">
        <f t="shared" si="0"/>
        <v>1</v>
      </c>
      <c r="L98" s="956">
        <f t="shared" si="0"/>
        <v>1</v>
      </c>
      <c r="M98" s="956">
        <f t="shared" si="0"/>
        <v>1</v>
      </c>
      <c r="N98" s="956">
        <f t="shared" si="0"/>
        <v>1</v>
      </c>
      <c r="O98" s="956">
        <f t="shared" si="0"/>
        <v>1</v>
      </c>
      <c r="P98" s="956">
        <f t="shared" si="0"/>
        <v>0.99986413290883036</v>
      </c>
      <c r="Q98" s="956">
        <f t="shared" si="0"/>
        <v>0.7532205403028015</v>
      </c>
      <c r="R98" s="956">
        <f t="shared" si="0"/>
        <v>0.75086737831141015</v>
      </c>
      <c r="S98" s="956">
        <f t="shared" si="0"/>
        <v>0.73653550123050759</v>
      </c>
      <c r="T98" s="956">
        <f t="shared" si="0"/>
        <v>0.73653550123050759</v>
      </c>
      <c r="U98" s="956">
        <f t="shared" si="0"/>
        <v>0.70128709556779134</v>
      </c>
      <c r="V98" s="956">
        <f t="shared" si="0"/>
        <v>0.7005265199955738</v>
      </c>
      <c r="W98" s="956">
        <f t="shared" si="0"/>
        <v>0.7005265199955738</v>
      </c>
      <c r="X98" s="956">
        <f t="shared" si="0"/>
        <v>0.7005265199955738</v>
      </c>
      <c r="Y98" s="956">
        <f t="shared" si="0"/>
        <v>0.7005265199955738</v>
      </c>
      <c r="Z98" s="956">
        <f t="shared" si="0"/>
        <v>0.7005265199955738</v>
      </c>
      <c r="AA98" s="956">
        <f t="shared" si="0"/>
        <v>4.1110300266271483E-3</v>
      </c>
      <c r="AB98" s="956">
        <f t="shared" si="0"/>
        <v>4.1110300266271483E-3</v>
      </c>
      <c r="AC98" s="956">
        <f t="shared" si="0"/>
        <v>4.1110300266271483E-3</v>
      </c>
      <c r="AD98" s="956">
        <f t="shared" si="0"/>
        <v>4.1110300266271483E-3</v>
      </c>
      <c r="AE98" s="956">
        <f t="shared" si="0"/>
        <v>4.1110300266271483E-3</v>
      </c>
      <c r="AF98" s="956">
        <f t="shared" si="0"/>
        <v>0</v>
      </c>
      <c r="AG98" s="956">
        <f t="shared" si="0"/>
        <v>0</v>
      </c>
      <c r="AH98" s="956">
        <f t="shared" si="0"/>
        <v>0</v>
      </c>
      <c r="AI98" s="956" t="str">
        <f t="shared" si="1"/>
        <v/>
      </c>
      <c r="AJ98" s="956" t="str">
        <f t="shared" si="1"/>
        <v/>
      </c>
      <c r="AK98" s="956" t="str">
        <f t="shared" si="1"/>
        <v/>
      </c>
      <c r="AL98" s="956" t="str">
        <f t="shared" si="1"/>
        <v/>
      </c>
      <c r="AM98" s="956" t="str">
        <f t="shared" si="1"/>
        <v/>
      </c>
      <c r="AN98" s="956" t="str">
        <f t="shared" si="1"/>
        <v/>
      </c>
      <c r="AP98" s="903">
        <v>415</v>
      </c>
      <c r="AQ98" s="958" t="s">
        <v>116</v>
      </c>
      <c r="AR98" s="959"/>
      <c r="AS98" s="960">
        <f t="shared" si="4"/>
        <v>1</v>
      </c>
      <c r="AT98" s="960">
        <f t="shared" si="2"/>
        <v>1</v>
      </c>
      <c r="AU98" s="960">
        <f t="shared" si="2"/>
        <v>1</v>
      </c>
      <c r="AV98" s="960">
        <f t="shared" si="2"/>
        <v>1</v>
      </c>
      <c r="AW98" s="960">
        <f t="shared" si="2"/>
        <v>1</v>
      </c>
      <c r="AX98" s="956">
        <f t="shared" si="2"/>
        <v>1</v>
      </c>
      <c r="AY98" s="956">
        <f t="shared" si="2"/>
        <v>1</v>
      </c>
      <c r="AZ98" s="956">
        <f t="shared" si="2"/>
        <v>1</v>
      </c>
      <c r="BA98" s="956">
        <f t="shared" si="2"/>
        <v>1</v>
      </c>
      <c r="BB98" s="956">
        <f t="shared" si="2"/>
        <v>0.25657894736842107</v>
      </c>
      <c r="BC98" s="956">
        <f t="shared" si="2"/>
        <v>0.25657894736842107</v>
      </c>
      <c r="BD98" s="956">
        <f t="shared" si="2"/>
        <v>0.24342105263157895</v>
      </c>
      <c r="BE98" s="956">
        <f t="shared" si="2"/>
        <v>0.24342105263157895</v>
      </c>
      <c r="BF98" s="956">
        <f t="shared" si="2"/>
        <v>0.21710526315789475</v>
      </c>
      <c r="BG98" s="956">
        <f t="shared" si="2"/>
        <v>0.21710526315789475</v>
      </c>
      <c r="BH98" s="956">
        <f t="shared" si="2"/>
        <v>0.21710526315789475</v>
      </c>
      <c r="BI98" s="956">
        <f t="shared" si="2"/>
        <v>0.21710526315789475</v>
      </c>
      <c r="BJ98" s="956">
        <f t="shared" si="2"/>
        <v>0.21710526315789475</v>
      </c>
      <c r="BK98" s="956">
        <f t="shared" si="2"/>
        <v>0.21710526315789475</v>
      </c>
      <c r="BL98" s="956">
        <f t="shared" si="2"/>
        <v>0</v>
      </c>
      <c r="BM98" s="956">
        <f t="shared" si="2"/>
        <v>0</v>
      </c>
      <c r="BN98" s="956">
        <f t="shared" si="2"/>
        <v>0</v>
      </c>
      <c r="BO98" s="956">
        <f t="shared" si="2"/>
        <v>0</v>
      </c>
      <c r="BP98" s="956">
        <f t="shared" si="2"/>
        <v>0</v>
      </c>
      <c r="BQ98" s="956">
        <f t="shared" si="2"/>
        <v>0</v>
      </c>
      <c r="BR98" s="956">
        <f t="shared" si="2"/>
        <v>0</v>
      </c>
      <c r="BS98" s="956">
        <f t="shared" si="2"/>
        <v>0</v>
      </c>
      <c r="BT98" s="956" t="str">
        <f t="shared" si="3"/>
        <v/>
      </c>
      <c r="BU98" s="956" t="str">
        <f t="shared" si="3"/>
        <v/>
      </c>
      <c r="BV98" s="956" t="str">
        <f t="shared" si="3"/>
        <v/>
      </c>
      <c r="BW98" s="956" t="str">
        <f t="shared" si="3"/>
        <v/>
      </c>
      <c r="BX98" s="956" t="str">
        <f t="shared" si="3"/>
        <v/>
      </c>
      <c r="BY98" s="956" t="str">
        <f t="shared" si="3"/>
        <v/>
      </c>
    </row>
    <row r="99" spans="2:77">
      <c r="B99" s="903">
        <v>416</v>
      </c>
      <c r="C99" s="966" t="s">
        <v>117</v>
      </c>
      <c r="H99" s="956">
        <f t="shared" si="0"/>
        <v>1</v>
      </c>
      <c r="I99" s="956">
        <f t="shared" si="0"/>
        <v>1</v>
      </c>
      <c r="J99" s="956">
        <f t="shared" si="0"/>
        <v>1</v>
      </c>
      <c r="K99" s="956">
        <f t="shared" si="0"/>
        <v>1</v>
      </c>
      <c r="L99" s="956">
        <f t="shared" si="0"/>
        <v>1</v>
      </c>
      <c r="M99" s="956">
        <f t="shared" si="0"/>
        <v>1</v>
      </c>
      <c r="N99" s="956">
        <f t="shared" si="0"/>
        <v>1</v>
      </c>
      <c r="O99" s="956">
        <f t="shared" si="0"/>
        <v>1</v>
      </c>
      <c r="P99" s="956">
        <f t="shared" si="0"/>
        <v>0.8636804190103704</v>
      </c>
      <c r="Q99" s="956">
        <f t="shared" si="0"/>
        <v>0</v>
      </c>
      <c r="R99" s="956">
        <f t="shared" si="0"/>
        <v>0</v>
      </c>
      <c r="S99" s="956">
        <f t="shared" si="0"/>
        <v>0</v>
      </c>
      <c r="T99" s="956">
        <f t="shared" si="0"/>
        <v>0</v>
      </c>
      <c r="U99" s="956">
        <f t="shared" si="0"/>
        <v>0</v>
      </c>
      <c r="V99" s="956">
        <f t="shared" si="0"/>
        <v>0</v>
      </c>
      <c r="W99" s="956">
        <f t="shared" si="0"/>
        <v>0</v>
      </c>
      <c r="X99" s="956">
        <f t="shared" si="0"/>
        <v>0</v>
      </c>
      <c r="Y99" s="956">
        <f t="shared" si="0"/>
        <v>0</v>
      </c>
      <c r="Z99" s="956">
        <f t="shared" si="0"/>
        <v>0</v>
      </c>
      <c r="AA99" s="956">
        <f t="shared" si="0"/>
        <v>0</v>
      </c>
      <c r="AB99" s="956">
        <f t="shared" si="0"/>
        <v>0</v>
      </c>
      <c r="AC99" s="956">
        <f t="shared" si="0"/>
        <v>0</v>
      </c>
      <c r="AD99" s="956">
        <f t="shared" si="0"/>
        <v>0</v>
      </c>
      <c r="AE99" s="956">
        <f t="shared" si="0"/>
        <v>0</v>
      </c>
      <c r="AF99" s="956">
        <f t="shared" si="0"/>
        <v>0</v>
      </c>
      <c r="AG99" s="956">
        <f t="shared" si="0"/>
        <v>0</v>
      </c>
      <c r="AH99" s="956">
        <f t="shared" si="0"/>
        <v>0</v>
      </c>
      <c r="AI99" s="956" t="str">
        <f t="shared" si="1"/>
        <v/>
      </c>
      <c r="AJ99" s="956" t="str">
        <f t="shared" si="1"/>
        <v/>
      </c>
      <c r="AK99" s="956" t="str">
        <f t="shared" si="1"/>
        <v/>
      </c>
      <c r="AL99" s="956" t="str">
        <f t="shared" si="1"/>
        <v/>
      </c>
      <c r="AM99" s="956" t="str">
        <f t="shared" si="1"/>
        <v/>
      </c>
      <c r="AN99" s="956" t="str">
        <f t="shared" si="1"/>
        <v/>
      </c>
      <c r="AP99" s="903">
        <v>416</v>
      </c>
      <c r="AQ99" s="958" t="s">
        <v>117</v>
      </c>
      <c r="AR99" s="959"/>
      <c r="AS99" s="960">
        <f t="shared" si="4"/>
        <v>1</v>
      </c>
      <c r="AT99" s="960">
        <f t="shared" si="2"/>
        <v>1</v>
      </c>
      <c r="AU99" s="960">
        <f t="shared" si="2"/>
        <v>1</v>
      </c>
      <c r="AV99" s="960">
        <f t="shared" si="2"/>
        <v>1</v>
      </c>
      <c r="AW99" s="960">
        <f t="shared" si="2"/>
        <v>1</v>
      </c>
      <c r="AX99" s="956">
        <f t="shared" si="2"/>
        <v>1</v>
      </c>
      <c r="AY99" s="956">
        <f t="shared" si="2"/>
        <v>1</v>
      </c>
      <c r="AZ99" s="956">
        <f t="shared" si="2"/>
        <v>1</v>
      </c>
      <c r="BA99" s="956">
        <f t="shared" si="2"/>
        <v>0.86296296296296293</v>
      </c>
      <c r="BB99" s="956">
        <f t="shared" si="2"/>
        <v>0</v>
      </c>
      <c r="BC99" s="956">
        <f t="shared" si="2"/>
        <v>0</v>
      </c>
      <c r="BD99" s="956">
        <f t="shared" si="2"/>
        <v>0</v>
      </c>
      <c r="BE99" s="956">
        <f t="shared" si="2"/>
        <v>0</v>
      </c>
      <c r="BF99" s="956">
        <f t="shared" si="2"/>
        <v>0</v>
      </c>
      <c r="BG99" s="956">
        <f t="shared" si="2"/>
        <v>0</v>
      </c>
      <c r="BH99" s="956">
        <f t="shared" si="2"/>
        <v>0</v>
      </c>
      <c r="BI99" s="956">
        <f t="shared" si="2"/>
        <v>0</v>
      </c>
      <c r="BJ99" s="956">
        <f t="shared" si="2"/>
        <v>0</v>
      </c>
      <c r="BK99" s="956">
        <f t="shared" si="2"/>
        <v>0</v>
      </c>
      <c r="BL99" s="956">
        <f t="shared" si="2"/>
        <v>0</v>
      </c>
      <c r="BM99" s="956">
        <f t="shared" si="2"/>
        <v>0</v>
      </c>
      <c r="BN99" s="956">
        <f t="shared" si="2"/>
        <v>0</v>
      </c>
      <c r="BO99" s="956">
        <f t="shared" si="2"/>
        <v>0</v>
      </c>
      <c r="BP99" s="956">
        <f t="shared" si="2"/>
        <v>0</v>
      </c>
      <c r="BQ99" s="956">
        <f t="shared" si="2"/>
        <v>0</v>
      </c>
      <c r="BR99" s="956">
        <f t="shared" si="2"/>
        <v>0</v>
      </c>
      <c r="BS99" s="956">
        <f t="shared" si="2"/>
        <v>0</v>
      </c>
      <c r="BT99" s="956" t="str">
        <f t="shared" si="3"/>
        <v/>
      </c>
      <c r="BU99" s="956" t="str">
        <f t="shared" si="3"/>
        <v/>
      </c>
      <c r="BV99" s="956" t="str">
        <f t="shared" si="3"/>
        <v/>
      </c>
      <c r="BW99" s="956" t="str">
        <f t="shared" si="3"/>
        <v/>
      </c>
      <c r="BX99" s="956" t="str">
        <f t="shared" si="3"/>
        <v/>
      </c>
      <c r="BY99" s="956" t="str">
        <f t="shared" si="3"/>
        <v/>
      </c>
    </row>
    <row r="100" spans="2:77">
      <c r="B100" s="903">
        <v>417</v>
      </c>
      <c r="C100" s="966" t="s">
        <v>118</v>
      </c>
      <c r="H100" s="956">
        <f>IFERROR(IF(H10/$G10&gt;1,1,H10/G10),"")</f>
        <v>1</v>
      </c>
      <c r="I100" s="956">
        <f t="shared" ref="I100:J100" si="5">IFERROR(IF(I10/$G10&gt;1,1,I10/H10),"")</f>
        <v>1</v>
      </c>
      <c r="J100" s="956">
        <f t="shared" si="5"/>
        <v>1</v>
      </c>
      <c r="K100" s="956">
        <f>IFERROR(IF(K10/$G10&gt;1,1,K10/J10),"")</f>
        <v>1</v>
      </c>
      <c r="L100" s="956">
        <f t="shared" si="0"/>
        <v>0.96364457001700099</v>
      </c>
      <c r="M100" s="956">
        <f t="shared" si="0"/>
        <v>0.96364457001700099</v>
      </c>
      <c r="N100" s="956">
        <f t="shared" si="0"/>
        <v>0.96364457001700099</v>
      </c>
      <c r="O100" s="956">
        <f t="shared" si="0"/>
        <v>0.95640655516589757</v>
      </c>
      <c r="P100" s="956">
        <f t="shared" si="0"/>
        <v>0.95640655516589757</v>
      </c>
      <c r="Q100" s="956">
        <f t="shared" si="0"/>
        <v>0.94079795545113931</v>
      </c>
      <c r="R100" s="956">
        <f t="shared" si="0"/>
        <v>0.88157993238643828</v>
      </c>
      <c r="S100" s="956">
        <f t="shared" si="0"/>
        <v>0.36304720106672439</v>
      </c>
      <c r="T100" s="956">
        <f t="shared" si="0"/>
        <v>0.30038215873642504</v>
      </c>
      <c r="U100" s="956">
        <f t="shared" si="0"/>
        <v>2.9647377668090849E-2</v>
      </c>
      <c r="V100" s="956">
        <f t="shared" si="0"/>
        <v>1.4267735927147608E-5</v>
      </c>
      <c r="W100" s="956">
        <f t="shared" si="0"/>
        <v>1.4267735927147608E-5</v>
      </c>
      <c r="X100" s="956">
        <f t="shared" si="0"/>
        <v>1.4267735927147608E-5</v>
      </c>
      <c r="Y100" s="956">
        <f t="shared" si="0"/>
        <v>1.4267735927147608E-5</v>
      </c>
      <c r="Z100" s="956">
        <f t="shared" si="0"/>
        <v>1.4267735927147608E-5</v>
      </c>
      <c r="AA100" s="956">
        <f t="shared" si="0"/>
        <v>0</v>
      </c>
      <c r="AB100" s="956">
        <f t="shared" si="0"/>
        <v>0</v>
      </c>
      <c r="AC100" s="956">
        <f t="shared" si="0"/>
        <v>0</v>
      </c>
      <c r="AD100" s="956">
        <f t="shared" si="0"/>
        <v>0</v>
      </c>
      <c r="AE100" s="956">
        <f t="shared" si="0"/>
        <v>0</v>
      </c>
      <c r="AF100" s="956">
        <f t="shared" si="0"/>
        <v>0</v>
      </c>
      <c r="AG100" s="956">
        <f t="shared" si="0"/>
        <v>0</v>
      </c>
      <c r="AH100" s="956">
        <f t="shared" si="0"/>
        <v>0</v>
      </c>
      <c r="AI100" s="956" t="str">
        <f t="shared" si="1"/>
        <v/>
      </c>
      <c r="AJ100" s="956" t="str">
        <f t="shared" si="1"/>
        <v/>
      </c>
      <c r="AK100" s="956" t="str">
        <f t="shared" si="1"/>
        <v/>
      </c>
      <c r="AL100" s="956" t="str">
        <f t="shared" si="1"/>
        <v/>
      </c>
      <c r="AM100" s="956" t="str">
        <f t="shared" si="1"/>
        <v/>
      </c>
      <c r="AN100" s="956" t="str">
        <f t="shared" si="1"/>
        <v/>
      </c>
      <c r="AP100" s="903">
        <v>417</v>
      </c>
      <c r="AQ100" s="958" t="s">
        <v>118</v>
      </c>
      <c r="AR100" s="959"/>
      <c r="AS100" s="960">
        <v>1</v>
      </c>
      <c r="AT100" s="960">
        <v>1</v>
      </c>
      <c r="AU100" s="960">
        <v>1</v>
      </c>
      <c r="AV100" s="960">
        <v>1</v>
      </c>
      <c r="AW100" s="960">
        <f t="shared" si="2"/>
        <v>0.97458849271470482</v>
      </c>
      <c r="AX100" s="956">
        <f t="shared" si="2"/>
        <v>0.97458849271470482</v>
      </c>
      <c r="AY100" s="956">
        <f t="shared" si="2"/>
        <v>0.97458849271470482</v>
      </c>
      <c r="AZ100" s="956">
        <f t="shared" si="2"/>
        <v>0.97304689442538161</v>
      </c>
      <c r="BA100" s="956">
        <f t="shared" si="2"/>
        <v>0.97304689442538161</v>
      </c>
      <c r="BB100" s="956">
        <f t="shared" si="2"/>
        <v>0.95529364960962748</v>
      </c>
      <c r="BC100" s="956">
        <f t="shared" si="2"/>
        <v>0.84728231140285448</v>
      </c>
      <c r="BD100" s="956">
        <f t="shared" si="2"/>
        <v>0.32070217315629818</v>
      </c>
      <c r="BE100" s="956">
        <f t="shared" si="2"/>
        <v>0.24252822119449002</v>
      </c>
      <c r="BF100" s="956">
        <f t="shared" si="2"/>
        <v>2.2825600477398181E-2</v>
      </c>
      <c r="BG100" s="956">
        <f t="shared" si="2"/>
        <v>3.4810283952459099E-4</v>
      </c>
      <c r="BH100" s="956">
        <f t="shared" si="2"/>
        <v>3.4810283952459099E-4</v>
      </c>
      <c r="BI100" s="956">
        <f t="shared" si="2"/>
        <v>3.4810283952459099E-4</v>
      </c>
      <c r="BJ100" s="956">
        <f t="shared" si="2"/>
        <v>3.4810283952459099E-4</v>
      </c>
      <c r="BK100" s="956">
        <f t="shared" si="2"/>
        <v>3.4810283952459099E-4</v>
      </c>
      <c r="BL100" s="956">
        <f t="shared" si="2"/>
        <v>0</v>
      </c>
      <c r="BM100" s="956">
        <f t="shared" si="2"/>
        <v>0</v>
      </c>
      <c r="BN100" s="956">
        <f t="shared" si="2"/>
        <v>0</v>
      </c>
      <c r="BO100" s="956">
        <f t="shared" si="2"/>
        <v>0</v>
      </c>
      <c r="BP100" s="956">
        <f t="shared" si="2"/>
        <v>0</v>
      </c>
      <c r="BQ100" s="956">
        <f t="shared" si="2"/>
        <v>0</v>
      </c>
      <c r="BR100" s="956">
        <f t="shared" si="2"/>
        <v>0</v>
      </c>
      <c r="BS100" s="956">
        <f t="shared" si="2"/>
        <v>0</v>
      </c>
      <c r="BT100" s="956" t="str">
        <f t="shared" si="3"/>
        <v/>
      </c>
      <c r="BU100" s="956" t="str">
        <f t="shared" si="3"/>
        <v/>
      </c>
      <c r="BV100" s="956" t="str">
        <f t="shared" si="3"/>
        <v/>
      </c>
      <c r="BW100" s="956" t="str">
        <f t="shared" si="3"/>
        <v/>
      </c>
      <c r="BX100" s="956" t="str">
        <f t="shared" si="3"/>
        <v/>
      </c>
      <c r="BY100" s="956" t="str">
        <f t="shared" si="3"/>
        <v/>
      </c>
    </row>
    <row r="101" spans="2:77">
      <c r="B101" s="903">
        <v>418</v>
      </c>
      <c r="C101" s="966" t="s">
        <v>119</v>
      </c>
      <c r="H101" s="956">
        <f t="shared" si="0"/>
        <v>1</v>
      </c>
      <c r="I101" s="956">
        <f t="shared" si="0"/>
        <v>0.96182927993771161</v>
      </c>
      <c r="J101" s="956">
        <f t="shared" si="0"/>
        <v>0.93742614887016651</v>
      </c>
      <c r="K101" s="956">
        <f t="shared" si="0"/>
        <v>0.87103211621284793</v>
      </c>
      <c r="L101" s="956">
        <f t="shared" si="0"/>
        <v>0.71354147538214052</v>
      </c>
      <c r="M101" s="956">
        <f t="shared" si="0"/>
        <v>0.60304818778570257</v>
      </c>
      <c r="N101" s="956">
        <f t="shared" si="0"/>
        <v>0.48475183816778195</v>
      </c>
      <c r="O101" s="956">
        <f t="shared" si="0"/>
        <v>0.38826547476513323</v>
      </c>
      <c r="P101" s="956">
        <f t="shared" si="0"/>
        <v>0.3054726349887249</v>
      </c>
      <c r="Q101" s="956">
        <f t="shared" si="0"/>
        <v>0.23810167399975027</v>
      </c>
      <c r="R101" s="956">
        <f t="shared" si="0"/>
        <v>0.16097612034581793</v>
      </c>
      <c r="S101" s="956">
        <f t="shared" si="0"/>
        <v>0.10856538441762584</v>
      </c>
      <c r="T101" s="956">
        <f t="shared" si="0"/>
        <v>6.2708148169912076E-2</v>
      </c>
      <c r="U101" s="956">
        <f t="shared" si="0"/>
        <v>5.0482710327283235E-2</v>
      </c>
      <c r="V101" s="956">
        <f t="shared" si="0"/>
        <v>3.6127250424192563E-2</v>
      </c>
      <c r="W101" s="956">
        <f t="shared" si="0"/>
        <v>2.597392899028703E-2</v>
      </c>
      <c r="X101" s="956">
        <f t="shared" si="0"/>
        <v>1.8277496615029025E-2</v>
      </c>
      <c r="Y101" s="956">
        <f t="shared" si="0"/>
        <v>1.4434054889171277E-2</v>
      </c>
      <c r="Z101" s="956">
        <f t="shared" si="0"/>
        <v>1.1619448463969952E-2</v>
      </c>
      <c r="AA101" s="956">
        <f t="shared" si="0"/>
        <v>6.8780406588267555E-3</v>
      </c>
      <c r="AB101" s="956">
        <f t="shared" si="0"/>
        <v>6.107026293817929E-3</v>
      </c>
      <c r="AC101" s="956">
        <f t="shared" si="0"/>
        <v>3.1280069927501633E-3</v>
      </c>
      <c r="AD101" s="956">
        <f t="shared" si="0"/>
        <v>2.9174409864282862E-3</v>
      </c>
      <c r="AE101" s="956">
        <f t="shared" si="0"/>
        <v>1.8308224561300417E-3</v>
      </c>
      <c r="AF101" s="956">
        <f t="shared" si="0"/>
        <v>0</v>
      </c>
      <c r="AG101" s="956">
        <f t="shared" si="0"/>
        <v>0</v>
      </c>
      <c r="AH101" s="956">
        <f t="shared" si="0"/>
        <v>0</v>
      </c>
      <c r="AI101" s="956" t="str">
        <f t="shared" si="1"/>
        <v/>
      </c>
      <c r="AJ101" s="956" t="str">
        <f t="shared" si="1"/>
        <v/>
      </c>
      <c r="AK101" s="956" t="str">
        <f t="shared" si="1"/>
        <v/>
      </c>
      <c r="AL101" s="956" t="str">
        <f t="shared" si="1"/>
        <v/>
      </c>
      <c r="AM101" s="956" t="str">
        <f t="shared" si="1"/>
        <v/>
      </c>
      <c r="AN101" s="956" t="str">
        <f t="shared" si="1"/>
        <v/>
      </c>
      <c r="AP101" s="903">
        <v>418</v>
      </c>
      <c r="AQ101" s="958" t="s">
        <v>119</v>
      </c>
      <c r="AR101" s="959"/>
      <c r="AS101" s="960">
        <f t="shared" si="4"/>
        <v>1</v>
      </c>
      <c r="AT101" s="960">
        <f t="shared" si="2"/>
        <v>0.98400473933649291</v>
      </c>
      <c r="AU101" s="960">
        <f t="shared" si="2"/>
        <v>0.97037914691943128</v>
      </c>
      <c r="AV101" s="960">
        <f t="shared" si="2"/>
        <v>0.92594786729857825</v>
      </c>
      <c r="AW101" s="960">
        <f t="shared" si="2"/>
        <v>0.81872037914691942</v>
      </c>
      <c r="AX101" s="956">
        <f t="shared" si="2"/>
        <v>0.71386255924170616</v>
      </c>
      <c r="AY101" s="956">
        <f t="shared" si="2"/>
        <v>0.58886255924170616</v>
      </c>
      <c r="AZ101" s="956">
        <f t="shared" si="2"/>
        <v>0.476303317535545</v>
      </c>
      <c r="BA101" s="956">
        <f t="shared" si="2"/>
        <v>0.36966824644549762</v>
      </c>
      <c r="BB101" s="956">
        <f t="shared" si="2"/>
        <v>0.273696682464455</v>
      </c>
      <c r="BC101" s="956">
        <f t="shared" si="2"/>
        <v>0.18305687203791468</v>
      </c>
      <c r="BD101" s="956">
        <f t="shared" si="2"/>
        <v>0.12322274881516587</v>
      </c>
      <c r="BE101" s="956">
        <f t="shared" si="2"/>
        <v>7.7014218009478677E-2</v>
      </c>
      <c r="BF101" s="956">
        <f t="shared" si="2"/>
        <v>6.3388625592417064E-2</v>
      </c>
      <c r="BG101" s="956">
        <f t="shared" si="2"/>
        <v>4.7393364928909949E-2</v>
      </c>
      <c r="BH101" s="956">
        <f t="shared" si="2"/>
        <v>3.3767772511848343E-2</v>
      </c>
      <c r="BI101" s="956">
        <f t="shared" si="2"/>
        <v>2.4881516587677725E-2</v>
      </c>
      <c r="BJ101" s="956">
        <f t="shared" si="2"/>
        <v>2.014218009478673E-2</v>
      </c>
      <c r="BK101" s="956">
        <f t="shared" si="2"/>
        <v>1.6587677725118485E-2</v>
      </c>
      <c r="BL101" s="956">
        <f t="shared" si="2"/>
        <v>1.0071090047393365E-2</v>
      </c>
      <c r="BM101" s="956">
        <f t="shared" si="2"/>
        <v>9.4786729857819912E-3</v>
      </c>
      <c r="BN101" s="956">
        <f t="shared" si="2"/>
        <v>4.7393364928909956E-3</v>
      </c>
      <c r="BO101" s="956">
        <f t="shared" si="2"/>
        <v>4.1469194312796212E-3</v>
      </c>
      <c r="BP101" s="956">
        <f t="shared" si="2"/>
        <v>2.3696682464454978E-3</v>
      </c>
      <c r="BQ101" s="956">
        <f t="shared" si="2"/>
        <v>0</v>
      </c>
      <c r="BR101" s="956">
        <f t="shared" si="2"/>
        <v>0</v>
      </c>
      <c r="BS101" s="956">
        <f t="shared" si="2"/>
        <v>0</v>
      </c>
      <c r="BT101" s="956" t="str">
        <f t="shared" si="3"/>
        <v/>
      </c>
      <c r="BU101" s="956" t="str">
        <f t="shared" si="3"/>
        <v/>
      </c>
      <c r="BV101" s="956" t="str">
        <f t="shared" si="3"/>
        <v/>
      </c>
      <c r="BW101" s="956" t="str">
        <f t="shared" si="3"/>
        <v/>
      </c>
      <c r="BX101" s="956" t="str">
        <f t="shared" si="3"/>
        <v/>
      </c>
      <c r="BY101" s="956" t="str">
        <f t="shared" si="3"/>
        <v/>
      </c>
    </row>
    <row r="102" spans="2:77">
      <c r="B102" s="903">
        <v>419</v>
      </c>
      <c r="C102" s="966" t="s">
        <v>120</v>
      </c>
      <c r="H102" s="956">
        <f t="shared" si="0"/>
        <v>1</v>
      </c>
      <c r="I102" s="956">
        <f t="shared" si="0"/>
        <v>1</v>
      </c>
      <c r="J102" s="956">
        <f t="shared" si="0"/>
        <v>1</v>
      </c>
      <c r="K102" s="956">
        <f t="shared" si="0"/>
        <v>1</v>
      </c>
      <c r="L102" s="956">
        <f t="shared" si="0"/>
        <v>1</v>
      </c>
      <c r="M102" s="956">
        <f t="shared" si="0"/>
        <v>1</v>
      </c>
      <c r="N102" s="956">
        <f t="shared" si="0"/>
        <v>1</v>
      </c>
      <c r="O102" s="956">
        <f t="shared" si="0"/>
        <v>1</v>
      </c>
      <c r="P102" s="956">
        <f t="shared" si="0"/>
        <v>1</v>
      </c>
      <c r="Q102" s="956">
        <f t="shared" si="0"/>
        <v>1</v>
      </c>
      <c r="R102" s="956">
        <f t="shared" si="0"/>
        <v>1</v>
      </c>
      <c r="S102" s="956">
        <f t="shared" si="0"/>
        <v>1</v>
      </c>
      <c r="T102" s="956">
        <f t="shared" si="0"/>
        <v>1</v>
      </c>
      <c r="U102" s="956">
        <f t="shared" si="0"/>
        <v>1</v>
      </c>
      <c r="V102" s="956">
        <f t="shared" si="0"/>
        <v>0.97094668031737552</v>
      </c>
      <c r="W102" s="956">
        <f t="shared" si="0"/>
        <v>0.9546532316636579</v>
      </c>
      <c r="X102" s="956">
        <f t="shared" si="0"/>
        <v>0.90043889519744802</v>
      </c>
      <c r="Y102" s="956">
        <f t="shared" si="0"/>
        <v>0.87257595663215026</v>
      </c>
      <c r="Z102" s="956">
        <f t="shared" si="0"/>
        <v>0.87257595663215026</v>
      </c>
      <c r="AA102" s="956">
        <f t="shared" si="0"/>
        <v>0.87257595663215026</v>
      </c>
      <c r="AB102" s="956">
        <f t="shared" si="0"/>
        <v>0.87257595663215026</v>
      </c>
      <c r="AC102" s="956">
        <f t="shared" si="0"/>
        <v>0.87257595663215026</v>
      </c>
      <c r="AD102" s="956">
        <f t="shared" si="0"/>
        <v>0.87257595663215026</v>
      </c>
      <c r="AE102" s="956">
        <f t="shared" si="0"/>
        <v>0.87257595663215026</v>
      </c>
      <c r="AF102" s="956">
        <f t="shared" si="0"/>
        <v>0.87257595663215026</v>
      </c>
      <c r="AG102" s="956">
        <f t="shared" si="0"/>
        <v>0.87257595663215026</v>
      </c>
      <c r="AH102" s="956">
        <f t="shared" si="0"/>
        <v>0</v>
      </c>
      <c r="AI102" s="956" t="str">
        <f t="shared" si="1"/>
        <v/>
      </c>
      <c r="AJ102" s="956" t="str">
        <f t="shared" si="1"/>
        <v/>
      </c>
      <c r="AK102" s="956" t="str">
        <f t="shared" si="1"/>
        <v/>
      </c>
      <c r="AL102" s="956" t="str">
        <f t="shared" si="1"/>
        <v/>
      </c>
      <c r="AM102" s="956" t="str">
        <f t="shared" si="1"/>
        <v/>
      </c>
      <c r="AN102" s="956" t="str">
        <f t="shared" si="1"/>
        <v/>
      </c>
      <c r="AP102" s="903">
        <v>419</v>
      </c>
      <c r="AQ102" s="958" t="s">
        <v>120</v>
      </c>
      <c r="AR102" s="959"/>
      <c r="AS102" s="960">
        <f t="shared" si="4"/>
        <v>1</v>
      </c>
      <c r="AT102" s="960">
        <f t="shared" si="2"/>
        <v>1</v>
      </c>
      <c r="AU102" s="960">
        <f t="shared" si="2"/>
        <v>1</v>
      </c>
      <c r="AV102" s="960">
        <f t="shared" si="2"/>
        <v>1</v>
      </c>
      <c r="AW102" s="960">
        <f t="shared" si="2"/>
        <v>1</v>
      </c>
      <c r="AX102" s="956">
        <f t="shared" si="2"/>
        <v>1</v>
      </c>
      <c r="AY102" s="956">
        <f t="shared" si="2"/>
        <v>1</v>
      </c>
      <c r="AZ102" s="956">
        <f t="shared" si="2"/>
        <v>1</v>
      </c>
      <c r="BA102" s="956">
        <f t="shared" si="2"/>
        <v>1</v>
      </c>
      <c r="BB102" s="956">
        <f t="shared" si="2"/>
        <v>1</v>
      </c>
      <c r="BC102" s="956">
        <f t="shared" si="2"/>
        <v>1</v>
      </c>
      <c r="BD102" s="956">
        <f t="shared" si="2"/>
        <v>1</v>
      </c>
      <c r="BE102" s="956">
        <f t="shared" si="2"/>
        <v>1</v>
      </c>
      <c r="BF102" s="956">
        <f t="shared" si="2"/>
        <v>1</v>
      </c>
      <c r="BG102" s="956">
        <f t="shared" si="2"/>
        <v>0.96884422110552759</v>
      </c>
      <c r="BH102" s="956">
        <f t="shared" si="2"/>
        <v>0.95108877721943053</v>
      </c>
      <c r="BI102" s="956">
        <f t="shared" si="2"/>
        <v>0.90753768844221105</v>
      </c>
      <c r="BJ102" s="956">
        <f t="shared" si="2"/>
        <v>0.88509212730318254</v>
      </c>
      <c r="BK102" s="956">
        <f t="shared" si="2"/>
        <v>0.88509212730318254</v>
      </c>
      <c r="BL102" s="956">
        <f t="shared" si="2"/>
        <v>0.88509212730318254</v>
      </c>
      <c r="BM102" s="956">
        <f t="shared" si="2"/>
        <v>0.88509212730318254</v>
      </c>
      <c r="BN102" s="956">
        <f t="shared" si="2"/>
        <v>0.88509212730318254</v>
      </c>
      <c r="BO102" s="956">
        <f t="shared" si="2"/>
        <v>0.88509212730318254</v>
      </c>
      <c r="BP102" s="956">
        <f t="shared" si="2"/>
        <v>0.88509212730318254</v>
      </c>
      <c r="BQ102" s="956">
        <f t="shared" si="2"/>
        <v>0.88509212730318254</v>
      </c>
      <c r="BR102" s="956">
        <f t="shared" si="2"/>
        <v>0.88509212730318254</v>
      </c>
      <c r="BS102" s="956">
        <f t="shared" si="2"/>
        <v>0</v>
      </c>
      <c r="BT102" s="956" t="str">
        <f t="shared" si="3"/>
        <v/>
      </c>
      <c r="BU102" s="956" t="str">
        <f t="shared" si="3"/>
        <v/>
      </c>
      <c r="BV102" s="956" t="str">
        <f t="shared" si="3"/>
        <v/>
      </c>
      <c r="BW102" s="956" t="str">
        <f t="shared" si="3"/>
        <v/>
      </c>
      <c r="BX102" s="956" t="str">
        <f t="shared" si="3"/>
        <v/>
      </c>
      <c r="BY102" s="956" t="str">
        <f t="shared" si="3"/>
        <v/>
      </c>
    </row>
    <row r="103" spans="2:77">
      <c r="B103" s="903">
        <v>420</v>
      </c>
      <c r="C103" s="966" t="s">
        <v>121</v>
      </c>
      <c r="H103" s="956">
        <f t="shared" si="0"/>
        <v>1</v>
      </c>
      <c r="I103" s="956">
        <f t="shared" si="0"/>
        <v>1</v>
      </c>
      <c r="J103" s="956">
        <f t="shared" si="0"/>
        <v>1</v>
      </c>
      <c r="K103" s="956">
        <f t="shared" si="0"/>
        <v>1</v>
      </c>
      <c r="L103" s="956">
        <f t="shared" si="0"/>
        <v>0</v>
      </c>
      <c r="M103" s="956">
        <f t="shared" si="0"/>
        <v>0</v>
      </c>
      <c r="N103" s="956">
        <f t="shared" si="0"/>
        <v>0</v>
      </c>
      <c r="O103" s="956">
        <f t="shared" si="0"/>
        <v>0</v>
      </c>
      <c r="P103" s="956">
        <f t="shared" si="0"/>
        <v>0</v>
      </c>
      <c r="Q103" s="956">
        <f t="shared" si="0"/>
        <v>0</v>
      </c>
      <c r="R103" s="956">
        <f t="shared" si="0"/>
        <v>0</v>
      </c>
      <c r="S103" s="956">
        <f t="shared" si="0"/>
        <v>0</v>
      </c>
      <c r="T103" s="956">
        <f t="shared" si="0"/>
        <v>0</v>
      </c>
      <c r="U103" s="956">
        <f t="shared" si="0"/>
        <v>0</v>
      </c>
      <c r="V103" s="956">
        <f t="shared" si="0"/>
        <v>0</v>
      </c>
      <c r="W103" s="956">
        <f t="shared" si="0"/>
        <v>0</v>
      </c>
      <c r="X103" s="956">
        <f t="shared" si="0"/>
        <v>0</v>
      </c>
      <c r="Y103" s="956">
        <f t="shared" ref="J103:AH104" si="6">IFERROR(Y13/$G13,"")</f>
        <v>0</v>
      </c>
      <c r="Z103" s="956">
        <f t="shared" si="6"/>
        <v>0</v>
      </c>
      <c r="AA103" s="956">
        <f t="shared" si="6"/>
        <v>0</v>
      </c>
      <c r="AB103" s="956">
        <f t="shared" si="6"/>
        <v>0</v>
      </c>
      <c r="AC103" s="956">
        <f t="shared" si="6"/>
        <v>0</v>
      </c>
      <c r="AD103" s="956">
        <f t="shared" si="6"/>
        <v>0</v>
      </c>
      <c r="AE103" s="956">
        <f t="shared" si="6"/>
        <v>0</v>
      </c>
      <c r="AF103" s="956">
        <f t="shared" si="6"/>
        <v>0</v>
      </c>
      <c r="AG103" s="956">
        <f t="shared" si="6"/>
        <v>0</v>
      </c>
      <c r="AH103" s="956">
        <f t="shared" si="6"/>
        <v>0</v>
      </c>
      <c r="AI103" s="956" t="str">
        <f t="shared" si="1"/>
        <v/>
      </c>
      <c r="AJ103" s="956" t="str">
        <f t="shared" si="1"/>
        <v/>
      </c>
      <c r="AK103" s="956" t="str">
        <f t="shared" si="1"/>
        <v/>
      </c>
      <c r="AL103" s="956" t="str">
        <f t="shared" si="1"/>
        <v/>
      </c>
      <c r="AM103" s="956" t="str">
        <f t="shared" si="1"/>
        <v/>
      </c>
      <c r="AN103" s="956" t="str">
        <f t="shared" si="1"/>
        <v/>
      </c>
      <c r="AP103" s="903">
        <v>420</v>
      </c>
      <c r="AQ103" s="958" t="s">
        <v>121</v>
      </c>
      <c r="AR103" s="959"/>
      <c r="AS103" s="960">
        <f t="shared" si="4"/>
        <v>1</v>
      </c>
      <c r="AT103" s="960">
        <f t="shared" si="2"/>
        <v>1</v>
      </c>
      <c r="AU103" s="960">
        <f t="shared" si="2"/>
        <v>1</v>
      </c>
      <c r="AV103" s="960">
        <f t="shared" si="2"/>
        <v>1</v>
      </c>
      <c r="AW103" s="960">
        <f t="shared" si="2"/>
        <v>0</v>
      </c>
      <c r="AX103" s="956">
        <f t="shared" si="2"/>
        <v>0</v>
      </c>
      <c r="AY103" s="956">
        <f t="shared" si="2"/>
        <v>0</v>
      </c>
      <c r="AZ103" s="956">
        <f t="shared" si="2"/>
        <v>0</v>
      </c>
      <c r="BA103" s="956">
        <f t="shared" si="2"/>
        <v>0</v>
      </c>
      <c r="BB103" s="956">
        <f t="shared" si="2"/>
        <v>0</v>
      </c>
      <c r="BC103" s="956">
        <f t="shared" si="2"/>
        <v>0</v>
      </c>
      <c r="BD103" s="956">
        <f t="shared" si="2"/>
        <v>0</v>
      </c>
      <c r="BE103" s="956">
        <f t="shared" si="2"/>
        <v>0</v>
      </c>
      <c r="BF103" s="956">
        <f t="shared" si="2"/>
        <v>0</v>
      </c>
      <c r="BG103" s="956">
        <f t="shared" si="2"/>
        <v>0</v>
      </c>
      <c r="BH103" s="956">
        <f t="shared" si="2"/>
        <v>0</v>
      </c>
      <c r="BI103" s="956">
        <f t="shared" si="2"/>
        <v>0</v>
      </c>
      <c r="BJ103" s="956">
        <f t="shared" si="2"/>
        <v>0</v>
      </c>
      <c r="BK103" s="956">
        <f t="shared" si="2"/>
        <v>0</v>
      </c>
      <c r="BL103" s="956">
        <f t="shared" si="2"/>
        <v>0</v>
      </c>
      <c r="BM103" s="956">
        <f t="shared" si="2"/>
        <v>0</v>
      </c>
      <c r="BN103" s="956">
        <f t="shared" si="2"/>
        <v>0</v>
      </c>
      <c r="BO103" s="956">
        <f t="shared" si="2"/>
        <v>0</v>
      </c>
      <c r="BP103" s="956">
        <f t="shared" si="2"/>
        <v>0</v>
      </c>
      <c r="BQ103" s="956">
        <f t="shared" si="2"/>
        <v>0</v>
      </c>
      <c r="BR103" s="956">
        <f t="shared" si="2"/>
        <v>0</v>
      </c>
      <c r="BS103" s="956">
        <f t="shared" si="2"/>
        <v>0</v>
      </c>
      <c r="BT103" s="956" t="str">
        <f t="shared" si="3"/>
        <v/>
      </c>
      <c r="BU103" s="956" t="str">
        <f t="shared" si="3"/>
        <v/>
      </c>
      <c r="BV103" s="956" t="str">
        <f t="shared" si="3"/>
        <v/>
      </c>
      <c r="BW103" s="956" t="str">
        <f t="shared" si="3"/>
        <v/>
      </c>
      <c r="BX103" s="956" t="str">
        <f t="shared" si="3"/>
        <v/>
      </c>
      <c r="BY103" s="956" t="str">
        <f t="shared" si="3"/>
        <v/>
      </c>
    </row>
    <row r="104" spans="2:77">
      <c r="B104" s="909">
        <v>421</v>
      </c>
      <c r="C104" s="967" t="s">
        <v>1250</v>
      </c>
      <c r="H104" s="956">
        <f>IFERROR(IF(H14/$G14&gt;1,1,H14/G14),"")</f>
        <v>1</v>
      </c>
      <c r="I104" s="956">
        <f>IFERROR(IF(I14/$G14&gt;1,1,I14/H14),"")</f>
        <v>1</v>
      </c>
      <c r="J104" s="956">
        <f t="shared" si="6"/>
        <v>0.93049604125688024</v>
      </c>
      <c r="K104" s="956">
        <f t="shared" si="6"/>
        <v>0.83750012396899121</v>
      </c>
      <c r="L104" s="956">
        <f t="shared" si="6"/>
        <v>0.82615778773202864</v>
      </c>
      <c r="M104" s="956">
        <f t="shared" si="6"/>
        <v>0.82615778773202864</v>
      </c>
      <c r="N104" s="956">
        <f t="shared" si="6"/>
        <v>0.82615778773202864</v>
      </c>
      <c r="O104" s="956">
        <f t="shared" si="6"/>
        <v>0.82615778773202864</v>
      </c>
      <c r="P104" s="956">
        <f t="shared" si="6"/>
        <v>0.82615778773202864</v>
      </c>
      <c r="Q104" s="956">
        <f t="shared" si="6"/>
        <v>0.74329691399857845</v>
      </c>
      <c r="R104" s="956">
        <f t="shared" si="6"/>
        <v>0.73341046959453871</v>
      </c>
      <c r="S104" s="956">
        <f t="shared" si="6"/>
        <v>0.73341046959453871</v>
      </c>
      <c r="T104" s="956">
        <f t="shared" si="6"/>
        <v>0.73341046959453871</v>
      </c>
      <c r="U104" s="956">
        <f t="shared" si="6"/>
        <v>0.73341046959453871</v>
      </c>
      <c r="V104" s="956">
        <f t="shared" si="6"/>
        <v>0</v>
      </c>
      <c r="W104" s="956">
        <f t="shared" si="6"/>
        <v>0</v>
      </c>
      <c r="X104" s="956">
        <f t="shared" si="6"/>
        <v>0</v>
      </c>
      <c r="Y104" s="956">
        <f t="shared" si="6"/>
        <v>0</v>
      </c>
      <c r="Z104" s="956">
        <f t="shared" si="6"/>
        <v>0</v>
      </c>
      <c r="AA104" s="956">
        <f t="shared" si="6"/>
        <v>0</v>
      </c>
      <c r="AB104" s="956">
        <f t="shared" si="6"/>
        <v>0</v>
      </c>
      <c r="AC104" s="956">
        <f t="shared" si="6"/>
        <v>0</v>
      </c>
      <c r="AD104" s="956">
        <f t="shared" si="6"/>
        <v>0</v>
      </c>
      <c r="AE104" s="956">
        <f t="shared" si="6"/>
        <v>0</v>
      </c>
      <c r="AF104" s="956">
        <f t="shared" si="6"/>
        <v>0</v>
      </c>
      <c r="AG104" s="956">
        <f t="shared" si="6"/>
        <v>0</v>
      </c>
      <c r="AH104" s="956">
        <f t="shared" si="6"/>
        <v>0</v>
      </c>
      <c r="AI104" s="956" t="str">
        <f t="shared" si="1"/>
        <v/>
      </c>
      <c r="AJ104" s="956" t="str">
        <f t="shared" si="1"/>
        <v/>
      </c>
      <c r="AK104" s="956" t="str">
        <f t="shared" si="1"/>
        <v/>
      </c>
      <c r="AL104" s="956" t="str">
        <f t="shared" si="1"/>
        <v/>
      </c>
      <c r="AM104" s="956" t="str">
        <f t="shared" si="1"/>
        <v/>
      </c>
      <c r="AN104" s="956" t="str">
        <f t="shared" si="1"/>
        <v/>
      </c>
      <c r="AP104" s="909">
        <v>421</v>
      </c>
      <c r="AQ104" s="961" t="s">
        <v>1250</v>
      </c>
      <c r="AR104" s="959"/>
      <c r="AS104" s="960">
        <v>1</v>
      </c>
      <c r="AT104" s="960">
        <v>1</v>
      </c>
      <c r="AU104" s="960">
        <f t="shared" si="2"/>
        <v>0.91592920353982299</v>
      </c>
      <c r="AV104" s="960">
        <f t="shared" si="2"/>
        <v>0.80088495575221241</v>
      </c>
      <c r="AW104" s="960">
        <f t="shared" si="2"/>
        <v>0.80088495575221241</v>
      </c>
      <c r="AX104" s="956">
        <f t="shared" si="2"/>
        <v>0.80088495575221241</v>
      </c>
      <c r="AY104" s="956">
        <f t="shared" si="2"/>
        <v>0.80088495575221241</v>
      </c>
      <c r="AZ104" s="956">
        <f t="shared" si="2"/>
        <v>0.80088495575221241</v>
      </c>
      <c r="BA104" s="956">
        <f t="shared" si="2"/>
        <v>0.80088495575221241</v>
      </c>
      <c r="BB104" s="956">
        <f t="shared" si="2"/>
        <v>0.64601769911504425</v>
      </c>
      <c r="BC104" s="956">
        <f t="shared" si="2"/>
        <v>0.63274336283185839</v>
      </c>
      <c r="BD104" s="956">
        <f t="shared" si="2"/>
        <v>0.63274336283185839</v>
      </c>
      <c r="BE104" s="956">
        <f t="shared" si="2"/>
        <v>0.63274336283185839</v>
      </c>
      <c r="BF104" s="956">
        <f t="shared" si="2"/>
        <v>0.63274336283185839</v>
      </c>
      <c r="BG104" s="956">
        <f t="shared" si="2"/>
        <v>0</v>
      </c>
      <c r="BH104" s="956">
        <f t="shared" ref="BH104:BS104" si="7">IFERROR(BH14/$AR14,"")</f>
        <v>0</v>
      </c>
      <c r="BI104" s="956">
        <f t="shared" si="7"/>
        <v>0</v>
      </c>
      <c r="BJ104" s="956">
        <f t="shared" si="7"/>
        <v>0</v>
      </c>
      <c r="BK104" s="956">
        <f t="shared" si="7"/>
        <v>0</v>
      </c>
      <c r="BL104" s="956">
        <f t="shared" si="7"/>
        <v>0</v>
      </c>
      <c r="BM104" s="956">
        <f t="shared" si="7"/>
        <v>0</v>
      </c>
      <c r="BN104" s="956">
        <f t="shared" si="7"/>
        <v>0</v>
      </c>
      <c r="BO104" s="956">
        <f t="shared" si="7"/>
        <v>0</v>
      </c>
      <c r="BP104" s="956">
        <f t="shared" si="7"/>
        <v>0</v>
      </c>
      <c r="BQ104" s="956">
        <f t="shared" si="7"/>
        <v>0</v>
      </c>
      <c r="BR104" s="956">
        <f t="shared" si="7"/>
        <v>0</v>
      </c>
      <c r="BS104" s="956">
        <f t="shared" si="7"/>
        <v>0</v>
      </c>
      <c r="BT104" s="956" t="str">
        <f t="shared" si="3"/>
        <v/>
      </c>
      <c r="BU104" s="956" t="str">
        <f t="shared" si="3"/>
        <v/>
      </c>
      <c r="BV104" s="956" t="str">
        <f t="shared" si="3"/>
        <v/>
      </c>
      <c r="BW104" s="956" t="str">
        <f t="shared" si="3"/>
        <v/>
      </c>
      <c r="BX104" s="956" t="str">
        <f t="shared" si="3"/>
        <v/>
      </c>
      <c r="BY104" s="956" t="str">
        <f t="shared" si="3"/>
        <v/>
      </c>
    </row>
    <row r="105" spans="2:77">
      <c r="B105" s="903">
        <v>422</v>
      </c>
      <c r="C105" s="966" t="s">
        <v>122</v>
      </c>
      <c r="H105" s="956">
        <f t="shared" ref="H105:AH116" si="8">IFERROR(H15/$G15,"")</f>
        <v>1</v>
      </c>
      <c r="I105" s="956">
        <f t="shared" si="8"/>
        <v>1</v>
      </c>
      <c r="J105" s="956">
        <f t="shared" si="8"/>
        <v>1</v>
      </c>
      <c r="K105" s="956">
        <f t="shared" si="8"/>
        <v>1</v>
      </c>
      <c r="L105" s="956">
        <f t="shared" si="8"/>
        <v>1</v>
      </c>
      <c r="M105" s="956">
        <f t="shared" si="8"/>
        <v>1</v>
      </c>
      <c r="N105" s="956">
        <f t="shared" si="8"/>
        <v>1</v>
      </c>
      <c r="O105" s="956">
        <f t="shared" si="8"/>
        <v>1</v>
      </c>
      <c r="P105" s="956">
        <f t="shared" si="8"/>
        <v>1</v>
      </c>
      <c r="Q105" s="956">
        <f t="shared" si="8"/>
        <v>1</v>
      </c>
      <c r="R105" s="956">
        <f t="shared" si="8"/>
        <v>1</v>
      </c>
      <c r="S105" s="956">
        <f t="shared" si="8"/>
        <v>1</v>
      </c>
      <c r="T105" s="956">
        <f t="shared" si="8"/>
        <v>1</v>
      </c>
      <c r="U105" s="956">
        <f t="shared" si="8"/>
        <v>1</v>
      </c>
      <c r="V105" s="956">
        <f t="shared" si="8"/>
        <v>1</v>
      </c>
      <c r="W105" s="956">
        <f t="shared" si="8"/>
        <v>1</v>
      </c>
      <c r="X105" s="956">
        <f t="shared" si="8"/>
        <v>1</v>
      </c>
      <c r="Y105" s="956">
        <f t="shared" si="8"/>
        <v>1</v>
      </c>
      <c r="Z105" s="956">
        <f t="shared" si="8"/>
        <v>1</v>
      </c>
      <c r="AA105" s="956">
        <f t="shared" si="8"/>
        <v>0</v>
      </c>
      <c r="AB105" s="956">
        <f t="shared" si="8"/>
        <v>0</v>
      </c>
      <c r="AC105" s="956">
        <f t="shared" si="8"/>
        <v>0</v>
      </c>
      <c r="AD105" s="956">
        <f t="shared" si="8"/>
        <v>0</v>
      </c>
      <c r="AE105" s="956">
        <f t="shared" si="8"/>
        <v>0</v>
      </c>
      <c r="AF105" s="956">
        <f t="shared" si="8"/>
        <v>0</v>
      </c>
      <c r="AG105" s="956">
        <f t="shared" si="8"/>
        <v>0</v>
      </c>
      <c r="AH105" s="956">
        <f t="shared" si="8"/>
        <v>0</v>
      </c>
      <c r="AI105" s="956" t="str">
        <f t="shared" si="1"/>
        <v/>
      </c>
      <c r="AJ105" s="956" t="str">
        <f t="shared" si="1"/>
        <v/>
      </c>
      <c r="AK105" s="956" t="str">
        <f t="shared" si="1"/>
        <v/>
      </c>
      <c r="AL105" s="956" t="str">
        <f t="shared" si="1"/>
        <v/>
      </c>
      <c r="AM105" s="956" t="str">
        <f t="shared" si="1"/>
        <v/>
      </c>
      <c r="AN105" s="956" t="str">
        <f t="shared" si="1"/>
        <v/>
      </c>
      <c r="AP105" s="903">
        <v>422</v>
      </c>
      <c r="AQ105" s="958" t="s">
        <v>122</v>
      </c>
      <c r="AR105" s="959"/>
      <c r="AS105" s="960">
        <f t="shared" si="4"/>
        <v>1</v>
      </c>
      <c r="AT105" s="960">
        <f>IFERROR(AT15/$AR15,"")</f>
        <v>1</v>
      </c>
      <c r="AU105" s="960">
        <f t="shared" ref="AT105:BS116" si="9">IFERROR(AU15/$AR15,"")</f>
        <v>1</v>
      </c>
      <c r="AV105" s="960">
        <f t="shared" si="9"/>
        <v>1</v>
      </c>
      <c r="AW105" s="960">
        <f t="shared" si="9"/>
        <v>1</v>
      </c>
      <c r="AX105" s="956">
        <f t="shared" si="9"/>
        <v>1</v>
      </c>
      <c r="AY105" s="956">
        <f t="shared" si="9"/>
        <v>1</v>
      </c>
      <c r="AZ105" s="956">
        <f t="shared" si="9"/>
        <v>1</v>
      </c>
      <c r="BA105" s="956">
        <f t="shared" si="9"/>
        <v>1</v>
      </c>
      <c r="BB105" s="956">
        <f t="shared" si="9"/>
        <v>1</v>
      </c>
      <c r="BC105" s="956">
        <f t="shared" si="9"/>
        <v>1</v>
      </c>
      <c r="BD105" s="956">
        <f t="shared" si="9"/>
        <v>1</v>
      </c>
      <c r="BE105" s="956">
        <f t="shared" si="9"/>
        <v>1</v>
      </c>
      <c r="BF105" s="956">
        <f t="shared" si="9"/>
        <v>1</v>
      </c>
      <c r="BG105" s="956">
        <f t="shared" si="9"/>
        <v>1</v>
      </c>
      <c r="BH105" s="956">
        <f t="shared" si="9"/>
        <v>1</v>
      </c>
      <c r="BI105" s="956">
        <f t="shared" si="9"/>
        <v>1</v>
      </c>
      <c r="BJ105" s="956">
        <f t="shared" si="9"/>
        <v>1</v>
      </c>
      <c r="BK105" s="956">
        <f t="shared" si="9"/>
        <v>1</v>
      </c>
      <c r="BL105" s="956">
        <f t="shared" si="9"/>
        <v>0</v>
      </c>
      <c r="BM105" s="956">
        <f t="shared" si="9"/>
        <v>0</v>
      </c>
      <c r="BN105" s="956">
        <f t="shared" si="9"/>
        <v>0</v>
      </c>
      <c r="BO105" s="956">
        <f t="shared" si="9"/>
        <v>0</v>
      </c>
      <c r="BP105" s="956">
        <f t="shared" si="9"/>
        <v>0</v>
      </c>
      <c r="BQ105" s="956">
        <f t="shared" si="9"/>
        <v>0</v>
      </c>
      <c r="BR105" s="956">
        <f t="shared" si="9"/>
        <v>0</v>
      </c>
      <c r="BS105" s="956">
        <f t="shared" si="9"/>
        <v>0</v>
      </c>
      <c r="BT105" s="956" t="str">
        <f t="shared" si="3"/>
        <v/>
      </c>
      <c r="BU105" s="956" t="str">
        <f t="shared" si="3"/>
        <v/>
      </c>
      <c r="BV105" s="956" t="str">
        <f t="shared" si="3"/>
        <v/>
      </c>
      <c r="BW105" s="956" t="str">
        <f t="shared" si="3"/>
        <v/>
      </c>
      <c r="BX105" s="956" t="str">
        <f t="shared" si="3"/>
        <v/>
      </c>
      <c r="BY105" s="956" t="str">
        <f t="shared" si="3"/>
        <v/>
      </c>
    </row>
    <row r="106" spans="2:77">
      <c r="B106" s="903">
        <v>423</v>
      </c>
      <c r="C106" s="966" t="s">
        <v>124</v>
      </c>
      <c r="H106" s="956">
        <f t="shared" si="8"/>
        <v>0.75394608287346909</v>
      </c>
      <c r="I106" s="956">
        <f t="shared" si="8"/>
        <v>0.38591346844904412</v>
      </c>
      <c r="J106" s="956">
        <f t="shared" si="8"/>
        <v>0.38265035945445419</v>
      </c>
      <c r="K106" s="956">
        <f t="shared" si="8"/>
        <v>0.38265035945445419</v>
      </c>
      <c r="L106" s="956">
        <f t="shared" si="8"/>
        <v>0.26649959481952284</v>
      </c>
      <c r="M106" s="956">
        <f t="shared" si="8"/>
        <v>0.26649959481952284</v>
      </c>
      <c r="N106" s="956">
        <f t="shared" si="8"/>
        <v>0.26649959481952284</v>
      </c>
      <c r="O106" s="956">
        <f t="shared" si="8"/>
        <v>0.21325533869546467</v>
      </c>
      <c r="P106" s="956">
        <f t="shared" si="8"/>
        <v>0.1822549699708145</v>
      </c>
      <c r="Q106" s="956">
        <f t="shared" si="8"/>
        <v>0.11454170859086771</v>
      </c>
      <c r="R106" s="956">
        <f t="shared" si="8"/>
        <v>9.3864796795220334E-2</v>
      </c>
      <c r="S106" s="956">
        <f t="shared" si="8"/>
        <v>5.2362233429785035E-2</v>
      </c>
      <c r="T106" s="956">
        <f t="shared" si="8"/>
        <v>5.2362233429785035E-2</v>
      </c>
      <c r="U106" s="956">
        <f t="shared" si="8"/>
        <v>5.2362233429785035E-2</v>
      </c>
      <c r="V106" s="956">
        <f t="shared" si="8"/>
        <v>0</v>
      </c>
      <c r="W106" s="956">
        <f t="shared" si="8"/>
        <v>0</v>
      </c>
      <c r="X106" s="956">
        <f t="shared" si="8"/>
        <v>0</v>
      </c>
      <c r="Y106" s="956">
        <f t="shared" si="8"/>
        <v>0</v>
      </c>
      <c r="Z106" s="956">
        <f t="shared" si="8"/>
        <v>0</v>
      </c>
      <c r="AA106" s="956">
        <f t="shared" si="8"/>
        <v>0</v>
      </c>
      <c r="AB106" s="956">
        <f t="shared" si="8"/>
        <v>0</v>
      </c>
      <c r="AC106" s="956">
        <f t="shared" si="8"/>
        <v>0</v>
      </c>
      <c r="AD106" s="956">
        <f t="shared" si="8"/>
        <v>0</v>
      </c>
      <c r="AE106" s="956">
        <f t="shared" si="8"/>
        <v>0</v>
      </c>
      <c r="AF106" s="956">
        <f t="shared" si="8"/>
        <v>0</v>
      </c>
      <c r="AG106" s="956">
        <f t="shared" si="8"/>
        <v>0</v>
      </c>
      <c r="AH106" s="956">
        <f t="shared" si="8"/>
        <v>0</v>
      </c>
      <c r="AI106" s="956" t="str">
        <f t="shared" si="1"/>
        <v/>
      </c>
      <c r="AJ106" s="956" t="str">
        <f t="shared" si="1"/>
        <v/>
      </c>
      <c r="AK106" s="956" t="str">
        <f t="shared" si="1"/>
        <v/>
      </c>
      <c r="AL106" s="956" t="str">
        <f t="shared" si="1"/>
        <v/>
      </c>
      <c r="AM106" s="956" t="str">
        <f t="shared" si="1"/>
        <v/>
      </c>
      <c r="AN106" s="956" t="str">
        <f t="shared" si="1"/>
        <v/>
      </c>
      <c r="AP106" s="903">
        <v>423</v>
      </c>
      <c r="AQ106" s="958" t="s">
        <v>124</v>
      </c>
      <c r="AR106" s="959"/>
      <c r="AS106" s="960">
        <f t="shared" si="4"/>
        <v>0.86377708978328172</v>
      </c>
      <c r="AT106" s="960">
        <f t="shared" si="9"/>
        <v>0.65170278637770895</v>
      </c>
      <c r="AU106" s="960">
        <f t="shared" si="9"/>
        <v>0.39164086687306504</v>
      </c>
      <c r="AV106" s="960">
        <f t="shared" si="9"/>
        <v>0.39164086687306504</v>
      </c>
      <c r="AW106" s="960">
        <f t="shared" si="9"/>
        <v>0.22136222910216719</v>
      </c>
      <c r="AX106" s="956">
        <f t="shared" si="9"/>
        <v>0.22136222910216719</v>
      </c>
      <c r="AY106" s="956">
        <f t="shared" si="9"/>
        <v>0.22136222910216719</v>
      </c>
      <c r="AZ106" s="956">
        <f t="shared" si="9"/>
        <v>0.19969040247678019</v>
      </c>
      <c r="BA106" s="956">
        <f t="shared" si="9"/>
        <v>0.14860681114551083</v>
      </c>
      <c r="BB106" s="956">
        <f t="shared" si="9"/>
        <v>4.6439628482972138E-2</v>
      </c>
      <c r="BC106" s="956">
        <f t="shared" si="9"/>
        <v>2.4767801857585141E-2</v>
      </c>
      <c r="BD106" s="956">
        <f t="shared" si="9"/>
        <v>2.3219814241486069E-2</v>
      </c>
      <c r="BE106" s="956">
        <f t="shared" si="9"/>
        <v>2.3219814241486069E-2</v>
      </c>
      <c r="BF106" s="956">
        <f t="shared" si="9"/>
        <v>2.3219814241486069E-2</v>
      </c>
      <c r="BG106" s="956">
        <f t="shared" si="9"/>
        <v>0</v>
      </c>
      <c r="BH106" s="956">
        <f t="shared" si="9"/>
        <v>0</v>
      </c>
      <c r="BI106" s="956">
        <f t="shared" si="9"/>
        <v>0</v>
      </c>
      <c r="BJ106" s="956">
        <f t="shared" si="9"/>
        <v>0</v>
      </c>
      <c r="BK106" s="956">
        <f t="shared" si="9"/>
        <v>0</v>
      </c>
      <c r="BL106" s="956">
        <f t="shared" si="9"/>
        <v>0</v>
      </c>
      <c r="BM106" s="956">
        <f t="shared" si="9"/>
        <v>0</v>
      </c>
      <c r="BN106" s="956">
        <f t="shared" si="9"/>
        <v>0</v>
      </c>
      <c r="BO106" s="956">
        <f t="shared" si="9"/>
        <v>0</v>
      </c>
      <c r="BP106" s="956">
        <f t="shared" si="9"/>
        <v>0</v>
      </c>
      <c r="BQ106" s="956">
        <f t="shared" si="9"/>
        <v>0</v>
      </c>
      <c r="BR106" s="956">
        <f t="shared" si="9"/>
        <v>0</v>
      </c>
      <c r="BS106" s="956">
        <f t="shared" si="9"/>
        <v>0</v>
      </c>
      <c r="BT106" s="956" t="str">
        <f t="shared" si="3"/>
        <v/>
      </c>
      <c r="BU106" s="956" t="str">
        <f t="shared" si="3"/>
        <v/>
      </c>
      <c r="BV106" s="956" t="str">
        <f t="shared" si="3"/>
        <v/>
      </c>
      <c r="BW106" s="956" t="str">
        <f t="shared" si="3"/>
        <v/>
      </c>
      <c r="BX106" s="956" t="str">
        <f t="shared" si="3"/>
        <v/>
      </c>
      <c r="BY106" s="956" t="str">
        <f t="shared" si="3"/>
        <v/>
      </c>
    </row>
    <row r="107" spans="2:77" ht="15.75" hidden="1" customHeight="1">
      <c r="B107" s="929">
        <v>424</v>
      </c>
      <c r="C107" s="968" t="s">
        <v>123</v>
      </c>
      <c r="H107" s="956" t="str">
        <f t="shared" si="8"/>
        <v/>
      </c>
      <c r="I107" s="956" t="str">
        <f t="shared" si="8"/>
        <v/>
      </c>
      <c r="J107" s="956" t="str">
        <f t="shared" si="8"/>
        <v/>
      </c>
      <c r="K107" s="956" t="str">
        <f t="shared" si="8"/>
        <v/>
      </c>
      <c r="L107" s="956" t="str">
        <f t="shared" si="8"/>
        <v/>
      </c>
      <c r="M107" s="956" t="str">
        <f t="shared" si="8"/>
        <v/>
      </c>
      <c r="N107" s="956" t="str">
        <f t="shared" si="8"/>
        <v/>
      </c>
      <c r="O107" s="956" t="str">
        <f t="shared" si="8"/>
        <v/>
      </c>
      <c r="P107" s="956" t="str">
        <f t="shared" si="8"/>
        <v/>
      </c>
      <c r="Q107" s="956" t="str">
        <f t="shared" si="8"/>
        <v/>
      </c>
      <c r="R107" s="956" t="str">
        <f t="shared" si="8"/>
        <v/>
      </c>
      <c r="S107" s="956" t="str">
        <f t="shared" si="8"/>
        <v/>
      </c>
      <c r="T107" s="956" t="str">
        <f t="shared" si="8"/>
        <v/>
      </c>
      <c r="U107" s="956" t="str">
        <f t="shared" si="8"/>
        <v/>
      </c>
      <c r="V107" s="956" t="str">
        <f t="shared" si="8"/>
        <v/>
      </c>
      <c r="W107" s="956" t="str">
        <f t="shared" si="8"/>
        <v/>
      </c>
      <c r="X107" s="956" t="str">
        <f t="shared" si="8"/>
        <v/>
      </c>
      <c r="Y107" s="956" t="str">
        <f t="shared" si="8"/>
        <v/>
      </c>
      <c r="Z107" s="956" t="str">
        <f t="shared" si="8"/>
        <v/>
      </c>
      <c r="AA107" s="956" t="str">
        <f t="shared" si="8"/>
        <v/>
      </c>
      <c r="AB107" s="956" t="str">
        <f t="shared" si="8"/>
        <v/>
      </c>
      <c r="AC107" s="956" t="str">
        <f t="shared" si="8"/>
        <v/>
      </c>
      <c r="AD107" s="956" t="str">
        <f t="shared" si="8"/>
        <v/>
      </c>
      <c r="AE107" s="956" t="str">
        <f t="shared" si="8"/>
        <v/>
      </c>
      <c r="AF107" s="956" t="str">
        <f t="shared" si="8"/>
        <v/>
      </c>
      <c r="AG107" s="956" t="str">
        <f t="shared" si="8"/>
        <v/>
      </c>
      <c r="AH107" s="956" t="str">
        <f t="shared" si="8"/>
        <v/>
      </c>
      <c r="AI107" s="956" t="str">
        <f t="shared" si="1"/>
        <v/>
      </c>
      <c r="AJ107" s="956" t="str">
        <f t="shared" si="1"/>
        <v/>
      </c>
      <c r="AK107" s="956" t="str">
        <f t="shared" si="1"/>
        <v/>
      </c>
      <c r="AL107" s="956" t="str">
        <f t="shared" si="1"/>
        <v/>
      </c>
      <c r="AM107" s="956" t="str">
        <f t="shared" si="1"/>
        <v/>
      </c>
      <c r="AN107" s="956" t="str">
        <f t="shared" si="1"/>
        <v/>
      </c>
      <c r="AP107" s="929">
        <v>424</v>
      </c>
      <c r="AQ107" s="962" t="s">
        <v>123</v>
      </c>
      <c r="AR107" s="959"/>
      <c r="AS107" s="960" t="str">
        <f t="shared" si="4"/>
        <v/>
      </c>
      <c r="AT107" s="960" t="str">
        <f t="shared" si="9"/>
        <v/>
      </c>
      <c r="AU107" s="960" t="str">
        <f t="shared" si="9"/>
        <v/>
      </c>
      <c r="AV107" s="960" t="str">
        <f t="shared" si="9"/>
        <v/>
      </c>
      <c r="AW107" s="960" t="str">
        <f t="shared" si="9"/>
        <v/>
      </c>
      <c r="AX107" s="956" t="str">
        <f t="shared" si="9"/>
        <v/>
      </c>
      <c r="AY107" s="956" t="str">
        <f t="shared" si="9"/>
        <v/>
      </c>
      <c r="AZ107" s="956" t="str">
        <f t="shared" si="9"/>
        <v/>
      </c>
      <c r="BA107" s="956" t="str">
        <f t="shared" si="9"/>
        <v/>
      </c>
      <c r="BB107" s="956" t="str">
        <f t="shared" si="9"/>
        <v/>
      </c>
      <c r="BC107" s="956" t="str">
        <f t="shared" si="9"/>
        <v/>
      </c>
      <c r="BD107" s="956" t="str">
        <f t="shared" si="9"/>
        <v/>
      </c>
      <c r="BE107" s="956" t="str">
        <f t="shared" si="9"/>
        <v/>
      </c>
      <c r="BF107" s="956" t="str">
        <f t="shared" si="9"/>
        <v/>
      </c>
      <c r="BG107" s="956" t="str">
        <f t="shared" si="9"/>
        <v/>
      </c>
      <c r="BH107" s="956" t="str">
        <f t="shared" si="9"/>
        <v/>
      </c>
      <c r="BI107" s="956" t="str">
        <f t="shared" si="9"/>
        <v/>
      </c>
      <c r="BJ107" s="956" t="str">
        <f t="shared" si="9"/>
        <v/>
      </c>
      <c r="BK107" s="956" t="str">
        <f t="shared" si="9"/>
        <v/>
      </c>
      <c r="BL107" s="956" t="str">
        <f t="shared" si="9"/>
        <v/>
      </c>
      <c r="BM107" s="956" t="str">
        <f t="shared" si="9"/>
        <v/>
      </c>
      <c r="BN107" s="956" t="str">
        <f t="shared" si="9"/>
        <v/>
      </c>
      <c r="BO107" s="956" t="str">
        <f t="shared" si="9"/>
        <v/>
      </c>
      <c r="BP107" s="956" t="str">
        <f t="shared" si="9"/>
        <v/>
      </c>
      <c r="BQ107" s="956" t="str">
        <f t="shared" si="9"/>
        <v/>
      </c>
      <c r="BR107" s="956" t="str">
        <f t="shared" si="9"/>
        <v/>
      </c>
      <c r="BS107" s="956" t="str">
        <f t="shared" si="9"/>
        <v/>
      </c>
      <c r="BT107" s="956" t="str">
        <f t="shared" si="3"/>
        <v/>
      </c>
      <c r="BU107" s="956" t="str">
        <f t="shared" si="3"/>
        <v/>
      </c>
      <c r="BV107" s="956" t="str">
        <f t="shared" si="3"/>
        <v/>
      </c>
      <c r="BW107" s="956" t="str">
        <f t="shared" si="3"/>
        <v/>
      </c>
      <c r="BX107" s="956" t="str">
        <f t="shared" si="3"/>
        <v/>
      </c>
      <c r="BY107" s="956" t="str">
        <f t="shared" si="3"/>
        <v/>
      </c>
    </row>
    <row r="108" spans="2:77">
      <c r="B108" s="903">
        <v>425</v>
      </c>
      <c r="C108" s="966" t="s">
        <v>1201</v>
      </c>
      <c r="H108" s="956">
        <f t="shared" si="8"/>
        <v>1</v>
      </c>
      <c r="I108" s="956">
        <f t="shared" si="8"/>
        <v>1</v>
      </c>
      <c r="J108" s="956">
        <f t="shared" si="8"/>
        <v>1</v>
      </c>
      <c r="K108" s="956">
        <f t="shared" si="8"/>
        <v>1</v>
      </c>
      <c r="L108" s="956">
        <f t="shared" si="8"/>
        <v>1</v>
      </c>
      <c r="M108" s="956">
        <f t="shared" si="8"/>
        <v>1</v>
      </c>
      <c r="N108" s="956">
        <f t="shared" si="8"/>
        <v>1</v>
      </c>
      <c r="O108" s="956">
        <f t="shared" si="8"/>
        <v>0.96154217962725064</v>
      </c>
      <c r="P108" s="956">
        <f t="shared" si="8"/>
        <v>0.96154217962725064</v>
      </c>
      <c r="Q108" s="956">
        <f t="shared" si="8"/>
        <v>0.95510264814260759</v>
      </c>
      <c r="R108" s="956">
        <f t="shared" si="8"/>
        <v>0.95510264814260759</v>
      </c>
      <c r="S108" s="956">
        <f t="shared" si="8"/>
        <v>0.16318535833053935</v>
      </c>
      <c r="T108" s="956">
        <f t="shared" si="8"/>
        <v>0.16318535833053935</v>
      </c>
      <c r="U108" s="956">
        <f t="shared" si="8"/>
        <v>0.16318535833053935</v>
      </c>
      <c r="V108" s="956">
        <f t="shared" si="8"/>
        <v>1.5626819818557822E-2</v>
      </c>
      <c r="W108" s="956">
        <f t="shared" si="8"/>
        <v>1.5626819818557822E-2</v>
      </c>
      <c r="X108" s="956">
        <f t="shared" si="8"/>
        <v>1.5626819818557822E-2</v>
      </c>
      <c r="Y108" s="956">
        <f t="shared" si="8"/>
        <v>1.5626819818557822E-2</v>
      </c>
      <c r="Z108" s="956">
        <f t="shared" si="8"/>
        <v>1.5626819818557822E-2</v>
      </c>
      <c r="AA108" s="956">
        <f t="shared" si="8"/>
        <v>0</v>
      </c>
      <c r="AB108" s="956">
        <f t="shared" si="8"/>
        <v>0</v>
      </c>
      <c r="AC108" s="956">
        <f t="shared" si="8"/>
        <v>0</v>
      </c>
      <c r="AD108" s="956">
        <f t="shared" si="8"/>
        <v>0</v>
      </c>
      <c r="AE108" s="956">
        <f t="shared" si="8"/>
        <v>0</v>
      </c>
      <c r="AF108" s="956">
        <f t="shared" si="8"/>
        <v>0</v>
      </c>
      <c r="AG108" s="956">
        <f t="shared" si="8"/>
        <v>0</v>
      </c>
      <c r="AH108" s="956">
        <f t="shared" si="8"/>
        <v>0</v>
      </c>
      <c r="AI108" s="956" t="str">
        <f t="shared" si="1"/>
        <v/>
      </c>
      <c r="AJ108" s="956" t="str">
        <f t="shared" si="1"/>
        <v/>
      </c>
      <c r="AK108" s="956" t="str">
        <f t="shared" si="1"/>
        <v/>
      </c>
      <c r="AL108" s="956" t="str">
        <f t="shared" si="1"/>
        <v/>
      </c>
      <c r="AM108" s="956" t="str">
        <f t="shared" si="1"/>
        <v/>
      </c>
      <c r="AN108" s="956" t="str">
        <f t="shared" si="1"/>
        <v/>
      </c>
      <c r="AP108" s="903">
        <v>425</v>
      </c>
      <c r="AQ108" s="958" t="s">
        <v>1201</v>
      </c>
      <c r="AR108" s="959"/>
      <c r="AS108" s="960">
        <f t="shared" si="4"/>
        <v>1</v>
      </c>
      <c r="AT108" s="960">
        <f t="shared" si="9"/>
        <v>1</v>
      </c>
      <c r="AU108" s="960">
        <f t="shared" si="9"/>
        <v>1</v>
      </c>
      <c r="AV108" s="960">
        <f t="shared" si="9"/>
        <v>1</v>
      </c>
      <c r="AW108" s="960">
        <f t="shared" si="9"/>
        <v>1</v>
      </c>
      <c r="AX108" s="956">
        <f t="shared" si="9"/>
        <v>1</v>
      </c>
      <c r="AY108" s="956">
        <f t="shared" si="9"/>
        <v>1</v>
      </c>
      <c r="AZ108" s="956">
        <f t="shared" si="9"/>
        <v>0.96343042071197416</v>
      </c>
      <c r="BA108" s="956">
        <f t="shared" si="9"/>
        <v>0.96343042071197416</v>
      </c>
      <c r="BB108" s="956">
        <f t="shared" si="9"/>
        <v>0.95889967637540452</v>
      </c>
      <c r="BC108" s="956">
        <f t="shared" si="9"/>
        <v>0.95889967637540452</v>
      </c>
      <c r="BD108" s="956">
        <f t="shared" si="9"/>
        <v>0.11585760517799353</v>
      </c>
      <c r="BE108" s="956">
        <f t="shared" si="9"/>
        <v>0.11585760517799353</v>
      </c>
      <c r="BF108" s="956">
        <f t="shared" si="9"/>
        <v>0.11585760517799353</v>
      </c>
      <c r="BG108" s="956">
        <f t="shared" si="9"/>
        <v>1.8446601941747572E-2</v>
      </c>
      <c r="BH108" s="956">
        <f t="shared" si="9"/>
        <v>1.8446601941747572E-2</v>
      </c>
      <c r="BI108" s="956">
        <f t="shared" si="9"/>
        <v>1.8446601941747572E-2</v>
      </c>
      <c r="BJ108" s="956">
        <f t="shared" si="9"/>
        <v>1.8446601941747572E-2</v>
      </c>
      <c r="BK108" s="956">
        <f t="shared" si="9"/>
        <v>1.8446601941747572E-2</v>
      </c>
      <c r="BL108" s="956">
        <f t="shared" si="9"/>
        <v>0</v>
      </c>
      <c r="BM108" s="956">
        <f t="shared" si="9"/>
        <v>0</v>
      </c>
      <c r="BN108" s="956">
        <f t="shared" si="9"/>
        <v>0</v>
      </c>
      <c r="BO108" s="956">
        <f t="shared" si="9"/>
        <v>0</v>
      </c>
      <c r="BP108" s="956">
        <f t="shared" si="9"/>
        <v>0</v>
      </c>
      <c r="BQ108" s="956">
        <f t="shared" si="9"/>
        <v>0</v>
      </c>
      <c r="BR108" s="956">
        <f t="shared" si="9"/>
        <v>0</v>
      </c>
      <c r="BS108" s="956">
        <f t="shared" si="9"/>
        <v>0</v>
      </c>
      <c r="BT108" s="956" t="str">
        <f t="shared" si="3"/>
        <v/>
      </c>
      <c r="BU108" s="956" t="str">
        <f t="shared" si="3"/>
        <v/>
      </c>
      <c r="BV108" s="956" t="str">
        <f t="shared" si="3"/>
        <v/>
      </c>
      <c r="BW108" s="956" t="str">
        <f t="shared" si="3"/>
        <v/>
      </c>
      <c r="BX108" s="956" t="str">
        <f t="shared" si="3"/>
        <v/>
      </c>
      <c r="BY108" s="956" t="str">
        <f t="shared" si="3"/>
        <v/>
      </c>
    </row>
    <row r="109" spans="2:77" hidden="1">
      <c r="B109" s="929">
        <v>426</v>
      </c>
      <c r="C109" s="968" t="s">
        <v>1202</v>
      </c>
      <c r="H109" s="956" t="str">
        <f t="shared" si="8"/>
        <v/>
      </c>
      <c r="I109" s="956" t="str">
        <f t="shared" si="8"/>
        <v/>
      </c>
      <c r="J109" s="956" t="str">
        <f t="shared" si="8"/>
        <v/>
      </c>
      <c r="K109" s="956" t="str">
        <f t="shared" si="8"/>
        <v/>
      </c>
      <c r="L109" s="956" t="str">
        <f t="shared" si="8"/>
        <v/>
      </c>
      <c r="M109" s="956" t="str">
        <f t="shared" si="8"/>
        <v/>
      </c>
      <c r="N109" s="956" t="str">
        <f t="shared" si="8"/>
        <v/>
      </c>
      <c r="O109" s="956" t="str">
        <f t="shared" si="8"/>
        <v/>
      </c>
      <c r="P109" s="956" t="str">
        <f t="shared" si="8"/>
        <v/>
      </c>
      <c r="Q109" s="956" t="str">
        <f t="shared" si="8"/>
        <v/>
      </c>
      <c r="R109" s="956" t="str">
        <f t="shared" si="8"/>
        <v/>
      </c>
      <c r="S109" s="956" t="str">
        <f t="shared" si="8"/>
        <v/>
      </c>
      <c r="T109" s="956" t="str">
        <f t="shared" si="8"/>
        <v/>
      </c>
      <c r="U109" s="956" t="str">
        <f t="shared" si="8"/>
        <v/>
      </c>
      <c r="V109" s="956" t="str">
        <f t="shared" si="8"/>
        <v/>
      </c>
      <c r="W109" s="956" t="str">
        <f t="shared" si="8"/>
        <v/>
      </c>
      <c r="X109" s="956" t="str">
        <f t="shared" si="8"/>
        <v/>
      </c>
      <c r="Y109" s="956" t="str">
        <f t="shared" si="8"/>
        <v/>
      </c>
      <c r="Z109" s="956" t="str">
        <f t="shared" si="8"/>
        <v/>
      </c>
      <c r="AA109" s="956" t="str">
        <f t="shared" si="8"/>
        <v/>
      </c>
      <c r="AB109" s="956" t="str">
        <f t="shared" si="8"/>
        <v/>
      </c>
      <c r="AC109" s="956" t="str">
        <f t="shared" si="8"/>
        <v/>
      </c>
      <c r="AD109" s="956" t="str">
        <f t="shared" si="8"/>
        <v/>
      </c>
      <c r="AE109" s="956" t="str">
        <f t="shared" si="8"/>
        <v/>
      </c>
      <c r="AF109" s="956" t="str">
        <f t="shared" si="8"/>
        <v/>
      </c>
      <c r="AG109" s="956" t="str">
        <f t="shared" si="8"/>
        <v/>
      </c>
      <c r="AH109" s="956" t="str">
        <f t="shared" si="8"/>
        <v/>
      </c>
      <c r="AI109" s="956" t="str">
        <f t="shared" si="1"/>
        <v/>
      </c>
      <c r="AJ109" s="956" t="str">
        <f t="shared" si="1"/>
        <v/>
      </c>
      <c r="AK109" s="956" t="str">
        <f t="shared" si="1"/>
        <v/>
      </c>
      <c r="AL109" s="956" t="str">
        <f t="shared" si="1"/>
        <v/>
      </c>
      <c r="AM109" s="956" t="str">
        <f t="shared" si="1"/>
        <v/>
      </c>
      <c r="AN109" s="956" t="str">
        <f t="shared" si="1"/>
        <v/>
      </c>
      <c r="AP109" s="929">
        <v>426</v>
      </c>
      <c r="AQ109" s="962" t="s">
        <v>1202</v>
      </c>
      <c r="AR109" s="959"/>
      <c r="AS109" s="960" t="str">
        <f t="shared" si="4"/>
        <v/>
      </c>
      <c r="AT109" s="960" t="str">
        <f t="shared" si="9"/>
        <v/>
      </c>
      <c r="AU109" s="960" t="str">
        <f t="shared" si="9"/>
        <v/>
      </c>
      <c r="AV109" s="960" t="str">
        <f t="shared" si="9"/>
        <v/>
      </c>
      <c r="AW109" s="960" t="str">
        <f t="shared" si="9"/>
        <v/>
      </c>
      <c r="AX109" s="956" t="str">
        <f t="shared" si="9"/>
        <v/>
      </c>
      <c r="AY109" s="956" t="str">
        <f t="shared" si="9"/>
        <v/>
      </c>
      <c r="AZ109" s="956" t="str">
        <f t="shared" si="9"/>
        <v/>
      </c>
      <c r="BA109" s="956" t="str">
        <f t="shared" si="9"/>
        <v/>
      </c>
      <c r="BB109" s="956" t="str">
        <f t="shared" si="9"/>
        <v/>
      </c>
      <c r="BC109" s="956" t="str">
        <f t="shared" si="9"/>
        <v/>
      </c>
      <c r="BD109" s="956" t="str">
        <f t="shared" si="9"/>
        <v/>
      </c>
      <c r="BE109" s="956" t="str">
        <f t="shared" si="9"/>
        <v/>
      </c>
      <c r="BF109" s="956" t="str">
        <f t="shared" si="9"/>
        <v/>
      </c>
      <c r="BG109" s="956" t="str">
        <f t="shared" si="9"/>
        <v/>
      </c>
      <c r="BH109" s="956" t="str">
        <f t="shared" si="9"/>
        <v/>
      </c>
      <c r="BI109" s="956" t="str">
        <f t="shared" si="9"/>
        <v/>
      </c>
      <c r="BJ109" s="956" t="str">
        <f t="shared" si="9"/>
        <v/>
      </c>
      <c r="BK109" s="956" t="str">
        <f t="shared" si="9"/>
        <v/>
      </c>
      <c r="BL109" s="956" t="str">
        <f t="shared" si="9"/>
        <v/>
      </c>
      <c r="BM109" s="956" t="str">
        <f t="shared" si="9"/>
        <v/>
      </c>
      <c r="BN109" s="956" t="str">
        <f t="shared" si="9"/>
        <v/>
      </c>
      <c r="BO109" s="956" t="str">
        <f t="shared" si="9"/>
        <v/>
      </c>
      <c r="BP109" s="956" t="str">
        <f t="shared" si="9"/>
        <v/>
      </c>
      <c r="BQ109" s="956" t="str">
        <f t="shared" si="9"/>
        <v/>
      </c>
      <c r="BR109" s="956" t="str">
        <f t="shared" si="9"/>
        <v/>
      </c>
      <c r="BS109" s="956" t="str">
        <f t="shared" si="9"/>
        <v/>
      </c>
      <c r="BT109" s="956" t="str">
        <f t="shared" si="3"/>
        <v/>
      </c>
      <c r="BU109" s="956" t="str">
        <f t="shared" si="3"/>
        <v/>
      </c>
      <c r="BV109" s="956" t="str">
        <f t="shared" si="3"/>
        <v/>
      </c>
      <c r="BW109" s="956" t="str">
        <f t="shared" si="3"/>
        <v/>
      </c>
      <c r="BX109" s="956" t="str">
        <f t="shared" si="3"/>
        <v/>
      </c>
      <c r="BY109" s="956" t="str">
        <f t="shared" si="3"/>
        <v/>
      </c>
    </row>
    <row r="110" spans="2:77">
      <c r="B110" s="897">
        <v>427</v>
      </c>
      <c r="C110" s="969" t="s">
        <v>1203</v>
      </c>
      <c r="H110" s="956">
        <v>1</v>
      </c>
      <c r="I110" s="956">
        <v>1</v>
      </c>
      <c r="J110" s="956">
        <v>1</v>
      </c>
      <c r="K110" s="956">
        <v>1</v>
      </c>
      <c r="L110" s="956">
        <v>1</v>
      </c>
      <c r="M110" s="956">
        <v>1</v>
      </c>
      <c r="N110" s="956">
        <v>1</v>
      </c>
      <c r="O110" s="956">
        <v>1</v>
      </c>
      <c r="P110" s="956">
        <v>1</v>
      </c>
      <c r="Q110" s="956">
        <v>0</v>
      </c>
      <c r="R110" s="956">
        <v>0</v>
      </c>
      <c r="S110" s="956">
        <v>0</v>
      </c>
      <c r="T110" s="956">
        <v>0</v>
      </c>
      <c r="U110" s="956">
        <v>0</v>
      </c>
      <c r="V110" s="956">
        <v>0</v>
      </c>
      <c r="W110" s="956">
        <v>0</v>
      </c>
      <c r="X110" s="956">
        <v>0</v>
      </c>
      <c r="Y110" s="956">
        <v>0</v>
      </c>
      <c r="Z110" s="956">
        <v>0</v>
      </c>
      <c r="AA110" s="956">
        <v>0</v>
      </c>
      <c r="AB110" s="956">
        <v>0</v>
      </c>
      <c r="AC110" s="956">
        <v>0</v>
      </c>
      <c r="AD110" s="956">
        <v>0</v>
      </c>
      <c r="AE110" s="956">
        <v>0</v>
      </c>
      <c r="AF110" s="956">
        <v>0</v>
      </c>
      <c r="AG110" s="956">
        <v>0</v>
      </c>
      <c r="AH110" s="956">
        <v>0</v>
      </c>
      <c r="AI110" s="956" t="str">
        <f t="shared" ref="AI110:AN125" si="10">IFERROR(AI20/AH20,"")</f>
        <v/>
      </c>
      <c r="AJ110" s="956" t="str">
        <f t="shared" si="10"/>
        <v/>
      </c>
      <c r="AK110" s="956" t="str">
        <f t="shared" si="10"/>
        <v/>
      </c>
      <c r="AL110" s="956" t="str">
        <f t="shared" si="10"/>
        <v/>
      </c>
      <c r="AM110" s="956" t="str">
        <f t="shared" si="10"/>
        <v/>
      </c>
      <c r="AN110" s="956" t="str">
        <f t="shared" si="10"/>
        <v/>
      </c>
      <c r="AP110" s="897">
        <v>427</v>
      </c>
      <c r="AQ110" s="963" t="s">
        <v>1203</v>
      </c>
      <c r="AR110" s="959"/>
      <c r="AS110" s="960">
        <v>1</v>
      </c>
      <c r="AT110" s="960">
        <v>1</v>
      </c>
      <c r="AU110" s="960">
        <v>1</v>
      </c>
      <c r="AV110" s="960">
        <v>1</v>
      </c>
      <c r="AW110" s="960">
        <v>1</v>
      </c>
      <c r="AX110" s="956">
        <v>1</v>
      </c>
      <c r="AY110" s="956">
        <v>1</v>
      </c>
      <c r="AZ110" s="956">
        <v>1</v>
      </c>
      <c r="BA110" s="956">
        <v>1</v>
      </c>
      <c r="BB110" s="956">
        <v>0</v>
      </c>
      <c r="BC110" s="956">
        <v>0</v>
      </c>
      <c r="BD110" s="956">
        <v>0</v>
      </c>
      <c r="BE110" s="956">
        <v>0</v>
      </c>
      <c r="BF110" s="956">
        <v>0</v>
      </c>
      <c r="BG110" s="956">
        <v>0</v>
      </c>
      <c r="BH110" s="956">
        <v>0</v>
      </c>
      <c r="BI110" s="956">
        <v>0</v>
      </c>
      <c r="BJ110" s="956">
        <v>0</v>
      </c>
      <c r="BK110" s="956">
        <v>0</v>
      </c>
      <c r="BL110" s="956">
        <v>0</v>
      </c>
      <c r="BM110" s="956">
        <v>0</v>
      </c>
      <c r="BN110" s="956">
        <v>0</v>
      </c>
      <c r="BO110" s="956">
        <v>0</v>
      </c>
      <c r="BP110" s="956">
        <v>0</v>
      </c>
      <c r="BQ110" s="956">
        <v>0</v>
      </c>
      <c r="BR110" s="956">
        <v>0</v>
      </c>
      <c r="BS110" s="956">
        <v>0</v>
      </c>
      <c r="BT110" s="956" t="str">
        <f t="shared" ref="BT110:BY125" si="11">IFERROR(BT20/BS20,"")</f>
        <v/>
      </c>
      <c r="BU110" s="956" t="str">
        <f t="shared" si="11"/>
        <v/>
      </c>
      <c r="BV110" s="956" t="str">
        <f t="shared" si="11"/>
        <v/>
      </c>
      <c r="BW110" s="956" t="str">
        <f t="shared" si="11"/>
        <v/>
      </c>
      <c r="BX110" s="956" t="str">
        <f t="shared" si="11"/>
        <v/>
      </c>
      <c r="BY110" s="956" t="str">
        <f t="shared" si="11"/>
        <v/>
      </c>
    </row>
    <row r="111" spans="2:77">
      <c r="B111" s="903">
        <v>428</v>
      </c>
      <c r="C111" s="966" t="s">
        <v>1204</v>
      </c>
      <c r="H111" s="956">
        <f>IF(IFERROR(H21/$G21,"")&gt;100%,100%,(IFERROR(H21/$G21,"")))</f>
        <v>1</v>
      </c>
      <c r="I111" s="956">
        <f>IF(IFERROR(I21/$G21,"")&gt;100%,100%,(IFERROR(I21/$G21,"")))</f>
        <v>1</v>
      </c>
      <c r="J111" s="956">
        <f t="shared" ref="J111:AH111" si="12">IF(IFERROR(J21/$G21,"")&gt;100%,100%,(IFERROR(J21/$G21,"")))</f>
        <v>0.90004914908947931</v>
      </c>
      <c r="K111" s="956">
        <f t="shared" si="12"/>
        <v>0.82731751484167226</v>
      </c>
      <c r="L111" s="956">
        <f t="shared" si="12"/>
        <v>0.81359364615000307</v>
      </c>
      <c r="M111" s="956">
        <f t="shared" si="12"/>
        <v>0.81359364615000307</v>
      </c>
      <c r="N111" s="956">
        <f t="shared" si="12"/>
        <v>0.8133128199763543</v>
      </c>
      <c r="O111" s="956">
        <f t="shared" si="12"/>
        <v>0.80953366081356626</v>
      </c>
      <c r="P111" s="956">
        <f t="shared" si="12"/>
        <v>0.80316754608967134</v>
      </c>
      <c r="Q111" s="956">
        <f t="shared" si="12"/>
        <v>0.73603277567904657</v>
      </c>
      <c r="R111" s="956">
        <f t="shared" si="12"/>
        <v>0.6888705719601288</v>
      </c>
      <c r="S111" s="956">
        <f t="shared" si="12"/>
        <v>0.64592815575481732</v>
      </c>
      <c r="T111" s="956">
        <f t="shared" si="12"/>
        <v>0.61805403874751885</v>
      </c>
      <c r="U111" s="956">
        <f t="shared" si="12"/>
        <v>0.60296139045930497</v>
      </c>
      <c r="V111" s="956">
        <f t="shared" si="12"/>
        <v>0</v>
      </c>
      <c r="W111" s="956">
        <f t="shared" si="12"/>
        <v>0</v>
      </c>
      <c r="X111" s="956">
        <f t="shared" si="12"/>
        <v>0</v>
      </c>
      <c r="Y111" s="956">
        <f t="shared" si="12"/>
        <v>0</v>
      </c>
      <c r="Z111" s="956">
        <f t="shared" si="12"/>
        <v>0</v>
      </c>
      <c r="AA111" s="956">
        <f t="shared" si="12"/>
        <v>0</v>
      </c>
      <c r="AB111" s="956">
        <f t="shared" si="12"/>
        <v>0</v>
      </c>
      <c r="AC111" s="956">
        <f t="shared" si="12"/>
        <v>0</v>
      </c>
      <c r="AD111" s="956">
        <f t="shared" si="12"/>
        <v>0</v>
      </c>
      <c r="AE111" s="956">
        <f t="shared" si="12"/>
        <v>0</v>
      </c>
      <c r="AF111" s="956">
        <f t="shared" si="12"/>
        <v>0</v>
      </c>
      <c r="AG111" s="956">
        <f t="shared" si="12"/>
        <v>0</v>
      </c>
      <c r="AH111" s="956">
        <f t="shared" si="12"/>
        <v>0</v>
      </c>
      <c r="AI111" s="956" t="str">
        <f t="shared" si="10"/>
        <v/>
      </c>
      <c r="AJ111" s="956" t="str">
        <f t="shared" si="10"/>
        <v/>
      </c>
      <c r="AK111" s="956" t="str">
        <f t="shared" si="10"/>
        <v/>
      </c>
      <c r="AL111" s="956" t="str">
        <f t="shared" si="10"/>
        <v/>
      </c>
      <c r="AM111" s="956" t="str">
        <f t="shared" si="10"/>
        <v/>
      </c>
      <c r="AN111" s="956" t="str">
        <f t="shared" si="10"/>
        <v/>
      </c>
      <c r="AP111" s="903">
        <v>428</v>
      </c>
      <c r="AQ111" s="958" t="s">
        <v>1204</v>
      </c>
      <c r="AR111" s="959"/>
      <c r="AS111" s="960">
        <f>IF(IFERROR(AS21/$AR21,"")&gt;100%,100%,IFERROR(AS21/$AR21,""))</f>
        <v>1</v>
      </c>
      <c r="AT111" s="960">
        <f>IF(IFERROR(AT21/$AR21,"")&gt;100%,100%,IFERROR(AT21/$AR21,""))</f>
        <v>1</v>
      </c>
      <c r="AU111" s="960">
        <f t="shared" ref="AU111:BS111" si="13">IF(IFERROR(AU21/$AR21,"")&gt;100%,100%,IFERROR(AU21/$AR21,""))</f>
        <v>0.85576923076923073</v>
      </c>
      <c r="AV111" s="960">
        <f t="shared" si="13"/>
        <v>0.75412087912087911</v>
      </c>
      <c r="AW111" s="960">
        <f t="shared" si="13"/>
        <v>0.75412087912087911</v>
      </c>
      <c r="AX111" s="956">
        <f t="shared" si="13"/>
        <v>0.75412087912087911</v>
      </c>
      <c r="AY111" s="956">
        <f t="shared" si="13"/>
        <v>0.75412087912087911</v>
      </c>
      <c r="AZ111" s="956">
        <f t="shared" si="13"/>
        <v>0.75274725274725274</v>
      </c>
      <c r="BA111" s="956">
        <f t="shared" si="13"/>
        <v>0.75137362637362637</v>
      </c>
      <c r="BB111" s="956">
        <f t="shared" si="13"/>
        <v>0.6428571428571429</v>
      </c>
      <c r="BC111" s="956">
        <f t="shared" si="13"/>
        <v>0.62087912087912089</v>
      </c>
      <c r="BD111" s="956">
        <f t="shared" si="13"/>
        <v>0.61126373626373631</v>
      </c>
      <c r="BE111" s="956">
        <f t="shared" si="13"/>
        <v>0.60576923076923073</v>
      </c>
      <c r="BF111" s="956">
        <f t="shared" si="13"/>
        <v>0.60164835164835162</v>
      </c>
      <c r="BG111" s="956">
        <f t="shared" si="13"/>
        <v>0</v>
      </c>
      <c r="BH111" s="956">
        <f t="shared" si="13"/>
        <v>0</v>
      </c>
      <c r="BI111" s="956">
        <f t="shared" si="13"/>
        <v>0</v>
      </c>
      <c r="BJ111" s="956">
        <f t="shared" si="13"/>
        <v>0</v>
      </c>
      <c r="BK111" s="956">
        <f t="shared" si="13"/>
        <v>0</v>
      </c>
      <c r="BL111" s="956">
        <f t="shared" si="13"/>
        <v>0</v>
      </c>
      <c r="BM111" s="956">
        <f t="shared" si="13"/>
        <v>0</v>
      </c>
      <c r="BN111" s="956">
        <f t="shared" si="13"/>
        <v>0</v>
      </c>
      <c r="BO111" s="956">
        <f t="shared" si="13"/>
        <v>0</v>
      </c>
      <c r="BP111" s="956">
        <f t="shared" si="13"/>
        <v>0</v>
      </c>
      <c r="BQ111" s="956">
        <f t="shared" si="13"/>
        <v>0</v>
      </c>
      <c r="BR111" s="956">
        <f t="shared" si="13"/>
        <v>0</v>
      </c>
      <c r="BS111" s="956">
        <f t="shared" si="13"/>
        <v>0</v>
      </c>
      <c r="BT111" s="956" t="str">
        <f t="shared" si="11"/>
        <v/>
      </c>
      <c r="BU111" s="956" t="str">
        <f t="shared" si="11"/>
        <v/>
      </c>
      <c r="BV111" s="956" t="str">
        <f t="shared" si="11"/>
        <v/>
      </c>
      <c r="BW111" s="956" t="str">
        <f t="shared" si="11"/>
        <v/>
      </c>
      <c r="BX111" s="956" t="str">
        <f t="shared" si="11"/>
        <v/>
      </c>
      <c r="BY111" s="956" t="str">
        <f t="shared" si="11"/>
        <v/>
      </c>
    </row>
    <row r="112" spans="2:77" hidden="1">
      <c r="B112" s="909">
        <v>429</v>
      </c>
      <c r="C112" s="967" t="s">
        <v>1205</v>
      </c>
      <c r="H112" s="956" t="str">
        <f t="shared" si="8"/>
        <v/>
      </c>
      <c r="I112" s="956" t="str">
        <f t="shared" si="8"/>
        <v/>
      </c>
      <c r="J112" s="956" t="str">
        <f t="shared" si="8"/>
        <v/>
      </c>
      <c r="K112" s="956" t="str">
        <f t="shared" si="8"/>
        <v/>
      </c>
      <c r="L112" s="956" t="str">
        <f t="shared" si="8"/>
        <v/>
      </c>
      <c r="M112" s="956" t="str">
        <f t="shared" si="8"/>
        <v/>
      </c>
      <c r="N112" s="956" t="str">
        <f t="shared" si="8"/>
        <v/>
      </c>
      <c r="O112" s="956" t="str">
        <f t="shared" si="8"/>
        <v/>
      </c>
      <c r="P112" s="956" t="str">
        <f t="shared" si="8"/>
        <v/>
      </c>
      <c r="Q112" s="956" t="str">
        <f t="shared" si="8"/>
        <v/>
      </c>
      <c r="R112" s="956" t="str">
        <f t="shared" si="8"/>
        <v/>
      </c>
      <c r="S112" s="956" t="str">
        <f t="shared" si="8"/>
        <v/>
      </c>
      <c r="T112" s="956" t="str">
        <f t="shared" si="8"/>
        <v/>
      </c>
      <c r="U112" s="956" t="str">
        <f t="shared" si="8"/>
        <v/>
      </c>
      <c r="V112" s="956" t="str">
        <f t="shared" si="8"/>
        <v/>
      </c>
      <c r="W112" s="956" t="str">
        <f t="shared" si="8"/>
        <v/>
      </c>
      <c r="X112" s="956" t="str">
        <f t="shared" si="8"/>
        <v/>
      </c>
      <c r="Y112" s="956" t="str">
        <f t="shared" si="8"/>
        <v/>
      </c>
      <c r="Z112" s="956" t="str">
        <f t="shared" si="8"/>
        <v/>
      </c>
      <c r="AA112" s="956" t="str">
        <f t="shared" si="8"/>
        <v/>
      </c>
      <c r="AB112" s="956" t="str">
        <f t="shared" si="8"/>
        <v/>
      </c>
      <c r="AC112" s="956" t="str">
        <f t="shared" si="8"/>
        <v/>
      </c>
      <c r="AD112" s="956" t="str">
        <f t="shared" si="8"/>
        <v/>
      </c>
      <c r="AE112" s="956" t="str">
        <f t="shared" si="8"/>
        <v/>
      </c>
      <c r="AF112" s="956" t="str">
        <f t="shared" si="8"/>
        <v/>
      </c>
      <c r="AG112" s="956" t="str">
        <f t="shared" si="8"/>
        <v/>
      </c>
      <c r="AH112" s="956" t="str">
        <f t="shared" si="8"/>
        <v/>
      </c>
      <c r="AI112" s="956" t="str">
        <f t="shared" si="10"/>
        <v/>
      </c>
      <c r="AJ112" s="956" t="str">
        <f t="shared" si="10"/>
        <v/>
      </c>
      <c r="AK112" s="956" t="str">
        <f t="shared" si="10"/>
        <v/>
      </c>
      <c r="AL112" s="956" t="str">
        <f t="shared" si="10"/>
        <v/>
      </c>
      <c r="AM112" s="956" t="str">
        <f t="shared" si="10"/>
        <v/>
      </c>
      <c r="AN112" s="956" t="str">
        <f t="shared" si="10"/>
        <v/>
      </c>
      <c r="AP112" s="909">
        <v>429</v>
      </c>
      <c r="AQ112" s="961" t="s">
        <v>1205</v>
      </c>
      <c r="AR112" s="959"/>
      <c r="AS112" s="960" t="str">
        <f t="shared" ref="AS112:AS127" si="14">IFERROR(AS22/$AR22,"")</f>
        <v/>
      </c>
      <c r="AT112" s="960" t="str">
        <f t="shared" si="9"/>
        <v/>
      </c>
      <c r="AU112" s="960" t="str">
        <f t="shared" si="9"/>
        <v/>
      </c>
      <c r="AV112" s="960" t="str">
        <f t="shared" si="9"/>
        <v/>
      </c>
      <c r="AW112" s="960" t="str">
        <f t="shared" si="9"/>
        <v/>
      </c>
      <c r="AX112" s="956" t="str">
        <f t="shared" si="9"/>
        <v/>
      </c>
      <c r="AY112" s="956" t="str">
        <f t="shared" si="9"/>
        <v/>
      </c>
      <c r="AZ112" s="956" t="str">
        <f t="shared" si="9"/>
        <v/>
      </c>
      <c r="BA112" s="956" t="str">
        <f t="shared" si="9"/>
        <v/>
      </c>
      <c r="BB112" s="956" t="str">
        <f t="shared" si="9"/>
        <v/>
      </c>
      <c r="BC112" s="956" t="str">
        <f t="shared" si="9"/>
        <v/>
      </c>
      <c r="BD112" s="956" t="str">
        <f t="shared" si="9"/>
        <v/>
      </c>
      <c r="BE112" s="956" t="str">
        <f t="shared" si="9"/>
        <v/>
      </c>
      <c r="BF112" s="956" t="str">
        <f t="shared" si="9"/>
        <v/>
      </c>
      <c r="BG112" s="956" t="str">
        <f t="shared" si="9"/>
        <v/>
      </c>
      <c r="BH112" s="956" t="str">
        <f t="shared" si="9"/>
        <v/>
      </c>
      <c r="BI112" s="956" t="str">
        <f t="shared" si="9"/>
        <v/>
      </c>
      <c r="BJ112" s="956" t="str">
        <f t="shared" si="9"/>
        <v/>
      </c>
      <c r="BK112" s="956" t="str">
        <f t="shared" si="9"/>
        <v/>
      </c>
      <c r="BL112" s="956" t="str">
        <f t="shared" si="9"/>
        <v/>
      </c>
      <c r="BM112" s="956" t="str">
        <f t="shared" si="9"/>
        <v/>
      </c>
      <c r="BN112" s="956" t="str">
        <f t="shared" si="9"/>
        <v/>
      </c>
      <c r="BO112" s="956" t="str">
        <f t="shared" si="9"/>
        <v/>
      </c>
      <c r="BP112" s="956" t="str">
        <f t="shared" si="9"/>
        <v/>
      </c>
      <c r="BQ112" s="956" t="str">
        <f t="shared" si="9"/>
        <v/>
      </c>
      <c r="BR112" s="956" t="str">
        <f t="shared" si="9"/>
        <v/>
      </c>
      <c r="BS112" s="956" t="str">
        <f t="shared" si="9"/>
        <v/>
      </c>
      <c r="BT112" s="956" t="str">
        <f t="shared" si="11"/>
        <v/>
      </c>
      <c r="BU112" s="956" t="str">
        <f t="shared" si="11"/>
        <v/>
      </c>
      <c r="BV112" s="956" t="str">
        <f t="shared" si="11"/>
        <v/>
      </c>
      <c r="BW112" s="956" t="str">
        <f t="shared" si="11"/>
        <v/>
      </c>
      <c r="BX112" s="956" t="str">
        <f t="shared" si="11"/>
        <v/>
      </c>
      <c r="BY112" s="956" t="str">
        <f t="shared" si="11"/>
        <v/>
      </c>
    </row>
    <row r="113" spans="2:77" hidden="1">
      <c r="B113" s="903">
        <v>430</v>
      </c>
      <c r="C113" s="967" t="s">
        <v>1206</v>
      </c>
      <c r="H113" s="956" t="str">
        <f t="shared" si="8"/>
        <v/>
      </c>
      <c r="I113" s="956" t="str">
        <f t="shared" si="8"/>
        <v/>
      </c>
      <c r="J113" s="956" t="str">
        <f t="shared" si="8"/>
        <v/>
      </c>
      <c r="K113" s="956" t="str">
        <f t="shared" si="8"/>
        <v/>
      </c>
      <c r="L113" s="956" t="str">
        <f t="shared" si="8"/>
        <v/>
      </c>
      <c r="M113" s="956" t="str">
        <f t="shared" si="8"/>
        <v/>
      </c>
      <c r="N113" s="956" t="str">
        <f t="shared" si="8"/>
        <v/>
      </c>
      <c r="O113" s="956" t="str">
        <f t="shared" si="8"/>
        <v/>
      </c>
      <c r="P113" s="956" t="str">
        <f t="shared" si="8"/>
        <v/>
      </c>
      <c r="Q113" s="956" t="str">
        <f t="shared" si="8"/>
        <v/>
      </c>
      <c r="R113" s="956" t="str">
        <f t="shared" si="8"/>
        <v/>
      </c>
      <c r="S113" s="956" t="str">
        <f t="shared" si="8"/>
        <v/>
      </c>
      <c r="T113" s="956" t="str">
        <f t="shared" si="8"/>
        <v/>
      </c>
      <c r="U113" s="956" t="str">
        <f t="shared" si="8"/>
        <v/>
      </c>
      <c r="V113" s="956" t="str">
        <f t="shared" si="8"/>
        <v/>
      </c>
      <c r="W113" s="956" t="str">
        <f t="shared" si="8"/>
        <v/>
      </c>
      <c r="X113" s="956" t="str">
        <f t="shared" si="8"/>
        <v/>
      </c>
      <c r="Y113" s="956" t="str">
        <f t="shared" si="8"/>
        <v/>
      </c>
      <c r="Z113" s="956" t="str">
        <f t="shared" si="8"/>
        <v/>
      </c>
      <c r="AA113" s="956" t="str">
        <f t="shared" si="8"/>
        <v/>
      </c>
      <c r="AB113" s="956" t="str">
        <f t="shared" si="8"/>
        <v/>
      </c>
      <c r="AC113" s="956" t="str">
        <f t="shared" si="8"/>
        <v/>
      </c>
      <c r="AD113" s="956" t="str">
        <f t="shared" si="8"/>
        <v/>
      </c>
      <c r="AE113" s="956" t="str">
        <f t="shared" si="8"/>
        <v/>
      </c>
      <c r="AF113" s="956" t="str">
        <f t="shared" si="8"/>
        <v/>
      </c>
      <c r="AG113" s="956" t="str">
        <f t="shared" si="8"/>
        <v/>
      </c>
      <c r="AH113" s="956" t="str">
        <f t="shared" si="8"/>
        <v/>
      </c>
      <c r="AI113" s="956" t="str">
        <f t="shared" si="10"/>
        <v/>
      </c>
      <c r="AJ113" s="956" t="str">
        <f t="shared" si="10"/>
        <v/>
      </c>
      <c r="AK113" s="956" t="str">
        <f t="shared" si="10"/>
        <v/>
      </c>
      <c r="AL113" s="956" t="str">
        <f t="shared" si="10"/>
        <v/>
      </c>
      <c r="AM113" s="956" t="str">
        <f t="shared" si="10"/>
        <v/>
      </c>
      <c r="AN113" s="956" t="str">
        <f t="shared" si="10"/>
        <v/>
      </c>
      <c r="AP113" s="903">
        <v>430</v>
      </c>
      <c r="AQ113" s="961" t="s">
        <v>1206</v>
      </c>
      <c r="AR113" s="959"/>
      <c r="AS113" s="960" t="str">
        <f t="shared" si="14"/>
        <v/>
      </c>
      <c r="AT113" s="960" t="str">
        <f t="shared" si="9"/>
        <v/>
      </c>
      <c r="AU113" s="960" t="str">
        <f t="shared" si="9"/>
        <v/>
      </c>
      <c r="AV113" s="960" t="str">
        <f t="shared" si="9"/>
        <v/>
      </c>
      <c r="AW113" s="960" t="str">
        <f t="shared" si="9"/>
        <v/>
      </c>
      <c r="AX113" s="956" t="str">
        <f t="shared" si="9"/>
        <v/>
      </c>
      <c r="AY113" s="956" t="str">
        <f t="shared" si="9"/>
        <v/>
      </c>
      <c r="AZ113" s="956" t="str">
        <f t="shared" si="9"/>
        <v/>
      </c>
      <c r="BA113" s="956" t="str">
        <f t="shared" si="9"/>
        <v/>
      </c>
      <c r="BB113" s="956" t="str">
        <f t="shared" si="9"/>
        <v/>
      </c>
      <c r="BC113" s="956" t="str">
        <f t="shared" si="9"/>
        <v/>
      </c>
      <c r="BD113" s="956" t="str">
        <f t="shared" si="9"/>
        <v/>
      </c>
      <c r="BE113" s="956" t="str">
        <f t="shared" si="9"/>
        <v/>
      </c>
      <c r="BF113" s="956" t="str">
        <f t="shared" si="9"/>
        <v/>
      </c>
      <c r="BG113" s="956" t="str">
        <f t="shared" si="9"/>
        <v/>
      </c>
      <c r="BH113" s="956" t="str">
        <f t="shared" si="9"/>
        <v/>
      </c>
      <c r="BI113" s="956" t="str">
        <f t="shared" si="9"/>
        <v/>
      </c>
      <c r="BJ113" s="956" t="str">
        <f t="shared" si="9"/>
        <v/>
      </c>
      <c r="BK113" s="956" t="str">
        <f t="shared" si="9"/>
        <v/>
      </c>
      <c r="BL113" s="956" t="str">
        <f t="shared" si="9"/>
        <v/>
      </c>
      <c r="BM113" s="956" t="str">
        <f t="shared" si="9"/>
        <v/>
      </c>
      <c r="BN113" s="956" t="str">
        <f t="shared" si="9"/>
        <v/>
      </c>
      <c r="BO113" s="956" t="str">
        <f t="shared" si="9"/>
        <v/>
      </c>
      <c r="BP113" s="956" t="str">
        <f t="shared" si="9"/>
        <v/>
      </c>
      <c r="BQ113" s="956" t="str">
        <f t="shared" si="9"/>
        <v/>
      </c>
      <c r="BR113" s="956" t="str">
        <f t="shared" si="9"/>
        <v/>
      </c>
      <c r="BS113" s="956" t="str">
        <f t="shared" si="9"/>
        <v/>
      </c>
      <c r="BT113" s="956" t="str">
        <f t="shared" si="11"/>
        <v/>
      </c>
      <c r="BU113" s="956" t="str">
        <f t="shared" si="11"/>
        <v/>
      </c>
      <c r="BV113" s="956" t="str">
        <f t="shared" si="11"/>
        <v/>
      </c>
      <c r="BW113" s="956" t="str">
        <f t="shared" si="11"/>
        <v/>
      </c>
      <c r="BX113" s="956" t="str">
        <f t="shared" si="11"/>
        <v/>
      </c>
      <c r="BY113" s="956" t="str">
        <f t="shared" si="11"/>
        <v/>
      </c>
    </row>
    <row r="114" spans="2:77" hidden="1">
      <c r="B114" s="909">
        <v>431</v>
      </c>
      <c r="C114" s="967" t="s">
        <v>1207</v>
      </c>
      <c r="H114" s="956" t="str">
        <f t="shared" si="8"/>
        <v/>
      </c>
      <c r="I114" s="956" t="str">
        <f t="shared" si="8"/>
        <v/>
      </c>
      <c r="J114" s="956" t="str">
        <f t="shared" si="8"/>
        <v/>
      </c>
      <c r="K114" s="956" t="str">
        <f t="shared" si="8"/>
        <v/>
      </c>
      <c r="L114" s="956" t="str">
        <f t="shared" si="8"/>
        <v/>
      </c>
      <c r="M114" s="956" t="str">
        <f t="shared" si="8"/>
        <v/>
      </c>
      <c r="N114" s="956" t="str">
        <f t="shared" si="8"/>
        <v/>
      </c>
      <c r="O114" s="956" t="str">
        <f t="shared" si="8"/>
        <v/>
      </c>
      <c r="P114" s="956" t="str">
        <f t="shared" si="8"/>
        <v/>
      </c>
      <c r="Q114" s="956" t="str">
        <f t="shared" si="8"/>
        <v/>
      </c>
      <c r="R114" s="956" t="str">
        <f t="shared" si="8"/>
        <v/>
      </c>
      <c r="S114" s="956" t="str">
        <f t="shared" si="8"/>
        <v/>
      </c>
      <c r="T114" s="956" t="str">
        <f t="shared" si="8"/>
        <v/>
      </c>
      <c r="U114" s="956" t="str">
        <f t="shared" si="8"/>
        <v/>
      </c>
      <c r="V114" s="956" t="str">
        <f t="shared" si="8"/>
        <v/>
      </c>
      <c r="W114" s="956" t="str">
        <f t="shared" si="8"/>
        <v/>
      </c>
      <c r="X114" s="956" t="str">
        <f t="shared" si="8"/>
        <v/>
      </c>
      <c r="Y114" s="956" t="str">
        <f t="shared" si="8"/>
        <v/>
      </c>
      <c r="Z114" s="956" t="str">
        <f t="shared" si="8"/>
        <v/>
      </c>
      <c r="AA114" s="956" t="str">
        <f t="shared" si="8"/>
        <v/>
      </c>
      <c r="AB114" s="956" t="str">
        <f t="shared" si="8"/>
        <v/>
      </c>
      <c r="AC114" s="956" t="str">
        <f t="shared" si="8"/>
        <v/>
      </c>
      <c r="AD114" s="956" t="str">
        <f t="shared" si="8"/>
        <v/>
      </c>
      <c r="AE114" s="956" t="str">
        <f t="shared" si="8"/>
        <v/>
      </c>
      <c r="AF114" s="956" t="str">
        <f t="shared" si="8"/>
        <v/>
      </c>
      <c r="AG114" s="956" t="str">
        <f t="shared" si="8"/>
        <v/>
      </c>
      <c r="AH114" s="956" t="str">
        <f t="shared" si="8"/>
        <v/>
      </c>
      <c r="AI114" s="956" t="str">
        <f t="shared" si="10"/>
        <v/>
      </c>
      <c r="AJ114" s="956" t="str">
        <f t="shared" si="10"/>
        <v/>
      </c>
      <c r="AK114" s="956" t="str">
        <f t="shared" si="10"/>
        <v/>
      </c>
      <c r="AL114" s="956" t="str">
        <f t="shared" si="10"/>
        <v/>
      </c>
      <c r="AM114" s="956" t="str">
        <f t="shared" si="10"/>
        <v/>
      </c>
      <c r="AN114" s="956" t="str">
        <f t="shared" si="10"/>
        <v/>
      </c>
      <c r="AP114" s="909">
        <v>431</v>
      </c>
      <c r="AQ114" s="961" t="s">
        <v>1207</v>
      </c>
      <c r="AR114" s="959"/>
      <c r="AS114" s="960" t="str">
        <f t="shared" si="14"/>
        <v/>
      </c>
      <c r="AT114" s="960" t="str">
        <f t="shared" si="9"/>
        <v/>
      </c>
      <c r="AU114" s="960" t="str">
        <f t="shared" si="9"/>
        <v/>
      </c>
      <c r="AV114" s="960" t="str">
        <f t="shared" si="9"/>
        <v/>
      </c>
      <c r="AW114" s="960" t="str">
        <f t="shared" si="9"/>
        <v/>
      </c>
      <c r="AX114" s="956" t="str">
        <f t="shared" si="9"/>
        <v/>
      </c>
      <c r="AY114" s="956" t="str">
        <f t="shared" si="9"/>
        <v/>
      </c>
      <c r="AZ114" s="956" t="str">
        <f t="shared" si="9"/>
        <v/>
      </c>
      <c r="BA114" s="956" t="str">
        <f t="shared" si="9"/>
        <v/>
      </c>
      <c r="BB114" s="956" t="str">
        <f t="shared" si="9"/>
        <v/>
      </c>
      <c r="BC114" s="956" t="str">
        <f t="shared" si="9"/>
        <v/>
      </c>
      <c r="BD114" s="956" t="str">
        <f t="shared" si="9"/>
        <v/>
      </c>
      <c r="BE114" s="956" t="str">
        <f t="shared" si="9"/>
        <v/>
      </c>
      <c r="BF114" s="956" t="str">
        <f t="shared" si="9"/>
        <v/>
      </c>
      <c r="BG114" s="956" t="str">
        <f t="shared" si="9"/>
        <v/>
      </c>
      <c r="BH114" s="956" t="str">
        <f t="shared" si="9"/>
        <v/>
      </c>
      <c r="BI114" s="956" t="str">
        <f t="shared" si="9"/>
        <v/>
      </c>
      <c r="BJ114" s="956" t="str">
        <f t="shared" si="9"/>
        <v/>
      </c>
      <c r="BK114" s="956" t="str">
        <f t="shared" si="9"/>
        <v/>
      </c>
      <c r="BL114" s="956" t="str">
        <f t="shared" si="9"/>
        <v/>
      </c>
      <c r="BM114" s="956" t="str">
        <f t="shared" si="9"/>
        <v/>
      </c>
      <c r="BN114" s="956" t="str">
        <f t="shared" si="9"/>
        <v/>
      </c>
      <c r="BO114" s="956" t="str">
        <f t="shared" si="9"/>
        <v/>
      </c>
      <c r="BP114" s="956" t="str">
        <f t="shared" si="9"/>
        <v/>
      </c>
      <c r="BQ114" s="956" t="str">
        <f t="shared" si="9"/>
        <v/>
      </c>
      <c r="BR114" s="956" t="str">
        <f t="shared" si="9"/>
        <v/>
      </c>
      <c r="BS114" s="956" t="str">
        <f t="shared" si="9"/>
        <v/>
      </c>
      <c r="BT114" s="956" t="str">
        <f t="shared" si="11"/>
        <v/>
      </c>
      <c r="BU114" s="956" t="str">
        <f t="shared" si="11"/>
        <v/>
      </c>
      <c r="BV114" s="956" t="str">
        <f t="shared" si="11"/>
        <v/>
      </c>
      <c r="BW114" s="956" t="str">
        <f t="shared" si="11"/>
        <v/>
      </c>
      <c r="BX114" s="956" t="str">
        <f t="shared" si="11"/>
        <v/>
      </c>
      <c r="BY114" s="956" t="str">
        <f t="shared" si="11"/>
        <v/>
      </c>
    </row>
    <row r="115" spans="2:77" hidden="1">
      <c r="B115" s="903">
        <v>432</v>
      </c>
      <c r="C115" s="967" t="s">
        <v>1208</v>
      </c>
      <c r="H115" s="956" t="str">
        <f t="shared" si="8"/>
        <v/>
      </c>
      <c r="I115" s="956" t="str">
        <f t="shared" si="8"/>
        <v/>
      </c>
      <c r="J115" s="956" t="str">
        <f t="shared" si="8"/>
        <v/>
      </c>
      <c r="K115" s="956" t="str">
        <f t="shared" si="8"/>
        <v/>
      </c>
      <c r="L115" s="956" t="str">
        <f t="shared" si="8"/>
        <v/>
      </c>
      <c r="M115" s="956" t="str">
        <f t="shared" si="8"/>
        <v/>
      </c>
      <c r="N115" s="956" t="str">
        <f t="shared" si="8"/>
        <v/>
      </c>
      <c r="O115" s="956" t="str">
        <f t="shared" si="8"/>
        <v/>
      </c>
      <c r="P115" s="956" t="str">
        <f t="shared" si="8"/>
        <v/>
      </c>
      <c r="Q115" s="956" t="str">
        <f t="shared" si="8"/>
        <v/>
      </c>
      <c r="R115" s="956" t="str">
        <f t="shared" si="8"/>
        <v/>
      </c>
      <c r="S115" s="956" t="str">
        <f t="shared" si="8"/>
        <v/>
      </c>
      <c r="T115" s="956" t="str">
        <f t="shared" si="8"/>
        <v/>
      </c>
      <c r="U115" s="956" t="str">
        <f t="shared" si="8"/>
        <v/>
      </c>
      <c r="V115" s="956" t="str">
        <f t="shared" si="8"/>
        <v/>
      </c>
      <c r="W115" s="956" t="str">
        <f t="shared" si="8"/>
        <v/>
      </c>
      <c r="X115" s="956" t="str">
        <f t="shared" si="8"/>
        <v/>
      </c>
      <c r="Y115" s="956" t="str">
        <f t="shared" si="8"/>
        <v/>
      </c>
      <c r="Z115" s="956" t="str">
        <f t="shared" si="8"/>
        <v/>
      </c>
      <c r="AA115" s="956" t="str">
        <f t="shared" si="8"/>
        <v/>
      </c>
      <c r="AB115" s="956" t="str">
        <f t="shared" si="8"/>
        <v/>
      </c>
      <c r="AC115" s="956" t="str">
        <f t="shared" si="8"/>
        <v/>
      </c>
      <c r="AD115" s="956" t="str">
        <f t="shared" si="8"/>
        <v/>
      </c>
      <c r="AE115" s="956" t="str">
        <f t="shared" si="8"/>
        <v/>
      </c>
      <c r="AF115" s="956" t="str">
        <f t="shared" si="8"/>
        <v/>
      </c>
      <c r="AG115" s="956" t="str">
        <f t="shared" si="8"/>
        <v/>
      </c>
      <c r="AH115" s="956" t="str">
        <f t="shared" si="8"/>
        <v/>
      </c>
      <c r="AI115" s="956" t="str">
        <f t="shared" si="10"/>
        <v/>
      </c>
      <c r="AJ115" s="956" t="str">
        <f t="shared" si="10"/>
        <v/>
      </c>
      <c r="AK115" s="956" t="str">
        <f t="shared" si="10"/>
        <v/>
      </c>
      <c r="AL115" s="956" t="str">
        <f t="shared" si="10"/>
        <v/>
      </c>
      <c r="AM115" s="956" t="str">
        <f t="shared" si="10"/>
        <v/>
      </c>
      <c r="AN115" s="956" t="str">
        <f t="shared" si="10"/>
        <v/>
      </c>
      <c r="AP115" s="903">
        <v>432</v>
      </c>
      <c r="AQ115" s="961" t="s">
        <v>1208</v>
      </c>
      <c r="AR115" s="959"/>
      <c r="AS115" s="960" t="str">
        <f t="shared" si="14"/>
        <v/>
      </c>
      <c r="AT115" s="960" t="str">
        <f t="shared" si="9"/>
        <v/>
      </c>
      <c r="AU115" s="960" t="str">
        <f t="shared" si="9"/>
        <v/>
      </c>
      <c r="AV115" s="960" t="str">
        <f t="shared" si="9"/>
        <v/>
      </c>
      <c r="AW115" s="960" t="str">
        <f t="shared" si="9"/>
        <v/>
      </c>
      <c r="AX115" s="956" t="str">
        <f t="shared" si="9"/>
        <v/>
      </c>
      <c r="AY115" s="956" t="str">
        <f t="shared" si="9"/>
        <v/>
      </c>
      <c r="AZ115" s="956" t="str">
        <f t="shared" si="9"/>
        <v/>
      </c>
      <c r="BA115" s="956" t="str">
        <f t="shared" si="9"/>
        <v/>
      </c>
      <c r="BB115" s="956" t="str">
        <f t="shared" si="9"/>
        <v/>
      </c>
      <c r="BC115" s="956" t="str">
        <f t="shared" si="9"/>
        <v/>
      </c>
      <c r="BD115" s="956" t="str">
        <f t="shared" si="9"/>
        <v/>
      </c>
      <c r="BE115" s="956" t="str">
        <f t="shared" si="9"/>
        <v/>
      </c>
      <c r="BF115" s="956" t="str">
        <f t="shared" si="9"/>
        <v/>
      </c>
      <c r="BG115" s="956" t="str">
        <f t="shared" si="9"/>
        <v/>
      </c>
      <c r="BH115" s="956" t="str">
        <f t="shared" si="9"/>
        <v/>
      </c>
      <c r="BI115" s="956" t="str">
        <f t="shared" si="9"/>
        <v/>
      </c>
      <c r="BJ115" s="956" t="str">
        <f t="shared" si="9"/>
        <v/>
      </c>
      <c r="BK115" s="956" t="str">
        <f t="shared" si="9"/>
        <v/>
      </c>
      <c r="BL115" s="956" t="str">
        <f t="shared" si="9"/>
        <v/>
      </c>
      <c r="BM115" s="956" t="str">
        <f t="shared" si="9"/>
        <v/>
      </c>
      <c r="BN115" s="956" t="str">
        <f t="shared" si="9"/>
        <v/>
      </c>
      <c r="BO115" s="956" t="str">
        <f t="shared" si="9"/>
        <v/>
      </c>
      <c r="BP115" s="956" t="str">
        <f t="shared" si="9"/>
        <v/>
      </c>
      <c r="BQ115" s="956" t="str">
        <f t="shared" si="9"/>
        <v/>
      </c>
      <c r="BR115" s="956" t="str">
        <f t="shared" si="9"/>
        <v/>
      </c>
      <c r="BS115" s="956" t="str">
        <f t="shared" si="9"/>
        <v/>
      </c>
      <c r="BT115" s="956" t="str">
        <f t="shared" si="11"/>
        <v/>
      </c>
      <c r="BU115" s="956" t="str">
        <f t="shared" si="11"/>
        <v/>
      </c>
      <c r="BV115" s="956" t="str">
        <f t="shared" si="11"/>
        <v/>
      </c>
      <c r="BW115" s="956" t="str">
        <f t="shared" si="11"/>
        <v/>
      </c>
      <c r="BX115" s="956" t="str">
        <f t="shared" si="11"/>
        <v/>
      </c>
      <c r="BY115" s="956" t="str">
        <f t="shared" si="11"/>
        <v/>
      </c>
    </row>
    <row r="116" spans="2:77" hidden="1">
      <c r="B116" s="909">
        <v>433</v>
      </c>
      <c r="C116" s="967" t="s">
        <v>1209</v>
      </c>
      <c r="H116" s="956" t="str">
        <f t="shared" si="8"/>
        <v/>
      </c>
      <c r="I116" s="956" t="str">
        <f t="shared" si="8"/>
        <v/>
      </c>
      <c r="J116" s="956" t="str">
        <f t="shared" si="8"/>
        <v/>
      </c>
      <c r="K116" s="956" t="str">
        <f t="shared" si="8"/>
        <v/>
      </c>
      <c r="L116" s="956" t="str">
        <f t="shared" si="8"/>
        <v/>
      </c>
      <c r="M116" s="956" t="str">
        <f t="shared" si="8"/>
        <v/>
      </c>
      <c r="N116" s="956" t="str">
        <f t="shared" si="8"/>
        <v/>
      </c>
      <c r="O116" s="956" t="str">
        <f t="shared" si="8"/>
        <v/>
      </c>
      <c r="P116" s="956" t="str">
        <f t="shared" si="8"/>
        <v/>
      </c>
      <c r="Q116" s="956" t="str">
        <f t="shared" si="8"/>
        <v/>
      </c>
      <c r="R116" s="956" t="str">
        <f t="shared" si="8"/>
        <v/>
      </c>
      <c r="S116" s="956" t="str">
        <f t="shared" si="8"/>
        <v/>
      </c>
      <c r="T116" s="956" t="str">
        <f t="shared" ref="I116:AH126" si="15">IFERROR(T26/$G26,"")</f>
        <v/>
      </c>
      <c r="U116" s="956" t="str">
        <f t="shared" si="15"/>
        <v/>
      </c>
      <c r="V116" s="956" t="str">
        <f t="shared" si="15"/>
        <v/>
      </c>
      <c r="W116" s="956" t="str">
        <f t="shared" si="15"/>
        <v/>
      </c>
      <c r="X116" s="956" t="str">
        <f t="shared" si="15"/>
        <v/>
      </c>
      <c r="Y116" s="956" t="str">
        <f t="shared" si="15"/>
        <v/>
      </c>
      <c r="Z116" s="956" t="str">
        <f t="shared" si="15"/>
        <v/>
      </c>
      <c r="AA116" s="956" t="str">
        <f t="shared" si="15"/>
        <v/>
      </c>
      <c r="AB116" s="956" t="str">
        <f t="shared" si="15"/>
        <v/>
      </c>
      <c r="AC116" s="956" t="str">
        <f t="shared" si="15"/>
        <v/>
      </c>
      <c r="AD116" s="956" t="str">
        <f t="shared" si="15"/>
        <v/>
      </c>
      <c r="AE116" s="956" t="str">
        <f t="shared" si="15"/>
        <v/>
      </c>
      <c r="AF116" s="956" t="str">
        <f t="shared" si="15"/>
        <v/>
      </c>
      <c r="AG116" s="956" t="str">
        <f t="shared" si="15"/>
        <v/>
      </c>
      <c r="AH116" s="956" t="str">
        <f t="shared" si="15"/>
        <v/>
      </c>
      <c r="AI116" s="956" t="str">
        <f t="shared" si="10"/>
        <v/>
      </c>
      <c r="AJ116" s="956" t="str">
        <f t="shared" si="10"/>
        <v/>
      </c>
      <c r="AK116" s="956" t="str">
        <f t="shared" si="10"/>
        <v/>
      </c>
      <c r="AL116" s="956" t="str">
        <f t="shared" si="10"/>
        <v/>
      </c>
      <c r="AM116" s="956" t="str">
        <f t="shared" si="10"/>
        <v/>
      </c>
      <c r="AN116" s="956" t="str">
        <f t="shared" si="10"/>
        <v/>
      </c>
      <c r="AP116" s="909">
        <v>433</v>
      </c>
      <c r="AQ116" s="961" t="s">
        <v>1209</v>
      </c>
      <c r="AR116" s="959"/>
      <c r="AS116" s="960" t="str">
        <f t="shared" si="14"/>
        <v/>
      </c>
      <c r="AT116" s="960" t="str">
        <f t="shared" si="9"/>
        <v/>
      </c>
      <c r="AU116" s="960" t="str">
        <f t="shared" si="9"/>
        <v/>
      </c>
      <c r="AV116" s="960" t="str">
        <f t="shared" si="9"/>
        <v/>
      </c>
      <c r="AW116" s="960" t="str">
        <f t="shared" si="9"/>
        <v/>
      </c>
      <c r="AX116" s="956" t="str">
        <f t="shared" si="9"/>
        <v/>
      </c>
      <c r="AY116" s="956" t="str">
        <f t="shared" si="9"/>
        <v/>
      </c>
      <c r="AZ116" s="956" t="str">
        <f t="shared" si="9"/>
        <v/>
      </c>
      <c r="BA116" s="956" t="str">
        <f t="shared" si="9"/>
        <v/>
      </c>
      <c r="BB116" s="956" t="str">
        <f t="shared" si="9"/>
        <v/>
      </c>
      <c r="BC116" s="956" t="str">
        <f t="shared" si="9"/>
        <v/>
      </c>
      <c r="BD116" s="956" t="str">
        <f t="shared" si="9"/>
        <v/>
      </c>
      <c r="BE116" s="956" t="str">
        <f t="shared" si="9"/>
        <v/>
      </c>
      <c r="BF116" s="956" t="str">
        <f t="shared" si="9"/>
        <v/>
      </c>
      <c r="BG116" s="956" t="str">
        <f t="shared" si="9"/>
        <v/>
      </c>
      <c r="BH116" s="956" t="str">
        <f t="shared" si="9"/>
        <v/>
      </c>
      <c r="BI116" s="956" t="str">
        <f t="shared" si="9"/>
        <v/>
      </c>
      <c r="BJ116" s="956" t="str">
        <f t="shared" si="9"/>
        <v/>
      </c>
      <c r="BK116" s="956" t="str">
        <f t="shared" si="9"/>
        <v/>
      </c>
      <c r="BL116" s="956" t="str">
        <f t="shared" si="9"/>
        <v/>
      </c>
      <c r="BM116" s="956" t="str">
        <f t="shared" si="9"/>
        <v/>
      </c>
      <c r="BN116" s="956" t="str">
        <f t="shared" si="9"/>
        <v/>
      </c>
      <c r="BO116" s="956" t="str">
        <f t="shared" si="9"/>
        <v/>
      </c>
      <c r="BP116" s="956" t="str">
        <f t="shared" ref="AT116:BS126" si="16">IFERROR(BP26/$AR26,"")</f>
        <v/>
      </c>
      <c r="BQ116" s="956" t="str">
        <f t="shared" si="16"/>
        <v/>
      </c>
      <c r="BR116" s="956" t="str">
        <f t="shared" si="16"/>
        <v/>
      </c>
      <c r="BS116" s="956" t="str">
        <f t="shared" si="16"/>
        <v/>
      </c>
      <c r="BT116" s="956" t="str">
        <f t="shared" si="11"/>
        <v/>
      </c>
      <c r="BU116" s="956" t="str">
        <f t="shared" si="11"/>
        <v/>
      </c>
      <c r="BV116" s="956" t="str">
        <f t="shared" si="11"/>
        <v/>
      </c>
      <c r="BW116" s="956" t="str">
        <f t="shared" si="11"/>
        <v/>
      </c>
      <c r="BX116" s="956" t="str">
        <f t="shared" si="11"/>
        <v/>
      </c>
      <c r="BY116" s="956" t="str">
        <f t="shared" si="11"/>
        <v/>
      </c>
    </row>
    <row r="117" spans="2:77" hidden="1">
      <c r="B117" s="903">
        <v>434</v>
      </c>
      <c r="C117" s="967" t="s">
        <v>1210</v>
      </c>
      <c r="H117" s="956" t="str">
        <f t="shared" ref="H117:H132" si="17">IFERROR(H27/$G27,"")</f>
        <v/>
      </c>
      <c r="I117" s="956" t="str">
        <f t="shared" si="15"/>
        <v/>
      </c>
      <c r="J117" s="956" t="str">
        <f t="shared" si="15"/>
        <v/>
      </c>
      <c r="K117" s="956" t="str">
        <f t="shared" si="15"/>
        <v/>
      </c>
      <c r="L117" s="956" t="str">
        <f t="shared" si="15"/>
        <v/>
      </c>
      <c r="M117" s="956" t="str">
        <f t="shared" si="15"/>
        <v/>
      </c>
      <c r="N117" s="956" t="str">
        <f t="shared" si="15"/>
        <v/>
      </c>
      <c r="O117" s="956" t="str">
        <f t="shared" si="15"/>
        <v/>
      </c>
      <c r="P117" s="956" t="str">
        <f t="shared" si="15"/>
        <v/>
      </c>
      <c r="Q117" s="956" t="str">
        <f t="shared" si="15"/>
        <v/>
      </c>
      <c r="R117" s="956" t="str">
        <f t="shared" si="15"/>
        <v/>
      </c>
      <c r="S117" s="956" t="str">
        <f t="shared" si="15"/>
        <v/>
      </c>
      <c r="T117" s="956" t="str">
        <f t="shared" si="15"/>
        <v/>
      </c>
      <c r="U117" s="956" t="str">
        <f t="shared" si="15"/>
        <v/>
      </c>
      <c r="V117" s="956" t="str">
        <f t="shared" si="15"/>
        <v/>
      </c>
      <c r="W117" s="956" t="str">
        <f t="shared" si="15"/>
        <v/>
      </c>
      <c r="X117" s="956" t="str">
        <f t="shared" si="15"/>
        <v/>
      </c>
      <c r="Y117" s="956" t="str">
        <f t="shared" si="15"/>
        <v/>
      </c>
      <c r="Z117" s="956" t="str">
        <f t="shared" si="15"/>
        <v/>
      </c>
      <c r="AA117" s="956" t="str">
        <f t="shared" si="15"/>
        <v/>
      </c>
      <c r="AB117" s="956" t="str">
        <f t="shared" si="15"/>
        <v/>
      </c>
      <c r="AC117" s="956" t="str">
        <f t="shared" si="15"/>
        <v/>
      </c>
      <c r="AD117" s="956" t="str">
        <f t="shared" si="15"/>
        <v/>
      </c>
      <c r="AE117" s="956" t="str">
        <f t="shared" si="15"/>
        <v/>
      </c>
      <c r="AF117" s="956" t="str">
        <f t="shared" si="15"/>
        <v/>
      </c>
      <c r="AG117" s="956" t="str">
        <f t="shared" si="15"/>
        <v/>
      </c>
      <c r="AH117" s="956" t="str">
        <f t="shared" si="15"/>
        <v/>
      </c>
      <c r="AI117" s="956" t="str">
        <f t="shared" si="10"/>
        <v/>
      </c>
      <c r="AJ117" s="956" t="str">
        <f t="shared" si="10"/>
        <v/>
      </c>
      <c r="AK117" s="956" t="str">
        <f t="shared" si="10"/>
        <v/>
      </c>
      <c r="AL117" s="956" t="str">
        <f t="shared" si="10"/>
        <v/>
      </c>
      <c r="AM117" s="956" t="str">
        <f t="shared" si="10"/>
        <v/>
      </c>
      <c r="AN117" s="956" t="str">
        <f t="shared" si="10"/>
        <v/>
      </c>
      <c r="AP117" s="903">
        <v>434</v>
      </c>
      <c r="AQ117" s="961" t="s">
        <v>1210</v>
      </c>
      <c r="AR117" s="959"/>
      <c r="AS117" s="960" t="str">
        <f t="shared" si="14"/>
        <v/>
      </c>
      <c r="AT117" s="960" t="str">
        <f t="shared" si="16"/>
        <v/>
      </c>
      <c r="AU117" s="960" t="str">
        <f t="shared" si="16"/>
        <v/>
      </c>
      <c r="AV117" s="960" t="str">
        <f t="shared" si="16"/>
        <v/>
      </c>
      <c r="AW117" s="960" t="str">
        <f t="shared" si="16"/>
        <v/>
      </c>
      <c r="AX117" s="956" t="str">
        <f t="shared" si="16"/>
        <v/>
      </c>
      <c r="AY117" s="956" t="str">
        <f t="shared" si="16"/>
        <v/>
      </c>
      <c r="AZ117" s="956" t="str">
        <f t="shared" si="16"/>
        <v/>
      </c>
      <c r="BA117" s="956" t="str">
        <f t="shared" si="16"/>
        <v/>
      </c>
      <c r="BB117" s="956" t="str">
        <f t="shared" si="16"/>
        <v/>
      </c>
      <c r="BC117" s="956" t="str">
        <f t="shared" si="16"/>
        <v/>
      </c>
      <c r="BD117" s="956" t="str">
        <f t="shared" si="16"/>
        <v/>
      </c>
      <c r="BE117" s="956" t="str">
        <f t="shared" si="16"/>
        <v/>
      </c>
      <c r="BF117" s="956" t="str">
        <f t="shared" si="16"/>
        <v/>
      </c>
      <c r="BG117" s="956" t="str">
        <f t="shared" si="16"/>
        <v/>
      </c>
      <c r="BH117" s="956" t="str">
        <f t="shared" si="16"/>
        <v/>
      </c>
      <c r="BI117" s="956" t="str">
        <f t="shared" si="16"/>
        <v/>
      </c>
      <c r="BJ117" s="956" t="str">
        <f t="shared" si="16"/>
        <v/>
      </c>
      <c r="BK117" s="956" t="str">
        <f t="shared" si="16"/>
        <v/>
      </c>
      <c r="BL117" s="956" t="str">
        <f t="shared" si="16"/>
        <v/>
      </c>
      <c r="BM117" s="956" t="str">
        <f t="shared" si="16"/>
        <v/>
      </c>
      <c r="BN117" s="956" t="str">
        <f t="shared" si="16"/>
        <v/>
      </c>
      <c r="BO117" s="956" t="str">
        <f t="shared" si="16"/>
        <v/>
      </c>
      <c r="BP117" s="956" t="str">
        <f t="shared" si="16"/>
        <v/>
      </c>
      <c r="BQ117" s="956" t="str">
        <f t="shared" si="16"/>
        <v/>
      </c>
      <c r="BR117" s="956" t="str">
        <f t="shared" si="16"/>
        <v/>
      </c>
      <c r="BS117" s="956" t="str">
        <f t="shared" si="16"/>
        <v/>
      </c>
      <c r="BT117" s="956" t="str">
        <f t="shared" si="11"/>
        <v/>
      </c>
      <c r="BU117" s="956" t="str">
        <f t="shared" si="11"/>
        <v/>
      </c>
      <c r="BV117" s="956" t="str">
        <f t="shared" si="11"/>
        <v/>
      </c>
      <c r="BW117" s="956" t="str">
        <f t="shared" si="11"/>
        <v/>
      </c>
      <c r="BX117" s="956" t="str">
        <f t="shared" si="11"/>
        <v/>
      </c>
      <c r="BY117" s="956" t="str">
        <f t="shared" si="11"/>
        <v/>
      </c>
    </row>
    <row r="118" spans="2:77" hidden="1">
      <c r="B118" s="909">
        <v>435</v>
      </c>
      <c r="C118" s="967" t="s">
        <v>1251</v>
      </c>
      <c r="H118" s="956" t="str">
        <f t="shared" si="17"/>
        <v/>
      </c>
      <c r="I118" s="956" t="str">
        <f t="shared" si="15"/>
        <v/>
      </c>
      <c r="J118" s="956" t="str">
        <f t="shared" si="15"/>
        <v/>
      </c>
      <c r="K118" s="956" t="str">
        <f t="shared" si="15"/>
        <v/>
      </c>
      <c r="L118" s="956" t="str">
        <f t="shared" si="15"/>
        <v/>
      </c>
      <c r="M118" s="956" t="str">
        <f t="shared" si="15"/>
        <v/>
      </c>
      <c r="N118" s="956" t="str">
        <f t="shared" si="15"/>
        <v/>
      </c>
      <c r="O118" s="956" t="str">
        <f t="shared" si="15"/>
        <v/>
      </c>
      <c r="P118" s="956" t="str">
        <f t="shared" si="15"/>
        <v/>
      </c>
      <c r="Q118" s="956" t="str">
        <f t="shared" si="15"/>
        <v/>
      </c>
      <c r="R118" s="956" t="str">
        <f t="shared" si="15"/>
        <v/>
      </c>
      <c r="S118" s="956" t="str">
        <f t="shared" si="15"/>
        <v/>
      </c>
      <c r="T118" s="956" t="str">
        <f t="shared" si="15"/>
        <v/>
      </c>
      <c r="U118" s="956" t="str">
        <f t="shared" si="15"/>
        <v/>
      </c>
      <c r="V118" s="956" t="str">
        <f t="shared" si="15"/>
        <v/>
      </c>
      <c r="W118" s="956" t="str">
        <f t="shared" si="15"/>
        <v/>
      </c>
      <c r="X118" s="956" t="str">
        <f t="shared" si="15"/>
        <v/>
      </c>
      <c r="Y118" s="956" t="str">
        <f t="shared" si="15"/>
        <v/>
      </c>
      <c r="Z118" s="956" t="str">
        <f t="shared" si="15"/>
        <v/>
      </c>
      <c r="AA118" s="956" t="str">
        <f t="shared" si="15"/>
        <v/>
      </c>
      <c r="AB118" s="956" t="str">
        <f t="shared" si="15"/>
        <v/>
      </c>
      <c r="AC118" s="956" t="str">
        <f t="shared" si="15"/>
        <v/>
      </c>
      <c r="AD118" s="956" t="str">
        <f t="shared" si="15"/>
        <v/>
      </c>
      <c r="AE118" s="956" t="str">
        <f t="shared" si="15"/>
        <v/>
      </c>
      <c r="AF118" s="956" t="str">
        <f t="shared" si="15"/>
        <v/>
      </c>
      <c r="AG118" s="956" t="str">
        <f t="shared" si="15"/>
        <v/>
      </c>
      <c r="AH118" s="956" t="str">
        <f t="shared" si="15"/>
        <v/>
      </c>
      <c r="AI118" s="956" t="str">
        <f t="shared" si="10"/>
        <v/>
      </c>
      <c r="AJ118" s="956" t="str">
        <f t="shared" si="10"/>
        <v/>
      </c>
      <c r="AK118" s="956" t="str">
        <f t="shared" si="10"/>
        <v/>
      </c>
      <c r="AL118" s="956" t="str">
        <f t="shared" si="10"/>
        <v/>
      </c>
      <c r="AM118" s="956" t="str">
        <f t="shared" si="10"/>
        <v/>
      </c>
      <c r="AN118" s="956" t="str">
        <f t="shared" si="10"/>
        <v/>
      </c>
      <c r="AP118" s="909">
        <v>435</v>
      </c>
      <c r="AQ118" s="961" t="s">
        <v>1251</v>
      </c>
      <c r="AR118" s="959"/>
      <c r="AS118" s="960" t="str">
        <f t="shared" si="14"/>
        <v/>
      </c>
      <c r="AT118" s="960" t="str">
        <f t="shared" si="16"/>
        <v/>
      </c>
      <c r="AU118" s="960" t="str">
        <f t="shared" si="16"/>
        <v/>
      </c>
      <c r="AV118" s="960" t="str">
        <f t="shared" si="16"/>
        <v/>
      </c>
      <c r="AW118" s="960" t="str">
        <f t="shared" si="16"/>
        <v/>
      </c>
      <c r="AX118" s="956" t="str">
        <f t="shared" si="16"/>
        <v/>
      </c>
      <c r="AY118" s="956" t="str">
        <f t="shared" si="16"/>
        <v/>
      </c>
      <c r="AZ118" s="956" t="str">
        <f t="shared" si="16"/>
        <v/>
      </c>
      <c r="BA118" s="956" t="str">
        <f t="shared" si="16"/>
        <v/>
      </c>
      <c r="BB118" s="956" t="str">
        <f t="shared" si="16"/>
        <v/>
      </c>
      <c r="BC118" s="956" t="str">
        <f t="shared" si="16"/>
        <v/>
      </c>
      <c r="BD118" s="956" t="str">
        <f t="shared" si="16"/>
        <v/>
      </c>
      <c r="BE118" s="956" t="str">
        <f t="shared" si="16"/>
        <v/>
      </c>
      <c r="BF118" s="956" t="str">
        <f t="shared" si="16"/>
        <v/>
      </c>
      <c r="BG118" s="956" t="str">
        <f t="shared" si="16"/>
        <v/>
      </c>
      <c r="BH118" s="956" t="str">
        <f t="shared" si="16"/>
        <v/>
      </c>
      <c r="BI118" s="956" t="str">
        <f t="shared" si="16"/>
        <v/>
      </c>
      <c r="BJ118" s="956" t="str">
        <f t="shared" si="16"/>
        <v/>
      </c>
      <c r="BK118" s="956" t="str">
        <f t="shared" si="16"/>
        <v/>
      </c>
      <c r="BL118" s="956" t="str">
        <f t="shared" si="16"/>
        <v/>
      </c>
      <c r="BM118" s="956" t="str">
        <f t="shared" si="16"/>
        <v/>
      </c>
      <c r="BN118" s="956" t="str">
        <f t="shared" si="16"/>
        <v/>
      </c>
      <c r="BO118" s="956" t="str">
        <f t="shared" si="16"/>
        <v/>
      </c>
      <c r="BP118" s="956" t="str">
        <f t="shared" si="16"/>
        <v/>
      </c>
      <c r="BQ118" s="956" t="str">
        <f t="shared" si="16"/>
        <v/>
      </c>
      <c r="BR118" s="956" t="str">
        <f t="shared" si="16"/>
        <v/>
      </c>
      <c r="BS118" s="956" t="str">
        <f t="shared" si="16"/>
        <v/>
      </c>
      <c r="BT118" s="956" t="str">
        <f t="shared" si="11"/>
        <v/>
      </c>
      <c r="BU118" s="956" t="str">
        <f t="shared" si="11"/>
        <v/>
      </c>
      <c r="BV118" s="956" t="str">
        <f t="shared" si="11"/>
        <v/>
      </c>
      <c r="BW118" s="956" t="str">
        <f t="shared" si="11"/>
        <v/>
      </c>
      <c r="BX118" s="956" t="str">
        <f t="shared" si="11"/>
        <v/>
      </c>
      <c r="BY118" s="956" t="str">
        <f t="shared" si="11"/>
        <v/>
      </c>
    </row>
    <row r="119" spans="2:77" hidden="1">
      <c r="B119" s="903">
        <v>436</v>
      </c>
      <c r="C119" s="967" t="s">
        <v>1211</v>
      </c>
      <c r="H119" s="956" t="str">
        <f t="shared" si="17"/>
        <v/>
      </c>
      <c r="I119" s="956" t="str">
        <f t="shared" si="15"/>
        <v/>
      </c>
      <c r="J119" s="956" t="str">
        <f t="shared" si="15"/>
        <v/>
      </c>
      <c r="K119" s="956" t="str">
        <f t="shared" si="15"/>
        <v/>
      </c>
      <c r="L119" s="956" t="str">
        <f t="shared" si="15"/>
        <v/>
      </c>
      <c r="M119" s="956" t="str">
        <f t="shared" si="15"/>
        <v/>
      </c>
      <c r="N119" s="956" t="str">
        <f t="shared" si="15"/>
        <v/>
      </c>
      <c r="O119" s="956" t="str">
        <f t="shared" si="15"/>
        <v/>
      </c>
      <c r="P119" s="956" t="str">
        <f t="shared" si="15"/>
        <v/>
      </c>
      <c r="Q119" s="956" t="str">
        <f t="shared" si="15"/>
        <v/>
      </c>
      <c r="R119" s="956" t="str">
        <f t="shared" si="15"/>
        <v/>
      </c>
      <c r="S119" s="956" t="str">
        <f t="shared" si="15"/>
        <v/>
      </c>
      <c r="T119" s="956" t="str">
        <f t="shared" si="15"/>
        <v/>
      </c>
      <c r="U119" s="956" t="str">
        <f t="shared" si="15"/>
        <v/>
      </c>
      <c r="V119" s="956" t="str">
        <f t="shared" si="15"/>
        <v/>
      </c>
      <c r="W119" s="956" t="str">
        <f t="shared" si="15"/>
        <v/>
      </c>
      <c r="X119" s="956" t="str">
        <f t="shared" si="15"/>
        <v/>
      </c>
      <c r="Y119" s="956" t="str">
        <f t="shared" si="15"/>
        <v/>
      </c>
      <c r="Z119" s="956" t="str">
        <f t="shared" si="15"/>
        <v/>
      </c>
      <c r="AA119" s="956" t="str">
        <f t="shared" si="15"/>
        <v/>
      </c>
      <c r="AB119" s="956" t="str">
        <f t="shared" si="15"/>
        <v/>
      </c>
      <c r="AC119" s="956" t="str">
        <f t="shared" si="15"/>
        <v/>
      </c>
      <c r="AD119" s="956" t="str">
        <f t="shared" si="15"/>
        <v/>
      </c>
      <c r="AE119" s="956" t="str">
        <f t="shared" si="15"/>
        <v/>
      </c>
      <c r="AF119" s="956" t="str">
        <f t="shared" si="15"/>
        <v/>
      </c>
      <c r="AG119" s="956" t="str">
        <f t="shared" si="15"/>
        <v/>
      </c>
      <c r="AH119" s="956" t="str">
        <f t="shared" si="15"/>
        <v/>
      </c>
      <c r="AI119" s="956" t="str">
        <f t="shared" si="10"/>
        <v/>
      </c>
      <c r="AJ119" s="956" t="str">
        <f t="shared" si="10"/>
        <v/>
      </c>
      <c r="AK119" s="956" t="str">
        <f t="shared" si="10"/>
        <v/>
      </c>
      <c r="AL119" s="956" t="str">
        <f t="shared" si="10"/>
        <v/>
      </c>
      <c r="AM119" s="956" t="str">
        <f t="shared" si="10"/>
        <v/>
      </c>
      <c r="AN119" s="956" t="str">
        <f t="shared" si="10"/>
        <v/>
      </c>
      <c r="AP119" s="903">
        <v>436</v>
      </c>
      <c r="AQ119" s="961" t="s">
        <v>1211</v>
      </c>
      <c r="AR119" s="959"/>
      <c r="AS119" s="960" t="str">
        <f t="shared" si="14"/>
        <v/>
      </c>
      <c r="AT119" s="960" t="str">
        <f t="shared" si="16"/>
        <v/>
      </c>
      <c r="AU119" s="960" t="str">
        <f t="shared" si="16"/>
        <v/>
      </c>
      <c r="AV119" s="960" t="str">
        <f t="shared" si="16"/>
        <v/>
      </c>
      <c r="AW119" s="960" t="str">
        <f t="shared" si="16"/>
        <v/>
      </c>
      <c r="AX119" s="956" t="str">
        <f t="shared" si="16"/>
        <v/>
      </c>
      <c r="AY119" s="956" t="str">
        <f t="shared" si="16"/>
        <v/>
      </c>
      <c r="AZ119" s="956" t="str">
        <f t="shared" si="16"/>
        <v/>
      </c>
      <c r="BA119" s="956" t="str">
        <f t="shared" si="16"/>
        <v/>
      </c>
      <c r="BB119" s="956" t="str">
        <f t="shared" si="16"/>
        <v/>
      </c>
      <c r="BC119" s="956" t="str">
        <f t="shared" si="16"/>
        <v/>
      </c>
      <c r="BD119" s="956" t="str">
        <f t="shared" si="16"/>
        <v/>
      </c>
      <c r="BE119" s="956" t="str">
        <f t="shared" si="16"/>
        <v/>
      </c>
      <c r="BF119" s="956" t="str">
        <f t="shared" si="16"/>
        <v/>
      </c>
      <c r="BG119" s="956" t="str">
        <f t="shared" si="16"/>
        <v/>
      </c>
      <c r="BH119" s="956" t="str">
        <f t="shared" si="16"/>
        <v/>
      </c>
      <c r="BI119" s="956" t="str">
        <f t="shared" si="16"/>
        <v/>
      </c>
      <c r="BJ119" s="956" t="str">
        <f t="shared" si="16"/>
        <v/>
      </c>
      <c r="BK119" s="956" t="str">
        <f t="shared" si="16"/>
        <v/>
      </c>
      <c r="BL119" s="956" t="str">
        <f t="shared" si="16"/>
        <v/>
      </c>
      <c r="BM119" s="956" t="str">
        <f t="shared" si="16"/>
        <v/>
      </c>
      <c r="BN119" s="956" t="str">
        <f t="shared" si="16"/>
        <v/>
      </c>
      <c r="BO119" s="956" t="str">
        <f t="shared" si="16"/>
        <v/>
      </c>
      <c r="BP119" s="956" t="str">
        <f t="shared" si="16"/>
        <v/>
      </c>
      <c r="BQ119" s="956" t="str">
        <f t="shared" si="16"/>
        <v/>
      </c>
      <c r="BR119" s="956" t="str">
        <f t="shared" si="16"/>
        <v/>
      </c>
      <c r="BS119" s="956" t="str">
        <f t="shared" si="16"/>
        <v/>
      </c>
      <c r="BT119" s="956" t="str">
        <f t="shared" si="11"/>
        <v/>
      </c>
      <c r="BU119" s="956" t="str">
        <f t="shared" si="11"/>
        <v/>
      </c>
      <c r="BV119" s="956" t="str">
        <f t="shared" si="11"/>
        <v/>
      </c>
      <c r="BW119" s="956" t="str">
        <f t="shared" si="11"/>
        <v/>
      </c>
      <c r="BX119" s="956" t="str">
        <f t="shared" si="11"/>
        <v/>
      </c>
      <c r="BY119" s="956" t="str">
        <f t="shared" si="11"/>
        <v/>
      </c>
    </row>
    <row r="120" spans="2:77" hidden="1">
      <c r="B120" s="909">
        <v>437</v>
      </c>
      <c r="C120" s="967" t="s">
        <v>1252</v>
      </c>
      <c r="H120" s="956" t="str">
        <f t="shared" si="17"/>
        <v/>
      </c>
      <c r="I120" s="956" t="str">
        <f t="shared" si="15"/>
        <v/>
      </c>
      <c r="J120" s="956" t="str">
        <f t="shared" si="15"/>
        <v/>
      </c>
      <c r="K120" s="956" t="str">
        <f t="shared" si="15"/>
        <v/>
      </c>
      <c r="L120" s="956" t="str">
        <f t="shared" si="15"/>
        <v/>
      </c>
      <c r="M120" s="956" t="str">
        <f t="shared" si="15"/>
        <v/>
      </c>
      <c r="N120" s="956" t="str">
        <f t="shared" si="15"/>
        <v/>
      </c>
      <c r="O120" s="956" t="str">
        <f t="shared" si="15"/>
        <v/>
      </c>
      <c r="P120" s="956" t="str">
        <f t="shared" si="15"/>
        <v/>
      </c>
      <c r="Q120" s="956" t="str">
        <f t="shared" si="15"/>
        <v/>
      </c>
      <c r="R120" s="956" t="str">
        <f t="shared" si="15"/>
        <v/>
      </c>
      <c r="S120" s="956" t="str">
        <f t="shared" si="15"/>
        <v/>
      </c>
      <c r="T120" s="956" t="str">
        <f t="shared" si="15"/>
        <v/>
      </c>
      <c r="U120" s="956" t="str">
        <f t="shared" si="15"/>
        <v/>
      </c>
      <c r="V120" s="956" t="str">
        <f t="shared" si="15"/>
        <v/>
      </c>
      <c r="W120" s="956" t="str">
        <f t="shared" si="15"/>
        <v/>
      </c>
      <c r="X120" s="956" t="str">
        <f t="shared" si="15"/>
        <v/>
      </c>
      <c r="Y120" s="956" t="str">
        <f t="shared" si="15"/>
        <v/>
      </c>
      <c r="Z120" s="956" t="str">
        <f t="shared" si="15"/>
        <v/>
      </c>
      <c r="AA120" s="956" t="str">
        <f t="shared" si="15"/>
        <v/>
      </c>
      <c r="AB120" s="956" t="str">
        <f t="shared" si="15"/>
        <v/>
      </c>
      <c r="AC120" s="956" t="str">
        <f t="shared" si="15"/>
        <v/>
      </c>
      <c r="AD120" s="956" t="str">
        <f t="shared" si="15"/>
        <v/>
      </c>
      <c r="AE120" s="956" t="str">
        <f t="shared" si="15"/>
        <v/>
      </c>
      <c r="AF120" s="956" t="str">
        <f t="shared" si="15"/>
        <v/>
      </c>
      <c r="AG120" s="956" t="str">
        <f t="shared" si="15"/>
        <v/>
      </c>
      <c r="AH120" s="956" t="str">
        <f t="shared" si="15"/>
        <v/>
      </c>
      <c r="AI120" s="956" t="str">
        <f t="shared" si="10"/>
        <v/>
      </c>
      <c r="AJ120" s="956" t="str">
        <f t="shared" si="10"/>
        <v/>
      </c>
      <c r="AK120" s="956" t="str">
        <f t="shared" si="10"/>
        <v/>
      </c>
      <c r="AL120" s="956" t="str">
        <f t="shared" si="10"/>
        <v/>
      </c>
      <c r="AM120" s="956" t="str">
        <f t="shared" si="10"/>
        <v/>
      </c>
      <c r="AN120" s="956" t="str">
        <f t="shared" si="10"/>
        <v/>
      </c>
      <c r="AP120" s="909">
        <v>437</v>
      </c>
      <c r="AQ120" s="961" t="s">
        <v>1252</v>
      </c>
      <c r="AR120" s="959"/>
      <c r="AS120" s="960" t="str">
        <f t="shared" si="14"/>
        <v/>
      </c>
      <c r="AT120" s="960" t="str">
        <f t="shared" si="16"/>
        <v/>
      </c>
      <c r="AU120" s="960" t="str">
        <f t="shared" si="16"/>
        <v/>
      </c>
      <c r="AV120" s="960" t="str">
        <f t="shared" si="16"/>
        <v/>
      </c>
      <c r="AW120" s="960" t="str">
        <f t="shared" si="16"/>
        <v/>
      </c>
      <c r="AX120" s="956" t="str">
        <f t="shared" si="16"/>
        <v/>
      </c>
      <c r="AY120" s="956" t="str">
        <f t="shared" si="16"/>
        <v/>
      </c>
      <c r="AZ120" s="956" t="str">
        <f t="shared" si="16"/>
        <v/>
      </c>
      <c r="BA120" s="956" t="str">
        <f t="shared" si="16"/>
        <v/>
      </c>
      <c r="BB120" s="956" t="str">
        <f t="shared" si="16"/>
        <v/>
      </c>
      <c r="BC120" s="956" t="str">
        <f t="shared" si="16"/>
        <v/>
      </c>
      <c r="BD120" s="956" t="str">
        <f t="shared" si="16"/>
        <v/>
      </c>
      <c r="BE120" s="956" t="str">
        <f t="shared" si="16"/>
        <v/>
      </c>
      <c r="BF120" s="956" t="str">
        <f t="shared" si="16"/>
        <v/>
      </c>
      <c r="BG120" s="956" t="str">
        <f t="shared" si="16"/>
        <v/>
      </c>
      <c r="BH120" s="956" t="str">
        <f t="shared" si="16"/>
        <v/>
      </c>
      <c r="BI120" s="956" t="str">
        <f t="shared" si="16"/>
        <v/>
      </c>
      <c r="BJ120" s="956" t="str">
        <f t="shared" si="16"/>
        <v/>
      </c>
      <c r="BK120" s="956" t="str">
        <f t="shared" si="16"/>
        <v/>
      </c>
      <c r="BL120" s="956" t="str">
        <f t="shared" si="16"/>
        <v/>
      </c>
      <c r="BM120" s="956" t="str">
        <f t="shared" si="16"/>
        <v/>
      </c>
      <c r="BN120" s="956" t="str">
        <f t="shared" si="16"/>
        <v/>
      </c>
      <c r="BO120" s="956" t="str">
        <f t="shared" si="16"/>
        <v/>
      </c>
      <c r="BP120" s="956" t="str">
        <f t="shared" si="16"/>
        <v/>
      </c>
      <c r="BQ120" s="956" t="str">
        <f t="shared" si="16"/>
        <v/>
      </c>
      <c r="BR120" s="956" t="str">
        <f t="shared" si="16"/>
        <v/>
      </c>
      <c r="BS120" s="956" t="str">
        <f t="shared" si="16"/>
        <v/>
      </c>
      <c r="BT120" s="956" t="str">
        <f t="shared" si="11"/>
        <v/>
      </c>
      <c r="BU120" s="956" t="str">
        <f t="shared" si="11"/>
        <v/>
      </c>
      <c r="BV120" s="956" t="str">
        <f t="shared" si="11"/>
        <v/>
      </c>
      <c r="BW120" s="956" t="str">
        <f t="shared" si="11"/>
        <v/>
      </c>
      <c r="BX120" s="956" t="str">
        <f t="shared" si="11"/>
        <v/>
      </c>
      <c r="BY120" s="956" t="str">
        <f t="shared" si="11"/>
        <v/>
      </c>
    </row>
    <row r="121" spans="2:77">
      <c r="B121" s="929">
        <v>438</v>
      </c>
      <c r="C121" s="968" t="s">
        <v>127</v>
      </c>
      <c r="H121" s="956">
        <f t="shared" si="17"/>
        <v>1</v>
      </c>
      <c r="I121" s="956">
        <f t="shared" si="15"/>
        <v>1</v>
      </c>
      <c r="J121" s="956">
        <f t="shared" si="15"/>
        <v>1</v>
      </c>
      <c r="K121" s="956">
        <f t="shared" si="15"/>
        <v>0</v>
      </c>
      <c r="L121" s="956">
        <f t="shared" si="15"/>
        <v>0</v>
      </c>
      <c r="M121" s="956">
        <f t="shared" si="15"/>
        <v>0</v>
      </c>
      <c r="N121" s="956">
        <f t="shared" si="15"/>
        <v>0</v>
      </c>
      <c r="O121" s="956">
        <f t="shared" si="15"/>
        <v>0</v>
      </c>
      <c r="P121" s="956">
        <f t="shared" si="15"/>
        <v>0</v>
      </c>
      <c r="Q121" s="956">
        <f t="shared" si="15"/>
        <v>0</v>
      </c>
      <c r="R121" s="956">
        <f t="shared" si="15"/>
        <v>0</v>
      </c>
      <c r="S121" s="956">
        <f t="shared" si="15"/>
        <v>0</v>
      </c>
      <c r="T121" s="956">
        <f t="shared" si="15"/>
        <v>0</v>
      </c>
      <c r="U121" s="956">
        <f t="shared" si="15"/>
        <v>0</v>
      </c>
      <c r="V121" s="956">
        <f t="shared" si="15"/>
        <v>0</v>
      </c>
      <c r="W121" s="956">
        <f t="shared" si="15"/>
        <v>0</v>
      </c>
      <c r="X121" s="956">
        <f t="shared" si="15"/>
        <v>0</v>
      </c>
      <c r="Y121" s="956">
        <f t="shared" si="15"/>
        <v>0</v>
      </c>
      <c r="Z121" s="956">
        <f t="shared" si="15"/>
        <v>0</v>
      </c>
      <c r="AA121" s="956">
        <f t="shared" si="15"/>
        <v>0</v>
      </c>
      <c r="AB121" s="956">
        <f t="shared" si="15"/>
        <v>0</v>
      </c>
      <c r="AC121" s="956">
        <f t="shared" si="15"/>
        <v>0</v>
      </c>
      <c r="AD121" s="956">
        <f t="shared" si="15"/>
        <v>0</v>
      </c>
      <c r="AE121" s="956">
        <f t="shared" si="15"/>
        <v>0</v>
      </c>
      <c r="AF121" s="956">
        <f t="shared" si="15"/>
        <v>0</v>
      </c>
      <c r="AG121" s="956">
        <f t="shared" si="15"/>
        <v>0</v>
      </c>
      <c r="AH121" s="956">
        <f t="shared" si="15"/>
        <v>0</v>
      </c>
      <c r="AI121" s="956" t="str">
        <f t="shared" si="10"/>
        <v/>
      </c>
      <c r="AJ121" s="956" t="str">
        <f t="shared" si="10"/>
        <v/>
      </c>
      <c r="AK121" s="956" t="str">
        <f t="shared" si="10"/>
        <v/>
      </c>
      <c r="AL121" s="956" t="str">
        <f t="shared" si="10"/>
        <v/>
      </c>
      <c r="AM121" s="956" t="str">
        <f t="shared" si="10"/>
        <v/>
      </c>
      <c r="AN121" s="956" t="str">
        <f t="shared" si="10"/>
        <v/>
      </c>
      <c r="AP121" s="929">
        <v>438</v>
      </c>
      <c r="AQ121" s="962" t="s">
        <v>127</v>
      </c>
      <c r="AR121" s="959"/>
      <c r="AS121" s="960">
        <f t="shared" si="14"/>
        <v>1</v>
      </c>
      <c r="AT121" s="960">
        <f t="shared" si="16"/>
        <v>1</v>
      </c>
      <c r="AU121" s="960">
        <f t="shared" si="16"/>
        <v>1</v>
      </c>
      <c r="AV121" s="960">
        <f>IFERROR(AV31/$AR31,"")</f>
        <v>0</v>
      </c>
      <c r="AW121" s="960">
        <f t="shared" si="16"/>
        <v>0</v>
      </c>
      <c r="AX121" s="956">
        <f t="shared" si="16"/>
        <v>0</v>
      </c>
      <c r="AY121" s="956">
        <f t="shared" si="16"/>
        <v>0</v>
      </c>
      <c r="AZ121" s="956">
        <f t="shared" si="16"/>
        <v>0</v>
      </c>
      <c r="BA121" s="956">
        <f t="shared" si="16"/>
        <v>0</v>
      </c>
      <c r="BB121" s="956">
        <f t="shared" si="16"/>
        <v>0</v>
      </c>
      <c r="BC121" s="956">
        <f t="shared" si="16"/>
        <v>0</v>
      </c>
      <c r="BD121" s="956">
        <f t="shared" si="16"/>
        <v>0</v>
      </c>
      <c r="BE121" s="956">
        <f t="shared" si="16"/>
        <v>0</v>
      </c>
      <c r="BF121" s="956">
        <f t="shared" si="16"/>
        <v>0</v>
      </c>
      <c r="BG121" s="956">
        <f t="shared" si="16"/>
        <v>0</v>
      </c>
      <c r="BH121" s="956">
        <f t="shared" si="16"/>
        <v>0</v>
      </c>
      <c r="BI121" s="956">
        <f t="shared" si="16"/>
        <v>0</v>
      </c>
      <c r="BJ121" s="956">
        <f t="shared" si="16"/>
        <v>0</v>
      </c>
      <c r="BK121" s="956">
        <f t="shared" si="16"/>
        <v>0</v>
      </c>
      <c r="BL121" s="956">
        <f t="shared" si="16"/>
        <v>0</v>
      </c>
      <c r="BM121" s="956">
        <f t="shared" si="16"/>
        <v>0</v>
      </c>
      <c r="BN121" s="956">
        <f t="shared" si="16"/>
        <v>0</v>
      </c>
      <c r="BO121" s="956">
        <f t="shared" si="16"/>
        <v>0</v>
      </c>
      <c r="BP121" s="956">
        <f t="shared" si="16"/>
        <v>0</v>
      </c>
      <c r="BQ121" s="956">
        <f t="shared" si="16"/>
        <v>0</v>
      </c>
      <c r="BR121" s="956">
        <f t="shared" si="16"/>
        <v>0</v>
      </c>
      <c r="BS121" s="956">
        <f t="shared" si="16"/>
        <v>0</v>
      </c>
      <c r="BT121" s="956" t="str">
        <f t="shared" si="11"/>
        <v/>
      </c>
      <c r="BU121" s="956" t="str">
        <f t="shared" si="11"/>
        <v/>
      </c>
      <c r="BV121" s="956" t="str">
        <f t="shared" si="11"/>
        <v/>
      </c>
      <c r="BW121" s="956" t="str">
        <f t="shared" si="11"/>
        <v/>
      </c>
      <c r="BX121" s="956" t="str">
        <f t="shared" si="11"/>
        <v/>
      </c>
      <c r="BY121" s="956" t="str">
        <f t="shared" si="11"/>
        <v/>
      </c>
    </row>
    <row r="122" spans="2:77" hidden="1">
      <c r="B122" s="897">
        <v>439</v>
      </c>
      <c r="C122" s="969" t="s">
        <v>1253</v>
      </c>
      <c r="H122" s="956" t="str">
        <f t="shared" si="17"/>
        <v/>
      </c>
      <c r="I122" s="956" t="str">
        <f t="shared" si="15"/>
        <v/>
      </c>
      <c r="J122" s="956" t="str">
        <f t="shared" si="15"/>
        <v/>
      </c>
      <c r="K122" s="956" t="str">
        <f t="shared" si="15"/>
        <v/>
      </c>
      <c r="L122" s="956" t="str">
        <f t="shared" si="15"/>
        <v/>
      </c>
      <c r="M122" s="956" t="str">
        <f t="shared" si="15"/>
        <v/>
      </c>
      <c r="N122" s="956" t="str">
        <f t="shared" si="15"/>
        <v/>
      </c>
      <c r="O122" s="956" t="str">
        <f t="shared" si="15"/>
        <v/>
      </c>
      <c r="P122" s="956" t="str">
        <f t="shared" si="15"/>
        <v/>
      </c>
      <c r="Q122" s="956" t="str">
        <f t="shared" si="15"/>
        <v/>
      </c>
      <c r="R122" s="956" t="str">
        <f t="shared" si="15"/>
        <v/>
      </c>
      <c r="S122" s="956" t="str">
        <f t="shared" si="15"/>
        <v/>
      </c>
      <c r="T122" s="956" t="str">
        <f t="shared" si="15"/>
        <v/>
      </c>
      <c r="U122" s="956" t="str">
        <f t="shared" si="15"/>
        <v/>
      </c>
      <c r="V122" s="956" t="str">
        <f t="shared" si="15"/>
        <v/>
      </c>
      <c r="W122" s="956" t="str">
        <f t="shared" si="15"/>
        <v/>
      </c>
      <c r="X122" s="956" t="str">
        <f t="shared" si="15"/>
        <v/>
      </c>
      <c r="Y122" s="956" t="str">
        <f t="shared" si="15"/>
        <v/>
      </c>
      <c r="Z122" s="956" t="str">
        <f t="shared" si="15"/>
        <v/>
      </c>
      <c r="AA122" s="956" t="str">
        <f t="shared" si="15"/>
        <v/>
      </c>
      <c r="AB122" s="956" t="str">
        <f t="shared" si="15"/>
        <v/>
      </c>
      <c r="AC122" s="956" t="str">
        <f t="shared" si="15"/>
        <v/>
      </c>
      <c r="AD122" s="956" t="str">
        <f t="shared" si="15"/>
        <v/>
      </c>
      <c r="AE122" s="956" t="str">
        <f t="shared" si="15"/>
        <v/>
      </c>
      <c r="AF122" s="956" t="str">
        <f t="shared" si="15"/>
        <v/>
      </c>
      <c r="AG122" s="956" t="str">
        <f t="shared" si="15"/>
        <v/>
      </c>
      <c r="AH122" s="956" t="str">
        <f t="shared" si="15"/>
        <v/>
      </c>
      <c r="AI122" s="956" t="str">
        <f t="shared" si="10"/>
        <v/>
      </c>
      <c r="AJ122" s="956" t="str">
        <f t="shared" si="10"/>
        <v/>
      </c>
      <c r="AK122" s="956" t="str">
        <f t="shared" si="10"/>
        <v/>
      </c>
      <c r="AL122" s="956" t="str">
        <f t="shared" si="10"/>
        <v/>
      </c>
      <c r="AM122" s="956" t="str">
        <f t="shared" si="10"/>
        <v/>
      </c>
      <c r="AN122" s="956" t="str">
        <f t="shared" si="10"/>
        <v/>
      </c>
      <c r="AP122" s="897">
        <v>439</v>
      </c>
      <c r="AQ122" s="963" t="s">
        <v>1253</v>
      </c>
      <c r="AR122" s="959"/>
      <c r="AS122" s="960" t="str">
        <f t="shared" si="14"/>
        <v/>
      </c>
      <c r="AT122" s="960" t="str">
        <f t="shared" si="16"/>
        <v/>
      </c>
      <c r="AU122" s="960" t="str">
        <f t="shared" si="16"/>
        <v/>
      </c>
      <c r="AV122" s="960" t="str">
        <f t="shared" si="16"/>
        <v/>
      </c>
      <c r="AW122" s="960" t="str">
        <f t="shared" si="16"/>
        <v/>
      </c>
      <c r="AX122" s="956" t="str">
        <f t="shared" si="16"/>
        <v/>
      </c>
      <c r="AY122" s="956" t="str">
        <f t="shared" si="16"/>
        <v/>
      </c>
      <c r="AZ122" s="956" t="str">
        <f t="shared" si="16"/>
        <v/>
      </c>
      <c r="BA122" s="956" t="str">
        <f t="shared" si="16"/>
        <v/>
      </c>
      <c r="BB122" s="956" t="str">
        <f t="shared" si="16"/>
        <v/>
      </c>
      <c r="BC122" s="956" t="str">
        <f t="shared" si="16"/>
        <v/>
      </c>
      <c r="BD122" s="956" t="str">
        <f t="shared" si="16"/>
        <v/>
      </c>
      <c r="BE122" s="956" t="str">
        <f t="shared" si="16"/>
        <v/>
      </c>
      <c r="BF122" s="956" t="str">
        <f t="shared" si="16"/>
        <v/>
      </c>
      <c r="BG122" s="956" t="str">
        <f t="shared" si="16"/>
        <v/>
      </c>
      <c r="BH122" s="956" t="str">
        <f t="shared" si="16"/>
        <v/>
      </c>
      <c r="BI122" s="956" t="str">
        <f t="shared" si="16"/>
        <v/>
      </c>
      <c r="BJ122" s="956" t="str">
        <f t="shared" si="16"/>
        <v/>
      </c>
      <c r="BK122" s="956" t="str">
        <f t="shared" si="16"/>
        <v/>
      </c>
      <c r="BL122" s="956" t="str">
        <f t="shared" si="16"/>
        <v/>
      </c>
      <c r="BM122" s="956" t="str">
        <f t="shared" si="16"/>
        <v/>
      </c>
      <c r="BN122" s="956" t="str">
        <f t="shared" si="16"/>
        <v/>
      </c>
      <c r="BO122" s="956" t="str">
        <f t="shared" si="16"/>
        <v/>
      </c>
      <c r="BP122" s="956" t="str">
        <f t="shared" si="16"/>
        <v/>
      </c>
      <c r="BQ122" s="956" t="str">
        <f t="shared" si="16"/>
        <v/>
      </c>
      <c r="BR122" s="956" t="str">
        <f t="shared" si="16"/>
        <v/>
      </c>
      <c r="BS122" s="956" t="str">
        <f t="shared" si="16"/>
        <v/>
      </c>
      <c r="BT122" s="956" t="str">
        <f t="shared" si="11"/>
        <v/>
      </c>
      <c r="BU122" s="956" t="str">
        <f t="shared" si="11"/>
        <v/>
      </c>
      <c r="BV122" s="956" t="str">
        <f t="shared" si="11"/>
        <v/>
      </c>
      <c r="BW122" s="956" t="str">
        <f t="shared" si="11"/>
        <v/>
      </c>
      <c r="BX122" s="956" t="str">
        <f t="shared" si="11"/>
        <v/>
      </c>
      <c r="BY122" s="956" t="str">
        <f t="shared" si="11"/>
        <v/>
      </c>
    </row>
    <row r="123" spans="2:77" hidden="1">
      <c r="B123" s="903">
        <v>440</v>
      </c>
      <c r="C123" s="967" t="s">
        <v>1254</v>
      </c>
      <c r="H123" s="956" t="str">
        <f t="shared" si="17"/>
        <v/>
      </c>
      <c r="I123" s="956" t="str">
        <f t="shared" si="15"/>
        <v/>
      </c>
      <c r="J123" s="956" t="str">
        <f t="shared" si="15"/>
        <v/>
      </c>
      <c r="K123" s="956" t="str">
        <f t="shared" si="15"/>
        <v/>
      </c>
      <c r="L123" s="956" t="str">
        <f t="shared" si="15"/>
        <v/>
      </c>
      <c r="M123" s="956" t="str">
        <f t="shared" si="15"/>
        <v/>
      </c>
      <c r="N123" s="956" t="str">
        <f t="shared" si="15"/>
        <v/>
      </c>
      <c r="O123" s="956" t="str">
        <f t="shared" si="15"/>
        <v/>
      </c>
      <c r="P123" s="956" t="str">
        <f t="shared" si="15"/>
        <v/>
      </c>
      <c r="Q123" s="956" t="str">
        <f t="shared" si="15"/>
        <v/>
      </c>
      <c r="R123" s="956" t="str">
        <f t="shared" si="15"/>
        <v/>
      </c>
      <c r="S123" s="956" t="str">
        <f t="shared" si="15"/>
        <v/>
      </c>
      <c r="T123" s="956" t="str">
        <f t="shared" si="15"/>
        <v/>
      </c>
      <c r="U123" s="956" t="str">
        <f t="shared" si="15"/>
        <v/>
      </c>
      <c r="V123" s="956" t="str">
        <f t="shared" si="15"/>
        <v/>
      </c>
      <c r="W123" s="956" t="str">
        <f t="shared" si="15"/>
        <v/>
      </c>
      <c r="X123" s="956" t="str">
        <f t="shared" si="15"/>
        <v/>
      </c>
      <c r="Y123" s="956" t="str">
        <f t="shared" si="15"/>
        <v/>
      </c>
      <c r="Z123" s="956" t="str">
        <f t="shared" si="15"/>
        <v/>
      </c>
      <c r="AA123" s="956" t="str">
        <f t="shared" si="15"/>
        <v/>
      </c>
      <c r="AB123" s="956" t="str">
        <f t="shared" si="15"/>
        <v/>
      </c>
      <c r="AC123" s="956" t="str">
        <f t="shared" si="15"/>
        <v/>
      </c>
      <c r="AD123" s="956" t="str">
        <f t="shared" si="15"/>
        <v/>
      </c>
      <c r="AE123" s="956" t="str">
        <f t="shared" si="15"/>
        <v/>
      </c>
      <c r="AF123" s="956" t="str">
        <f t="shared" si="15"/>
        <v/>
      </c>
      <c r="AG123" s="956" t="str">
        <f t="shared" si="15"/>
        <v/>
      </c>
      <c r="AH123" s="956" t="str">
        <f t="shared" si="15"/>
        <v/>
      </c>
      <c r="AI123" s="956" t="str">
        <f t="shared" si="10"/>
        <v/>
      </c>
      <c r="AJ123" s="956" t="str">
        <f t="shared" si="10"/>
        <v/>
      </c>
      <c r="AK123" s="956" t="str">
        <f t="shared" si="10"/>
        <v/>
      </c>
      <c r="AL123" s="956" t="str">
        <f t="shared" si="10"/>
        <v/>
      </c>
      <c r="AM123" s="956" t="str">
        <f t="shared" si="10"/>
        <v/>
      </c>
      <c r="AN123" s="956" t="str">
        <f t="shared" si="10"/>
        <v/>
      </c>
      <c r="AP123" s="903">
        <v>440</v>
      </c>
      <c r="AQ123" s="961" t="s">
        <v>1254</v>
      </c>
      <c r="AR123" s="959"/>
      <c r="AS123" s="960" t="str">
        <f t="shared" si="14"/>
        <v/>
      </c>
      <c r="AT123" s="960" t="str">
        <f t="shared" si="16"/>
        <v/>
      </c>
      <c r="AU123" s="960" t="str">
        <f t="shared" si="16"/>
        <v/>
      </c>
      <c r="AV123" s="960" t="str">
        <f t="shared" si="16"/>
        <v/>
      </c>
      <c r="AW123" s="960" t="str">
        <f t="shared" si="16"/>
        <v/>
      </c>
      <c r="AX123" s="956" t="str">
        <f t="shared" si="16"/>
        <v/>
      </c>
      <c r="AY123" s="956" t="str">
        <f t="shared" si="16"/>
        <v/>
      </c>
      <c r="AZ123" s="956" t="str">
        <f t="shared" si="16"/>
        <v/>
      </c>
      <c r="BA123" s="956" t="str">
        <f t="shared" si="16"/>
        <v/>
      </c>
      <c r="BB123" s="956" t="str">
        <f t="shared" si="16"/>
        <v/>
      </c>
      <c r="BC123" s="956" t="str">
        <f t="shared" si="16"/>
        <v/>
      </c>
      <c r="BD123" s="956" t="str">
        <f t="shared" si="16"/>
        <v/>
      </c>
      <c r="BE123" s="956" t="str">
        <f t="shared" si="16"/>
        <v/>
      </c>
      <c r="BF123" s="956" t="str">
        <f t="shared" si="16"/>
        <v/>
      </c>
      <c r="BG123" s="956" t="str">
        <f t="shared" si="16"/>
        <v/>
      </c>
      <c r="BH123" s="956" t="str">
        <f t="shared" si="16"/>
        <v/>
      </c>
      <c r="BI123" s="956" t="str">
        <f t="shared" si="16"/>
        <v/>
      </c>
      <c r="BJ123" s="956" t="str">
        <f t="shared" si="16"/>
        <v/>
      </c>
      <c r="BK123" s="956" t="str">
        <f t="shared" si="16"/>
        <v/>
      </c>
      <c r="BL123" s="956" t="str">
        <f t="shared" si="16"/>
        <v/>
      </c>
      <c r="BM123" s="956" t="str">
        <f t="shared" si="16"/>
        <v/>
      </c>
      <c r="BN123" s="956" t="str">
        <f t="shared" si="16"/>
        <v/>
      </c>
      <c r="BO123" s="956" t="str">
        <f t="shared" si="16"/>
        <v/>
      </c>
      <c r="BP123" s="956" t="str">
        <f t="shared" si="16"/>
        <v/>
      </c>
      <c r="BQ123" s="956" t="str">
        <f t="shared" si="16"/>
        <v/>
      </c>
      <c r="BR123" s="956" t="str">
        <f t="shared" si="16"/>
        <v/>
      </c>
      <c r="BS123" s="956" t="str">
        <f t="shared" si="16"/>
        <v/>
      </c>
      <c r="BT123" s="956" t="str">
        <f t="shared" si="11"/>
        <v/>
      </c>
      <c r="BU123" s="956" t="str">
        <f t="shared" si="11"/>
        <v/>
      </c>
      <c r="BV123" s="956" t="str">
        <f t="shared" si="11"/>
        <v/>
      </c>
      <c r="BW123" s="956" t="str">
        <f t="shared" si="11"/>
        <v/>
      </c>
      <c r="BX123" s="956" t="str">
        <f t="shared" si="11"/>
        <v/>
      </c>
      <c r="BY123" s="956" t="str">
        <f t="shared" si="11"/>
        <v/>
      </c>
    </row>
    <row r="124" spans="2:77" hidden="1">
      <c r="B124" s="909">
        <v>441</v>
      </c>
      <c r="C124" s="967" t="s">
        <v>1255</v>
      </c>
      <c r="H124" s="956" t="str">
        <f t="shared" si="17"/>
        <v/>
      </c>
      <c r="I124" s="956" t="str">
        <f t="shared" si="15"/>
        <v/>
      </c>
      <c r="J124" s="956" t="str">
        <f t="shared" si="15"/>
        <v/>
      </c>
      <c r="K124" s="956" t="str">
        <f t="shared" si="15"/>
        <v/>
      </c>
      <c r="L124" s="956" t="str">
        <f t="shared" si="15"/>
        <v/>
      </c>
      <c r="M124" s="956" t="str">
        <f t="shared" si="15"/>
        <v/>
      </c>
      <c r="N124" s="956" t="str">
        <f t="shared" si="15"/>
        <v/>
      </c>
      <c r="O124" s="956" t="str">
        <f t="shared" si="15"/>
        <v/>
      </c>
      <c r="P124" s="956" t="str">
        <f t="shared" si="15"/>
        <v/>
      </c>
      <c r="Q124" s="956" t="str">
        <f t="shared" si="15"/>
        <v/>
      </c>
      <c r="R124" s="956" t="str">
        <f t="shared" si="15"/>
        <v/>
      </c>
      <c r="S124" s="956" t="str">
        <f t="shared" si="15"/>
        <v/>
      </c>
      <c r="T124" s="956" t="str">
        <f t="shared" si="15"/>
        <v/>
      </c>
      <c r="U124" s="956" t="str">
        <f t="shared" si="15"/>
        <v/>
      </c>
      <c r="V124" s="956" t="str">
        <f t="shared" si="15"/>
        <v/>
      </c>
      <c r="W124" s="956" t="str">
        <f t="shared" si="15"/>
        <v/>
      </c>
      <c r="X124" s="956" t="str">
        <f t="shared" si="15"/>
        <v/>
      </c>
      <c r="Y124" s="956" t="str">
        <f t="shared" si="15"/>
        <v/>
      </c>
      <c r="Z124" s="956" t="str">
        <f t="shared" si="15"/>
        <v/>
      </c>
      <c r="AA124" s="956" t="str">
        <f t="shared" si="15"/>
        <v/>
      </c>
      <c r="AB124" s="956" t="str">
        <f t="shared" si="15"/>
        <v/>
      </c>
      <c r="AC124" s="956" t="str">
        <f t="shared" si="15"/>
        <v/>
      </c>
      <c r="AD124" s="956" t="str">
        <f t="shared" si="15"/>
        <v/>
      </c>
      <c r="AE124" s="956" t="str">
        <f t="shared" si="15"/>
        <v/>
      </c>
      <c r="AF124" s="956" t="str">
        <f t="shared" si="15"/>
        <v/>
      </c>
      <c r="AG124" s="956" t="str">
        <f t="shared" si="15"/>
        <v/>
      </c>
      <c r="AH124" s="956" t="str">
        <f t="shared" si="15"/>
        <v/>
      </c>
      <c r="AI124" s="956" t="str">
        <f t="shared" si="10"/>
        <v/>
      </c>
      <c r="AJ124" s="956" t="str">
        <f t="shared" si="10"/>
        <v/>
      </c>
      <c r="AK124" s="956" t="str">
        <f t="shared" si="10"/>
        <v/>
      </c>
      <c r="AL124" s="956" t="str">
        <f t="shared" si="10"/>
        <v/>
      </c>
      <c r="AM124" s="956" t="str">
        <f t="shared" si="10"/>
        <v/>
      </c>
      <c r="AN124" s="956" t="str">
        <f t="shared" si="10"/>
        <v/>
      </c>
      <c r="AP124" s="909">
        <v>441</v>
      </c>
      <c r="AQ124" s="961" t="s">
        <v>1255</v>
      </c>
      <c r="AR124" s="959"/>
      <c r="AS124" s="960" t="str">
        <f t="shared" si="14"/>
        <v/>
      </c>
      <c r="AT124" s="960" t="str">
        <f t="shared" si="16"/>
        <v/>
      </c>
      <c r="AU124" s="960" t="str">
        <f t="shared" si="16"/>
        <v/>
      </c>
      <c r="AV124" s="960" t="str">
        <f t="shared" si="16"/>
        <v/>
      </c>
      <c r="AW124" s="960" t="str">
        <f t="shared" si="16"/>
        <v/>
      </c>
      <c r="AX124" s="956" t="str">
        <f t="shared" si="16"/>
        <v/>
      </c>
      <c r="AY124" s="956" t="str">
        <f t="shared" si="16"/>
        <v/>
      </c>
      <c r="AZ124" s="956" t="str">
        <f t="shared" si="16"/>
        <v/>
      </c>
      <c r="BA124" s="956" t="str">
        <f t="shared" si="16"/>
        <v/>
      </c>
      <c r="BB124" s="956" t="str">
        <f t="shared" si="16"/>
        <v/>
      </c>
      <c r="BC124" s="956" t="str">
        <f t="shared" si="16"/>
        <v/>
      </c>
      <c r="BD124" s="956" t="str">
        <f t="shared" si="16"/>
        <v/>
      </c>
      <c r="BE124" s="956" t="str">
        <f t="shared" si="16"/>
        <v/>
      </c>
      <c r="BF124" s="956" t="str">
        <f t="shared" si="16"/>
        <v/>
      </c>
      <c r="BG124" s="956" t="str">
        <f t="shared" si="16"/>
        <v/>
      </c>
      <c r="BH124" s="956" t="str">
        <f t="shared" si="16"/>
        <v/>
      </c>
      <c r="BI124" s="956" t="str">
        <f t="shared" si="16"/>
        <v/>
      </c>
      <c r="BJ124" s="956" t="str">
        <f t="shared" si="16"/>
        <v/>
      </c>
      <c r="BK124" s="956" t="str">
        <f t="shared" si="16"/>
        <v/>
      </c>
      <c r="BL124" s="956" t="str">
        <f t="shared" si="16"/>
        <v/>
      </c>
      <c r="BM124" s="956" t="str">
        <f t="shared" si="16"/>
        <v/>
      </c>
      <c r="BN124" s="956" t="str">
        <f t="shared" si="16"/>
        <v/>
      </c>
      <c r="BO124" s="956" t="str">
        <f t="shared" si="16"/>
        <v/>
      </c>
      <c r="BP124" s="956" t="str">
        <f t="shared" si="16"/>
        <v/>
      </c>
      <c r="BQ124" s="956" t="str">
        <f t="shared" si="16"/>
        <v/>
      </c>
      <c r="BR124" s="956" t="str">
        <f t="shared" si="16"/>
        <v/>
      </c>
      <c r="BS124" s="956" t="str">
        <f t="shared" si="16"/>
        <v/>
      </c>
      <c r="BT124" s="956" t="str">
        <f t="shared" si="11"/>
        <v/>
      </c>
      <c r="BU124" s="956" t="str">
        <f t="shared" si="11"/>
        <v/>
      </c>
      <c r="BV124" s="956" t="str">
        <f t="shared" si="11"/>
        <v/>
      </c>
      <c r="BW124" s="956" t="str">
        <f t="shared" si="11"/>
        <v/>
      </c>
      <c r="BX124" s="956" t="str">
        <f t="shared" si="11"/>
        <v/>
      </c>
      <c r="BY124" s="956" t="str">
        <f t="shared" si="11"/>
        <v/>
      </c>
    </row>
    <row r="125" spans="2:77" hidden="1">
      <c r="B125" s="903">
        <v>442</v>
      </c>
      <c r="C125" s="967" t="s">
        <v>1256</v>
      </c>
      <c r="H125" s="956" t="str">
        <f t="shared" si="17"/>
        <v/>
      </c>
      <c r="I125" s="956" t="str">
        <f t="shared" si="15"/>
        <v/>
      </c>
      <c r="J125" s="956" t="str">
        <f t="shared" si="15"/>
        <v/>
      </c>
      <c r="K125" s="956" t="str">
        <f t="shared" si="15"/>
        <v/>
      </c>
      <c r="L125" s="956" t="str">
        <f t="shared" si="15"/>
        <v/>
      </c>
      <c r="M125" s="956" t="str">
        <f t="shared" si="15"/>
        <v/>
      </c>
      <c r="N125" s="956" t="str">
        <f t="shared" si="15"/>
        <v/>
      </c>
      <c r="O125" s="956" t="str">
        <f t="shared" si="15"/>
        <v/>
      </c>
      <c r="P125" s="956" t="str">
        <f t="shared" si="15"/>
        <v/>
      </c>
      <c r="Q125" s="956" t="str">
        <f t="shared" si="15"/>
        <v/>
      </c>
      <c r="R125" s="956" t="str">
        <f t="shared" si="15"/>
        <v/>
      </c>
      <c r="S125" s="956" t="str">
        <f t="shared" si="15"/>
        <v/>
      </c>
      <c r="T125" s="956" t="str">
        <f t="shared" si="15"/>
        <v/>
      </c>
      <c r="U125" s="956" t="str">
        <f t="shared" si="15"/>
        <v/>
      </c>
      <c r="V125" s="956" t="str">
        <f t="shared" si="15"/>
        <v/>
      </c>
      <c r="W125" s="956" t="str">
        <f t="shared" si="15"/>
        <v/>
      </c>
      <c r="X125" s="956" t="str">
        <f t="shared" si="15"/>
        <v/>
      </c>
      <c r="Y125" s="956" t="str">
        <f t="shared" si="15"/>
        <v/>
      </c>
      <c r="Z125" s="956" t="str">
        <f t="shared" si="15"/>
        <v/>
      </c>
      <c r="AA125" s="956" t="str">
        <f t="shared" si="15"/>
        <v/>
      </c>
      <c r="AB125" s="956" t="str">
        <f t="shared" si="15"/>
        <v/>
      </c>
      <c r="AC125" s="956" t="str">
        <f t="shared" si="15"/>
        <v/>
      </c>
      <c r="AD125" s="956" t="str">
        <f t="shared" si="15"/>
        <v/>
      </c>
      <c r="AE125" s="956" t="str">
        <f t="shared" si="15"/>
        <v/>
      </c>
      <c r="AF125" s="956" t="str">
        <f t="shared" si="15"/>
        <v/>
      </c>
      <c r="AG125" s="956" t="str">
        <f t="shared" si="15"/>
        <v/>
      </c>
      <c r="AH125" s="956" t="str">
        <f t="shared" si="15"/>
        <v/>
      </c>
      <c r="AI125" s="956" t="str">
        <f t="shared" si="10"/>
        <v/>
      </c>
      <c r="AJ125" s="956" t="str">
        <f t="shared" si="10"/>
        <v/>
      </c>
      <c r="AK125" s="956" t="str">
        <f t="shared" si="10"/>
        <v/>
      </c>
      <c r="AL125" s="956" t="str">
        <f t="shared" si="10"/>
        <v/>
      </c>
      <c r="AM125" s="956" t="str">
        <f t="shared" si="10"/>
        <v/>
      </c>
      <c r="AN125" s="956" t="str">
        <f t="shared" si="10"/>
        <v/>
      </c>
      <c r="AP125" s="903">
        <v>442</v>
      </c>
      <c r="AQ125" s="961" t="s">
        <v>1256</v>
      </c>
      <c r="AR125" s="959"/>
      <c r="AS125" s="960" t="str">
        <f t="shared" si="14"/>
        <v/>
      </c>
      <c r="AT125" s="960" t="str">
        <f t="shared" si="16"/>
        <v/>
      </c>
      <c r="AU125" s="960" t="str">
        <f t="shared" si="16"/>
        <v/>
      </c>
      <c r="AV125" s="960" t="str">
        <f t="shared" si="16"/>
        <v/>
      </c>
      <c r="AW125" s="960" t="str">
        <f t="shared" si="16"/>
        <v/>
      </c>
      <c r="AX125" s="956" t="str">
        <f t="shared" si="16"/>
        <v/>
      </c>
      <c r="AY125" s="956" t="str">
        <f t="shared" si="16"/>
        <v/>
      </c>
      <c r="AZ125" s="956" t="str">
        <f t="shared" si="16"/>
        <v/>
      </c>
      <c r="BA125" s="956" t="str">
        <f t="shared" si="16"/>
        <v/>
      </c>
      <c r="BB125" s="956" t="str">
        <f t="shared" si="16"/>
        <v/>
      </c>
      <c r="BC125" s="956" t="str">
        <f t="shared" si="16"/>
        <v/>
      </c>
      <c r="BD125" s="956" t="str">
        <f t="shared" si="16"/>
        <v/>
      </c>
      <c r="BE125" s="956" t="str">
        <f t="shared" si="16"/>
        <v/>
      </c>
      <c r="BF125" s="956" t="str">
        <f t="shared" si="16"/>
        <v/>
      </c>
      <c r="BG125" s="956" t="str">
        <f t="shared" si="16"/>
        <v/>
      </c>
      <c r="BH125" s="956" t="str">
        <f t="shared" si="16"/>
        <v/>
      </c>
      <c r="BI125" s="956" t="str">
        <f t="shared" si="16"/>
        <v/>
      </c>
      <c r="BJ125" s="956" t="str">
        <f t="shared" si="16"/>
        <v/>
      </c>
      <c r="BK125" s="956" t="str">
        <f t="shared" si="16"/>
        <v/>
      </c>
      <c r="BL125" s="956" t="str">
        <f t="shared" si="16"/>
        <v/>
      </c>
      <c r="BM125" s="956" t="str">
        <f t="shared" si="16"/>
        <v/>
      </c>
      <c r="BN125" s="956" t="str">
        <f t="shared" si="16"/>
        <v/>
      </c>
      <c r="BO125" s="956" t="str">
        <f t="shared" si="16"/>
        <v/>
      </c>
      <c r="BP125" s="956" t="str">
        <f t="shared" si="16"/>
        <v/>
      </c>
      <c r="BQ125" s="956" t="str">
        <f t="shared" si="16"/>
        <v/>
      </c>
      <c r="BR125" s="956" t="str">
        <f t="shared" si="16"/>
        <v/>
      </c>
      <c r="BS125" s="956" t="str">
        <f t="shared" si="16"/>
        <v/>
      </c>
      <c r="BT125" s="956" t="str">
        <f t="shared" si="11"/>
        <v/>
      </c>
      <c r="BU125" s="956" t="str">
        <f t="shared" si="11"/>
        <v/>
      </c>
      <c r="BV125" s="956" t="str">
        <f t="shared" si="11"/>
        <v/>
      </c>
      <c r="BW125" s="956" t="str">
        <f t="shared" si="11"/>
        <v/>
      </c>
      <c r="BX125" s="956" t="str">
        <f t="shared" si="11"/>
        <v/>
      </c>
      <c r="BY125" s="956" t="str">
        <f t="shared" si="11"/>
        <v/>
      </c>
    </row>
    <row r="126" spans="2:77" hidden="1">
      <c r="B126" s="909">
        <v>443</v>
      </c>
      <c r="C126" s="967" t="s">
        <v>1257</v>
      </c>
      <c r="H126" s="956" t="str">
        <f t="shared" si="17"/>
        <v/>
      </c>
      <c r="I126" s="956" t="str">
        <f t="shared" si="15"/>
        <v/>
      </c>
      <c r="J126" s="956" t="str">
        <f t="shared" si="15"/>
        <v/>
      </c>
      <c r="K126" s="956" t="str">
        <f t="shared" si="15"/>
        <v/>
      </c>
      <c r="L126" s="956" t="str">
        <f t="shared" si="15"/>
        <v/>
      </c>
      <c r="M126" s="956" t="str">
        <f t="shared" si="15"/>
        <v/>
      </c>
      <c r="N126" s="956" t="str">
        <f t="shared" si="15"/>
        <v/>
      </c>
      <c r="O126" s="956" t="str">
        <f t="shared" ref="I126:AH136" si="18">IFERROR(O36/$G36,"")</f>
        <v/>
      </c>
      <c r="P126" s="956" t="str">
        <f t="shared" si="18"/>
        <v/>
      </c>
      <c r="Q126" s="956" t="str">
        <f t="shared" si="18"/>
        <v/>
      </c>
      <c r="R126" s="956" t="str">
        <f t="shared" si="18"/>
        <v/>
      </c>
      <c r="S126" s="956" t="str">
        <f t="shared" si="18"/>
        <v/>
      </c>
      <c r="T126" s="956" t="str">
        <f t="shared" si="18"/>
        <v/>
      </c>
      <c r="U126" s="956" t="str">
        <f t="shared" si="18"/>
        <v/>
      </c>
      <c r="V126" s="956" t="str">
        <f t="shared" si="18"/>
        <v/>
      </c>
      <c r="W126" s="956" t="str">
        <f t="shared" si="18"/>
        <v/>
      </c>
      <c r="X126" s="956" t="str">
        <f t="shared" si="18"/>
        <v/>
      </c>
      <c r="Y126" s="956" t="str">
        <f t="shared" si="18"/>
        <v/>
      </c>
      <c r="Z126" s="956" t="str">
        <f t="shared" si="18"/>
        <v/>
      </c>
      <c r="AA126" s="956" t="str">
        <f t="shared" si="18"/>
        <v/>
      </c>
      <c r="AB126" s="956" t="str">
        <f t="shared" si="18"/>
        <v/>
      </c>
      <c r="AC126" s="956" t="str">
        <f t="shared" si="18"/>
        <v/>
      </c>
      <c r="AD126" s="956" t="str">
        <f t="shared" si="18"/>
        <v/>
      </c>
      <c r="AE126" s="956" t="str">
        <f t="shared" si="18"/>
        <v/>
      </c>
      <c r="AF126" s="956" t="str">
        <f t="shared" si="18"/>
        <v/>
      </c>
      <c r="AG126" s="956" t="str">
        <f t="shared" si="18"/>
        <v/>
      </c>
      <c r="AH126" s="956" t="str">
        <f t="shared" si="18"/>
        <v/>
      </c>
      <c r="AI126" s="956" t="str">
        <f t="shared" ref="AI126:AN141" si="19">IFERROR(AI36/AH36,"")</f>
        <v/>
      </c>
      <c r="AJ126" s="956" t="str">
        <f t="shared" si="19"/>
        <v/>
      </c>
      <c r="AK126" s="956" t="str">
        <f t="shared" si="19"/>
        <v/>
      </c>
      <c r="AL126" s="956" t="str">
        <f t="shared" si="19"/>
        <v/>
      </c>
      <c r="AM126" s="956" t="str">
        <f t="shared" si="19"/>
        <v/>
      </c>
      <c r="AN126" s="956" t="str">
        <f t="shared" si="19"/>
        <v/>
      </c>
      <c r="AP126" s="909">
        <v>443</v>
      </c>
      <c r="AQ126" s="961" t="s">
        <v>1257</v>
      </c>
      <c r="AR126" s="959"/>
      <c r="AS126" s="960" t="str">
        <f t="shared" si="14"/>
        <v/>
      </c>
      <c r="AT126" s="960" t="str">
        <f t="shared" si="16"/>
        <v/>
      </c>
      <c r="AU126" s="960" t="str">
        <f t="shared" si="16"/>
        <v/>
      </c>
      <c r="AV126" s="960" t="str">
        <f t="shared" si="16"/>
        <v/>
      </c>
      <c r="AW126" s="960" t="str">
        <f t="shared" si="16"/>
        <v/>
      </c>
      <c r="AX126" s="956" t="str">
        <f t="shared" si="16"/>
        <v/>
      </c>
      <c r="AY126" s="956" t="str">
        <f t="shared" si="16"/>
        <v/>
      </c>
      <c r="AZ126" s="956" t="str">
        <f t="shared" si="16"/>
        <v/>
      </c>
      <c r="BA126" s="956" t="str">
        <f t="shared" si="16"/>
        <v/>
      </c>
      <c r="BB126" s="956" t="str">
        <f t="shared" si="16"/>
        <v/>
      </c>
      <c r="BC126" s="956" t="str">
        <f t="shared" si="16"/>
        <v/>
      </c>
      <c r="BD126" s="956" t="str">
        <f t="shared" si="16"/>
        <v/>
      </c>
      <c r="BE126" s="956" t="str">
        <f t="shared" si="16"/>
        <v/>
      </c>
      <c r="BF126" s="956" t="str">
        <f t="shared" si="16"/>
        <v/>
      </c>
      <c r="BG126" s="956" t="str">
        <f t="shared" si="16"/>
        <v/>
      </c>
      <c r="BH126" s="956" t="str">
        <f t="shared" si="16"/>
        <v/>
      </c>
      <c r="BI126" s="956" t="str">
        <f t="shared" si="16"/>
        <v/>
      </c>
      <c r="BJ126" s="956" t="str">
        <f t="shared" si="16"/>
        <v/>
      </c>
      <c r="BK126" s="956" t="str">
        <f t="shared" si="16"/>
        <v/>
      </c>
      <c r="BL126" s="956" t="str">
        <f t="shared" ref="AT126:BS136" si="20">IFERROR(BL36/$AR36,"")</f>
        <v/>
      </c>
      <c r="BM126" s="956" t="str">
        <f t="shared" si="20"/>
        <v/>
      </c>
      <c r="BN126" s="956" t="str">
        <f t="shared" si="20"/>
        <v/>
      </c>
      <c r="BO126" s="956" t="str">
        <f t="shared" si="20"/>
        <v/>
      </c>
      <c r="BP126" s="956" t="str">
        <f t="shared" si="20"/>
        <v/>
      </c>
      <c r="BQ126" s="956" t="str">
        <f t="shared" si="20"/>
        <v/>
      </c>
      <c r="BR126" s="956" t="str">
        <f t="shared" si="20"/>
        <v/>
      </c>
      <c r="BS126" s="956" t="str">
        <f t="shared" si="20"/>
        <v/>
      </c>
      <c r="BT126" s="956" t="str">
        <f t="shared" ref="BT126:BY141" si="21">IFERROR(BT36/BS36,"")</f>
        <v/>
      </c>
      <c r="BU126" s="956" t="str">
        <f t="shared" si="21"/>
        <v/>
      </c>
      <c r="BV126" s="956" t="str">
        <f t="shared" si="21"/>
        <v/>
      </c>
      <c r="BW126" s="956" t="str">
        <f t="shared" si="21"/>
        <v/>
      </c>
      <c r="BX126" s="956" t="str">
        <f t="shared" si="21"/>
        <v/>
      </c>
      <c r="BY126" s="956" t="str">
        <f t="shared" si="21"/>
        <v/>
      </c>
    </row>
    <row r="127" spans="2:77" hidden="1">
      <c r="B127" s="903">
        <v>444</v>
      </c>
      <c r="C127" s="967" t="s">
        <v>1258</v>
      </c>
      <c r="H127" s="956" t="str">
        <f t="shared" si="17"/>
        <v/>
      </c>
      <c r="I127" s="956" t="str">
        <f t="shared" si="18"/>
        <v/>
      </c>
      <c r="J127" s="956" t="str">
        <f t="shared" si="18"/>
        <v/>
      </c>
      <c r="K127" s="956" t="str">
        <f t="shared" si="18"/>
        <v/>
      </c>
      <c r="L127" s="956" t="str">
        <f t="shared" si="18"/>
        <v/>
      </c>
      <c r="M127" s="956" t="str">
        <f t="shared" si="18"/>
        <v/>
      </c>
      <c r="N127" s="956" t="str">
        <f t="shared" si="18"/>
        <v/>
      </c>
      <c r="O127" s="956" t="str">
        <f t="shared" si="18"/>
        <v/>
      </c>
      <c r="P127" s="956" t="str">
        <f t="shared" si="18"/>
        <v/>
      </c>
      <c r="Q127" s="956" t="str">
        <f t="shared" si="18"/>
        <v/>
      </c>
      <c r="R127" s="956" t="str">
        <f t="shared" si="18"/>
        <v/>
      </c>
      <c r="S127" s="956" t="str">
        <f t="shared" si="18"/>
        <v/>
      </c>
      <c r="T127" s="956" t="str">
        <f t="shared" si="18"/>
        <v/>
      </c>
      <c r="U127" s="956" t="str">
        <f t="shared" si="18"/>
        <v/>
      </c>
      <c r="V127" s="956" t="str">
        <f t="shared" si="18"/>
        <v/>
      </c>
      <c r="W127" s="956" t="str">
        <f t="shared" si="18"/>
        <v/>
      </c>
      <c r="X127" s="956" t="str">
        <f t="shared" si="18"/>
        <v/>
      </c>
      <c r="Y127" s="956" t="str">
        <f t="shared" si="18"/>
        <v/>
      </c>
      <c r="Z127" s="956" t="str">
        <f t="shared" si="18"/>
        <v/>
      </c>
      <c r="AA127" s="956" t="str">
        <f t="shared" si="18"/>
        <v/>
      </c>
      <c r="AB127" s="956" t="str">
        <f t="shared" si="18"/>
        <v/>
      </c>
      <c r="AC127" s="956" t="str">
        <f t="shared" si="18"/>
        <v/>
      </c>
      <c r="AD127" s="956" t="str">
        <f t="shared" si="18"/>
        <v/>
      </c>
      <c r="AE127" s="956" t="str">
        <f t="shared" si="18"/>
        <v/>
      </c>
      <c r="AF127" s="956" t="str">
        <f t="shared" si="18"/>
        <v/>
      </c>
      <c r="AG127" s="956" t="str">
        <f t="shared" si="18"/>
        <v/>
      </c>
      <c r="AH127" s="956" t="str">
        <f t="shared" si="18"/>
        <v/>
      </c>
      <c r="AI127" s="956" t="str">
        <f t="shared" si="19"/>
        <v/>
      </c>
      <c r="AJ127" s="956" t="str">
        <f t="shared" si="19"/>
        <v/>
      </c>
      <c r="AK127" s="956" t="str">
        <f t="shared" si="19"/>
        <v/>
      </c>
      <c r="AL127" s="956" t="str">
        <f t="shared" si="19"/>
        <v/>
      </c>
      <c r="AM127" s="956" t="str">
        <f t="shared" si="19"/>
        <v/>
      </c>
      <c r="AN127" s="956" t="str">
        <f t="shared" si="19"/>
        <v/>
      </c>
      <c r="AP127" s="903">
        <v>444</v>
      </c>
      <c r="AQ127" s="961" t="s">
        <v>1258</v>
      </c>
      <c r="AR127" s="959"/>
      <c r="AS127" s="960" t="str">
        <f t="shared" si="14"/>
        <v/>
      </c>
      <c r="AT127" s="960" t="str">
        <f t="shared" si="20"/>
        <v/>
      </c>
      <c r="AU127" s="960" t="str">
        <f t="shared" si="20"/>
        <v/>
      </c>
      <c r="AV127" s="960" t="str">
        <f t="shared" si="20"/>
        <v/>
      </c>
      <c r="AW127" s="960" t="str">
        <f t="shared" si="20"/>
        <v/>
      </c>
      <c r="AX127" s="956" t="str">
        <f t="shared" si="20"/>
        <v/>
      </c>
      <c r="AY127" s="956" t="str">
        <f t="shared" si="20"/>
        <v/>
      </c>
      <c r="AZ127" s="956" t="str">
        <f t="shared" si="20"/>
        <v/>
      </c>
      <c r="BA127" s="956" t="str">
        <f t="shared" si="20"/>
        <v/>
      </c>
      <c r="BB127" s="956" t="str">
        <f t="shared" si="20"/>
        <v/>
      </c>
      <c r="BC127" s="956" t="str">
        <f t="shared" si="20"/>
        <v/>
      </c>
      <c r="BD127" s="956" t="str">
        <f t="shared" si="20"/>
        <v/>
      </c>
      <c r="BE127" s="956" t="str">
        <f t="shared" si="20"/>
        <v/>
      </c>
      <c r="BF127" s="956" t="str">
        <f t="shared" si="20"/>
        <v/>
      </c>
      <c r="BG127" s="956" t="str">
        <f t="shared" si="20"/>
        <v/>
      </c>
      <c r="BH127" s="956" t="str">
        <f t="shared" si="20"/>
        <v/>
      </c>
      <c r="BI127" s="956" t="str">
        <f t="shared" si="20"/>
        <v/>
      </c>
      <c r="BJ127" s="956" t="str">
        <f t="shared" si="20"/>
        <v/>
      </c>
      <c r="BK127" s="956" t="str">
        <f t="shared" si="20"/>
        <v/>
      </c>
      <c r="BL127" s="956" t="str">
        <f t="shared" si="20"/>
        <v/>
      </c>
      <c r="BM127" s="956" t="str">
        <f t="shared" si="20"/>
        <v/>
      </c>
      <c r="BN127" s="956" t="str">
        <f t="shared" si="20"/>
        <v/>
      </c>
      <c r="BO127" s="956" t="str">
        <f t="shared" si="20"/>
        <v/>
      </c>
      <c r="BP127" s="956" t="str">
        <f t="shared" si="20"/>
        <v/>
      </c>
      <c r="BQ127" s="956" t="str">
        <f t="shared" si="20"/>
        <v/>
      </c>
      <c r="BR127" s="956" t="str">
        <f t="shared" si="20"/>
        <v/>
      </c>
      <c r="BS127" s="956" t="str">
        <f t="shared" si="20"/>
        <v/>
      </c>
      <c r="BT127" s="956" t="str">
        <f t="shared" si="21"/>
        <v/>
      </c>
      <c r="BU127" s="956" t="str">
        <f t="shared" si="21"/>
        <v/>
      </c>
      <c r="BV127" s="956" t="str">
        <f t="shared" si="21"/>
        <v/>
      </c>
      <c r="BW127" s="956" t="str">
        <f t="shared" si="21"/>
        <v/>
      </c>
      <c r="BX127" s="956" t="str">
        <f t="shared" si="21"/>
        <v/>
      </c>
      <c r="BY127" s="956" t="str">
        <f t="shared" si="21"/>
        <v/>
      </c>
    </row>
    <row r="128" spans="2:77" hidden="1">
      <c r="B128" s="909">
        <v>445</v>
      </c>
      <c r="C128" s="967" t="s">
        <v>1259</v>
      </c>
      <c r="H128" s="956" t="str">
        <f t="shared" si="17"/>
        <v/>
      </c>
      <c r="I128" s="956" t="str">
        <f t="shared" si="18"/>
        <v/>
      </c>
      <c r="J128" s="956" t="str">
        <f t="shared" si="18"/>
        <v/>
      </c>
      <c r="K128" s="956" t="str">
        <f t="shared" si="18"/>
        <v/>
      </c>
      <c r="L128" s="956" t="str">
        <f t="shared" si="18"/>
        <v/>
      </c>
      <c r="M128" s="956" t="str">
        <f t="shared" si="18"/>
        <v/>
      </c>
      <c r="N128" s="956" t="str">
        <f t="shared" si="18"/>
        <v/>
      </c>
      <c r="O128" s="956" t="str">
        <f t="shared" si="18"/>
        <v/>
      </c>
      <c r="P128" s="956" t="str">
        <f t="shared" si="18"/>
        <v/>
      </c>
      <c r="Q128" s="956" t="str">
        <f t="shared" si="18"/>
        <v/>
      </c>
      <c r="R128" s="956" t="str">
        <f t="shared" si="18"/>
        <v/>
      </c>
      <c r="S128" s="956" t="str">
        <f t="shared" si="18"/>
        <v/>
      </c>
      <c r="T128" s="956" t="str">
        <f t="shared" si="18"/>
        <v/>
      </c>
      <c r="U128" s="956" t="str">
        <f t="shared" si="18"/>
        <v/>
      </c>
      <c r="V128" s="956" t="str">
        <f t="shared" si="18"/>
        <v/>
      </c>
      <c r="W128" s="956" t="str">
        <f t="shared" si="18"/>
        <v/>
      </c>
      <c r="X128" s="956" t="str">
        <f t="shared" si="18"/>
        <v/>
      </c>
      <c r="Y128" s="956" t="str">
        <f t="shared" si="18"/>
        <v/>
      </c>
      <c r="Z128" s="956" t="str">
        <f t="shared" si="18"/>
        <v/>
      </c>
      <c r="AA128" s="956" t="str">
        <f t="shared" si="18"/>
        <v/>
      </c>
      <c r="AB128" s="956" t="str">
        <f t="shared" si="18"/>
        <v/>
      </c>
      <c r="AC128" s="956" t="str">
        <f t="shared" si="18"/>
        <v/>
      </c>
      <c r="AD128" s="956" t="str">
        <f t="shared" si="18"/>
        <v/>
      </c>
      <c r="AE128" s="956" t="str">
        <f t="shared" si="18"/>
        <v/>
      </c>
      <c r="AF128" s="956" t="str">
        <f t="shared" si="18"/>
        <v/>
      </c>
      <c r="AG128" s="956" t="str">
        <f t="shared" si="18"/>
        <v/>
      </c>
      <c r="AH128" s="956" t="str">
        <f t="shared" si="18"/>
        <v/>
      </c>
      <c r="AI128" s="956" t="str">
        <f t="shared" si="19"/>
        <v/>
      </c>
      <c r="AJ128" s="956" t="str">
        <f t="shared" si="19"/>
        <v/>
      </c>
      <c r="AK128" s="956" t="str">
        <f t="shared" si="19"/>
        <v/>
      </c>
      <c r="AL128" s="956" t="str">
        <f t="shared" si="19"/>
        <v/>
      </c>
      <c r="AM128" s="956" t="str">
        <f t="shared" si="19"/>
        <v/>
      </c>
      <c r="AN128" s="956" t="str">
        <f t="shared" si="19"/>
        <v/>
      </c>
      <c r="AP128" s="909">
        <v>445</v>
      </c>
      <c r="AQ128" s="961" t="s">
        <v>1259</v>
      </c>
      <c r="AR128" s="959"/>
      <c r="AS128" s="960" t="str">
        <f t="shared" ref="AS128:AS143" si="22">IFERROR(AS38/$AR38,"")</f>
        <v/>
      </c>
      <c r="AT128" s="960" t="str">
        <f t="shared" si="20"/>
        <v/>
      </c>
      <c r="AU128" s="960" t="str">
        <f t="shared" si="20"/>
        <v/>
      </c>
      <c r="AV128" s="960" t="str">
        <f t="shared" si="20"/>
        <v/>
      </c>
      <c r="AW128" s="960" t="str">
        <f t="shared" si="20"/>
        <v/>
      </c>
      <c r="AX128" s="956" t="str">
        <f t="shared" si="20"/>
        <v/>
      </c>
      <c r="AY128" s="956" t="str">
        <f t="shared" si="20"/>
        <v/>
      </c>
      <c r="AZ128" s="956" t="str">
        <f t="shared" si="20"/>
        <v/>
      </c>
      <c r="BA128" s="956" t="str">
        <f t="shared" si="20"/>
        <v/>
      </c>
      <c r="BB128" s="956" t="str">
        <f t="shared" si="20"/>
        <v/>
      </c>
      <c r="BC128" s="956" t="str">
        <f t="shared" si="20"/>
        <v/>
      </c>
      <c r="BD128" s="956" t="str">
        <f t="shared" si="20"/>
        <v/>
      </c>
      <c r="BE128" s="956" t="str">
        <f t="shared" si="20"/>
        <v/>
      </c>
      <c r="BF128" s="956" t="str">
        <f t="shared" si="20"/>
        <v/>
      </c>
      <c r="BG128" s="956" t="str">
        <f t="shared" si="20"/>
        <v/>
      </c>
      <c r="BH128" s="956" t="str">
        <f t="shared" si="20"/>
        <v/>
      </c>
      <c r="BI128" s="956" t="str">
        <f t="shared" si="20"/>
        <v/>
      </c>
      <c r="BJ128" s="956" t="str">
        <f t="shared" si="20"/>
        <v/>
      </c>
      <c r="BK128" s="956" t="str">
        <f t="shared" si="20"/>
        <v/>
      </c>
      <c r="BL128" s="956" t="str">
        <f t="shared" si="20"/>
        <v/>
      </c>
      <c r="BM128" s="956" t="str">
        <f t="shared" si="20"/>
        <v/>
      </c>
      <c r="BN128" s="956" t="str">
        <f t="shared" si="20"/>
        <v/>
      </c>
      <c r="BO128" s="956" t="str">
        <f t="shared" si="20"/>
        <v/>
      </c>
      <c r="BP128" s="956" t="str">
        <f t="shared" si="20"/>
        <v/>
      </c>
      <c r="BQ128" s="956" t="str">
        <f t="shared" si="20"/>
        <v/>
      </c>
      <c r="BR128" s="956" t="str">
        <f t="shared" si="20"/>
        <v/>
      </c>
      <c r="BS128" s="956" t="str">
        <f t="shared" si="20"/>
        <v/>
      </c>
      <c r="BT128" s="956" t="str">
        <f t="shared" si="21"/>
        <v/>
      </c>
      <c r="BU128" s="956" t="str">
        <f t="shared" si="21"/>
        <v/>
      </c>
      <c r="BV128" s="956" t="str">
        <f t="shared" si="21"/>
        <v/>
      </c>
      <c r="BW128" s="956" t="str">
        <f t="shared" si="21"/>
        <v/>
      </c>
      <c r="BX128" s="956" t="str">
        <f t="shared" si="21"/>
        <v/>
      </c>
      <c r="BY128" s="956" t="str">
        <f t="shared" si="21"/>
        <v/>
      </c>
    </row>
    <row r="129" spans="2:77" hidden="1">
      <c r="B129" s="903">
        <v>446</v>
      </c>
      <c r="C129" s="967" t="s">
        <v>1260</v>
      </c>
      <c r="H129" s="956" t="str">
        <f t="shared" si="17"/>
        <v/>
      </c>
      <c r="I129" s="956" t="str">
        <f t="shared" si="18"/>
        <v/>
      </c>
      <c r="J129" s="956" t="str">
        <f t="shared" si="18"/>
        <v/>
      </c>
      <c r="K129" s="956" t="str">
        <f t="shared" si="18"/>
        <v/>
      </c>
      <c r="L129" s="956" t="str">
        <f t="shared" si="18"/>
        <v/>
      </c>
      <c r="M129" s="956" t="str">
        <f t="shared" si="18"/>
        <v/>
      </c>
      <c r="N129" s="956" t="str">
        <f t="shared" si="18"/>
        <v/>
      </c>
      <c r="O129" s="956" t="str">
        <f t="shared" si="18"/>
        <v/>
      </c>
      <c r="P129" s="956" t="str">
        <f t="shared" si="18"/>
        <v/>
      </c>
      <c r="Q129" s="956" t="str">
        <f t="shared" si="18"/>
        <v/>
      </c>
      <c r="R129" s="956" t="str">
        <f t="shared" si="18"/>
        <v/>
      </c>
      <c r="S129" s="956" t="str">
        <f t="shared" si="18"/>
        <v/>
      </c>
      <c r="T129" s="956" t="str">
        <f t="shared" si="18"/>
        <v/>
      </c>
      <c r="U129" s="956" t="str">
        <f t="shared" si="18"/>
        <v/>
      </c>
      <c r="V129" s="956" t="str">
        <f t="shared" si="18"/>
        <v/>
      </c>
      <c r="W129" s="956" t="str">
        <f t="shared" si="18"/>
        <v/>
      </c>
      <c r="X129" s="956" t="str">
        <f t="shared" si="18"/>
        <v/>
      </c>
      <c r="Y129" s="956" t="str">
        <f t="shared" si="18"/>
        <v/>
      </c>
      <c r="Z129" s="956" t="str">
        <f t="shared" si="18"/>
        <v/>
      </c>
      <c r="AA129" s="956" t="str">
        <f t="shared" si="18"/>
        <v/>
      </c>
      <c r="AB129" s="956" t="str">
        <f t="shared" si="18"/>
        <v/>
      </c>
      <c r="AC129" s="956" t="str">
        <f t="shared" si="18"/>
        <v/>
      </c>
      <c r="AD129" s="956" t="str">
        <f t="shared" si="18"/>
        <v/>
      </c>
      <c r="AE129" s="956" t="str">
        <f t="shared" si="18"/>
        <v/>
      </c>
      <c r="AF129" s="956" t="str">
        <f t="shared" si="18"/>
        <v/>
      </c>
      <c r="AG129" s="956" t="str">
        <f t="shared" si="18"/>
        <v/>
      </c>
      <c r="AH129" s="956" t="str">
        <f t="shared" si="18"/>
        <v/>
      </c>
      <c r="AI129" s="956" t="str">
        <f t="shared" si="19"/>
        <v/>
      </c>
      <c r="AJ129" s="956" t="str">
        <f t="shared" si="19"/>
        <v/>
      </c>
      <c r="AK129" s="956" t="str">
        <f t="shared" si="19"/>
        <v/>
      </c>
      <c r="AL129" s="956" t="str">
        <f t="shared" si="19"/>
        <v/>
      </c>
      <c r="AM129" s="956" t="str">
        <f t="shared" si="19"/>
        <v/>
      </c>
      <c r="AN129" s="956" t="str">
        <f t="shared" si="19"/>
        <v/>
      </c>
      <c r="AP129" s="903">
        <v>446</v>
      </c>
      <c r="AQ129" s="961" t="s">
        <v>1260</v>
      </c>
      <c r="AR129" s="959"/>
      <c r="AS129" s="960" t="str">
        <f t="shared" si="22"/>
        <v/>
      </c>
      <c r="AT129" s="960" t="str">
        <f t="shared" si="20"/>
        <v/>
      </c>
      <c r="AU129" s="960" t="str">
        <f t="shared" si="20"/>
        <v/>
      </c>
      <c r="AV129" s="960" t="str">
        <f t="shared" si="20"/>
        <v/>
      </c>
      <c r="AW129" s="960" t="str">
        <f t="shared" si="20"/>
        <v/>
      </c>
      <c r="AX129" s="956" t="str">
        <f t="shared" si="20"/>
        <v/>
      </c>
      <c r="AY129" s="956" t="str">
        <f t="shared" si="20"/>
        <v/>
      </c>
      <c r="AZ129" s="956" t="str">
        <f t="shared" si="20"/>
        <v/>
      </c>
      <c r="BA129" s="956" t="str">
        <f t="shared" si="20"/>
        <v/>
      </c>
      <c r="BB129" s="956" t="str">
        <f t="shared" si="20"/>
        <v/>
      </c>
      <c r="BC129" s="956" t="str">
        <f t="shared" si="20"/>
        <v/>
      </c>
      <c r="BD129" s="956" t="str">
        <f t="shared" si="20"/>
        <v/>
      </c>
      <c r="BE129" s="956" t="str">
        <f t="shared" si="20"/>
        <v/>
      </c>
      <c r="BF129" s="956" t="str">
        <f t="shared" si="20"/>
        <v/>
      </c>
      <c r="BG129" s="956" t="str">
        <f t="shared" si="20"/>
        <v/>
      </c>
      <c r="BH129" s="956" t="str">
        <f t="shared" si="20"/>
        <v/>
      </c>
      <c r="BI129" s="956" t="str">
        <f t="shared" si="20"/>
        <v/>
      </c>
      <c r="BJ129" s="956" t="str">
        <f t="shared" si="20"/>
        <v/>
      </c>
      <c r="BK129" s="956" t="str">
        <f t="shared" si="20"/>
        <v/>
      </c>
      <c r="BL129" s="956" t="str">
        <f t="shared" si="20"/>
        <v/>
      </c>
      <c r="BM129" s="956" t="str">
        <f t="shared" si="20"/>
        <v/>
      </c>
      <c r="BN129" s="956" t="str">
        <f t="shared" si="20"/>
        <v/>
      </c>
      <c r="BO129" s="956" t="str">
        <f t="shared" si="20"/>
        <v/>
      </c>
      <c r="BP129" s="956" t="str">
        <f t="shared" si="20"/>
        <v/>
      </c>
      <c r="BQ129" s="956" t="str">
        <f t="shared" si="20"/>
        <v/>
      </c>
      <c r="BR129" s="956" t="str">
        <f t="shared" si="20"/>
        <v/>
      </c>
      <c r="BS129" s="956" t="str">
        <f t="shared" si="20"/>
        <v/>
      </c>
      <c r="BT129" s="956" t="str">
        <f t="shared" si="21"/>
        <v/>
      </c>
      <c r="BU129" s="956" t="str">
        <f t="shared" si="21"/>
        <v/>
      </c>
      <c r="BV129" s="956" t="str">
        <f t="shared" si="21"/>
        <v/>
      </c>
      <c r="BW129" s="956" t="str">
        <f t="shared" si="21"/>
        <v/>
      </c>
      <c r="BX129" s="956" t="str">
        <f t="shared" si="21"/>
        <v/>
      </c>
      <c r="BY129" s="956" t="str">
        <f t="shared" si="21"/>
        <v/>
      </c>
    </row>
    <row r="130" spans="2:77" hidden="1">
      <c r="B130" s="909">
        <v>447</v>
      </c>
      <c r="C130" s="967" t="s">
        <v>1261</v>
      </c>
      <c r="H130" s="956" t="str">
        <f t="shared" si="17"/>
        <v/>
      </c>
      <c r="I130" s="956" t="str">
        <f t="shared" si="18"/>
        <v/>
      </c>
      <c r="J130" s="956" t="str">
        <f t="shared" si="18"/>
        <v/>
      </c>
      <c r="K130" s="956" t="str">
        <f t="shared" si="18"/>
        <v/>
      </c>
      <c r="L130" s="956" t="str">
        <f t="shared" si="18"/>
        <v/>
      </c>
      <c r="M130" s="956" t="str">
        <f t="shared" si="18"/>
        <v/>
      </c>
      <c r="N130" s="956" t="str">
        <f t="shared" si="18"/>
        <v/>
      </c>
      <c r="O130" s="956" t="str">
        <f t="shared" si="18"/>
        <v/>
      </c>
      <c r="P130" s="956" t="str">
        <f t="shared" si="18"/>
        <v/>
      </c>
      <c r="Q130" s="956" t="str">
        <f t="shared" si="18"/>
        <v/>
      </c>
      <c r="R130" s="956" t="str">
        <f t="shared" si="18"/>
        <v/>
      </c>
      <c r="S130" s="956" t="str">
        <f t="shared" si="18"/>
        <v/>
      </c>
      <c r="T130" s="956" t="str">
        <f t="shared" si="18"/>
        <v/>
      </c>
      <c r="U130" s="956" t="str">
        <f t="shared" si="18"/>
        <v/>
      </c>
      <c r="V130" s="956" t="str">
        <f t="shared" si="18"/>
        <v/>
      </c>
      <c r="W130" s="956" t="str">
        <f t="shared" si="18"/>
        <v/>
      </c>
      <c r="X130" s="956" t="str">
        <f t="shared" si="18"/>
        <v/>
      </c>
      <c r="Y130" s="956" t="str">
        <f t="shared" si="18"/>
        <v/>
      </c>
      <c r="Z130" s="956" t="str">
        <f t="shared" si="18"/>
        <v/>
      </c>
      <c r="AA130" s="956" t="str">
        <f t="shared" si="18"/>
        <v/>
      </c>
      <c r="AB130" s="956" t="str">
        <f t="shared" si="18"/>
        <v/>
      </c>
      <c r="AC130" s="956" t="str">
        <f t="shared" si="18"/>
        <v/>
      </c>
      <c r="AD130" s="956" t="str">
        <f t="shared" si="18"/>
        <v/>
      </c>
      <c r="AE130" s="956" t="str">
        <f t="shared" si="18"/>
        <v/>
      </c>
      <c r="AF130" s="956" t="str">
        <f t="shared" si="18"/>
        <v/>
      </c>
      <c r="AG130" s="956" t="str">
        <f t="shared" si="18"/>
        <v/>
      </c>
      <c r="AH130" s="956" t="str">
        <f t="shared" si="18"/>
        <v/>
      </c>
      <c r="AI130" s="956" t="str">
        <f t="shared" si="19"/>
        <v/>
      </c>
      <c r="AJ130" s="956" t="str">
        <f t="shared" si="19"/>
        <v/>
      </c>
      <c r="AK130" s="956" t="str">
        <f t="shared" si="19"/>
        <v/>
      </c>
      <c r="AL130" s="956" t="str">
        <f t="shared" si="19"/>
        <v/>
      </c>
      <c r="AM130" s="956" t="str">
        <f t="shared" si="19"/>
        <v/>
      </c>
      <c r="AN130" s="956" t="str">
        <f t="shared" si="19"/>
        <v/>
      </c>
      <c r="AP130" s="909">
        <v>447</v>
      </c>
      <c r="AQ130" s="961" t="s">
        <v>1261</v>
      </c>
      <c r="AR130" s="959"/>
      <c r="AS130" s="960" t="str">
        <f t="shared" si="22"/>
        <v/>
      </c>
      <c r="AT130" s="960" t="str">
        <f t="shared" si="20"/>
        <v/>
      </c>
      <c r="AU130" s="960" t="str">
        <f t="shared" si="20"/>
        <v/>
      </c>
      <c r="AV130" s="960" t="str">
        <f t="shared" si="20"/>
        <v/>
      </c>
      <c r="AW130" s="960" t="str">
        <f t="shared" si="20"/>
        <v/>
      </c>
      <c r="AX130" s="956" t="str">
        <f t="shared" si="20"/>
        <v/>
      </c>
      <c r="AY130" s="956" t="str">
        <f t="shared" si="20"/>
        <v/>
      </c>
      <c r="AZ130" s="956" t="str">
        <f t="shared" si="20"/>
        <v/>
      </c>
      <c r="BA130" s="956" t="str">
        <f t="shared" si="20"/>
        <v/>
      </c>
      <c r="BB130" s="956" t="str">
        <f t="shared" si="20"/>
        <v/>
      </c>
      <c r="BC130" s="956" t="str">
        <f t="shared" si="20"/>
        <v/>
      </c>
      <c r="BD130" s="956" t="str">
        <f t="shared" si="20"/>
        <v/>
      </c>
      <c r="BE130" s="956" t="str">
        <f t="shared" si="20"/>
        <v/>
      </c>
      <c r="BF130" s="956" t="str">
        <f t="shared" si="20"/>
        <v/>
      </c>
      <c r="BG130" s="956" t="str">
        <f t="shared" si="20"/>
        <v/>
      </c>
      <c r="BH130" s="956" t="str">
        <f t="shared" si="20"/>
        <v/>
      </c>
      <c r="BI130" s="956" t="str">
        <f t="shared" si="20"/>
        <v/>
      </c>
      <c r="BJ130" s="956" t="str">
        <f t="shared" si="20"/>
        <v/>
      </c>
      <c r="BK130" s="956" t="str">
        <f t="shared" si="20"/>
        <v/>
      </c>
      <c r="BL130" s="956" t="str">
        <f t="shared" si="20"/>
        <v/>
      </c>
      <c r="BM130" s="956" t="str">
        <f t="shared" si="20"/>
        <v/>
      </c>
      <c r="BN130" s="956" t="str">
        <f t="shared" si="20"/>
        <v/>
      </c>
      <c r="BO130" s="956" t="str">
        <f t="shared" si="20"/>
        <v/>
      </c>
      <c r="BP130" s="956" t="str">
        <f t="shared" si="20"/>
        <v/>
      </c>
      <c r="BQ130" s="956" t="str">
        <f t="shared" si="20"/>
        <v/>
      </c>
      <c r="BR130" s="956" t="str">
        <f t="shared" si="20"/>
        <v/>
      </c>
      <c r="BS130" s="956" t="str">
        <f t="shared" si="20"/>
        <v/>
      </c>
      <c r="BT130" s="956" t="str">
        <f t="shared" si="21"/>
        <v/>
      </c>
      <c r="BU130" s="956" t="str">
        <f t="shared" si="21"/>
        <v/>
      </c>
      <c r="BV130" s="956" t="str">
        <f t="shared" si="21"/>
        <v/>
      </c>
      <c r="BW130" s="956" t="str">
        <f t="shared" si="21"/>
        <v/>
      </c>
      <c r="BX130" s="956" t="str">
        <f t="shared" si="21"/>
        <v/>
      </c>
      <c r="BY130" s="956" t="str">
        <f t="shared" si="21"/>
        <v/>
      </c>
    </row>
    <row r="131" spans="2:77" hidden="1">
      <c r="B131" s="903">
        <v>448</v>
      </c>
      <c r="C131" s="967" t="s">
        <v>1262</v>
      </c>
      <c r="H131" s="956" t="str">
        <f t="shared" si="17"/>
        <v/>
      </c>
      <c r="I131" s="956" t="str">
        <f t="shared" si="18"/>
        <v/>
      </c>
      <c r="J131" s="956" t="str">
        <f t="shared" si="18"/>
        <v/>
      </c>
      <c r="K131" s="956" t="str">
        <f t="shared" si="18"/>
        <v/>
      </c>
      <c r="L131" s="956" t="str">
        <f t="shared" si="18"/>
        <v/>
      </c>
      <c r="M131" s="956" t="str">
        <f t="shared" si="18"/>
        <v/>
      </c>
      <c r="N131" s="956" t="str">
        <f t="shared" si="18"/>
        <v/>
      </c>
      <c r="O131" s="956" t="str">
        <f t="shared" si="18"/>
        <v/>
      </c>
      <c r="P131" s="956" t="str">
        <f t="shared" si="18"/>
        <v/>
      </c>
      <c r="Q131" s="956" t="str">
        <f t="shared" si="18"/>
        <v/>
      </c>
      <c r="R131" s="956" t="str">
        <f t="shared" si="18"/>
        <v/>
      </c>
      <c r="S131" s="956" t="str">
        <f t="shared" si="18"/>
        <v/>
      </c>
      <c r="T131" s="956" t="str">
        <f t="shared" si="18"/>
        <v/>
      </c>
      <c r="U131" s="956" t="str">
        <f t="shared" si="18"/>
        <v/>
      </c>
      <c r="V131" s="956" t="str">
        <f t="shared" si="18"/>
        <v/>
      </c>
      <c r="W131" s="956" t="str">
        <f t="shared" si="18"/>
        <v/>
      </c>
      <c r="X131" s="956" t="str">
        <f t="shared" si="18"/>
        <v/>
      </c>
      <c r="Y131" s="956" t="str">
        <f t="shared" si="18"/>
        <v/>
      </c>
      <c r="Z131" s="956" t="str">
        <f t="shared" si="18"/>
        <v/>
      </c>
      <c r="AA131" s="956" t="str">
        <f t="shared" si="18"/>
        <v/>
      </c>
      <c r="AB131" s="956" t="str">
        <f t="shared" si="18"/>
        <v/>
      </c>
      <c r="AC131" s="956" t="str">
        <f t="shared" si="18"/>
        <v/>
      </c>
      <c r="AD131" s="956" t="str">
        <f t="shared" si="18"/>
        <v/>
      </c>
      <c r="AE131" s="956" t="str">
        <f t="shared" si="18"/>
        <v/>
      </c>
      <c r="AF131" s="956" t="str">
        <f t="shared" si="18"/>
        <v/>
      </c>
      <c r="AG131" s="956" t="str">
        <f t="shared" si="18"/>
        <v/>
      </c>
      <c r="AH131" s="956" t="str">
        <f t="shared" si="18"/>
        <v/>
      </c>
      <c r="AI131" s="956" t="str">
        <f t="shared" si="19"/>
        <v/>
      </c>
      <c r="AJ131" s="956" t="str">
        <f t="shared" si="19"/>
        <v/>
      </c>
      <c r="AK131" s="956" t="str">
        <f t="shared" si="19"/>
        <v/>
      </c>
      <c r="AL131" s="956" t="str">
        <f t="shared" si="19"/>
        <v/>
      </c>
      <c r="AM131" s="956" t="str">
        <f t="shared" si="19"/>
        <v/>
      </c>
      <c r="AN131" s="956" t="str">
        <f t="shared" si="19"/>
        <v/>
      </c>
      <c r="AP131" s="903">
        <v>448</v>
      </c>
      <c r="AQ131" s="961" t="s">
        <v>1262</v>
      </c>
      <c r="AR131" s="959"/>
      <c r="AS131" s="960" t="str">
        <f t="shared" si="22"/>
        <v/>
      </c>
      <c r="AT131" s="960" t="str">
        <f t="shared" si="20"/>
        <v/>
      </c>
      <c r="AU131" s="960" t="str">
        <f t="shared" si="20"/>
        <v/>
      </c>
      <c r="AV131" s="960" t="str">
        <f t="shared" si="20"/>
        <v/>
      </c>
      <c r="AW131" s="960" t="str">
        <f t="shared" si="20"/>
        <v/>
      </c>
      <c r="AX131" s="956" t="str">
        <f t="shared" si="20"/>
        <v/>
      </c>
      <c r="AY131" s="956" t="str">
        <f t="shared" si="20"/>
        <v/>
      </c>
      <c r="AZ131" s="956" t="str">
        <f t="shared" si="20"/>
        <v/>
      </c>
      <c r="BA131" s="956" t="str">
        <f t="shared" si="20"/>
        <v/>
      </c>
      <c r="BB131" s="956" t="str">
        <f t="shared" si="20"/>
        <v/>
      </c>
      <c r="BC131" s="956" t="str">
        <f t="shared" si="20"/>
        <v/>
      </c>
      <c r="BD131" s="956" t="str">
        <f t="shared" si="20"/>
        <v/>
      </c>
      <c r="BE131" s="956" t="str">
        <f t="shared" si="20"/>
        <v/>
      </c>
      <c r="BF131" s="956" t="str">
        <f t="shared" si="20"/>
        <v/>
      </c>
      <c r="BG131" s="956" t="str">
        <f t="shared" si="20"/>
        <v/>
      </c>
      <c r="BH131" s="956" t="str">
        <f t="shared" si="20"/>
        <v/>
      </c>
      <c r="BI131" s="956" t="str">
        <f t="shared" si="20"/>
        <v/>
      </c>
      <c r="BJ131" s="956" t="str">
        <f t="shared" si="20"/>
        <v/>
      </c>
      <c r="BK131" s="956" t="str">
        <f t="shared" si="20"/>
        <v/>
      </c>
      <c r="BL131" s="956" t="str">
        <f t="shared" si="20"/>
        <v/>
      </c>
      <c r="BM131" s="956" t="str">
        <f t="shared" si="20"/>
        <v/>
      </c>
      <c r="BN131" s="956" t="str">
        <f t="shared" si="20"/>
        <v/>
      </c>
      <c r="BO131" s="956" t="str">
        <f t="shared" si="20"/>
        <v/>
      </c>
      <c r="BP131" s="956" t="str">
        <f t="shared" si="20"/>
        <v/>
      </c>
      <c r="BQ131" s="956" t="str">
        <f t="shared" si="20"/>
        <v/>
      </c>
      <c r="BR131" s="956" t="str">
        <f t="shared" si="20"/>
        <v/>
      </c>
      <c r="BS131" s="956" t="str">
        <f t="shared" si="20"/>
        <v/>
      </c>
      <c r="BT131" s="956" t="str">
        <f t="shared" si="21"/>
        <v/>
      </c>
      <c r="BU131" s="956" t="str">
        <f t="shared" si="21"/>
        <v/>
      </c>
      <c r="BV131" s="956" t="str">
        <f t="shared" si="21"/>
        <v/>
      </c>
      <c r="BW131" s="956" t="str">
        <f t="shared" si="21"/>
        <v/>
      </c>
      <c r="BX131" s="956" t="str">
        <f t="shared" si="21"/>
        <v/>
      </c>
      <c r="BY131" s="956" t="str">
        <f t="shared" si="21"/>
        <v/>
      </c>
    </row>
    <row r="132" spans="2:77" hidden="1">
      <c r="B132" s="909">
        <v>449</v>
      </c>
      <c r="C132" s="967" t="s">
        <v>1263</v>
      </c>
      <c r="H132" s="956" t="str">
        <f t="shared" si="17"/>
        <v/>
      </c>
      <c r="I132" s="956" t="str">
        <f t="shared" si="18"/>
        <v/>
      </c>
      <c r="J132" s="956" t="str">
        <f t="shared" si="18"/>
        <v/>
      </c>
      <c r="K132" s="956" t="str">
        <f t="shared" si="18"/>
        <v/>
      </c>
      <c r="L132" s="956" t="str">
        <f t="shared" si="18"/>
        <v/>
      </c>
      <c r="M132" s="956" t="str">
        <f t="shared" si="18"/>
        <v/>
      </c>
      <c r="N132" s="956" t="str">
        <f t="shared" si="18"/>
        <v/>
      </c>
      <c r="O132" s="956" t="str">
        <f t="shared" si="18"/>
        <v/>
      </c>
      <c r="P132" s="956" t="str">
        <f t="shared" si="18"/>
        <v/>
      </c>
      <c r="Q132" s="956" t="str">
        <f t="shared" si="18"/>
        <v/>
      </c>
      <c r="R132" s="956" t="str">
        <f t="shared" si="18"/>
        <v/>
      </c>
      <c r="S132" s="956" t="str">
        <f t="shared" si="18"/>
        <v/>
      </c>
      <c r="T132" s="956" t="str">
        <f t="shared" si="18"/>
        <v/>
      </c>
      <c r="U132" s="956" t="str">
        <f t="shared" si="18"/>
        <v/>
      </c>
      <c r="V132" s="956" t="str">
        <f t="shared" si="18"/>
        <v/>
      </c>
      <c r="W132" s="956" t="str">
        <f t="shared" si="18"/>
        <v/>
      </c>
      <c r="X132" s="956" t="str">
        <f t="shared" si="18"/>
        <v/>
      </c>
      <c r="Y132" s="956" t="str">
        <f t="shared" si="18"/>
        <v/>
      </c>
      <c r="Z132" s="956" t="str">
        <f t="shared" si="18"/>
        <v/>
      </c>
      <c r="AA132" s="956" t="str">
        <f t="shared" si="18"/>
        <v/>
      </c>
      <c r="AB132" s="956" t="str">
        <f t="shared" si="18"/>
        <v/>
      </c>
      <c r="AC132" s="956" t="str">
        <f t="shared" si="18"/>
        <v/>
      </c>
      <c r="AD132" s="956" t="str">
        <f t="shared" si="18"/>
        <v/>
      </c>
      <c r="AE132" s="956" t="str">
        <f t="shared" si="18"/>
        <v/>
      </c>
      <c r="AF132" s="956" t="str">
        <f t="shared" si="18"/>
        <v/>
      </c>
      <c r="AG132" s="956" t="str">
        <f t="shared" si="18"/>
        <v/>
      </c>
      <c r="AH132" s="956" t="str">
        <f t="shared" si="18"/>
        <v/>
      </c>
      <c r="AI132" s="956" t="str">
        <f t="shared" si="19"/>
        <v/>
      </c>
      <c r="AJ132" s="956" t="str">
        <f t="shared" si="19"/>
        <v/>
      </c>
      <c r="AK132" s="956" t="str">
        <f t="shared" si="19"/>
        <v/>
      </c>
      <c r="AL132" s="956" t="str">
        <f t="shared" si="19"/>
        <v/>
      </c>
      <c r="AM132" s="956" t="str">
        <f t="shared" si="19"/>
        <v/>
      </c>
      <c r="AN132" s="956" t="str">
        <f t="shared" si="19"/>
        <v/>
      </c>
      <c r="AP132" s="909">
        <v>449</v>
      </c>
      <c r="AQ132" s="961" t="s">
        <v>1263</v>
      </c>
      <c r="AR132" s="959"/>
      <c r="AS132" s="960" t="str">
        <f t="shared" si="22"/>
        <v/>
      </c>
      <c r="AT132" s="960" t="str">
        <f t="shared" si="20"/>
        <v/>
      </c>
      <c r="AU132" s="960" t="str">
        <f t="shared" si="20"/>
        <v/>
      </c>
      <c r="AV132" s="960" t="str">
        <f t="shared" si="20"/>
        <v/>
      </c>
      <c r="AW132" s="960" t="str">
        <f t="shared" si="20"/>
        <v/>
      </c>
      <c r="AX132" s="956" t="str">
        <f t="shared" si="20"/>
        <v/>
      </c>
      <c r="AY132" s="956" t="str">
        <f t="shared" si="20"/>
        <v/>
      </c>
      <c r="AZ132" s="956" t="str">
        <f t="shared" si="20"/>
        <v/>
      </c>
      <c r="BA132" s="956" t="str">
        <f t="shared" si="20"/>
        <v/>
      </c>
      <c r="BB132" s="956" t="str">
        <f t="shared" si="20"/>
        <v/>
      </c>
      <c r="BC132" s="956" t="str">
        <f t="shared" si="20"/>
        <v/>
      </c>
      <c r="BD132" s="956" t="str">
        <f t="shared" si="20"/>
        <v/>
      </c>
      <c r="BE132" s="956" t="str">
        <f t="shared" si="20"/>
        <v/>
      </c>
      <c r="BF132" s="956" t="str">
        <f t="shared" si="20"/>
        <v/>
      </c>
      <c r="BG132" s="956" t="str">
        <f t="shared" si="20"/>
        <v/>
      </c>
      <c r="BH132" s="956" t="str">
        <f t="shared" si="20"/>
        <v/>
      </c>
      <c r="BI132" s="956" t="str">
        <f t="shared" si="20"/>
        <v/>
      </c>
      <c r="BJ132" s="956" t="str">
        <f t="shared" si="20"/>
        <v/>
      </c>
      <c r="BK132" s="956" t="str">
        <f t="shared" si="20"/>
        <v/>
      </c>
      <c r="BL132" s="956" t="str">
        <f t="shared" si="20"/>
        <v/>
      </c>
      <c r="BM132" s="956" t="str">
        <f t="shared" si="20"/>
        <v/>
      </c>
      <c r="BN132" s="956" t="str">
        <f t="shared" si="20"/>
        <v/>
      </c>
      <c r="BO132" s="956" t="str">
        <f t="shared" si="20"/>
        <v/>
      </c>
      <c r="BP132" s="956" t="str">
        <f t="shared" si="20"/>
        <v/>
      </c>
      <c r="BQ132" s="956" t="str">
        <f t="shared" si="20"/>
        <v/>
      </c>
      <c r="BR132" s="956" t="str">
        <f t="shared" si="20"/>
        <v/>
      </c>
      <c r="BS132" s="956" t="str">
        <f t="shared" si="20"/>
        <v/>
      </c>
      <c r="BT132" s="956" t="str">
        <f t="shared" si="21"/>
        <v/>
      </c>
      <c r="BU132" s="956" t="str">
        <f t="shared" si="21"/>
        <v/>
      </c>
      <c r="BV132" s="956" t="str">
        <f t="shared" si="21"/>
        <v/>
      </c>
      <c r="BW132" s="956" t="str">
        <f t="shared" si="21"/>
        <v/>
      </c>
      <c r="BX132" s="956" t="str">
        <f t="shared" si="21"/>
        <v/>
      </c>
      <c r="BY132" s="956" t="str">
        <f t="shared" si="21"/>
        <v/>
      </c>
    </row>
    <row r="133" spans="2:77" hidden="1">
      <c r="B133" s="903">
        <v>450</v>
      </c>
      <c r="C133" s="967" t="s">
        <v>1264</v>
      </c>
      <c r="H133" s="956" t="str">
        <f t="shared" ref="H133:H148" si="23">IFERROR(H43/$G43,"")</f>
        <v/>
      </c>
      <c r="I133" s="956" t="str">
        <f t="shared" si="18"/>
        <v/>
      </c>
      <c r="J133" s="956" t="str">
        <f t="shared" si="18"/>
        <v/>
      </c>
      <c r="K133" s="956" t="str">
        <f t="shared" si="18"/>
        <v/>
      </c>
      <c r="L133" s="956" t="str">
        <f t="shared" si="18"/>
        <v/>
      </c>
      <c r="M133" s="956" t="str">
        <f t="shared" si="18"/>
        <v/>
      </c>
      <c r="N133" s="956" t="str">
        <f t="shared" si="18"/>
        <v/>
      </c>
      <c r="O133" s="956" t="str">
        <f t="shared" si="18"/>
        <v/>
      </c>
      <c r="P133" s="956" t="str">
        <f t="shared" si="18"/>
        <v/>
      </c>
      <c r="Q133" s="956" t="str">
        <f t="shared" si="18"/>
        <v/>
      </c>
      <c r="R133" s="956" t="str">
        <f t="shared" si="18"/>
        <v/>
      </c>
      <c r="S133" s="956" t="str">
        <f t="shared" si="18"/>
        <v/>
      </c>
      <c r="T133" s="956" t="str">
        <f t="shared" si="18"/>
        <v/>
      </c>
      <c r="U133" s="956" t="str">
        <f t="shared" si="18"/>
        <v/>
      </c>
      <c r="V133" s="956" t="str">
        <f t="shared" si="18"/>
        <v/>
      </c>
      <c r="W133" s="956" t="str">
        <f t="shared" si="18"/>
        <v/>
      </c>
      <c r="X133" s="956" t="str">
        <f t="shared" si="18"/>
        <v/>
      </c>
      <c r="Y133" s="956" t="str">
        <f t="shared" si="18"/>
        <v/>
      </c>
      <c r="Z133" s="956" t="str">
        <f t="shared" si="18"/>
        <v/>
      </c>
      <c r="AA133" s="956" t="str">
        <f t="shared" si="18"/>
        <v/>
      </c>
      <c r="AB133" s="956" t="str">
        <f t="shared" si="18"/>
        <v/>
      </c>
      <c r="AC133" s="956" t="str">
        <f t="shared" si="18"/>
        <v/>
      </c>
      <c r="AD133" s="956" t="str">
        <f t="shared" si="18"/>
        <v/>
      </c>
      <c r="AE133" s="956" t="str">
        <f t="shared" si="18"/>
        <v/>
      </c>
      <c r="AF133" s="956" t="str">
        <f t="shared" si="18"/>
        <v/>
      </c>
      <c r="AG133" s="956" t="str">
        <f t="shared" si="18"/>
        <v/>
      </c>
      <c r="AH133" s="956" t="str">
        <f t="shared" si="18"/>
        <v/>
      </c>
      <c r="AI133" s="956" t="str">
        <f t="shared" si="19"/>
        <v/>
      </c>
      <c r="AJ133" s="956" t="str">
        <f t="shared" si="19"/>
        <v/>
      </c>
      <c r="AK133" s="956" t="str">
        <f t="shared" si="19"/>
        <v/>
      </c>
      <c r="AL133" s="956" t="str">
        <f t="shared" si="19"/>
        <v/>
      </c>
      <c r="AM133" s="956" t="str">
        <f t="shared" si="19"/>
        <v/>
      </c>
      <c r="AN133" s="956" t="str">
        <f t="shared" si="19"/>
        <v/>
      </c>
      <c r="AP133" s="903">
        <v>450</v>
      </c>
      <c r="AQ133" s="961" t="s">
        <v>1264</v>
      </c>
      <c r="AR133" s="959"/>
      <c r="AS133" s="960" t="str">
        <f t="shared" si="22"/>
        <v/>
      </c>
      <c r="AT133" s="960" t="str">
        <f t="shared" si="20"/>
        <v/>
      </c>
      <c r="AU133" s="960" t="str">
        <f t="shared" si="20"/>
        <v/>
      </c>
      <c r="AV133" s="960" t="str">
        <f t="shared" si="20"/>
        <v/>
      </c>
      <c r="AW133" s="960" t="str">
        <f t="shared" si="20"/>
        <v/>
      </c>
      <c r="AX133" s="956" t="str">
        <f t="shared" si="20"/>
        <v/>
      </c>
      <c r="AY133" s="956" t="str">
        <f t="shared" si="20"/>
        <v/>
      </c>
      <c r="AZ133" s="956" t="str">
        <f t="shared" si="20"/>
        <v/>
      </c>
      <c r="BA133" s="956" t="str">
        <f t="shared" si="20"/>
        <v/>
      </c>
      <c r="BB133" s="956" t="str">
        <f t="shared" si="20"/>
        <v/>
      </c>
      <c r="BC133" s="956" t="str">
        <f t="shared" si="20"/>
        <v/>
      </c>
      <c r="BD133" s="956" t="str">
        <f t="shared" si="20"/>
        <v/>
      </c>
      <c r="BE133" s="956" t="str">
        <f t="shared" si="20"/>
        <v/>
      </c>
      <c r="BF133" s="956" t="str">
        <f t="shared" si="20"/>
        <v/>
      </c>
      <c r="BG133" s="956" t="str">
        <f t="shared" si="20"/>
        <v/>
      </c>
      <c r="BH133" s="956" t="str">
        <f t="shared" si="20"/>
        <v/>
      </c>
      <c r="BI133" s="956" t="str">
        <f t="shared" si="20"/>
        <v/>
      </c>
      <c r="BJ133" s="956" t="str">
        <f t="shared" si="20"/>
        <v/>
      </c>
      <c r="BK133" s="956" t="str">
        <f t="shared" si="20"/>
        <v/>
      </c>
      <c r="BL133" s="956" t="str">
        <f t="shared" si="20"/>
        <v/>
      </c>
      <c r="BM133" s="956" t="str">
        <f t="shared" si="20"/>
        <v/>
      </c>
      <c r="BN133" s="956" t="str">
        <f t="shared" si="20"/>
        <v/>
      </c>
      <c r="BO133" s="956" t="str">
        <f t="shared" si="20"/>
        <v/>
      </c>
      <c r="BP133" s="956" t="str">
        <f t="shared" si="20"/>
        <v/>
      </c>
      <c r="BQ133" s="956" t="str">
        <f t="shared" si="20"/>
        <v/>
      </c>
      <c r="BR133" s="956" t="str">
        <f t="shared" si="20"/>
        <v/>
      </c>
      <c r="BS133" s="956" t="str">
        <f t="shared" si="20"/>
        <v/>
      </c>
      <c r="BT133" s="956" t="str">
        <f t="shared" si="21"/>
        <v/>
      </c>
      <c r="BU133" s="956" t="str">
        <f t="shared" si="21"/>
        <v/>
      </c>
      <c r="BV133" s="956" t="str">
        <f t="shared" si="21"/>
        <v/>
      </c>
      <c r="BW133" s="956" t="str">
        <f t="shared" si="21"/>
        <v/>
      </c>
      <c r="BX133" s="956" t="str">
        <f t="shared" si="21"/>
        <v/>
      </c>
      <c r="BY133" s="956" t="str">
        <f t="shared" si="21"/>
        <v/>
      </c>
    </row>
    <row r="134" spans="2:77" hidden="1">
      <c r="B134" s="909">
        <v>451</v>
      </c>
      <c r="C134" s="967" t="s">
        <v>1265</v>
      </c>
      <c r="H134" s="956" t="str">
        <f t="shared" si="23"/>
        <v/>
      </c>
      <c r="I134" s="956" t="str">
        <f t="shared" si="18"/>
        <v/>
      </c>
      <c r="J134" s="956" t="str">
        <f t="shared" si="18"/>
        <v/>
      </c>
      <c r="K134" s="956" t="str">
        <f t="shared" si="18"/>
        <v/>
      </c>
      <c r="L134" s="956" t="str">
        <f t="shared" si="18"/>
        <v/>
      </c>
      <c r="M134" s="956" t="str">
        <f t="shared" si="18"/>
        <v/>
      </c>
      <c r="N134" s="956" t="str">
        <f t="shared" si="18"/>
        <v/>
      </c>
      <c r="O134" s="956" t="str">
        <f t="shared" si="18"/>
        <v/>
      </c>
      <c r="P134" s="956" t="str">
        <f t="shared" si="18"/>
        <v/>
      </c>
      <c r="Q134" s="956" t="str">
        <f t="shared" si="18"/>
        <v/>
      </c>
      <c r="R134" s="956" t="str">
        <f t="shared" si="18"/>
        <v/>
      </c>
      <c r="S134" s="956" t="str">
        <f t="shared" si="18"/>
        <v/>
      </c>
      <c r="T134" s="956" t="str">
        <f t="shared" si="18"/>
        <v/>
      </c>
      <c r="U134" s="956" t="str">
        <f t="shared" si="18"/>
        <v/>
      </c>
      <c r="V134" s="956" t="str">
        <f t="shared" si="18"/>
        <v/>
      </c>
      <c r="W134" s="956" t="str">
        <f t="shared" si="18"/>
        <v/>
      </c>
      <c r="X134" s="956" t="str">
        <f t="shared" si="18"/>
        <v/>
      </c>
      <c r="Y134" s="956" t="str">
        <f t="shared" si="18"/>
        <v/>
      </c>
      <c r="Z134" s="956" t="str">
        <f t="shared" si="18"/>
        <v/>
      </c>
      <c r="AA134" s="956" t="str">
        <f t="shared" si="18"/>
        <v/>
      </c>
      <c r="AB134" s="956" t="str">
        <f t="shared" si="18"/>
        <v/>
      </c>
      <c r="AC134" s="956" t="str">
        <f t="shared" si="18"/>
        <v/>
      </c>
      <c r="AD134" s="956" t="str">
        <f t="shared" si="18"/>
        <v/>
      </c>
      <c r="AE134" s="956" t="str">
        <f t="shared" si="18"/>
        <v/>
      </c>
      <c r="AF134" s="956" t="str">
        <f t="shared" si="18"/>
        <v/>
      </c>
      <c r="AG134" s="956" t="str">
        <f t="shared" si="18"/>
        <v/>
      </c>
      <c r="AH134" s="956" t="str">
        <f t="shared" si="18"/>
        <v/>
      </c>
      <c r="AI134" s="956" t="str">
        <f t="shared" si="19"/>
        <v/>
      </c>
      <c r="AJ134" s="956" t="str">
        <f t="shared" si="19"/>
        <v/>
      </c>
      <c r="AK134" s="956" t="str">
        <f t="shared" si="19"/>
        <v/>
      </c>
      <c r="AL134" s="956" t="str">
        <f t="shared" si="19"/>
        <v/>
      </c>
      <c r="AM134" s="956" t="str">
        <f t="shared" si="19"/>
        <v/>
      </c>
      <c r="AN134" s="956" t="str">
        <f t="shared" si="19"/>
        <v/>
      </c>
      <c r="AP134" s="909">
        <v>451</v>
      </c>
      <c r="AQ134" s="961" t="s">
        <v>1265</v>
      </c>
      <c r="AR134" s="959"/>
      <c r="AS134" s="960" t="str">
        <f t="shared" si="22"/>
        <v/>
      </c>
      <c r="AT134" s="960" t="str">
        <f t="shared" si="20"/>
        <v/>
      </c>
      <c r="AU134" s="960" t="str">
        <f t="shared" si="20"/>
        <v/>
      </c>
      <c r="AV134" s="960" t="str">
        <f t="shared" si="20"/>
        <v/>
      </c>
      <c r="AW134" s="960" t="str">
        <f t="shared" si="20"/>
        <v/>
      </c>
      <c r="AX134" s="956" t="str">
        <f t="shared" si="20"/>
        <v/>
      </c>
      <c r="AY134" s="956" t="str">
        <f t="shared" si="20"/>
        <v/>
      </c>
      <c r="AZ134" s="956" t="str">
        <f t="shared" si="20"/>
        <v/>
      </c>
      <c r="BA134" s="956" t="str">
        <f t="shared" si="20"/>
        <v/>
      </c>
      <c r="BB134" s="956" t="str">
        <f t="shared" si="20"/>
        <v/>
      </c>
      <c r="BC134" s="956" t="str">
        <f t="shared" si="20"/>
        <v/>
      </c>
      <c r="BD134" s="956" t="str">
        <f t="shared" si="20"/>
        <v/>
      </c>
      <c r="BE134" s="956" t="str">
        <f t="shared" si="20"/>
        <v/>
      </c>
      <c r="BF134" s="956" t="str">
        <f t="shared" si="20"/>
        <v/>
      </c>
      <c r="BG134" s="956" t="str">
        <f t="shared" si="20"/>
        <v/>
      </c>
      <c r="BH134" s="956" t="str">
        <f t="shared" si="20"/>
        <v/>
      </c>
      <c r="BI134" s="956" t="str">
        <f t="shared" si="20"/>
        <v/>
      </c>
      <c r="BJ134" s="956" t="str">
        <f t="shared" si="20"/>
        <v/>
      </c>
      <c r="BK134" s="956" t="str">
        <f t="shared" si="20"/>
        <v/>
      </c>
      <c r="BL134" s="956" t="str">
        <f t="shared" si="20"/>
        <v/>
      </c>
      <c r="BM134" s="956" t="str">
        <f t="shared" si="20"/>
        <v/>
      </c>
      <c r="BN134" s="956" t="str">
        <f t="shared" si="20"/>
        <v/>
      </c>
      <c r="BO134" s="956" t="str">
        <f t="shared" si="20"/>
        <v/>
      </c>
      <c r="BP134" s="956" t="str">
        <f t="shared" si="20"/>
        <v/>
      </c>
      <c r="BQ134" s="956" t="str">
        <f t="shared" si="20"/>
        <v/>
      </c>
      <c r="BR134" s="956" t="str">
        <f t="shared" si="20"/>
        <v/>
      </c>
      <c r="BS134" s="956" t="str">
        <f t="shared" si="20"/>
        <v/>
      </c>
      <c r="BT134" s="956" t="str">
        <f t="shared" si="21"/>
        <v/>
      </c>
      <c r="BU134" s="956" t="str">
        <f t="shared" si="21"/>
        <v/>
      </c>
      <c r="BV134" s="956" t="str">
        <f t="shared" si="21"/>
        <v/>
      </c>
      <c r="BW134" s="956" t="str">
        <f t="shared" si="21"/>
        <v/>
      </c>
      <c r="BX134" s="956" t="str">
        <f t="shared" si="21"/>
        <v/>
      </c>
      <c r="BY134" s="956" t="str">
        <f t="shared" si="21"/>
        <v/>
      </c>
    </row>
    <row r="135" spans="2:77" hidden="1">
      <c r="B135" s="903">
        <v>452</v>
      </c>
      <c r="C135" s="967" t="s">
        <v>1266</v>
      </c>
      <c r="H135" s="956" t="str">
        <f t="shared" si="23"/>
        <v/>
      </c>
      <c r="I135" s="956" t="str">
        <f t="shared" si="18"/>
        <v/>
      </c>
      <c r="J135" s="956" t="str">
        <f t="shared" si="18"/>
        <v/>
      </c>
      <c r="K135" s="956" t="str">
        <f t="shared" si="18"/>
        <v/>
      </c>
      <c r="L135" s="956" t="str">
        <f t="shared" si="18"/>
        <v/>
      </c>
      <c r="M135" s="956" t="str">
        <f t="shared" si="18"/>
        <v/>
      </c>
      <c r="N135" s="956" t="str">
        <f t="shared" si="18"/>
        <v/>
      </c>
      <c r="O135" s="956" t="str">
        <f t="shared" si="18"/>
        <v/>
      </c>
      <c r="P135" s="956" t="str">
        <f t="shared" si="18"/>
        <v/>
      </c>
      <c r="Q135" s="956" t="str">
        <f t="shared" si="18"/>
        <v/>
      </c>
      <c r="R135" s="956" t="str">
        <f t="shared" si="18"/>
        <v/>
      </c>
      <c r="S135" s="956" t="str">
        <f t="shared" si="18"/>
        <v/>
      </c>
      <c r="T135" s="956" t="str">
        <f t="shared" si="18"/>
        <v/>
      </c>
      <c r="U135" s="956" t="str">
        <f t="shared" si="18"/>
        <v/>
      </c>
      <c r="V135" s="956" t="str">
        <f t="shared" si="18"/>
        <v/>
      </c>
      <c r="W135" s="956" t="str">
        <f t="shared" si="18"/>
        <v/>
      </c>
      <c r="X135" s="956" t="str">
        <f t="shared" si="18"/>
        <v/>
      </c>
      <c r="Y135" s="956" t="str">
        <f t="shared" si="18"/>
        <v/>
      </c>
      <c r="Z135" s="956" t="str">
        <f t="shared" si="18"/>
        <v/>
      </c>
      <c r="AA135" s="956" t="str">
        <f t="shared" si="18"/>
        <v/>
      </c>
      <c r="AB135" s="956" t="str">
        <f t="shared" si="18"/>
        <v/>
      </c>
      <c r="AC135" s="956" t="str">
        <f t="shared" si="18"/>
        <v/>
      </c>
      <c r="AD135" s="956" t="str">
        <f t="shared" si="18"/>
        <v/>
      </c>
      <c r="AE135" s="956" t="str">
        <f t="shared" si="18"/>
        <v/>
      </c>
      <c r="AF135" s="956" t="str">
        <f t="shared" si="18"/>
        <v/>
      </c>
      <c r="AG135" s="956" t="str">
        <f t="shared" si="18"/>
        <v/>
      </c>
      <c r="AH135" s="956" t="str">
        <f t="shared" si="18"/>
        <v/>
      </c>
      <c r="AI135" s="956" t="str">
        <f t="shared" si="19"/>
        <v/>
      </c>
      <c r="AJ135" s="956" t="str">
        <f t="shared" si="19"/>
        <v/>
      </c>
      <c r="AK135" s="956" t="str">
        <f t="shared" si="19"/>
        <v/>
      </c>
      <c r="AL135" s="956" t="str">
        <f t="shared" si="19"/>
        <v/>
      </c>
      <c r="AM135" s="956" t="str">
        <f t="shared" si="19"/>
        <v/>
      </c>
      <c r="AN135" s="956" t="str">
        <f t="shared" si="19"/>
        <v/>
      </c>
      <c r="AP135" s="903">
        <v>452</v>
      </c>
      <c r="AQ135" s="961" t="s">
        <v>1266</v>
      </c>
      <c r="AR135" s="959"/>
      <c r="AS135" s="960" t="str">
        <f t="shared" si="22"/>
        <v/>
      </c>
      <c r="AT135" s="960" t="str">
        <f t="shared" si="20"/>
        <v/>
      </c>
      <c r="AU135" s="960" t="str">
        <f t="shared" si="20"/>
        <v/>
      </c>
      <c r="AV135" s="960" t="str">
        <f t="shared" si="20"/>
        <v/>
      </c>
      <c r="AW135" s="960" t="str">
        <f t="shared" si="20"/>
        <v/>
      </c>
      <c r="AX135" s="956" t="str">
        <f t="shared" si="20"/>
        <v/>
      </c>
      <c r="AY135" s="956" t="str">
        <f t="shared" si="20"/>
        <v/>
      </c>
      <c r="AZ135" s="956" t="str">
        <f t="shared" si="20"/>
        <v/>
      </c>
      <c r="BA135" s="956" t="str">
        <f t="shared" si="20"/>
        <v/>
      </c>
      <c r="BB135" s="956" t="str">
        <f t="shared" si="20"/>
        <v/>
      </c>
      <c r="BC135" s="956" t="str">
        <f t="shared" si="20"/>
        <v/>
      </c>
      <c r="BD135" s="956" t="str">
        <f t="shared" si="20"/>
        <v/>
      </c>
      <c r="BE135" s="956" t="str">
        <f t="shared" si="20"/>
        <v/>
      </c>
      <c r="BF135" s="956" t="str">
        <f t="shared" si="20"/>
        <v/>
      </c>
      <c r="BG135" s="956" t="str">
        <f t="shared" si="20"/>
        <v/>
      </c>
      <c r="BH135" s="956" t="str">
        <f t="shared" si="20"/>
        <v/>
      </c>
      <c r="BI135" s="956" t="str">
        <f t="shared" si="20"/>
        <v/>
      </c>
      <c r="BJ135" s="956" t="str">
        <f t="shared" si="20"/>
        <v/>
      </c>
      <c r="BK135" s="956" t="str">
        <f t="shared" si="20"/>
        <v/>
      </c>
      <c r="BL135" s="956" t="str">
        <f t="shared" si="20"/>
        <v/>
      </c>
      <c r="BM135" s="956" t="str">
        <f t="shared" si="20"/>
        <v/>
      </c>
      <c r="BN135" s="956" t="str">
        <f t="shared" si="20"/>
        <v/>
      </c>
      <c r="BO135" s="956" t="str">
        <f t="shared" si="20"/>
        <v/>
      </c>
      <c r="BP135" s="956" t="str">
        <f t="shared" si="20"/>
        <v/>
      </c>
      <c r="BQ135" s="956" t="str">
        <f t="shared" si="20"/>
        <v/>
      </c>
      <c r="BR135" s="956" t="str">
        <f t="shared" si="20"/>
        <v/>
      </c>
      <c r="BS135" s="956" t="str">
        <f t="shared" si="20"/>
        <v/>
      </c>
      <c r="BT135" s="956" t="str">
        <f t="shared" si="21"/>
        <v/>
      </c>
      <c r="BU135" s="956" t="str">
        <f t="shared" si="21"/>
        <v/>
      </c>
      <c r="BV135" s="956" t="str">
        <f t="shared" si="21"/>
        <v/>
      </c>
      <c r="BW135" s="956" t="str">
        <f t="shared" si="21"/>
        <v/>
      </c>
      <c r="BX135" s="956" t="str">
        <f t="shared" si="21"/>
        <v/>
      </c>
      <c r="BY135" s="956" t="str">
        <f t="shared" si="21"/>
        <v/>
      </c>
    </row>
    <row r="136" spans="2:77" hidden="1">
      <c r="B136" s="909">
        <v>453</v>
      </c>
      <c r="C136" s="967" t="s">
        <v>1267</v>
      </c>
      <c r="H136" s="956" t="str">
        <f t="shared" si="23"/>
        <v/>
      </c>
      <c r="I136" s="956" t="str">
        <f t="shared" si="18"/>
        <v/>
      </c>
      <c r="J136" s="956" t="str">
        <f t="shared" ref="I136:AH145" si="24">IFERROR(J46/$G46,"")</f>
        <v/>
      </c>
      <c r="K136" s="956" t="str">
        <f t="shared" si="24"/>
        <v/>
      </c>
      <c r="L136" s="956" t="str">
        <f t="shared" si="24"/>
        <v/>
      </c>
      <c r="M136" s="956" t="str">
        <f t="shared" si="24"/>
        <v/>
      </c>
      <c r="N136" s="956" t="str">
        <f t="shared" si="24"/>
        <v/>
      </c>
      <c r="O136" s="956" t="str">
        <f t="shared" si="24"/>
        <v/>
      </c>
      <c r="P136" s="956" t="str">
        <f t="shared" si="24"/>
        <v/>
      </c>
      <c r="Q136" s="956" t="str">
        <f t="shared" si="24"/>
        <v/>
      </c>
      <c r="R136" s="956" t="str">
        <f t="shared" si="24"/>
        <v/>
      </c>
      <c r="S136" s="956" t="str">
        <f t="shared" si="24"/>
        <v/>
      </c>
      <c r="T136" s="956" t="str">
        <f t="shared" si="24"/>
        <v/>
      </c>
      <c r="U136" s="956" t="str">
        <f t="shared" si="24"/>
        <v/>
      </c>
      <c r="V136" s="956" t="str">
        <f t="shared" si="24"/>
        <v/>
      </c>
      <c r="W136" s="956" t="str">
        <f t="shared" si="24"/>
        <v/>
      </c>
      <c r="X136" s="956" t="str">
        <f t="shared" si="24"/>
        <v/>
      </c>
      <c r="Y136" s="956" t="str">
        <f t="shared" si="24"/>
        <v/>
      </c>
      <c r="Z136" s="956" t="str">
        <f t="shared" si="24"/>
        <v/>
      </c>
      <c r="AA136" s="956" t="str">
        <f t="shared" si="24"/>
        <v/>
      </c>
      <c r="AB136" s="956" t="str">
        <f t="shared" si="24"/>
        <v/>
      </c>
      <c r="AC136" s="956" t="str">
        <f t="shared" si="24"/>
        <v/>
      </c>
      <c r="AD136" s="956" t="str">
        <f t="shared" si="24"/>
        <v/>
      </c>
      <c r="AE136" s="956" t="str">
        <f t="shared" si="24"/>
        <v/>
      </c>
      <c r="AF136" s="956" t="str">
        <f t="shared" si="24"/>
        <v/>
      </c>
      <c r="AG136" s="956" t="str">
        <f t="shared" si="24"/>
        <v/>
      </c>
      <c r="AH136" s="956" t="str">
        <f t="shared" si="24"/>
        <v/>
      </c>
      <c r="AI136" s="956" t="str">
        <f t="shared" si="19"/>
        <v/>
      </c>
      <c r="AJ136" s="956" t="str">
        <f t="shared" si="19"/>
        <v/>
      </c>
      <c r="AK136" s="956" t="str">
        <f t="shared" si="19"/>
        <v/>
      </c>
      <c r="AL136" s="956" t="str">
        <f t="shared" si="19"/>
        <v/>
      </c>
      <c r="AM136" s="956" t="str">
        <f t="shared" si="19"/>
        <v/>
      </c>
      <c r="AN136" s="956" t="str">
        <f t="shared" si="19"/>
        <v/>
      </c>
      <c r="AP136" s="909">
        <v>453</v>
      </c>
      <c r="AQ136" s="961" t="s">
        <v>1267</v>
      </c>
      <c r="AR136" s="959"/>
      <c r="AS136" s="960" t="str">
        <f t="shared" si="22"/>
        <v/>
      </c>
      <c r="AT136" s="960" t="str">
        <f t="shared" si="20"/>
        <v/>
      </c>
      <c r="AU136" s="960" t="str">
        <f t="shared" si="20"/>
        <v/>
      </c>
      <c r="AV136" s="960" t="str">
        <f t="shared" si="20"/>
        <v/>
      </c>
      <c r="AW136" s="960" t="str">
        <f t="shared" si="20"/>
        <v/>
      </c>
      <c r="AX136" s="956" t="str">
        <f t="shared" si="20"/>
        <v/>
      </c>
      <c r="AY136" s="956" t="str">
        <f t="shared" si="20"/>
        <v/>
      </c>
      <c r="AZ136" s="956" t="str">
        <f t="shared" si="20"/>
        <v/>
      </c>
      <c r="BA136" s="956" t="str">
        <f t="shared" si="20"/>
        <v/>
      </c>
      <c r="BB136" s="956" t="str">
        <f t="shared" si="20"/>
        <v/>
      </c>
      <c r="BC136" s="956" t="str">
        <f t="shared" si="20"/>
        <v/>
      </c>
      <c r="BD136" s="956" t="str">
        <f t="shared" si="20"/>
        <v/>
      </c>
      <c r="BE136" s="956" t="str">
        <f t="shared" si="20"/>
        <v/>
      </c>
      <c r="BF136" s="956" t="str">
        <f t="shared" si="20"/>
        <v/>
      </c>
      <c r="BG136" s="956" t="str">
        <f t="shared" ref="AT136:BS146" si="25">IFERROR(BG46/$AR46,"")</f>
        <v/>
      </c>
      <c r="BH136" s="956" t="str">
        <f t="shared" si="25"/>
        <v/>
      </c>
      <c r="BI136" s="956" t="str">
        <f t="shared" si="25"/>
        <v/>
      </c>
      <c r="BJ136" s="956" t="str">
        <f t="shared" si="25"/>
        <v/>
      </c>
      <c r="BK136" s="956" t="str">
        <f t="shared" si="25"/>
        <v/>
      </c>
      <c r="BL136" s="956" t="str">
        <f t="shared" si="25"/>
        <v/>
      </c>
      <c r="BM136" s="956" t="str">
        <f t="shared" si="25"/>
        <v/>
      </c>
      <c r="BN136" s="956" t="str">
        <f t="shared" si="25"/>
        <v/>
      </c>
      <c r="BO136" s="956" t="str">
        <f t="shared" si="25"/>
        <v/>
      </c>
      <c r="BP136" s="956" t="str">
        <f t="shared" si="25"/>
        <v/>
      </c>
      <c r="BQ136" s="956" t="str">
        <f t="shared" si="25"/>
        <v/>
      </c>
      <c r="BR136" s="956" t="str">
        <f t="shared" si="25"/>
        <v/>
      </c>
      <c r="BS136" s="956" t="str">
        <f t="shared" si="25"/>
        <v/>
      </c>
      <c r="BT136" s="956" t="str">
        <f t="shared" si="21"/>
        <v/>
      </c>
      <c r="BU136" s="956" t="str">
        <f t="shared" si="21"/>
        <v/>
      </c>
      <c r="BV136" s="956" t="str">
        <f t="shared" si="21"/>
        <v/>
      </c>
      <c r="BW136" s="956" t="str">
        <f t="shared" si="21"/>
        <v/>
      </c>
      <c r="BX136" s="956" t="str">
        <f t="shared" si="21"/>
        <v/>
      </c>
      <c r="BY136" s="956" t="str">
        <f t="shared" si="21"/>
        <v/>
      </c>
    </row>
    <row r="137" spans="2:77" hidden="1">
      <c r="B137" s="903">
        <v>454</v>
      </c>
      <c r="C137" s="967" t="s">
        <v>1268</v>
      </c>
      <c r="H137" s="956" t="str">
        <f t="shared" si="23"/>
        <v/>
      </c>
      <c r="I137" s="956" t="str">
        <f t="shared" si="24"/>
        <v/>
      </c>
      <c r="J137" s="956" t="str">
        <f t="shared" si="24"/>
        <v/>
      </c>
      <c r="K137" s="956" t="str">
        <f t="shared" si="24"/>
        <v/>
      </c>
      <c r="L137" s="956" t="str">
        <f t="shared" si="24"/>
        <v/>
      </c>
      <c r="M137" s="956" t="str">
        <f t="shared" si="24"/>
        <v/>
      </c>
      <c r="N137" s="956" t="str">
        <f t="shared" si="24"/>
        <v/>
      </c>
      <c r="O137" s="956" t="str">
        <f t="shared" si="24"/>
        <v/>
      </c>
      <c r="P137" s="956" t="str">
        <f t="shared" si="24"/>
        <v/>
      </c>
      <c r="Q137" s="956" t="str">
        <f t="shared" si="24"/>
        <v/>
      </c>
      <c r="R137" s="956" t="str">
        <f t="shared" si="24"/>
        <v/>
      </c>
      <c r="S137" s="956" t="str">
        <f t="shared" si="24"/>
        <v/>
      </c>
      <c r="T137" s="956" t="str">
        <f t="shared" si="24"/>
        <v/>
      </c>
      <c r="U137" s="956" t="str">
        <f t="shared" si="24"/>
        <v/>
      </c>
      <c r="V137" s="956" t="str">
        <f t="shared" si="24"/>
        <v/>
      </c>
      <c r="W137" s="956" t="str">
        <f t="shared" si="24"/>
        <v/>
      </c>
      <c r="X137" s="956" t="str">
        <f t="shared" si="24"/>
        <v/>
      </c>
      <c r="Y137" s="956" t="str">
        <f t="shared" si="24"/>
        <v/>
      </c>
      <c r="Z137" s="956" t="str">
        <f t="shared" si="24"/>
        <v/>
      </c>
      <c r="AA137" s="956" t="str">
        <f t="shared" si="24"/>
        <v/>
      </c>
      <c r="AB137" s="956" t="str">
        <f t="shared" si="24"/>
        <v/>
      </c>
      <c r="AC137" s="956" t="str">
        <f t="shared" si="24"/>
        <v/>
      </c>
      <c r="AD137" s="956" t="str">
        <f t="shared" si="24"/>
        <v/>
      </c>
      <c r="AE137" s="956" t="str">
        <f t="shared" si="24"/>
        <v/>
      </c>
      <c r="AF137" s="956" t="str">
        <f t="shared" si="24"/>
        <v/>
      </c>
      <c r="AG137" s="956" t="str">
        <f t="shared" si="24"/>
        <v/>
      </c>
      <c r="AH137" s="956" t="str">
        <f t="shared" si="24"/>
        <v/>
      </c>
      <c r="AI137" s="956" t="str">
        <f t="shared" si="19"/>
        <v/>
      </c>
      <c r="AJ137" s="956" t="str">
        <f t="shared" si="19"/>
        <v/>
      </c>
      <c r="AK137" s="956" t="str">
        <f t="shared" si="19"/>
        <v/>
      </c>
      <c r="AL137" s="956" t="str">
        <f t="shared" si="19"/>
        <v/>
      </c>
      <c r="AM137" s="956" t="str">
        <f t="shared" si="19"/>
        <v/>
      </c>
      <c r="AN137" s="956" t="str">
        <f t="shared" si="19"/>
        <v/>
      </c>
      <c r="AP137" s="903">
        <v>454</v>
      </c>
      <c r="AQ137" s="961" t="s">
        <v>1268</v>
      </c>
      <c r="AR137" s="959"/>
      <c r="AS137" s="960" t="str">
        <f t="shared" si="22"/>
        <v/>
      </c>
      <c r="AT137" s="960" t="str">
        <f t="shared" si="25"/>
        <v/>
      </c>
      <c r="AU137" s="960" t="str">
        <f t="shared" si="25"/>
        <v/>
      </c>
      <c r="AV137" s="960" t="str">
        <f t="shared" si="25"/>
        <v/>
      </c>
      <c r="AW137" s="960" t="str">
        <f t="shared" si="25"/>
        <v/>
      </c>
      <c r="AX137" s="956" t="str">
        <f t="shared" si="25"/>
        <v/>
      </c>
      <c r="AY137" s="956" t="str">
        <f t="shared" si="25"/>
        <v/>
      </c>
      <c r="AZ137" s="956" t="str">
        <f t="shared" si="25"/>
        <v/>
      </c>
      <c r="BA137" s="956" t="str">
        <f t="shared" si="25"/>
        <v/>
      </c>
      <c r="BB137" s="956" t="str">
        <f t="shared" si="25"/>
        <v/>
      </c>
      <c r="BC137" s="956" t="str">
        <f t="shared" si="25"/>
        <v/>
      </c>
      <c r="BD137" s="956" t="str">
        <f t="shared" si="25"/>
        <v/>
      </c>
      <c r="BE137" s="956" t="str">
        <f t="shared" si="25"/>
        <v/>
      </c>
      <c r="BF137" s="956" t="str">
        <f t="shared" si="25"/>
        <v/>
      </c>
      <c r="BG137" s="956" t="str">
        <f t="shared" si="25"/>
        <v/>
      </c>
      <c r="BH137" s="956" t="str">
        <f t="shared" si="25"/>
        <v/>
      </c>
      <c r="BI137" s="956" t="str">
        <f t="shared" si="25"/>
        <v/>
      </c>
      <c r="BJ137" s="956" t="str">
        <f t="shared" si="25"/>
        <v/>
      </c>
      <c r="BK137" s="956" t="str">
        <f t="shared" si="25"/>
        <v/>
      </c>
      <c r="BL137" s="956" t="str">
        <f t="shared" si="25"/>
        <v/>
      </c>
      <c r="BM137" s="956" t="str">
        <f t="shared" si="25"/>
        <v/>
      </c>
      <c r="BN137" s="956" t="str">
        <f t="shared" si="25"/>
        <v/>
      </c>
      <c r="BO137" s="956" t="str">
        <f t="shared" si="25"/>
        <v/>
      </c>
      <c r="BP137" s="956" t="str">
        <f t="shared" si="25"/>
        <v/>
      </c>
      <c r="BQ137" s="956" t="str">
        <f t="shared" si="25"/>
        <v/>
      </c>
      <c r="BR137" s="956" t="str">
        <f t="shared" si="25"/>
        <v/>
      </c>
      <c r="BS137" s="956" t="str">
        <f t="shared" si="25"/>
        <v/>
      </c>
      <c r="BT137" s="956" t="str">
        <f t="shared" si="21"/>
        <v/>
      </c>
      <c r="BU137" s="956" t="str">
        <f t="shared" si="21"/>
        <v/>
      </c>
      <c r="BV137" s="956" t="str">
        <f t="shared" si="21"/>
        <v/>
      </c>
      <c r="BW137" s="956" t="str">
        <f t="shared" si="21"/>
        <v/>
      </c>
      <c r="BX137" s="956" t="str">
        <f t="shared" si="21"/>
        <v/>
      </c>
      <c r="BY137" s="956" t="str">
        <f t="shared" si="21"/>
        <v/>
      </c>
    </row>
    <row r="138" spans="2:77" hidden="1">
      <c r="B138" s="909">
        <v>455</v>
      </c>
      <c r="C138" s="967" t="s">
        <v>1269</v>
      </c>
      <c r="H138" s="956" t="str">
        <f t="shared" si="23"/>
        <v/>
      </c>
      <c r="I138" s="956" t="str">
        <f t="shared" si="24"/>
        <v/>
      </c>
      <c r="J138" s="956" t="str">
        <f t="shared" si="24"/>
        <v/>
      </c>
      <c r="K138" s="956" t="str">
        <f t="shared" si="24"/>
        <v/>
      </c>
      <c r="L138" s="956" t="str">
        <f t="shared" si="24"/>
        <v/>
      </c>
      <c r="M138" s="956" t="str">
        <f t="shared" si="24"/>
        <v/>
      </c>
      <c r="N138" s="956" t="str">
        <f t="shared" si="24"/>
        <v/>
      </c>
      <c r="O138" s="956" t="str">
        <f t="shared" si="24"/>
        <v/>
      </c>
      <c r="P138" s="956" t="str">
        <f t="shared" si="24"/>
        <v/>
      </c>
      <c r="Q138" s="956" t="str">
        <f t="shared" si="24"/>
        <v/>
      </c>
      <c r="R138" s="956" t="str">
        <f t="shared" si="24"/>
        <v/>
      </c>
      <c r="S138" s="956" t="str">
        <f t="shared" si="24"/>
        <v/>
      </c>
      <c r="T138" s="956" t="str">
        <f t="shared" si="24"/>
        <v/>
      </c>
      <c r="U138" s="956" t="str">
        <f t="shared" si="24"/>
        <v/>
      </c>
      <c r="V138" s="956" t="str">
        <f t="shared" si="24"/>
        <v/>
      </c>
      <c r="W138" s="956" t="str">
        <f t="shared" si="24"/>
        <v/>
      </c>
      <c r="X138" s="956" t="str">
        <f t="shared" si="24"/>
        <v/>
      </c>
      <c r="Y138" s="956" t="str">
        <f t="shared" si="24"/>
        <v/>
      </c>
      <c r="Z138" s="956" t="str">
        <f t="shared" si="24"/>
        <v/>
      </c>
      <c r="AA138" s="956" t="str">
        <f t="shared" si="24"/>
        <v/>
      </c>
      <c r="AB138" s="956" t="str">
        <f t="shared" si="24"/>
        <v/>
      </c>
      <c r="AC138" s="956" t="str">
        <f t="shared" si="24"/>
        <v/>
      </c>
      <c r="AD138" s="956" t="str">
        <f t="shared" si="24"/>
        <v/>
      </c>
      <c r="AE138" s="956" t="str">
        <f t="shared" si="24"/>
        <v/>
      </c>
      <c r="AF138" s="956" t="str">
        <f t="shared" si="24"/>
        <v/>
      </c>
      <c r="AG138" s="956" t="str">
        <f t="shared" si="24"/>
        <v/>
      </c>
      <c r="AH138" s="956" t="str">
        <f t="shared" si="24"/>
        <v/>
      </c>
      <c r="AI138" s="956" t="str">
        <f t="shared" si="19"/>
        <v/>
      </c>
      <c r="AJ138" s="956" t="str">
        <f t="shared" si="19"/>
        <v/>
      </c>
      <c r="AK138" s="956" t="str">
        <f t="shared" si="19"/>
        <v/>
      </c>
      <c r="AL138" s="956" t="str">
        <f t="shared" si="19"/>
        <v/>
      </c>
      <c r="AM138" s="956" t="str">
        <f t="shared" si="19"/>
        <v/>
      </c>
      <c r="AN138" s="956" t="str">
        <f t="shared" si="19"/>
        <v/>
      </c>
      <c r="AP138" s="909">
        <v>455</v>
      </c>
      <c r="AQ138" s="961" t="s">
        <v>1269</v>
      </c>
      <c r="AR138" s="959"/>
      <c r="AS138" s="960" t="str">
        <f t="shared" si="22"/>
        <v/>
      </c>
      <c r="AT138" s="960" t="str">
        <f t="shared" si="25"/>
        <v/>
      </c>
      <c r="AU138" s="960" t="str">
        <f t="shared" si="25"/>
        <v/>
      </c>
      <c r="AV138" s="960" t="str">
        <f t="shared" si="25"/>
        <v/>
      </c>
      <c r="AW138" s="960" t="str">
        <f t="shared" si="25"/>
        <v/>
      </c>
      <c r="AX138" s="956" t="str">
        <f t="shared" si="25"/>
        <v/>
      </c>
      <c r="AY138" s="956" t="str">
        <f t="shared" si="25"/>
        <v/>
      </c>
      <c r="AZ138" s="956" t="str">
        <f t="shared" si="25"/>
        <v/>
      </c>
      <c r="BA138" s="956" t="str">
        <f t="shared" si="25"/>
        <v/>
      </c>
      <c r="BB138" s="956" t="str">
        <f t="shared" si="25"/>
        <v/>
      </c>
      <c r="BC138" s="956" t="str">
        <f t="shared" si="25"/>
        <v/>
      </c>
      <c r="BD138" s="956" t="str">
        <f t="shared" si="25"/>
        <v/>
      </c>
      <c r="BE138" s="956" t="str">
        <f t="shared" si="25"/>
        <v/>
      </c>
      <c r="BF138" s="956" t="str">
        <f t="shared" si="25"/>
        <v/>
      </c>
      <c r="BG138" s="956" t="str">
        <f t="shared" si="25"/>
        <v/>
      </c>
      <c r="BH138" s="956" t="str">
        <f t="shared" si="25"/>
        <v/>
      </c>
      <c r="BI138" s="956" t="str">
        <f t="shared" si="25"/>
        <v/>
      </c>
      <c r="BJ138" s="956" t="str">
        <f t="shared" si="25"/>
        <v/>
      </c>
      <c r="BK138" s="956" t="str">
        <f t="shared" si="25"/>
        <v/>
      </c>
      <c r="BL138" s="956" t="str">
        <f t="shared" si="25"/>
        <v/>
      </c>
      <c r="BM138" s="956" t="str">
        <f t="shared" si="25"/>
        <v/>
      </c>
      <c r="BN138" s="956" t="str">
        <f t="shared" si="25"/>
        <v/>
      </c>
      <c r="BO138" s="956" t="str">
        <f t="shared" si="25"/>
        <v/>
      </c>
      <c r="BP138" s="956" t="str">
        <f t="shared" si="25"/>
        <v/>
      </c>
      <c r="BQ138" s="956" t="str">
        <f t="shared" si="25"/>
        <v/>
      </c>
      <c r="BR138" s="956" t="str">
        <f t="shared" si="25"/>
        <v/>
      </c>
      <c r="BS138" s="956" t="str">
        <f t="shared" si="25"/>
        <v/>
      </c>
      <c r="BT138" s="956" t="str">
        <f t="shared" si="21"/>
        <v/>
      </c>
      <c r="BU138" s="956" t="str">
        <f t="shared" si="21"/>
        <v/>
      </c>
      <c r="BV138" s="956" t="str">
        <f t="shared" si="21"/>
        <v/>
      </c>
      <c r="BW138" s="956" t="str">
        <f t="shared" si="21"/>
        <v/>
      </c>
      <c r="BX138" s="956" t="str">
        <f t="shared" si="21"/>
        <v/>
      </c>
      <c r="BY138" s="956" t="str">
        <f t="shared" si="21"/>
        <v/>
      </c>
    </row>
    <row r="139" spans="2:77" hidden="1">
      <c r="B139" s="903">
        <v>456</v>
      </c>
      <c r="C139" s="967" t="s">
        <v>1270</v>
      </c>
      <c r="H139" s="956" t="str">
        <f t="shared" si="23"/>
        <v/>
      </c>
      <c r="I139" s="956" t="str">
        <f t="shared" si="24"/>
        <v/>
      </c>
      <c r="J139" s="956" t="str">
        <f t="shared" si="24"/>
        <v/>
      </c>
      <c r="K139" s="956" t="str">
        <f t="shared" si="24"/>
        <v/>
      </c>
      <c r="L139" s="956" t="str">
        <f t="shared" si="24"/>
        <v/>
      </c>
      <c r="M139" s="956" t="str">
        <f t="shared" si="24"/>
        <v/>
      </c>
      <c r="N139" s="956" t="str">
        <f t="shared" si="24"/>
        <v/>
      </c>
      <c r="O139" s="956" t="str">
        <f t="shared" si="24"/>
        <v/>
      </c>
      <c r="P139" s="956" t="str">
        <f t="shared" si="24"/>
        <v/>
      </c>
      <c r="Q139" s="956" t="str">
        <f t="shared" si="24"/>
        <v/>
      </c>
      <c r="R139" s="956" t="str">
        <f t="shared" si="24"/>
        <v/>
      </c>
      <c r="S139" s="956" t="str">
        <f t="shared" si="24"/>
        <v/>
      </c>
      <c r="T139" s="956" t="str">
        <f t="shared" si="24"/>
        <v/>
      </c>
      <c r="U139" s="956" t="str">
        <f t="shared" si="24"/>
        <v/>
      </c>
      <c r="V139" s="956" t="str">
        <f t="shared" si="24"/>
        <v/>
      </c>
      <c r="W139" s="956" t="str">
        <f t="shared" si="24"/>
        <v/>
      </c>
      <c r="X139" s="956" t="str">
        <f t="shared" si="24"/>
        <v/>
      </c>
      <c r="Y139" s="956" t="str">
        <f t="shared" si="24"/>
        <v/>
      </c>
      <c r="Z139" s="956" t="str">
        <f t="shared" si="24"/>
        <v/>
      </c>
      <c r="AA139" s="956" t="str">
        <f t="shared" si="24"/>
        <v/>
      </c>
      <c r="AB139" s="956" t="str">
        <f t="shared" si="24"/>
        <v/>
      </c>
      <c r="AC139" s="956" t="str">
        <f t="shared" si="24"/>
        <v/>
      </c>
      <c r="AD139" s="956" t="str">
        <f t="shared" si="24"/>
        <v/>
      </c>
      <c r="AE139" s="956" t="str">
        <f t="shared" si="24"/>
        <v/>
      </c>
      <c r="AF139" s="956" t="str">
        <f t="shared" si="24"/>
        <v/>
      </c>
      <c r="AG139" s="956" t="str">
        <f t="shared" si="24"/>
        <v/>
      </c>
      <c r="AH139" s="956" t="str">
        <f t="shared" si="24"/>
        <v/>
      </c>
      <c r="AI139" s="956" t="str">
        <f t="shared" si="19"/>
        <v/>
      </c>
      <c r="AJ139" s="956" t="str">
        <f t="shared" si="19"/>
        <v/>
      </c>
      <c r="AK139" s="956" t="str">
        <f t="shared" si="19"/>
        <v/>
      </c>
      <c r="AL139" s="956" t="str">
        <f t="shared" si="19"/>
        <v/>
      </c>
      <c r="AM139" s="956" t="str">
        <f t="shared" si="19"/>
        <v/>
      </c>
      <c r="AN139" s="956" t="str">
        <f t="shared" si="19"/>
        <v/>
      </c>
      <c r="AP139" s="903">
        <v>456</v>
      </c>
      <c r="AQ139" s="961" t="s">
        <v>1270</v>
      </c>
      <c r="AR139" s="959"/>
      <c r="AS139" s="960" t="str">
        <f t="shared" si="22"/>
        <v/>
      </c>
      <c r="AT139" s="960" t="str">
        <f t="shared" si="25"/>
        <v/>
      </c>
      <c r="AU139" s="960" t="str">
        <f t="shared" si="25"/>
        <v/>
      </c>
      <c r="AV139" s="960" t="str">
        <f t="shared" si="25"/>
        <v/>
      </c>
      <c r="AW139" s="960" t="str">
        <f t="shared" si="25"/>
        <v/>
      </c>
      <c r="AX139" s="956" t="str">
        <f t="shared" si="25"/>
        <v/>
      </c>
      <c r="AY139" s="956" t="str">
        <f t="shared" si="25"/>
        <v/>
      </c>
      <c r="AZ139" s="956" t="str">
        <f t="shared" si="25"/>
        <v/>
      </c>
      <c r="BA139" s="956" t="str">
        <f t="shared" si="25"/>
        <v/>
      </c>
      <c r="BB139" s="956" t="str">
        <f t="shared" si="25"/>
        <v/>
      </c>
      <c r="BC139" s="956" t="str">
        <f t="shared" si="25"/>
        <v/>
      </c>
      <c r="BD139" s="956" t="str">
        <f t="shared" si="25"/>
        <v/>
      </c>
      <c r="BE139" s="956" t="str">
        <f t="shared" si="25"/>
        <v/>
      </c>
      <c r="BF139" s="956" t="str">
        <f t="shared" si="25"/>
        <v/>
      </c>
      <c r="BG139" s="956" t="str">
        <f t="shared" si="25"/>
        <v/>
      </c>
      <c r="BH139" s="956" t="str">
        <f t="shared" si="25"/>
        <v/>
      </c>
      <c r="BI139" s="956" t="str">
        <f t="shared" si="25"/>
        <v/>
      </c>
      <c r="BJ139" s="956" t="str">
        <f t="shared" si="25"/>
        <v/>
      </c>
      <c r="BK139" s="956" t="str">
        <f t="shared" si="25"/>
        <v/>
      </c>
      <c r="BL139" s="956" t="str">
        <f t="shared" si="25"/>
        <v/>
      </c>
      <c r="BM139" s="956" t="str">
        <f t="shared" si="25"/>
        <v/>
      </c>
      <c r="BN139" s="956" t="str">
        <f t="shared" si="25"/>
        <v/>
      </c>
      <c r="BO139" s="956" t="str">
        <f t="shared" si="25"/>
        <v/>
      </c>
      <c r="BP139" s="956" t="str">
        <f t="shared" si="25"/>
        <v/>
      </c>
      <c r="BQ139" s="956" t="str">
        <f t="shared" si="25"/>
        <v/>
      </c>
      <c r="BR139" s="956" t="str">
        <f t="shared" si="25"/>
        <v/>
      </c>
      <c r="BS139" s="956" t="str">
        <f t="shared" si="25"/>
        <v/>
      </c>
      <c r="BT139" s="956" t="str">
        <f t="shared" si="21"/>
        <v/>
      </c>
      <c r="BU139" s="956" t="str">
        <f t="shared" si="21"/>
        <v/>
      </c>
      <c r="BV139" s="956" t="str">
        <f t="shared" si="21"/>
        <v/>
      </c>
      <c r="BW139" s="956" t="str">
        <f t="shared" si="21"/>
        <v/>
      </c>
      <c r="BX139" s="956" t="str">
        <f t="shared" si="21"/>
        <v/>
      </c>
      <c r="BY139" s="956" t="str">
        <f t="shared" si="21"/>
        <v/>
      </c>
    </row>
    <row r="140" spans="2:77" hidden="1">
      <c r="B140" s="909">
        <v>457</v>
      </c>
      <c r="C140" s="966" t="s">
        <v>1271</v>
      </c>
      <c r="H140" s="956" t="str">
        <f t="shared" si="23"/>
        <v/>
      </c>
      <c r="I140" s="956" t="str">
        <f t="shared" si="24"/>
        <v/>
      </c>
      <c r="J140" s="956" t="str">
        <f t="shared" si="24"/>
        <v/>
      </c>
      <c r="K140" s="956" t="str">
        <f t="shared" si="24"/>
        <v/>
      </c>
      <c r="L140" s="956" t="str">
        <f t="shared" si="24"/>
        <v/>
      </c>
      <c r="M140" s="956" t="str">
        <f t="shared" si="24"/>
        <v/>
      </c>
      <c r="N140" s="956" t="str">
        <f t="shared" si="24"/>
        <v/>
      </c>
      <c r="O140" s="956" t="str">
        <f t="shared" si="24"/>
        <v/>
      </c>
      <c r="P140" s="956" t="str">
        <f t="shared" si="24"/>
        <v/>
      </c>
      <c r="Q140" s="956" t="str">
        <f t="shared" si="24"/>
        <v/>
      </c>
      <c r="R140" s="956" t="str">
        <f t="shared" si="24"/>
        <v/>
      </c>
      <c r="S140" s="956" t="str">
        <f t="shared" si="24"/>
        <v/>
      </c>
      <c r="T140" s="956" t="str">
        <f t="shared" si="24"/>
        <v/>
      </c>
      <c r="U140" s="956" t="str">
        <f t="shared" si="24"/>
        <v/>
      </c>
      <c r="V140" s="956" t="str">
        <f t="shared" si="24"/>
        <v/>
      </c>
      <c r="W140" s="956" t="str">
        <f t="shared" si="24"/>
        <v/>
      </c>
      <c r="X140" s="956" t="str">
        <f t="shared" si="24"/>
        <v/>
      </c>
      <c r="Y140" s="956" t="str">
        <f t="shared" si="24"/>
        <v/>
      </c>
      <c r="Z140" s="956" t="str">
        <f t="shared" si="24"/>
        <v/>
      </c>
      <c r="AA140" s="956" t="str">
        <f t="shared" si="24"/>
        <v/>
      </c>
      <c r="AB140" s="956" t="str">
        <f t="shared" si="24"/>
        <v/>
      </c>
      <c r="AC140" s="956" t="str">
        <f t="shared" si="24"/>
        <v/>
      </c>
      <c r="AD140" s="956" t="str">
        <f t="shared" si="24"/>
        <v/>
      </c>
      <c r="AE140" s="956" t="str">
        <f t="shared" si="24"/>
        <v/>
      </c>
      <c r="AF140" s="956" t="str">
        <f t="shared" si="24"/>
        <v/>
      </c>
      <c r="AG140" s="956" t="str">
        <f t="shared" si="24"/>
        <v/>
      </c>
      <c r="AH140" s="956" t="str">
        <f t="shared" si="24"/>
        <v/>
      </c>
      <c r="AI140" s="956" t="str">
        <f t="shared" si="19"/>
        <v/>
      </c>
      <c r="AJ140" s="956" t="str">
        <f t="shared" si="19"/>
        <v/>
      </c>
      <c r="AK140" s="956" t="str">
        <f t="shared" si="19"/>
        <v/>
      </c>
      <c r="AL140" s="956" t="str">
        <f t="shared" si="19"/>
        <v/>
      </c>
      <c r="AM140" s="956" t="str">
        <f t="shared" si="19"/>
        <v/>
      </c>
      <c r="AN140" s="956" t="str">
        <f t="shared" si="19"/>
        <v/>
      </c>
      <c r="AP140" s="909">
        <v>457</v>
      </c>
      <c r="AQ140" s="958" t="s">
        <v>1271</v>
      </c>
      <c r="AR140" s="959"/>
      <c r="AS140" s="960" t="str">
        <f t="shared" si="22"/>
        <v/>
      </c>
      <c r="AT140" s="960" t="str">
        <f t="shared" si="25"/>
        <v/>
      </c>
      <c r="AU140" s="960" t="str">
        <f t="shared" si="25"/>
        <v/>
      </c>
      <c r="AV140" s="960" t="str">
        <f t="shared" si="25"/>
        <v/>
      </c>
      <c r="AW140" s="960" t="str">
        <f t="shared" si="25"/>
        <v/>
      </c>
      <c r="AX140" s="956" t="str">
        <f t="shared" si="25"/>
        <v/>
      </c>
      <c r="AY140" s="956" t="str">
        <f t="shared" si="25"/>
        <v/>
      </c>
      <c r="AZ140" s="956" t="str">
        <f t="shared" si="25"/>
        <v/>
      </c>
      <c r="BA140" s="956" t="str">
        <f t="shared" si="25"/>
        <v/>
      </c>
      <c r="BB140" s="956" t="str">
        <f t="shared" si="25"/>
        <v/>
      </c>
      <c r="BC140" s="956" t="str">
        <f t="shared" si="25"/>
        <v/>
      </c>
      <c r="BD140" s="956" t="str">
        <f t="shared" si="25"/>
        <v/>
      </c>
      <c r="BE140" s="956" t="str">
        <f t="shared" si="25"/>
        <v/>
      </c>
      <c r="BF140" s="956" t="str">
        <f t="shared" si="25"/>
        <v/>
      </c>
      <c r="BG140" s="956" t="str">
        <f t="shared" si="25"/>
        <v/>
      </c>
      <c r="BH140" s="956" t="str">
        <f t="shared" si="25"/>
        <v/>
      </c>
      <c r="BI140" s="956" t="str">
        <f t="shared" si="25"/>
        <v/>
      </c>
      <c r="BJ140" s="956" t="str">
        <f t="shared" si="25"/>
        <v/>
      </c>
      <c r="BK140" s="956" t="str">
        <f t="shared" si="25"/>
        <v/>
      </c>
      <c r="BL140" s="956" t="str">
        <f t="shared" si="25"/>
        <v/>
      </c>
      <c r="BM140" s="956" t="str">
        <f t="shared" si="25"/>
        <v/>
      </c>
      <c r="BN140" s="956" t="str">
        <f t="shared" si="25"/>
        <v/>
      </c>
      <c r="BO140" s="956" t="str">
        <f t="shared" si="25"/>
        <v/>
      </c>
      <c r="BP140" s="956" t="str">
        <f t="shared" si="25"/>
        <v/>
      </c>
      <c r="BQ140" s="956" t="str">
        <f t="shared" si="25"/>
        <v/>
      </c>
      <c r="BR140" s="956" t="str">
        <f t="shared" si="25"/>
        <v/>
      </c>
      <c r="BS140" s="956" t="str">
        <f t="shared" si="25"/>
        <v/>
      </c>
      <c r="BT140" s="956" t="str">
        <f t="shared" si="21"/>
        <v/>
      </c>
      <c r="BU140" s="956" t="str">
        <f t="shared" si="21"/>
        <v/>
      </c>
      <c r="BV140" s="956" t="str">
        <f t="shared" si="21"/>
        <v/>
      </c>
      <c r="BW140" s="956" t="str">
        <f t="shared" si="21"/>
        <v/>
      </c>
      <c r="BX140" s="956" t="str">
        <f t="shared" si="21"/>
        <v/>
      </c>
      <c r="BY140" s="956" t="str">
        <f t="shared" si="21"/>
        <v/>
      </c>
    </row>
    <row r="141" spans="2:77" hidden="1">
      <c r="B141" s="903">
        <v>458</v>
      </c>
      <c r="C141" s="966" t="s">
        <v>1272</v>
      </c>
      <c r="H141" s="956" t="str">
        <f t="shared" si="23"/>
        <v/>
      </c>
      <c r="I141" s="956" t="str">
        <f t="shared" si="24"/>
        <v/>
      </c>
      <c r="J141" s="956" t="str">
        <f t="shared" si="24"/>
        <v/>
      </c>
      <c r="K141" s="956" t="str">
        <f t="shared" si="24"/>
        <v/>
      </c>
      <c r="L141" s="956" t="str">
        <f t="shared" si="24"/>
        <v/>
      </c>
      <c r="M141" s="956" t="str">
        <f t="shared" si="24"/>
        <v/>
      </c>
      <c r="N141" s="956" t="str">
        <f t="shared" si="24"/>
        <v/>
      </c>
      <c r="O141" s="956" t="str">
        <f t="shared" si="24"/>
        <v/>
      </c>
      <c r="P141" s="956" t="str">
        <f t="shared" si="24"/>
        <v/>
      </c>
      <c r="Q141" s="956" t="str">
        <f t="shared" si="24"/>
        <v/>
      </c>
      <c r="R141" s="956" t="str">
        <f t="shared" si="24"/>
        <v/>
      </c>
      <c r="S141" s="956" t="str">
        <f t="shared" si="24"/>
        <v/>
      </c>
      <c r="T141" s="956" t="str">
        <f t="shared" si="24"/>
        <v/>
      </c>
      <c r="U141" s="956" t="str">
        <f t="shared" si="24"/>
        <v/>
      </c>
      <c r="V141" s="956" t="str">
        <f t="shared" si="24"/>
        <v/>
      </c>
      <c r="W141" s="956" t="str">
        <f t="shared" si="24"/>
        <v/>
      </c>
      <c r="X141" s="956" t="str">
        <f t="shared" si="24"/>
        <v/>
      </c>
      <c r="Y141" s="956" t="str">
        <f t="shared" si="24"/>
        <v/>
      </c>
      <c r="Z141" s="956" t="str">
        <f t="shared" si="24"/>
        <v/>
      </c>
      <c r="AA141" s="956" t="str">
        <f t="shared" si="24"/>
        <v/>
      </c>
      <c r="AB141" s="956" t="str">
        <f t="shared" si="24"/>
        <v/>
      </c>
      <c r="AC141" s="956" t="str">
        <f t="shared" si="24"/>
        <v/>
      </c>
      <c r="AD141" s="956" t="str">
        <f t="shared" si="24"/>
        <v/>
      </c>
      <c r="AE141" s="956" t="str">
        <f t="shared" si="24"/>
        <v/>
      </c>
      <c r="AF141" s="956" t="str">
        <f t="shared" si="24"/>
        <v/>
      </c>
      <c r="AG141" s="956" t="str">
        <f t="shared" si="24"/>
        <v/>
      </c>
      <c r="AH141" s="956" t="str">
        <f t="shared" si="24"/>
        <v/>
      </c>
      <c r="AI141" s="956" t="str">
        <f t="shared" si="19"/>
        <v/>
      </c>
      <c r="AJ141" s="956" t="str">
        <f t="shared" si="19"/>
        <v/>
      </c>
      <c r="AK141" s="956" t="str">
        <f t="shared" si="19"/>
        <v/>
      </c>
      <c r="AL141" s="956" t="str">
        <f t="shared" si="19"/>
        <v/>
      </c>
      <c r="AM141" s="956" t="str">
        <f t="shared" si="19"/>
        <v/>
      </c>
      <c r="AN141" s="956" t="str">
        <f t="shared" si="19"/>
        <v/>
      </c>
      <c r="AP141" s="903">
        <v>458</v>
      </c>
      <c r="AQ141" s="958" t="s">
        <v>1272</v>
      </c>
      <c r="AR141" s="959"/>
      <c r="AS141" s="960" t="str">
        <f t="shared" si="22"/>
        <v/>
      </c>
      <c r="AT141" s="960" t="str">
        <f t="shared" si="25"/>
        <v/>
      </c>
      <c r="AU141" s="960" t="str">
        <f t="shared" si="25"/>
        <v/>
      </c>
      <c r="AV141" s="960" t="str">
        <f t="shared" si="25"/>
        <v/>
      </c>
      <c r="AW141" s="960" t="str">
        <f t="shared" si="25"/>
        <v/>
      </c>
      <c r="AX141" s="956" t="str">
        <f t="shared" si="25"/>
        <v/>
      </c>
      <c r="AY141" s="956" t="str">
        <f t="shared" si="25"/>
        <v/>
      </c>
      <c r="AZ141" s="956" t="str">
        <f t="shared" si="25"/>
        <v/>
      </c>
      <c r="BA141" s="956" t="str">
        <f t="shared" si="25"/>
        <v/>
      </c>
      <c r="BB141" s="956" t="str">
        <f t="shared" si="25"/>
        <v/>
      </c>
      <c r="BC141" s="956" t="str">
        <f t="shared" si="25"/>
        <v/>
      </c>
      <c r="BD141" s="956" t="str">
        <f t="shared" si="25"/>
        <v/>
      </c>
      <c r="BE141" s="956" t="str">
        <f t="shared" si="25"/>
        <v/>
      </c>
      <c r="BF141" s="956" t="str">
        <f t="shared" si="25"/>
        <v/>
      </c>
      <c r="BG141" s="956" t="str">
        <f t="shared" si="25"/>
        <v/>
      </c>
      <c r="BH141" s="956" t="str">
        <f t="shared" si="25"/>
        <v/>
      </c>
      <c r="BI141" s="956" t="str">
        <f t="shared" si="25"/>
        <v/>
      </c>
      <c r="BJ141" s="956" t="str">
        <f t="shared" si="25"/>
        <v/>
      </c>
      <c r="BK141" s="956" t="str">
        <f t="shared" si="25"/>
        <v/>
      </c>
      <c r="BL141" s="956" t="str">
        <f t="shared" si="25"/>
        <v/>
      </c>
      <c r="BM141" s="956" t="str">
        <f t="shared" si="25"/>
        <v/>
      </c>
      <c r="BN141" s="956" t="str">
        <f t="shared" si="25"/>
        <v/>
      </c>
      <c r="BO141" s="956" t="str">
        <f t="shared" si="25"/>
        <v/>
      </c>
      <c r="BP141" s="956" t="str">
        <f t="shared" si="25"/>
        <v/>
      </c>
      <c r="BQ141" s="956" t="str">
        <f t="shared" si="25"/>
        <v/>
      </c>
      <c r="BR141" s="956" t="str">
        <f t="shared" si="25"/>
        <v/>
      </c>
      <c r="BS141" s="956" t="str">
        <f t="shared" si="25"/>
        <v/>
      </c>
      <c r="BT141" s="956" t="str">
        <f t="shared" si="21"/>
        <v/>
      </c>
      <c r="BU141" s="956" t="str">
        <f t="shared" si="21"/>
        <v/>
      </c>
      <c r="BV141" s="956" t="str">
        <f t="shared" si="21"/>
        <v/>
      </c>
      <c r="BW141" s="956" t="str">
        <f t="shared" si="21"/>
        <v/>
      </c>
      <c r="BX141" s="956" t="str">
        <f t="shared" si="21"/>
        <v/>
      </c>
      <c r="BY141" s="956" t="str">
        <f t="shared" si="21"/>
        <v/>
      </c>
    </row>
    <row r="142" spans="2:77" hidden="1">
      <c r="B142" s="909">
        <v>459</v>
      </c>
      <c r="C142" s="966" t="s">
        <v>1273</v>
      </c>
      <c r="H142" s="956" t="str">
        <f t="shared" si="23"/>
        <v/>
      </c>
      <c r="I142" s="956" t="str">
        <f t="shared" si="24"/>
        <v/>
      </c>
      <c r="J142" s="956" t="str">
        <f t="shared" si="24"/>
        <v/>
      </c>
      <c r="K142" s="956" t="str">
        <f t="shared" si="24"/>
        <v/>
      </c>
      <c r="L142" s="956" t="str">
        <f t="shared" si="24"/>
        <v/>
      </c>
      <c r="M142" s="956" t="str">
        <f t="shared" si="24"/>
        <v/>
      </c>
      <c r="N142" s="956" t="str">
        <f t="shared" si="24"/>
        <v/>
      </c>
      <c r="O142" s="956" t="str">
        <f t="shared" si="24"/>
        <v/>
      </c>
      <c r="P142" s="956" t="str">
        <f t="shared" si="24"/>
        <v/>
      </c>
      <c r="Q142" s="956" t="str">
        <f t="shared" si="24"/>
        <v/>
      </c>
      <c r="R142" s="956" t="str">
        <f t="shared" si="24"/>
        <v/>
      </c>
      <c r="S142" s="956" t="str">
        <f t="shared" si="24"/>
        <v/>
      </c>
      <c r="T142" s="956" t="str">
        <f t="shared" si="24"/>
        <v/>
      </c>
      <c r="U142" s="956" t="str">
        <f t="shared" si="24"/>
        <v/>
      </c>
      <c r="V142" s="956" t="str">
        <f t="shared" si="24"/>
        <v/>
      </c>
      <c r="W142" s="956" t="str">
        <f t="shared" si="24"/>
        <v/>
      </c>
      <c r="X142" s="956" t="str">
        <f t="shared" si="24"/>
        <v/>
      </c>
      <c r="Y142" s="956" t="str">
        <f t="shared" si="24"/>
        <v/>
      </c>
      <c r="Z142" s="956" t="str">
        <f t="shared" si="24"/>
        <v/>
      </c>
      <c r="AA142" s="956" t="str">
        <f t="shared" si="24"/>
        <v/>
      </c>
      <c r="AB142" s="956" t="str">
        <f t="shared" si="24"/>
        <v/>
      </c>
      <c r="AC142" s="956" t="str">
        <f t="shared" si="24"/>
        <v/>
      </c>
      <c r="AD142" s="956" t="str">
        <f t="shared" si="24"/>
        <v/>
      </c>
      <c r="AE142" s="956" t="str">
        <f t="shared" si="24"/>
        <v/>
      </c>
      <c r="AF142" s="956" t="str">
        <f t="shared" si="24"/>
        <v/>
      </c>
      <c r="AG142" s="956" t="str">
        <f t="shared" si="24"/>
        <v/>
      </c>
      <c r="AH142" s="956" t="str">
        <f t="shared" si="24"/>
        <v/>
      </c>
      <c r="AI142" s="956" t="str">
        <f t="shared" ref="AI142:AN157" si="26">IFERROR(AI52/AH52,"")</f>
        <v/>
      </c>
      <c r="AJ142" s="956" t="str">
        <f t="shared" si="26"/>
        <v/>
      </c>
      <c r="AK142" s="956" t="str">
        <f t="shared" si="26"/>
        <v/>
      </c>
      <c r="AL142" s="956" t="str">
        <f t="shared" si="26"/>
        <v/>
      </c>
      <c r="AM142" s="956" t="str">
        <f t="shared" si="26"/>
        <v/>
      </c>
      <c r="AN142" s="956" t="str">
        <f t="shared" si="26"/>
        <v/>
      </c>
      <c r="AP142" s="909">
        <v>459</v>
      </c>
      <c r="AQ142" s="958" t="s">
        <v>1273</v>
      </c>
      <c r="AR142" s="959"/>
      <c r="AS142" s="960" t="str">
        <f t="shared" si="22"/>
        <v/>
      </c>
      <c r="AT142" s="960" t="str">
        <f t="shared" si="25"/>
        <v/>
      </c>
      <c r="AU142" s="960" t="str">
        <f t="shared" si="25"/>
        <v/>
      </c>
      <c r="AV142" s="960" t="str">
        <f t="shared" si="25"/>
        <v/>
      </c>
      <c r="AW142" s="960" t="str">
        <f t="shared" si="25"/>
        <v/>
      </c>
      <c r="AX142" s="956" t="str">
        <f t="shared" si="25"/>
        <v/>
      </c>
      <c r="AY142" s="956" t="str">
        <f t="shared" si="25"/>
        <v/>
      </c>
      <c r="AZ142" s="956" t="str">
        <f t="shared" si="25"/>
        <v/>
      </c>
      <c r="BA142" s="956" t="str">
        <f t="shared" si="25"/>
        <v/>
      </c>
      <c r="BB142" s="956" t="str">
        <f t="shared" si="25"/>
        <v/>
      </c>
      <c r="BC142" s="956" t="str">
        <f t="shared" si="25"/>
        <v/>
      </c>
      <c r="BD142" s="956" t="str">
        <f t="shared" si="25"/>
        <v/>
      </c>
      <c r="BE142" s="956" t="str">
        <f t="shared" si="25"/>
        <v/>
      </c>
      <c r="BF142" s="956" t="str">
        <f t="shared" si="25"/>
        <v/>
      </c>
      <c r="BG142" s="956" t="str">
        <f t="shared" si="25"/>
        <v/>
      </c>
      <c r="BH142" s="956" t="str">
        <f t="shared" si="25"/>
        <v/>
      </c>
      <c r="BI142" s="956" t="str">
        <f t="shared" si="25"/>
        <v/>
      </c>
      <c r="BJ142" s="956" t="str">
        <f t="shared" si="25"/>
        <v/>
      </c>
      <c r="BK142" s="956" t="str">
        <f t="shared" si="25"/>
        <v/>
      </c>
      <c r="BL142" s="956" t="str">
        <f t="shared" si="25"/>
        <v/>
      </c>
      <c r="BM142" s="956" t="str">
        <f t="shared" si="25"/>
        <v/>
      </c>
      <c r="BN142" s="956" t="str">
        <f t="shared" si="25"/>
        <v/>
      </c>
      <c r="BO142" s="956" t="str">
        <f t="shared" si="25"/>
        <v/>
      </c>
      <c r="BP142" s="956" t="str">
        <f t="shared" si="25"/>
        <v/>
      </c>
      <c r="BQ142" s="956" t="str">
        <f t="shared" si="25"/>
        <v/>
      </c>
      <c r="BR142" s="956" t="str">
        <f t="shared" si="25"/>
        <v/>
      </c>
      <c r="BS142" s="956" t="str">
        <f t="shared" si="25"/>
        <v/>
      </c>
      <c r="BT142" s="956" t="str">
        <f t="shared" ref="BT142:BY157" si="27">IFERROR(BT52/BS52,"")</f>
        <v/>
      </c>
      <c r="BU142" s="956" t="str">
        <f t="shared" si="27"/>
        <v/>
      </c>
      <c r="BV142" s="956" t="str">
        <f t="shared" si="27"/>
        <v/>
      </c>
      <c r="BW142" s="956" t="str">
        <f t="shared" si="27"/>
        <v/>
      </c>
      <c r="BX142" s="956" t="str">
        <f t="shared" si="27"/>
        <v/>
      </c>
      <c r="BY142" s="956" t="str">
        <f t="shared" si="27"/>
        <v/>
      </c>
    </row>
    <row r="143" spans="2:77" hidden="1">
      <c r="B143" s="929">
        <v>460</v>
      </c>
      <c r="C143" s="970" t="s">
        <v>1274</v>
      </c>
      <c r="H143" s="956" t="str">
        <f t="shared" si="23"/>
        <v/>
      </c>
      <c r="I143" s="956" t="str">
        <f t="shared" si="24"/>
        <v/>
      </c>
      <c r="J143" s="956" t="str">
        <f t="shared" si="24"/>
        <v/>
      </c>
      <c r="K143" s="956" t="str">
        <f t="shared" si="24"/>
        <v/>
      </c>
      <c r="L143" s="956" t="str">
        <f t="shared" si="24"/>
        <v/>
      </c>
      <c r="M143" s="956" t="str">
        <f t="shared" si="24"/>
        <v/>
      </c>
      <c r="N143" s="956" t="str">
        <f t="shared" si="24"/>
        <v/>
      </c>
      <c r="O143" s="956" t="str">
        <f t="shared" si="24"/>
        <v/>
      </c>
      <c r="P143" s="956" t="str">
        <f t="shared" si="24"/>
        <v/>
      </c>
      <c r="Q143" s="956" t="str">
        <f t="shared" si="24"/>
        <v/>
      </c>
      <c r="R143" s="956" t="str">
        <f t="shared" si="24"/>
        <v/>
      </c>
      <c r="S143" s="956" t="str">
        <f t="shared" si="24"/>
        <v/>
      </c>
      <c r="T143" s="956" t="str">
        <f t="shared" si="24"/>
        <v/>
      </c>
      <c r="U143" s="956" t="str">
        <f t="shared" si="24"/>
        <v/>
      </c>
      <c r="V143" s="956" t="str">
        <f t="shared" si="24"/>
        <v/>
      </c>
      <c r="W143" s="956" t="str">
        <f t="shared" si="24"/>
        <v/>
      </c>
      <c r="X143" s="956" t="str">
        <f t="shared" si="24"/>
        <v/>
      </c>
      <c r="Y143" s="956" t="str">
        <f t="shared" si="24"/>
        <v/>
      </c>
      <c r="Z143" s="956" t="str">
        <f t="shared" si="24"/>
        <v/>
      </c>
      <c r="AA143" s="956" t="str">
        <f t="shared" si="24"/>
        <v/>
      </c>
      <c r="AB143" s="956" t="str">
        <f t="shared" si="24"/>
        <v/>
      </c>
      <c r="AC143" s="956" t="str">
        <f t="shared" si="24"/>
        <v/>
      </c>
      <c r="AD143" s="956" t="str">
        <f t="shared" si="24"/>
        <v/>
      </c>
      <c r="AE143" s="956" t="str">
        <f t="shared" si="24"/>
        <v/>
      </c>
      <c r="AF143" s="956" t="str">
        <f t="shared" si="24"/>
        <v/>
      </c>
      <c r="AG143" s="956" t="str">
        <f t="shared" si="24"/>
        <v/>
      </c>
      <c r="AH143" s="956" t="str">
        <f t="shared" si="24"/>
        <v/>
      </c>
      <c r="AI143" s="956" t="str">
        <f t="shared" si="26"/>
        <v/>
      </c>
      <c r="AJ143" s="956" t="str">
        <f t="shared" si="26"/>
        <v/>
      </c>
      <c r="AK143" s="956" t="str">
        <f t="shared" si="26"/>
        <v/>
      </c>
      <c r="AL143" s="956" t="str">
        <f t="shared" si="26"/>
        <v/>
      </c>
      <c r="AM143" s="956" t="str">
        <f t="shared" si="26"/>
        <v/>
      </c>
      <c r="AN143" s="956" t="str">
        <f t="shared" si="26"/>
        <v/>
      </c>
      <c r="AP143" s="929">
        <v>460</v>
      </c>
      <c r="AQ143" s="964" t="s">
        <v>1274</v>
      </c>
      <c r="AR143" s="959"/>
      <c r="AS143" s="960" t="str">
        <f t="shared" si="22"/>
        <v/>
      </c>
      <c r="AT143" s="960" t="str">
        <f t="shared" si="25"/>
        <v/>
      </c>
      <c r="AU143" s="960" t="str">
        <f t="shared" si="25"/>
        <v/>
      </c>
      <c r="AV143" s="960" t="str">
        <f t="shared" si="25"/>
        <v/>
      </c>
      <c r="AW143" s="960" t="str">
        <f t="shared" si="25"/>
        <v/>
      </c>
      <c r="AX143" s="956" t="str">
        <f t="shared" si="25"/>
        <v/>
      </c>
      <c r="AY143" s="956" t="str">
        <f t="shared" si="25"/>
        <v/>
      </c>
      <c r="AZ143" s="956" t="str">
        <f t="shared" si="25"/>
        <v/>
      </c>
      <c r="BA143" s="956" t="str">
        <f t="shared" si="25"/>
        <v/>
      </c>
      <c r="BB143" s="956" t="str">
        <f t="shared" si="25"/>
        <v/>
      </c>
      <c r="BC143" s="956" t="str">
        <f t="shared" si="25"/>
        <v/>
      </c>
      <c r="BD143" s="956" t="str">
        <f t="shared" si="25"/>
        <v/>
      </c>
      <c r="BE143" s="956" t="str">
        <f t="shared" si="25"/>
        <v/>
      </c>
      <c r="BF143" s="956" t="str">
        <f t="shared" si="25"/>
        <v/>
      </c>
      <c r="BG143" s="956" t="str">
        <f t="shared" si="25"/>
        <v/>
      </c>
      <c r="BH143" s="956" t="str">
        <f t="shared" si="25"/>
        <v/>
      </c>
      <c r="BI143" s="956" t="str">
        <f t="shared" si="25"/>
        <v/>
      </c>
      <c r="BJ143" s="956" t="str">
        <f t="shared" si="25"/>
        <v/>
      </c>
      <c r="BK143" s="956" t="str">
        <f t="shared" si="25"/>
        <v/>
      </c>
      <c r="BL143" s="956" t="str">
        <f t="shared" si="25"/>
        <v/>
      </c>
      <c r="BM143" s="956" t="str">
        <f t="shared" si="25"/>
        <v/>
      </c>
      <c r="BN143" s="956" t="str">
        <f t="shared" si="25"/>
        <v/>
      </c>
      <c r="BO143" s="956" t="str">
        <f t="shared" si="25"/>
        <v/>
      </c>
      <c r="BP143" s="956" t="str">
        <f t="shared" si="25"/>
        <v/>
      </c>
      <c r="BQ143" s="956" t="str">
        <f t="shared" si="25"/>
        <v/>
      </c>
      <c r="BR143" s="956" t="str">
        <f t="shared" si="25"/>
        <v/>
      </c>
      <c r="BS143" s="956" t="str">
        <f t="shared" si="25"/>
        <v/>
      </c>
      <c r="BT143" s="956" t="str">
        <f t="shared" si="27"/>
        <v/>
      </c>
      <c r="BU143" s="956" t="str">
        <f t="shared" si="27"/>
        <v/>
      </c>
      <c r="BV143" s="956" t="str">
        <f t="shared" si="27"/>
        <v/>
      </c>
      <c r="BW143" s="956" t="str">
        <f t="shared" si="27"/>
        <v/>
      </c>
      <c r="BX143" s="956" t="str">
        <f t="shared" si="27"/>
        <v/>
      </c>
      <c r="BY143" s="956" t="str">
        <f t="shared" si="27"/>
        <v/>
      </c>
    </row>
    <row r="144" spans="2:77" hidden="1">
      <c r="B144" s="897">
        <v>461</v>
      </c>
      <c r="C144" s="971" t="s">
        <v>1275</v>
      </c>
      <c r="H144" s="956" t="str">
        <f t="shared" si="23"/>
        <v/>
      </c>
      <c r="I144" s="956" t="str">
        <f t="shared" si="24"/>
        <v/>
      </c>
      <c r="J144" s="956" t="str">
        <f t="shared" si="24"/>
        <v/>
      </c>
      <c r="K144" s="956" t="str">
        <f t="shared" si="24"/>
        <v/>
      </c>
      <c r="L144" s="956" t="str">
        <f t="shared" si="24"/>
        <v/>
      </c>
      <c r="M144" s="956" t="str">
        <f t="shared" si="24"/>
        <v/>
      </c>
      <c r="N144" s="956" t="str">
        <f t="shared" si="24"/>
        <v/>
      </c>
      <c r="O144" s="956" t="str">
        <f t="shared" si="24"/>
        <v/>
      </c>
      <c r="P144" s="956" t="str">
        <f t="shared" si="24"/>
        <v/>
      </c>
      <c r="Q144" s="956" t="str">
        <f t="shared" si="24"/>
        <v/>
      </c>
      <c r="R144" s="956" t="str">
        <f t="shared" si="24"/>
        <v/>
      </c>
      <c r="S144" s="956" t="str">
        <f t="shared" si="24"/>
        <v/>
      </c>
      <c r="T144" s="956" t="str">
        <f t="shared" si="24"/>
        <v/>
      </c>
      <c r="U144" s="956" t="str">
        <f t="shared" si="24"/>
        <v/>
      </c>
      <c r="V144" s="956" t="str">
        <f t="shared" si="24"/>
        <v/>
      </c>
      <c r="W144" s="956" t="str">
        <f t="shared" si="24"/>
        <v/>
      </c>
      <c r="X144" s="956" t="str">
        <f t="shared" si="24"/>
        <v/>
      </c>
      <c r="Y144" s="956" t="str">
        <f t="shared" si="24"/>
        <v/>
      </c>
      <c r="Z144" s="956" t="str">
        <f t="shared" si="24"/>
        <v/>
      </c>
      <c r="AA144" s="956" t="str">
        <f t="shared" si="24"/>
        <v/>
      </c>
      <c r="AB144" s="956" t="str">
        <f t="shared" si="24"/>
        <v/>
      </c>
      <c r="AC144" s="956" t="str">
        <f t="shared" si="24"/>
        <v/>
      </c>
      <c r="AD144" s="956" t="str">
        <f t="shared" si="24"/>
        <v/>
      </c>
      <c r="AE144" s="956" t="str">
        <f t="shared" si="24"/>
        <v/>
      </c>
      <c r="AF144" s="956" t="str">
        <f t="shared" si="24"/>
        <v/>
      </c>
      <c r="AG144" s="956" t="str">
        <f t="shared" si="24"/>
        <v/>
      </c>
      <c r="AH144" s="956" t="str">
        <f t="shared" si="24"/>
        <v/>
      </c>
      <c r="AI144" s="956" t="str">
        <f t="shared" si="26"/>
        <v/>
      </c>
      <c r="AJ144" s="956" t="str">
        <f t="shared" si="26"/>
        <v/>
      </c>
      <c r="AK144" s="956" t="str">
        <f t="shared" si="26"/>
        <v/>
      </c>
      <c r="AL144" s="956" t="str">
        <f t="shared" si="26"/>
        <v/>
      </c>
      <c r="AM144" s="956" t="str">
        <f t="shared" si="26"/>
        <v/>
      </c>
      <c r="AN144" s="956" t="str">
        <f t="shared" si="26"/>
        <v/>
      </c>
      <c r="AP144" s="897">
        <v>461</v>
      </c>
      <c r="AQ144" s="965" t="s">
        <v>1275</v>
      </c>
      <c r="AR144" s="959"/>
      <c r="AS144" s="960" t="str">
        <f t="shared" ref="AS144:BH159" si="28">IFERROR(AS54/$AR54,"")</f>
        <v/>
      </c>
      <c r="AT144" s="960" t="str">
        <f t="shared" si="25"/>
        <v/>
      </c>
      <c r="AU144" s="960" t="str">
        <f t="shared" si="25"/>
        <v/>
      </c>
      <c r="AV144" s="960" t="str">
        <f t="shared" si="25"/>
        <v/>
      </c>
      <c r="AW144" s="960" t="str">
        <f t="shared" si="25"/>
        <v/>
      </c>
      <c r="AX144" s="956" t="str">
        <f t="shared" si="25"/>
        <v/>
      </c>
      <c r="AY144" s="956" t="str">
        <f t="shared" si="25"/>
        <v/>
      </c>
      <c r="AZ144" s="956" t="str">
        <f t="shared" si="25"/>
        <v/>
      </c>
      <c r="BA144" s="956" t="str">
        <f t="shared" si="25"/>
        <v/>
      </c>
      <c r="BB144" s="956" t="str">
        <f t="shared" si="25"/>
        <v/>
      </c>
      <c r="BC144" s="956" t="str">
        <f t="shared" si="25"/>
        <v/>
      </c>
      <c r="BD144" s="956" t="str">
        <f t="shared" si="25"/>
        <v/>
      </c>
      <c r="BE144" s="956" t="str">
        <f t="shared" si="25"/>
        <v/>
      </c>
      <c r="BF144" s="956" t="str">
        <f t="shared" si="25"/>
        <v/>
      </c>
      <c r="BG144" s="956" t="str">
        <f t="shared" si="25"/>
        <v/>
      </c>
      <c r="BH144" s="956" t="str">
        <f t="shared" si="25"/>
        <v/>
      </c>
      <c r="BI144" s="956" t="str">
        <f t="shared" si="25"/>
        <v/>
      </c>
      <c r="BJ144" s="956" t="str">
        <f t="shared" si="25"/>
        <v/>
      </c>
      <c r="BK144" s="956" t="str">
        <f t="shared" si="25"/>
        <v/>
      </c>
      <c r="BL144" s="956" t="str">
        <f t="shared" si="25"/>
        <v/>
      </c>
      <c r="BM144" s="956" t="str">
        <f t="shared" si="25"/>
        <v/>
      </c>
      <c r="BN144" s="956" t="str">
        <f t="shared" si="25"/>
        <v/>
      </c>
      <c r="BO144" s="956" t="str">
        <f t="shared" si="25"/>
        <v/>
      </c>
      <c r="BP144" s="956" t="str">
        <f t="shared" si="25"/>
        <v/>
      </c>
      <c r="BQ144" s="956" t="str">
        <f t="shared" si="25"/>
        <v/>
      </c>
      <c r="BR144" s="956" t="str">
        <f t="shared" si="25"/>
        <v/>
      </c>
      <c r="BS144" s="956" t="str">
        <f t="shared" si="25"/>
        <v/>
      </c>
      <c r="BT144" s="956" t="str">
        <f t="shared" si="27"/>
        <v/>
      </c>
      <c r="BU144" s="956" t="str">
        <f t="shared" si="27"/>
        <v/>
      </c>
      <c r="BV144" s="956" t="str">
        <f t="shared" si="27"/>
        <v/>
      </c>
      <c r="BW144" s="956" t="str">
        <f t="shared" si="27"/>
        <v/>
      </c>
      <c r="BX144" s="956" t="str">
        <f t="shared" si="27"/>
        <v/>
      </c>
      <c r="BY144" s="956" t="str">
        <f t="shared" si="27"/>
        <v/>
      </c>
    </row>
    <row r="145" spans="2:77">
      <c r="B145" s="903">
        <v>462</v>
      </c>
      <c r="C145" s="966" t="s">
        <v>1276</v>
      </c>
      <c r="H145" s="956">
        <f t="shared" si="23"/>
        <v>1</v>
      </c>
      <c r="I145" s="956">
        <f t="shared" si="24"/>
        <v>1</v>
      </c>
      <c r="J145" s="956">
        <f t="shared" si="24"/>
        <v>1</v>
      </c>
      <c r="K145" s="956">
        <f t="shared" si="24"/>
        <v>1</v>
      </c>
      <c r="L145" s="956">
        <f t="shared" si="24"/>
        <v>0.85491717387159205</v>
      </c>
      <c r="M145" s="956">
        <f t="shared" si="24"/>
        <v>0.85491717387159205</v>
      </c>
      <c r="N145" s="956">
        <f t="shared" si="24"/>
        <v>0.85491717387159205</v>
      </c>
      <c r="O145" s="956">
        <f t="shared" si="24"/>
        <v>0.44765088327059011</v>
      </c>
      <c r="P145" s="956">
        <f t="shared" si="24"/>
        <v>0.44765088327059011</v>
      </c>
      <c r="Q145" s="956">
        <f t="shared" si="24"/>
        <v>0</v>
      </c>
      <c r="R145" s="956">
        <f t="shared" si="24"/>
        <v>0</v>
      </c>
      <c r="S145" s="956">
        <f t="shared" si="24"/>
        <v>0</v>
      </c>
      <c r="T145" s="956">
        <f t="shared" si="24"/>
        <v>0</v>
      </c>
      <c r="U145" s="956">
        <f t="shared" si="24"/>
        <v>0</v>
      </c>
      <c r="V145" s="956">
        <f t="shared" si="24"/>
        <v>0</v>
      </c>
      <c r="W145" s="956">
        <f t="shared" si="24"/>
        <v>0</v>
      </c>
      <c r="X145" s="956">
        <f t="shared" si="24"/>
        <v>0</v>
      </c>
      <c r="Y145" s="956">
        <f t="shared" si="24"/>
        <v>0</v>
      </c>
      <c r="Z145" s="956">
        <f t="shared" si="24"/>
        <v>0</v>
      </c>
      <c r="AA145" s="956">
        <f t="shared" si="24"/>
        <v>0</v>
      </c>
      <c r="AB145" s="956">
        <f t="shared" si="24"/>
        <v>0</v>
      </c>
      <c r="AC145" s="956">
        <f t="shared" si="24"/>
        <v>0</v>
      </c>
      <c r="AD145" s="956">
        <f t="shared" si="24"/>
        <v>0</v>
      </c>
      <c r="AE145" s="956">
        <f t="shared" ref="I145:AH155" si="29">IFERROR(AE55/$G55,"")</f>
        <v>0</v>
      </c>
      <c r="AF145" s="956">
        <f t="shared" si="29"/>
        <v>0</v>
      </c>
      <c r="AG145" s="956">
        <f t="shared" si="29"/>
        <v>0</v>
      </c>
      <c r="AH145" s="956">
        <f t="shared" si="29"/>
        <v>0</v>
      </c>
      <c r="AI145" s="956" t="str">
        <f t="shared" si="26"/>
        <v/>
      </c>
      <c r="AJ145" s="956" t="str">
        <f t="shared" si="26"/>
        <v/>
      </c>
      <c r="AK145" s="956" t="str">
        <f t="shared" si="26"/>
        <v/>
      </c>
      <c r="AL145" s="956" t="str">
        <f t="shared" si="26"/>
        <v/>
      </c>
      <c r="AM145" s="956" t="str">
        <f t="shared" si="26"/>
        <v/>
      </c>
      <c r="AN145" s="956" t="str">
        <f t="shared" si="26"/>
        <v/>
      </c>
      <c r="AP145" s="903">
        <v>462</v>
      </c>
      <c r="AQ145" s="958" t="s">
        <v>1276</v>
      </c>
      <c r="AR145" s="959"/>
      <c r="AS145" s="960" t="str">
        <f t="shared" si="28"/>
        <v/>
      </c>
      <c r="AT145" s="960" t="str">
        <f t="shared" si="25"/>
        <v/>
      </c>
      <c r="AU145" s="960" t="str">
        <f t="shared" si="25"/>
        <v/>
      </c>
      <c r="AV145" s="960" t="str">
        <f t="shared" si="25"/>
        <v/>
      </c>
      <c r="AW145" s="960" t="str">
        <f t="shared" si="25"/>
        <v/>
      </c>
      <c r="AX145" s="956" t="str">
        <f t="shared" si="25"/>
        <v/>
      </c>
      <c r="AY145" s="956" t="str">
        <f t="shared" si="25"/>
        <v/>
      </c>
      <c r="AZ145" s="956" t="str">
        <f t="shared" si="25"/>
        <v/>
      </c>
      <c r="BA145" s="956" t="str">
        <f t="shared" si="25"/>
        <v/>
      </c>
      <c r="BB145" s="956" t="str">
        <f t="shared" si="25"/>
        <v/>
      </c>
      <c r="BC145" s="956" t="str">
        <f t="shared" si="25"/>
        <v/>
      </c>
      <c r="BD145" s="956" t="str">
        <f t="shared" si="25"/>
        <v/>
      </c>
      <c r="BE145" s="956" t="str">
        <f t="shared" si="25"/>
        <v/>
      </c>
      <c r="BF145" s="956" t="str">
        <f t="shared" si="25"/>
        <v/>
      </c>
      <c r="BG145" s="956" t="str">
        <f t="shared" si="25"/>
        <v/>
      </c>
      <c r="BH145" s="956" t="str">
        <f t="shared" si="25"/>
        <v/>
      </c>
      <c r="BI145" s="956" t="str">
        <f t="shared" si="25"/>
        <v/>
      </c>
      <c r="BJ145" s="956" t="str">
        <f t="shared" si="25"/>
        <v/>
      </c>
      <c r="BK145" s="956" t="str">
        <f t="shared" si="25"/>
        <v/>
      </c>
      <c r="BL145" s="956" t="str">
        <f t="shared" si="25"/>
        <v/>
      </c>
      <c r="BM145" s="956" t="str">
        <f t="shared" si="25"/>
        <v/>
      </c>
      <c r="BN145" s="956" t="str">
        <f t="shared" si="25"/>
        <v/>
      </c>
      <c r="BO145" s="956" t="str">
        <f t="shared" si="25"/>
        <v/>
      </c>
      <c r="BP145" s="956" t="str">
        <f t="shared" si="25"/>
        <v/>
      </c>
      <c r="BQ145" s="956" t="str">
        <f t="shared" si="25"/>
        <v/>
      </c>
      <c r="BR145" s="956" t="str">
        <f t="shared" si="25"/>
        <v/>
      </c>
      <c r="BS145" s="956" t="str">
        <f t="shared" si="25"/>
        <v/>
      </c>
      <c r="BT145" s="956" t="str">
        <f t="shared" si="27"/>
        <v/>
      </c>
      <c r="BU145" s="956" t="str">
        <f t="shared" si="27"/>
        <v/>
      </c>
      <c r="BV145" s="956" t="str">
        <f t="shared" si="27"/>
        <v/>
      </c>
      <c r="BW145" s="956" t="str">
        <f t="shared" si="27"/>
        <v/>
      </c>
      <c r="BX145" s="956" t="str">
        <f t="shared" si="27"/>
        <v/>
      </c>
      <c r="BY145" s="956" t="str">
        <f t="shared" si="27"/>
        <v/>
      </c>
    </row>
    <row r="146" spans="2:77">
      <c r="B146" s="915">
        <v>463</v>
      </c>
      <c r="C146" s="970" t="s">
        <v>1243</v>
      </c>
      <c r="H146" s="956">
        <f t="shared" si="23"/>
        <v>1</v>
      </c>
      <c r="I146" s="956">
        <f t="shared" si="29"/>
        <v>1</v>
      </c>
      <c r="J146" s="956">
        <f t="shared" si="29"/>
        <v>1</v>
      </c>
      <c r="K146" s="956">
        <f t="shared" si="29"/>
        <v>0.99650564229789929</v>
      </c>
      <c r="L146" s="956">
        <f t="shared" si="29"/>
        <v>0.99083019872338929</v>
      </c>
      <c r="M146" s="956">
        <f t="shared" si="29"/>
        <v>0.99083019872338929</v>
      </c>
      <c r="N146" s="956">
        <f t="shared" si="29"/>
        <v>0.99083019872338929</v>
      </c>
      <c r="O146" s="956">
        <f t="shared" si="29"/>
        <v>0.99083019872338929</v>
      </c>
      <c r="P146" s="956">
        <f t="shared" si="29"/>
        <v>0.99083019872338929</v>
      </c>
      <c r="Q146" s="956">
        <f t="shared" si="29"/>
        <v>0.99083019872338929</v>
      </c>
      <c r="R146" s="956">
        <f t="shared" si="29"/>
        <v>0.99040734026044464</v>
      </c>
      <c r="S146" s="956">
        <f t="shared" si="29"/>
        <v>0.99040734026044464</v>
      </c>
      <c r="T146" s="956">
        <f t="shared" si="29"/>
        <v>0.99040734026044464</v>
      </c>
      <c r="U146" s="956">
        <f t="shared" si="29"/>
        <v>0.99040734026044464</v>
      </c>
      <c r="V146" s="956">
        <f t="shared" si="29"/>
        <v>0.98806102821902264</v>
      </c>
      <c r="W146" s="956">
        <f t="shared" si="29"/>
        <v>0.98806102821902264</v>
      </c>
      <c r="X146" s="956">
        <f t="shared" si="29"/>
        <v>0.98735944475971893</v>
      </c>
      <c r="Y146" s="956">
        <f t="shared" si="29"/>
        <v>0.97016939448877815</v>
      </c>
      <c r="Z146" s="956">
        <f t="shared" si="29"/>
        <v>0.12191230457862305</v>
      </c>
      <c r="AA146" s="956">
        <f t="shared" si="29"/>
        <v>2.4206387071177828E-4</v>
      </c>
      <c r="AB146" s="956">
        <f t="shared" si="29"/>
        <v>2.4206387071177828E-4</v>
      </c>
      <c r="AC146" s="956">
        <f t="shared" si="29"/>
        <v>0</v>
      </c>
      <c r="AD146" s="956">
        <f t="shared" si="29"/>
        <v>0</v>
      </c>
      <c r="AE146" s="956">
        <f t="shared" si="29"/>
        <v>0</v>
      </c>
      <c r="AF146" s="956">
        <f t="shared" si="29"/>
        <v>0</v>
      </c>
      <c r="AG146" s="956">
        <f t="shared" si="29"/>
        <v>0</v>
      </c>
      <c r="AH146" s="956">
        <f t="shared" si="29"/>
        <v>0</v>
      </c>
      <c r="AI146" s="956" t="str">
        <f t="shared" si="26"/>
        <v/>
      </c>
      <c r="AJ146" s="956" t="str">
        <f t="shared" si="26"/>
        <v/>
      </c>
      <c r="AK146" s="956" t="str">
        <f t="shared" si="26"/>
        <v/>
      </c>
      <c r="AL146" s="956" t="str">
        <f t="shared" si="26"/>
        <v/>
      </c>
      <c r="AM146" s="956" t="str">
        <f t="shared" si="26"/>
        <v/>
      </c>
      <c r="AN146" s="956" t="str">
        <f t="shared" si="26"/>
        <v/>
      </c>
      <c r="AP146" s="915">
        <v>463</v>
      </c>
      <c r="AQ146" s="964" t="s">
        <v>1243</v>
      </c>
      <c r="AR146" s="959"/>
      <c r="AS146" s="960">
        <f t="shared" si="28"/>
        <v>1</v>
      </c>
      <c r="AT146" s="960">
        <f t="shared" si="25"/>
        <v>1</v>
      </c>
      <c r="AU146" s="960">
        <f t="shared" si="25"/>
        <v>1</v>
      </c>
      <c r="AV146" s="960">
        <f t="shared" si="25"/>
        <v>0.99607843137254903</v>
      </c>
      <c r="AW146" s="960">
        <f t="shared" si="25"/>
        <v>0.9882352941176471</v>
      </c>
      <c r="AX146" s="956">
        <f t="shared" si="25"/>
        <v>0.9882352941176471</v>
      </c>
      <c r="AY146" s="956">
        <f t="shared" si="25"/>
        <v>0.9882352941176471</v>
      </c>
      <c r="AZ146" s="956">
        <f t="shared" si="25"/>
        <v>0.9882352941176471</v>
      </c>
      <c r="BA146" s="956">
        <f t="shared" si="25"/>
        <v>0.9882352941176471</v>
      </c>
      <c r="BB146" s="956">
        <f t="shared" ref="AT146:BS156" si="30">IFERROR(BB56/$AR56,"")</f>
        <v>0.9882352941176471</v>
      </c>
      <c r="BC146" s="956">
        <f t="shared" si="30"/>
        <v>0.9882352941176471</v>
      </c>
      <c r="BD146" s="956">
        <f t="shared" si="30"/>
        <v>0.9882352941176471</v>
      </c>
      <c r="BE146" s="956">
        <f t="shared" si="30"/>
        <v>0.9882352941176471</v>
      </c>
      <c r="BF146" s="956">
        <f t="shared" si="30"/>
        <v>0.9882352941176471</v>
      </c>
      <c r="BG146" s="956">
        <f t="shared" si="30"/>
        <v>0.98431372549019602</v>
      </c>
      <c r="BH146" s="956">
        <f t="shared" si="30"/>
        <v>0.98431372549019602</v>
      </c>
      <c r="BI146" s="956">
        <f t="shared" si="30"/>
        <v>0.98431372549019602</v>
      </c>
      <c r="BJ146" s="956">
        <f t="shared" si="30"/>
        <v>0.83529411764705885</v>
      </c>
      <c r="BK146" s="956">
        <f t="shared" si="30"/>
        <v>0.45098039215686275</v>
      </c>
      <c r="BL146" s="956">
        <f t="shared" si="30"/>
        <v>0</v>
      </c>
      <c r="BM146" s="956">
        <f t="shared" si="30"/>
        <v>0</v>
      </c>
      <c r="BN146" s="956">
        <f t="shared" si="30"/>
        <v>0</v>
      </c>
      <c r="BO146" s="956">
        <f t="shared" si="30"/>
        <v>0</v>
      </c>
      <c r="BP146" s="956">
        <f t="shared" si="30"/>
        <v>0</v>
      </c>
      <c r="BQ146" s="956">
        <f t="shared" si="30"/>
        <v>0</v>
      </c>
      <c r="BR146" s="956">
        <f t="shared" si="30"/>
        <v>0</v>
      </c>
      <c r="BS146" s="956">
        <f t="shared" si="30"/>
        <v>0</v>
      </c>
      <c r="BT146" s="956" t="str">
        <f t="shared" si="27"/>
        <v/>
      </c>
      <c r="BU146" s="956" t="str">
        <f t="shared" si="27"/>
        <v/>
      </c>
      <c r="BV146" s="956" t="str">
        <f t="shared" si="27"/>
        <v/>
      </c>
      <c r="BW146" s="956" t="str">
        <f t="shared" si="27"/>
        <v/>
      </c>
      <c r="BX146" s="956" t="str">
        <f t="shared" si="27"/>
        <v/>
      </c>
      <c r="BY146" s="956" t="str">
        <f t="shared" si="27"/>
        <v/>
      </c>
    </row>
    <row r="147" spans="2:77" hidden="1">
      <c r="B147" s="921">
        <v>464</v>
      </c>
      <c r="C147" s="937" t="s">
        <v>1231</v>
      </c>
      <c r="H147" s="956" t="str">
        <f t="shared" si="23"/>
        <v/>
      </c>
      <c r="I147" s="956" t="str">
        <f t="shared" si="29"/>
        <v/>
      </c>
      <c r="J147" s="956" t="str">
        <f t="shared" si="29"/>
        <v/>
      </c>
      <c r="K147" s="956" t="str">
        <f t="shared" si="29"/>
        <v/>
      </c>
      <c r="L147" s="956" t="str">
        <f t="shared" si="29"/>
        <v/>
      </c>
      <c r="M147" s="956" t="str">
        <f t="shared" si="29"/>
        <v/>
      </c>
      <c r="N147" s="956" t="str">
        <f t="shared" si="29"/>
        <v/>
      </c>
      <c r="O147" s="956" t="str">
        <f t="shared" si="29"/>
        <v/>
      </c>
      <c r="P147" s="956" t="str">
        <f t="shared" si="29"/>
        <v/>
      </c>
      <c r="Q147" s="956" t="str">
        <f t="shared" si="29"/>
        <v/>
      </c>
      <c r="R147" s="956" t="str">
        <f t="shared" si="29"/>
        <v/>
      </c>
      <c r="S147" s="956" t="str">
        <f t="shared" si="29"/>
        <v/>
      </c>
      <c r="T147" s="956" t="str">
        <f t="shared" si="29"/>
        <v/>
      </c>
      <c r="U147" s="956" t="str">
        <f t="shared" si="29"/>
        <v/>
      </c>
      <c r="V147" s="956" t="str">
        <f t="shared" si="29"/>
        <v/>
      </c>
      <c r="W147" s="956" t="str">
        <f t="shared" si="29"/>
        <v/>
      </c>
      <c r="X147" s="956" t="str">
        <f t="shared" si="29"/>
        <v/>
      </c>
      <c r="Y147" s="956" t="str">
        <f t="shared" si="29"/>
        <v/>
      </c>
      <c r="Z147" s="956" t="str">
        <f t="shared" si="29"/>
        <v/>
      </c>
      <c r="AA147" s="956" t="str">
        <f t="shared" si="29"/>
        <v/>
      </c>
      <c r="AB147" s="956" t="str">
        <f t="shared" si="29"/>
        <v/>
      </c>
      <c r="AC147" s="956" t="str">
        <f t="shared" si="29"/>
        <v/>
      </c>
      <c r="AD147" s="956" t="str">
        <f t="shared" si="29"/>
        <v/>
      </c>
      <c r="AE147" s="956" t="str">
        <f t="shared" si="29"/>
        <v/>
      </c>
      <c r="AF147" s="956" t="str">
        <f t="shared" si="29"/>
        <v/>
      </c>
      <c r="AG147" s="956" t="str">
        <f t="shared" si="29"/>
        <v/>
      </c>
      <c r="AH147" s="956" t="str">
        <f t="shared" si="29"/>
        <v/>
      </c>
      <c r="AI147" s="956" t="str">
        <f t="shared" si="26"/>
        <v/>
      </c>
      <c r="AJ147" s="956" t="str">
        <f t="shared" si="26"/>
        <v/>
      </c>
      <c r="AK147" s="956" t="str">
        <f t="shared" si="26"/>
        <v/>
      </c>
      <c r="AL147" s="956" t="str">
        <f t="shared" si="26"/>
        <v/>
      </c>
      <c r="AM147" s="956" t="str">
        <f t="shared" si="26"/>
        <v/>
      </c>
      <c r="AN147" s="956" t="str">
        <f t="shared" si="26"/>
        <v/>
      </c>
      <c r="AP147" s="921">
        <v>464</v>
      </c>
      <c r="AQ147" s="937" t="s">
        <v>1231</v>
      </c>
      <c r="AS147" s="956" t="str">
        <f t="shared" si="28"/>
        <v/>
      </c>
      <c r="AT147" s="956" t="str">
        <f t="shared" si="30"/>
        <v/>
      </c>
      <c r="AU147" s="956" t="str">
        <f t="shared" si="30"/>
        <v/>
      </c>
      <c r="AV147" s="956" t="str">
        <f t="shared" si="30"/>
        <v/>
      </c>
      <c r="AW147" s="956" t="str">
        <f t="shared" si="30"/>
        <v/>
      </c>
      <c r="AX147" s="956" t="str">
        <f t="shared" si="30"/>
        <v/>
      </c>
      <c r="AY147" s="956" t="str">
        <f t="shared" si="30"/>
        <v/>
      </c>
      <c r="AZ147" s="956" t="str">
        <f t="shared" si="30"/>
        <v/>
      </c>
      <c r="BA147" s="956" t="str">
        <f t="shared" si="30"/>
        <v/>
      </c>
      <c r="BB147" s="956" t="str">
        <f t="shared" si="30"/>
        <v/>
      </c>
      <c r="BC147" s="956" t="str">
        <f t="shared" si="30"/>
        <v/>
      </c>
      <c r="BD147" s="956" t="str">
        <f t="shared" si="30"/>
        <v/>
      </c>
      <c r="BE147" s="956" t="str">
        <f t="shared" si="30"/>
        <v/>
      </c>
      <c r="BF147" s="956" t="str">
        <f t="shared" si="30"/>
        <v/>
      </c>
      <c r="BG147" s="956" t="str">
        <f t="shared" si="30"/>
        <v/>
      </c>
      <c r="BH147" s="956" t="str">
        <f t="shared" si="30"/>
        <v/>
      </c>
      <c r="BI147" s="956" t="str">
        <f t="shared" si="30"/>
        <v/>
      </c>
      <c r="BJ147" s="956" t="str">
        <f t="shared" si="30"/>
        <v/>
      </c>
      <c r="BK147" s="956" t="str">
        <f t="shared" si="30"/>
        <v/>
      </c>
      <c r="BL147" s="956" t="str">
        <f t="shared" si="30"/>
        <v/>
      </c>
      <c r="BM147" s="956" t="str">
        <f t="shared" si="30"/>
        <v/>
      </c>
      <c r="BN147" s="956" t="str">
        <f t="shared" si="30"/>
        <v/>
      </c>
      <c r="BO147" s="956" t="str">
        <f t="shared" si="30"/>
        <v/>
      </c>
      <c r="BP147" s="956" t="str">
        <f t="shared" si="30"/>
        <v/>
      </c>
      <c r="BQ147" s="956" t="str">
        <f t="shared" si="30"/>
        <v/>
      </c>
      <c r="BR147" s="956" t="str">
        <f t="shared" si="30"/>
        <v/>
      </c>
      <c r="BS147" s="956" t="str">
        <f t="shared" si="30"/>
        <v/>
      </c>
      <c r="BT147" s="956" t="str">
        <f t="shared" si="27"/>
        <v/>
      </c>
      <c r="BU147" s="956" t="str">
        <f t="shared" si="27"/>
        <v/>
      </c>
      <c r="BV147" s="956" t="str">
        <f t="shared" si="27"/>
        <v/>
      </c>
      <c r="BW147" s="956" t="str">
        <f t="shared" si="27"/>
        <v/>
      </c>
      <c r="BX147" s="956" t="str">
        <f t="shared" si="27"/>
        <v/>
      </c>
      <c r="BY147" s="956" t="str">
        <f t="shared" si="27"/>
        <v/>
      </c>
    </row>
    <row r="148" spans="2:77" hidden="1">
      <c r="B148" s="909">
        <v>465</v>
      </c>
      <c r="C148" s="910" t="s">
        <v>1232</v>
      </c>
      <c r="H148" s="956" t="str">
        <f t="shared" si="23"/>
        <v/>
      </c>
      <c r="I148" s="956" t="str">
        <f t="shared" si="29"/>
        <v/>
      </c>
      <c r="J148" s="956" t="str">
        <f t="shared" si="29"/>
        <v/>
      </c>
      <c r="K148" s="956" t="str">
        <f t="shared" si="29"/>
        <v/>
      </c>
      <c r="L148" s="956" t="str">
        <f t="shared" si="29"/>
        <v/>
      </c>
      <c r="M148" s="956" t="str">
        <f t="shared" si="29"/>
        <v/>
      </c>
      <c r="N148" s="956" t="str">
        <f t="shared" si="29"/>
        <v/>
      </c>
      <c r="O148" s="956" t="str">
        <f t="shared" si="29"/>
        <v/>
      </c>
      <c r="P148" s="956" t="str">
        <f t="shared" si="29"/>
        <v/>
      </c>
      <c r="Q148" s="956" t="str">
        <f t="shared" si="29"/>
        <v/>
      </c>
      <c r="R148" s="956" t="str">
        <f t="shared" si="29"/>
        <v/>
      </c>
      <c r="S148" s="956" t="str">
        <f t="shared" si="29"/>
        <v/>
      </c>
      <c r="T148" s="956" t="str">
        <f t="shared" si="29"/>
        <v/>
      </c>
      <c r="U148" s="956" t="str">
        <f t="shared" si="29"/>
        <v/>
      </c>
      <c r="V148" s="956" t="str">
        <f t="shared" si="29"/>
        <v/>
      </c>
      <c r="W148" s="956" t="str">
        <f t="shared" si="29"/>
        <v/>
      </c>
      <c r="X148" s="956" t="str">
        <f t="shared" si="29"/>
        <v/>
      </c>
      <c r="Y148" s="956" t="str">
        <f t="shared" si="29"/>
        <v/>
      </c>
      <c r="Z148" s="956" t="str">
        <f t="shared" si="29"/>
        <v/>
      </c>
      <c r="AA148" s="956" t="str">
        <f t="shared" si="29"/>
        <v/>
      </c>
      <c r="AB148" s="956" t="str">
        <f t="shared" si="29"/>
        <v/>
      </c>
      <c r="AC148" s="956" t="str">
        <f t="shared" si="29"/>
        <v/>
      </c>
      <c r="AD148" s="956" t="str">
        <f t="shared" si="29"/>
        <v/>
      </c>
      <c r="AE148" s="956" t="str">
        <f t="shared" si="29"/>
        <v/>
      </c>
      <c r="AF148" s="956" t="str">
        <f t="shared" si="29"/>
        <v/>
      </c>
      <c r="AG148" s="956" t="str">
        <f t="shared" si="29"/>
        <v/>
      </c>
      <c r="AH148" s="956" t="str">
        <f t="shared" si="29"/>
        <v/>
      </c>
      <c r="AI148" s="956" t="str">
        <f t="shared" si="26"/>
        <v/>
      </c>
      <c r="AJ148" s="956" t="str">
        <f t="shared" si="26"/>
        <v/>
      </c>
      <c r="AK148" s="956" t="str">
        <f t="shared" si="26"/>
        <v/>
      </c>
      <c r="AL148" s="956" t="str">
        <f t="shared" si="26"/>
        <v/>
      </c>
      <c r="AM148" s="956" t="str">
        <f t="shared" si="26"/>
        <v/>
      </c>
      <c r="AN148" s="956" t="str">
        <f t="shared" si="26"/>
        <v/>
      </c>
      <c r="AP148" s="909">
        <v>465</v>
      </c>
      <c r="AQ148" s="910" t="s">
        <v>1232</v>
      </c>
      <c r="AS148" s="956" t="str">
        <f t="shared" si="28"/>
        <v/>
      </c>
      <c r="AT148" s="956" t="str">
        <f t="shared" si="30"/>
        <v/>
      </c>
      <c r="AU148" s="956" t="str">
        <f t="shared" si="30"/>
        <v/>
      </c>
      <c r="AV148" s="956" t="str">
        <f t="shared" si="30"/>
        <v/>
      </c>
      <c r="AW148" s="956" t="str">
        <f t="shared" si="30"/>
        <v/>
      </c>
      <c r="AX148" s="956" t="str">
        <f t="shared" si="30"/>
        <v/>
      </c>
      <c r="AY148" s="956" t="str">
        <f t="shared" si="30"/>
        <v/>
      </c>
      <c r="AZ148" s="956" t="str">
        <f t="shared" si="30"/>
        <v/>
      </c>
      <c r="BA148" s="956" t="str">
        <f t="shared" si="30"/>
        <v/>
      </c>
      <c r="BB148" s="956" t="str">
        <f t="shared" si="30"/>
        <v/>
      </c>
      <c r="BC148" s="956" t="str">
        <f t="shared" si="30"/>
        <v/>
      </c>
      <c r="BD148" s="956" t="str">
        <f t="shared" si="30"/>
        <v/>
      </c>
      <c r="BE148" s="956" t="str">
        <f t="shared" si="30"/>
        <v/>
      </c>
      <c r="BF148" s="956" t="str">
        <f t="shared" si="30"/>
        <v/>
      </c>
      <c r="BG148" s="956" t="str">
        <f t="shared" si="30"/>
        <v/>
      </c>
      <c r="BH148" s="956" t="str">
        <f t="shared" si="30"/>
        <v/>
      </c>
      <c r="BI148" s="956" t="str">
        <f t="shared" si="30"/>
        <v/>
      </c>
      <c r="BJ148" s="956" t="str">
        <f t="shared" si="30"/>
        <v/>
      </c>
      <c r="BK148" s="956" t="str">
        <f t="shared" si="30"/>
        <v/>
      </c>
      <c r="BL148" s="956" t="str">
        <f t="shared" si="30"/>
        <v/>
      </c>
      <c r="BM148" s="956" t="str">
        <f t="shared" si="30"/>
        <v/>
      </c>
      <c r="BN148" s="956" t="str">
        <f t="shared" si="30"/>
        <v/>
      </c>
      <c r="BO148" s="956" t="str">
        <f t="shared" si="30"/>
        <v/>
      </c>
      <c r="BP148" s="956" t="str">
        <f t="shared" si="30"/>
        <v/>
      </c>
      <c r="BQ148" s="956" t="str">
        <f t="shared" si="30"/>
        <v/>
      </c>
      <c r="BR148" s="956" t="str">
        <f t="shared" si="30"/>
        <v/>
      </c>
      <c r="BS148" s="956" t="str">
        <f t="shared" si="30"/>
        <v/>
      </c>
      <c r="BT148" s="956" t="str">
        <f t="shared" si="27"/>
        <v/>
      </c>
      <c r="BU148" s="956" t="str">
        <f t="shared" si="27"/>
        <v/>
      </c>
      <c r="BV148" s="956" t="str">
        <f t="shared" si="27"/>
        <v/>
      </c>
      <c r="BW148" s="956" t="str">
        <f t="shared" si="27"/>
        <v/>
      </c>
      <c r="BX148" s="956" t="str">
        <f t="shared" si="27"/>
        <v/>
      </c>
      <c r="BY148" s="956" t="str">
        <f t="shared" si="27"/>
        <v/>
      </c>
    </row>
    <row r="149" spans="2:77" hidden="1">
      <c r="B149" s="929">
        <v>466</v>
      </c>
      <c r="C149" s="936" t="s">
        <v>1233</v>
      </c>
      <c r="H149" s="956" t="str">
        <f t="shared" ref="H149:W164" si="31">IFERROR(H59/$G59,"")</f>
        <v/>
      </c>
      <c r="I149" s="956" t="str">
        <f t="shared" si="29"/>
        <v/>
      </c>
      <c r="J149" s="956" t="str">
        <f t="shared" si="29"/>
        <v/>
      </c>
      <c r="K149" s="956" t="str">
        <f t="shared" si="29"/>
        <v/>
      </c>
      <c r="L149" s="956" t="str">
        <f t="shared" si="29"/>
        <v/>
      </c>
      <c r="M149" s="956" t="str">
        <f t="shared" si="29"/>
        <v/>
      </c>
      <c r="N149" s="956" t="str">
        <f t="shared" si="29"/>
        <v/>
      </c>
      <c r="O149" s="956" t="str">
        <f t="shared" si="29"/>
        <v/>
      </c>
      <c r="P149" s="956" t="str">
        <f t="shared" si="29"/>
        <v/>
      </c>
      <c r="Q149" s="956" t="str">
        <f t="shared" si="29"/>
        <v/>
      </c>
      <c r="R149" s="956" t="str">
        <f t="shared" si="29"/>
        <v/>
      </c>
      <c r="S149" s="956" t="str">
        <f t="shared" si="29"/>
        <v/>
      </c>
      <c r="T149" s="956" t="str">
        <f t="shared" si="29"/>
        <v/>
      </c>
      <c r="U149" s="956" t="str">
        <f t="shared" si="29"/>
        <v/>
      </c>
      <c r="V149" s="956" t="str">
        <f t="shared" si="29"/>
        <v/>
      </c>
      <c r="W149" s="956" t="str">
        <f t="shared" si="29"/>
        <v/>
      </c>
      <c r="X149" s="956" t="str">
        <f t="shared" si="29"/>
        <v/>
      </c>
      <c r="Y149" s="956" t="str">
        <f t="shared" si="29"/>
        <v/>
      </c>
      <c r="Z149" s="956" t="str">
        <f t="shared" si="29"/>
        <v/>
      </c>
      <c r="AA149" s="956" t="str">
        <f t="shared" si="29"/>
        <v/>
      </c>
      <c r="AB149" s="956" t="str">
        <f t="shared" si="29"/>
        <v/>
      </c>
      <c r="AC149" s="956" t="str">
        <f t="shared" si="29"/>
        <v/>
      </c>
      <c r="AD149" s="956" t="str">
        <f t="shared" si="29"/>
        <v/>
      </c>
      <c r="AE149" s="956" t="str">
        <f t="shared" si="29"/>
        <v/>
      </c>
      <c r="AF149" s="956" t="str">
        <f t="shared" si="29"/>
        <v/>
      </c>
      <c r="AG149" s="956" t="str">
        <f t="shared" si="29"/>
        <v/>
      </c>
      <c r="AH149" s="956" t="str">
        <f t="shared" si="29"/>
        <v/>
      </c>
      <c r="AI149" s="956" t="str">
        <f t="shared" si="26"/>
        <v/>
      </c>
      <c r="AJ149" s="956" t="str">
        <f t="shared" si="26"/>
        <v/>
      </c>
      <c r="AK149" s="956" t="str">
        <f t="shared" si="26"/>
        <v/>
      </c>
      <c r="AL149" s="956" t="str">
        <f t="shared" si="26"/>
        <v/>
      </c>
      <c r="AM149" s="956" t="str">
        <f t="shared" si="26"/>
        <v/>
      </c>
      <c r="AN149" s="956" t="str">
        <f t="shared" si="26"/>
        <v/>
      </c>
      <c r="AP149" s="929">
        <v>466</v>
      </c>
      <c r="AQ149" s="936" t="s">
        <v>1233</v>
      </c>
      <c r="AS149" s="956" t="str">
        <f t="shared" si="28"/>
        <v/>
      </c>
      <c r="AT149" s="956" t="str">
        <f t="shared" si="30"/>
        <v/>
      </c>
      <c r="AU149" s="956" t="str">
        <f t="shared" si="30"/>
        <v/>
      </c>
      <c r="AV149" s="956" t="str">
        <f t="shared" si="30"/>
        <v/>
      </c>
      <c r="AW149" s="956" t="str">
        <f t="shared" si="30"/>
        <v/>
      </c>
      <c r="AX149" s="956" t="str">
        <f t="shared" si="30"/>
        <v/>
      </c>
      <c r="AY149" s="956" t="str">
        <f t="shared" si="30"/>
        <v/>
      </c>
      <c r="AZ149" s="956" t="str">
        <f t="shared" si="30"/>
        <v/>
      </c>
      <c r="BA149" s="956" t="str">
        <f t="shared" si="30"/>
        <v/>
      </c>
      <c r="BB149" s="956" t="str">
        <f t="shared" si="30"/>
        <v/>
      </c>
      <c r="BC149" s="956" t="str">
        <f t="shared" si="30"/>
        <v/>
      </c>
      <c r="BD149" s="956" t="str">
        <f t="shared" si="30"/>
        <v/>
      </c>
      <c r="BE149" s="956" t="str">
        <f t="shared" si="30"/>
        <v/>
      </c>
      <c r="BF149" s="956" t="str">
        <f t="shared" si="30"/>
        <v/>
      </c>
      <c r="BG149" s="956" t="str">
        <f t="shared" si="30"/>
        <v/>
      </c>
      <c r="BH149" s="956" t="str">
        <f t="shared" si="30"/>
        <v/>
      </c>
      <c r="BI149" s="956" t="str">
        <f t="shared" si="30"/>
        <v/>
      </c>
      <c r="BJ149" s="956" t="str">
        <f t="shared" si="30"/>
        <v/>
      </c>
      <c r="BK149" s="956" t="str">
        <f t="shared" si="30"/>
        <v/>
      </c>
      <c r="BL149" s="956" t="str">
        <f t="shared" si="30"/>
        <v/>
      </c>
      <c r="BM149" s="956" t="str">
        <f t="shared" si="30"/>
        <v/>
      </c>
      <c r="BN149" s="956" t="str">
        <f t="shared" si="30"/>
        <v/>
      </c>
      <c r="BO149" s="956" t="str">
        <f t="shared" si="30"/>
        <v/>
      </c>
      <c r="BP149" s="956" t="str">
        <f t="shared" si="30"/>
        <v/>
      </c>
      <c r="BQ149" s="956" t="str">
        <f t="shared" si="30"/>
        <v/>
      </c>
      <c r="BR149" s="956" t="str">
        <f t="shared" si="30"/>
        <v/>
      </c>
      <c r="BS149" s="956" t="str">
        <f t="shared" si="30"/>
        <v/>
      </c>
      <c r="BT149" s="956" t="str">
        <f t="shared" si="27"/>
        <v/>
      </c>
      <c r="BU149" s="956" t="str">
        <f t="shared" si="27"/>
        <v/>
      </c>
      <c r="BV149" s="956" t="str">
        <f t="shared" si="27"/>
        <v/>
      </c>
      <c r="BW149" s="956" t="str">
        <f t="shared" si="27"/>
        <v/>
      </c>
      <c r="BX149" s="956" t="str">
        <f t="shared" si="27"/>
        <v/>
      </c>
      <c r="BY149" s="956" t="str">
        <f t="shared" si="27"/>
        <v/>
      </c>
    </row>
    <row r="150" spans="2:77" hidden="1">
      <c r="B150" s="897">
        <v>467</v>
      </c>
      <c r="C150" s="898" t="s">
        <v>1277</v>
      </c>
      <c r="H150" s="956" t="str">
        <f t="shared" si="31"/>
        <v/>
      </c>
      <c r="I150" s="956" t="str">
        <f t="shared" si="29"/>
        <v/>
      </c>
      <c r="J150" s="956" t="str">
        <f t="shared" si="29"/>
        <v/>
      </c>
      <c r="K150" s="956" t="str">
        <f t="shared" si="29"/>
        <v/>
      </c>
      <c r="L150" s="956" t="str">
        <f t="shared" si="29"/>
        <v/>
      </c>
      <c r="M150" s="956" t="str">
        <f t="shared" si="29"/>
        <v/>
      </c>
      <c r="N150" s="956" t="str">
        <f t="shared" si="29"/>
        <v/>
      </c>
      <c r="O150" s="956" t="str">
        <f t="shared" si="29"/>
        <v/>
      </c>
      <c r="P150" s="956" t="str">
        <f t="shared" si="29"/>
        <v/>
      </c>
      <c r="Q150" s="956" t="str">
        <f t="shared" si="29"/>
        <v/>
      </c>
      <c r="R150" s="956" t="str">
        <f t="shared" si="29"/>
        <v/>
      </c>
      <c r="S150" s="956" t="str">
        <f t="shared" si="29"/>
        <v/>
      </c>
      <c r="T150" s="956" t="str">
        <f t="shared" si="29"/>
        <v/>
      </c>
      <c r="U150" s="956" t="str">
        <f t="shared" si="29"/>
        <v/>
      </c>
      <c r="V150" s="956" t="str">
        <f t="shared" si="29"/>
        <v/>
      </c>
      <c r="W150" s="956" t="str">
        <f t="shared" si="29"/>
        <v/>
      </c>
      <c r="X150" s="956" t="str">
        <f t="shared" si="29"/>
        <v/>
      </c>
      <c r="Y150" s="956" t="str">
        <f t="shared" si="29"/>
        <v/>
      </c>
      <c r="Z150" s="956" t="str">
        <f t="shared" si="29"/>
        <v/>
      </c>
      <c r="AA150" s="956" t="str">
        <f t="shared" si="29"/>
        <v/>
      </c>
      <c r="AB150" s="956" t="str">
        <f t="shared" si="29"/>
        <v/>
      </c>
      <c r="AC150" s="956" t="str">
        <f t="shared" si="29"/>
        <v/>
      </c>
      <c r="AD150" s="956" t="str">
        <f t="shared" si="29"/>
        <v/>
      </c>
      <c r="AE150" s="956" t="str">
        <f t="shared" si="29"/>
        <v/>
      </c>
      <c r="AF150" s="956" t="str">
        <f t="shared" si="29"/>
        <v/>
      </c>
      <c r="AG150" s="956" t="str">
        <f t="shared" si="29"/>
        <v/>
      </c>
      <c r="AH150" s="956" t="str">
        <f t="shared" si="29"/>
        <v/>
      </c>
      <c r="AI150" s="956" t="str">
        <f t="shared" si="26"/>
        <v/>
      </c>
      <c r="AJ150" s="956" t="str">
        <f t="shared" si="26"/>
        <v/>
      </c>
      <c r="AK150" s="956" t="str">
        <f t="shared" si="26"/>
        <v/>
      </c>
      <c r="AL150" s="956" t="str">
        <f t="shared" si="26"/>
        <v/>
      </c>
      <c r="AM150" s="956" t="str">
        <f t="shared" si="26"/>
        <v/>
      </c>
      <c r="AN150" s="956" t="str">
        <f t="shared" si="26"/>
        <v/>
      </c>
      <c r="AP150" s="897">
        <v>467</v>
      </c>
      <c r="AQ150" s="898" t="s">
        <v>1277</v>
      </c>
      <c r="AS150" s="956" t="str">
        <f t="shared" si="28"/>
        <v/>
      </c>
      <c r="AT150" s="956" t="str">
        <f t="shared" si="30"/>
        <v/>
      </c>
      <c r="AU150" s="956" t="str">
        <f t="shared" si="30"/>
        <v/>
      </c>
      <c r="AV150" s="956" t="str">
        <f t="shared" si="30"/>
        <v/>
      </c>
      <c r="AW150" s="956" t="str">
        <f t="shared" si="30"/>
        <v/>
      </c>
      <c r="AX150" s="956" t="str">
        <f t="shared" si="30"/>
        <v/>
      </c>
      <c r="AY150" s="956" t="str">
        <f t="shared" si="30"/>
        <v/>
      </c>
      <c r="AZ150" s="956" t="str">
        <f t="shared" si="30"/>
        <v/>
      </c>
      <c r="BA150" s="956" t="str">
        <f t="shared" si="30"/>
        <v/>
      </c>
      <c r="BB150" s="956" t="str">
        <f t="shared" si="30"/>
        <v/>
      </c>
      <c r="BC150" s="956" t="str">
        <f t="shared" si="30"/>
        <v/>
      </c>
      <c r="BD150" s="956" t="str">
        <f t="shared" si="30"/>
        <v/>
      </c>
      <c r="BE150" s="956" t="str">
        <f t="shared" si="30"/>
        <v/>
      </c>
      <c r="BF150" s="956" t="str">
        <f t="shared" si="30"/>
        <v/>
      </c>
      <c r="BG150" s="956" t="str">
        <f t="shared" si="30"/>
        <v/>
      </c>
      <c r="BH150" s="956" t="str">
        <f t="shared" si="30"/>
        <v/>
      </c>
      <c r="BI150" s="956" t="str">
        <f t="shared" si="30"/>
        <v/>
      </c>
      <c r="BJ150" s="956" t="str">
        <f t="shared" si="30"/>
        <v/>
      </c>
      <c r="BK150" s="956" t="str">
        <f t="shared" si="30"/>
        <v/>
      </c>
      <c r="BL150" s="956" t="str">
        <f t="shared" si="30"/>
        <v/>
      </c>
      <c r="BM150" s="956" t="str">
        <f t="shared" si="30"/>
        <v/>
      </c>
      <c r="BN150" s="956" t="str">
        <f t="shared" si="30"/>
        <v/>
      </c>
      <c r="BO150" s="956" t="str">
        <f t="shared" si="30"/>
        <v/>
      </c>
      <c r="BP150" s="956" t="str">
        <f t="shared" si="30"/>
        <v/>
      </c>
      <c r="BQ150" s="956" t="str">
        <f t="shared" si="30"/>
        <v/>
      </c>
      <c r="BR150" s="956" t="str">
        <f t="shared" si="30"/>
        <v/>
      </c>
      <c r="BS150" s="956" t="str">
        <f t="shared" si="30"/>
        <v/>
      </c>
      <c r="BT150" s="956" t="str">
        <f t="shared" si="27"/>
        <v/>
      </c>
      <c r="BU150" s="956" t="str">
        <f t="shared" si="27"/>
        <v/>
      </c>
      <c r="BV150" s="956" t="str">
        <f t="shared" si="27"/>
        <v/>
      </c>
      <c r="BW150" s="956" t="str">
        <f t="shared" si="27"/>
        <v/>
      </c>
      <c r="BX150" s="956" t="str">
        <f t="shared" si="27"/>
        <v/>
      </c>
      <c r="BY150" s="956" t="str">
        <f t="shared" si="27"/>
        <v/>
      </c>
    </row>
    <row r="151" spans="2:77" hidden="1">
      <c r="B151" s="929">
        <v>468</v>
      </c>
      <c r="C151" s="936" t="s">
        <v>1278</v>
      </c>
      <c r="H151" s="956" t="str">
        <f t="shared" si="31"/>
        <v/>
      </c>
      <c r="I151" s="956" t="str">
        <f t="shared" si="29"/>
        <v/>
      </c>
      <c r="J151" s="956" t="str">
        <f t="shared" si="29"/>
        <v/>
      </c>
      <c r="K151" s="956" t="str">
        <f t="shared" si="29"/>
        <v/>
      </c>
      <c r="L151" s="956" t="str">
        <f t="shared" si="29"/>
        <v/>
      </c>
      <c r="M151" s="956" t="str">
        <f t="shared" si="29"/>
        <v/>
      </c>
      <c r="N151" s="956" t="str">
        <f t="shared" si="29"/>
        <v/>
      </c>
      <c r="O151" s="956" t="str">
        <f t="shared" si="29"/>
        <v/>
      </c>
      <c r="P151" s="956" t="str">
        <f t="shared" si="29"/>
        <v/>
      </c>
      <c r="Q151" s="956" t="str">
        <f t="shared" si="29"/>
        <v/>
      </c>
      <c r="R151" s="956" t="str">
        <f t="shared" si="29"/>
        <v/>
      </c>
      <c r="S151" s="956" t="str">
        <f t="shared" si="29"/>
        <v/>
      </c>
      <c r="T151" s="956" t="str">
        <f t="shared" si="29"/>
        <v/>
      </c>
      <c r="U151" s="956" t="str">
        <f t="shared" si="29"/>
        <v/>
      </c>
      <c r="V151" s="956" t="str">
        <f t="shared" si="29"/>
        <v/>
      </c>
      <c r="W151" s="956" t="str">
        <f t="shared" si="29"/>
        <v/>
      </c>
      <c r="X151" s="956" t="str">
        <f t="shared" si="29"/>
        <v/>
      </c>
      <c r="Y151" s="956" t="str">
        <f t="shared" si="29"/>
        <v/>
      </c>
      <c r="Z151" s="956" t="str">
        <f t="shared" si="29"/>
        <v/>
      </c>
      <c r="AA151" s="956" t="str">
        <f t="shared" si="29"/>
        <v/>
      </c>
      <c r="AB151" s="956" t="str">
        <f t="shared" si="29"/>
        <v/>
      </c>
      <c r="AC151" s="956" t="str">
        <f t="shared" si="29"/>
        <v/>
      </c>
      <c r="AD151" s="956" t="str">
        <f t="shared" si="29"/>
        <v/>
      </c>
      <c r="AE151" s="956" t="str">
        <f t="shared" si="29"/>
        <v/>
      </c>
      <c r="AF151" s="956" t="str">
        <f t="shared" si="29"/>
        <v/>
      </c>
      <c r="AG151" s="956" t="str">
        <f t="shared" si="29"/>
        <v/>
      </c>
      <c r="AH151" s="956" t="str">
        <f t="shared" si="29"/>
        <v/>
      </c>
      <c r="AI151" s="956" t="str">
        <f t="shared" si="26"/>
        <v/>
      </c>
      <c r="AJ151" s="956" t="str">
        <f t="shared" si="26"/>
        <v/>
      </c>
      <c r="AK151" s="956" t="str">
        <f t="shared" si="26"/>
        <v/>
      </c>
      <c r="AL151" s="956" t="str">
        <f t="shared" si="26"/>
        <v/>
      </c>
      <c r="AM151" s="956" t="str">
        <f t="shared" si="26"/>
        <v/>
      </c>
      <c r="AN151" s="956" t="str">
        <f t="shared" si="26"/>
        <v/>
      </c>
      <c r="AP151" s="929">
        <v>468</v>
      </c>
      <c r="AQ151" s="936" t="s">
        <v>1278</v>
      </c>
      <c r="AS151" s="956" t="str">
        <f t="shared" si="28"/>
        <v/>
      </c>
      <c r="AT151" s="956" t="str">
        <f t="shared" si="30"/>
        <v/>
      </c>
      <c r="AU151" s="956" t="str">
        <f t="shared" si="30"/>
        <v/>
      </c>
      <c r="AV151" s="956" t="str">
        <f t="shared" si="30"/>
        <v/>
      </c>
      <c r="AW151" s="956" t="str">
        <f t="shared" si="30"/>
        <v/>
      </c>
      <c r="AX151" s="956" t="str">
        <f t="shared" si="30"/>
        <v/>
      </c>
      <c r="AY151" s="956" t="str">
        <f t="shared" si="30"/>
        <v/>
      </c>
      <c r="AZ151" s="956" t="str">
        <f t="shared" si="30"/>
        <v/>
      </c>
      <c r="BA151" s="956" t="str">
        <f t="shared" si="30"/>
        <v/>
      </c>
      <c r="BB151" s="956" t="str">
        <f t="shared" si="30"/>
        <v/>
      </c>
      <c r="BC151" s="956" t="str">
        <f t="shared" si="30"/>
        <v/>
      </c>
      <c r="BD151" s="956" t="str">
        <f t="shared" si="30"/>
        <v/>
      </c>
      <c r="BE151" s="956" t="str">
        <f t="shared" si="30"/>
        <v/>
      </c>
      <c r="BF151" s="956" t="str">
        <f t="shared" si="30"/>
        <v/>
      </c>
      <c r="BG151" s="956" t="str">
        <f t="shared" si="30"/>
        <v/>
      </c>
      <c r="BH151" s="956" t="str">
        <f t="shared" si="30"/>
        <v/>
      </c>
      <c r="BI151" s="956" t="str">
        <f t="shared" si="30"/>
        <v/>
      </c>
      <c r="BJ151" s="956" t="str">
        <f t="shared" si="30"/>
        <v/>
      </c>
      <c r="BK151" s="956" t="str">
        <f t="shared" si="30"/>
        <v/>
      </c>
      <c r="BL151" s="956" t="str">
        <f t="shared" si="30"/>
        <v/>
      </c>
      <c r="BM151" s="956" t="str">
        <f t="shared" si="30"/>
        <v/>
      </c>
      <c r="BN151" s="956" t="str">
        <f t="shared" si="30"/>
        <v/>
      </c>
      <c r="BO151" s="956" t="str">
        <f t="shared" si="30"/>
        <v/>
      </c>
      <c r="BP151" s="956" t="str">
        <f t="shared" si="30"/>
        <v/>
      </c>
      <c r="BQ151" s="956" t="str">
        <f t="shared" si="30"/>
        <v/>
      </c>
      <c r="BR151" s="956" t="str">
        <f t="shared" si="30"/>
        <v/>
      </c>
      <c r="BS151" s="956" t="str">
        <f t="shared" si="30"/>
        <v/>
      </c>
      <c r="BT151" s="956" t="str">
        <f t="shared" si="27"/>
        <v/>
      </c>
      <c r="BU151" s="956" t="str">
        <f t="shared" si="27"/>
        <v/>
      </c>
      <c r="BV151" s="956" t="str">
        <f t="shared" si="27"/>
        <v/>
      </c>
      <c r="BW151" s="956" t="str">
        <f t="shared" si="27"/>
        <v/>
      </c>
      <c r="BX151" s="956" t="str">
        <f t="shared" si="27"/>
        <v/>
      </c>
      <c r="BY151" s="956" t="str">
        <f t="shared" si="27"/>
        <v/>
      </c>
    </row>
    <row r="152" spans="2:77" hidden="1">
      <c r="B152" s="897">
        <v>469</v>
      </c>
      <c r="C152" s="898" t="s">
        <v>1279</v>
      </c>
      <c r="H152" s="956" t="str">
        <f t="shared" si="31"/>
        <v/>
      </c>
      <c r="I152" s="956" t="str">
        <f t="shared" si="29"/>
        <v/>
      </c>
      <c r="J152" s="956" t="str">
        <f t="shared" si="29"/>
        <v/>
      </c>
      <c r="K152" s="956" t="str">
        <f t="shared" si="29"/>
        <v/>
      </c>
      <c r="L152" s="956" t="str">
        <f t="shared" si="29"/>
        <v/>
      </c>
      <c r="M152" s="956" t="str">
        <f t="shared" si="29"/>
        <v/>
      </c>
      <c r="N152" s="956" t="str">
        <f t="shared" si="29"/>
        <v/>
      </c>
      <c r="O152" s="956" t="str">
        <f t="shared" si="29"/>
        <v/>
      </c>
      <c r="P152" s="956" t="str">
        <f t="shared" si="29"/>
        <v/>
      </c>
      <c r="Q152" s="956" t="str">
        <f t="shared" si="29"/>
        <v/>
      </c>
      <c r="R152" s="956" t="str">
        <f t="shared" si="29"/>
        <v/>
      </c>
      <c r="S152" s="956" t="str">
        <f t="shared" si="29"/>
        <v/>
      </c>
      <c r="T152" s="956" t="str">
        <f t="shared" si="29"/>
        <v/>
      </c>
      <c r="U152" s="956" t="str">
        <f t="shared" si="29"/>
        <v/>
      </c>
      <c r="V152" s="956" t="str">
        <f t="shared" si="29"/>
        <v/>
      </c>
      <c r="W152" s="956" t="str">
        <f t="shared" si="29"/>
        <v/>
      </c>
      <c r="X152" s="956" t="str">
        <f t="shared" si="29"/>
        <v/>
      </c>
      <c r="Y152" s="956" t="str">
        <f t="shared" si="29"/>
        <v/>
      </c>
      <c r="Z152" s="956" t="str">
        <f t="shared" si="29"/>
        <v/>
      </c>
      <c r="AA152" s="956" t="str">
        <f t="shared" si="29"/>
        <v/>
      </c>
      <c r="AB152" s="956" t="str">
        <f t="shared" si="29"/>
        <v/>
      </c>
      <c r="AC152" s="956" t="str">
        <f t="shared" si="29"/>
        <v/>
      </c>
      <c r="AD152" s="956" t="str">
        <f t="shared" si="29"/>
        <v/>
      </c>
      <c r="AE152" s="956" t="str">
        <f t="shared" si="29"/>
        <v/>
      </c>
      <c r="AF152" s="956" t="str">
        <f t="shared" si="29"/>
        <v/>
      </c>
      <c r="AG152" s="956" t="str">
        <f t="shared" si="29"/>
        <v/>
      </c>
      <c r="AH152" s="956" t="str">
        <f t="shared" si="29"/>
        <v/>
      </c>
      <c r="AI152" s="956" t="str">
        <f t="shared" si="26"/>
        <v/>
      </c>
      <c r="AJ152" s="956" t="str">
        <f t="shared" si="26"/>
        <v/>
      </c>
      <c r="AK152" s="956" t="str">
        <f t="shared" si="26"/>
        <v/>
      </c>
      <c r="AL152" s="956" t="str">
        <f t="shared" si="26"/>
        <v/>
      </c>
      <c r="AM152" s="956" t="str">
        <f t="shared" si="26"/>
        <v/>
      </c>
      <c r="AN152" s="956" t="str">
        <f t="shared" si="26"/>
        <v/>
      </c>
      <c r="AP152" s="897">
        <v>469</v>
      </c>
      <c r="AQ152" s="898" t="s">
        <v>1279</v>
      </c>
      <c r="AS152" s="956" t="str">
        <f t="shared" si="28"/>
        <v/>
      </c>
      <c r="AT152" s="956" t="str">
        <f t="shared" si="30"/>
        <v/>
      </c>
      <c r="AU152" s="956" t="str">
        <f t="shared" si="30"/>
        <v/>
      </c>
      <c r="AV152" s="956" t="str">
        <f t="shared" si="30"/>
        <v/>
      </c>
      <c r="AW152" s="956" t="str">
        <f t="shared" si="30"/>
        <v/>
      </c>
      <c r="AX152" s="956" t="str">
        <f t="shared" si="30"/>
        <v/>
      </c>
      <c r="AY152" s="956" t="str">
        <f t="shared" si="30"/>
        <v/>
      </c>
      <c r="AZ152" s="956" t="str">
        <f t="shared" si="30"/>
        <v/>
      </c>
      <c r="BA152" s="956" t="str">
        <f t="shared" si="30"/>
        <v/>
      </c>
      <c r="BB152" s="956" t="str">
        <f t="shared" si="30"/>
        <v/>
      </c>
      <c r="BC152" s="956" t="str">
        <f t="shared" si="30"/>
        <v/>
      </c>
      <c r="BD152" s="956" t="str">
        <f t="shared" si="30"/>
        <v/>
      </c>
      <c r="BE152" s="956" t="str">
        <f t="shared" si="30"/>
        <v/>
      </c>
      <c r="BF152" s="956" t="str">
        <f t="shared" si="30"/>
        <v/>
      </c>
      <c r="BG152" s="956" t="str">
        <f t="shared" si="30"/>
        <v/>
      </c>
      <c r="BH152" s="956" t="str">
        <f t="shared" si="30"/>
        <v/>
      </c>
      <c r="BI152" s="956" t="str">
        <f t="shared" si="30"/>
        <v/>
      </c>
      <c r="BJ152" s="956" t="str">
        <f t="shared" si="30"/>
        <v/>
      </c>
      <c r="BK152" s="956" t="str">
        <f t="shared" si="30"/>
        <v/>
      </c>
      <c r="BL152" s="956" t="str">
        <f t="shared" si="30"/>
        <v/>
      </c>
      <c r="BM152" s="956" t="str">
        <f t="shared" si="30"/>
        <v/>
      </c>
      <c r="BN152" s="956" t="str">
        <f t="shared" si="30"/>
        <v/>
      </c>
      <c r="BO152" s="956" t="str">
        <f t="shared" si="30"/>
        <v/>
      </c>
      <c r="BP152" s="956" t="str">
        <f t="shared" si="30"/>
        <v/>
      </c>
      <c r="BQ152" s="956" t="str">
        <f t="shared" si="30"/>
        <v/>
      </c>
      <c r="BR152" s="956" t="str">
        <f t="shared" si="30"/>
        <v/>
      </c>
      <c r="BS152" s="956" t="str">
        <f t="shared" si="30"/>
        <v/>
      </c>
      <c r="BT152" s="956" t="str">
        <f t="shared" si="27"/>
        <v/>
      </c>
      <c r="BU152" s="956" t="str">
        <f t="shared" si="27"/>
        <v/>
      </c>
      <c r="BV152" s="956" t="str">
        <f t="shared" si="27"/>
        <v/>
      </c>
      <c r="BW152" s="956" t="str">
        <f t="shared" si="27"/>
        <v/>
      </c>
      <c r="BX152" s="956" t="str">
        <f t="shared" si="27"/>
        <v/>
      </c>
      <c r="BY152" s="956" t="str">
        <f t="shared" si="27"/>
        <v/>
      </c>
    </row>
    <row r="153" spans="2:77" hidden="1">
      <c r="B153" s="903">
        <v>470</v>
      </c>
      <c r="C153" s="904" t="s">
        <v>1236</v>
      </c>
      <c r="H153" s="956" t="str">
        <f t="shared" si="31"/>
        <v/>
      </c>
      <c r="I153" s="956" t="str">
        <f t="shared" si="29"/>
        <v/>
      </c>
      <c r="J153" s="956" t="str">
        <f t="shared" si="29"/>
        <v/>
      </c>
      <c r="K153" s="956" t="str">
        <f t="shared" si="29"/>
        <v/>
      </c>
      <c r="L153" s="956" t="str">
        <f t="shared" si="29"/>
        <v/>
      </c>
      <c r="M153" s="956" t="str">
        <f t="shared" si="29"/>
        <v/>
      </c>
      <c r="N153" s="956" t="str">
        <f t="shared" si="29"/>
        <v/>
      </c>
      <c r="O153" s="956" t="str">
        <f t="shared" si="29"/>
        <v/>
      </c>
      <c r="P153" s="956" t="str">
        <f t="shared" si="29"/>
        <v/>
      </c>
      <c r="Q153" s="956" t="str">
        <f t="shared" si="29"/>
        <v/>
      </c>
      <c r="R153" s="956" t="str">
        <f t="shared" si="29"/>
        <v/>
      </c>
      <c r="S153" s="956" t="str">
        <f t="shared" si="29"/>
        <v/>
      </c>
      <c r="T153" s="956" t="str">
        <f t="shared" si="29"/>
        <v/>
      </c>
      <c r="U153" s="956" t="str">
        <f t="shared" si="29"/>
        <v/>
      </c>
      <c r="V153" s="956" t="str">
        <f t="shared" si="29"/>
        <v/>
      </c>
      <c r="W153" s="956" t="str">
        <f t="shared" si="29"/>
        <v/>
      </c>
      <c r="X153" s="956" t="str">
        <f t="shared" si="29"/>
        <v/>
      </c>
      <c r="Y153" s="956" t="str">
        <f t="shared" si="29"/>
        <v/>
      </c>
      <c r="Z153" s="956" t="str">
        <f t="shared" si="29"/>
        <v/>
      </c>
      <c r="AA153" s="956" t="str">
        <f t="shared" si="29"/>
        <v/>
      </c>
      <c r="AB153" s="956" t="str">
        <f t="shared" si="29"/>
        <v/>
      </c>
      <c r="AC153" s="956" t="str">
        <f t="shared" si="29"/>
        <v/>
      </c>
      <c r="AD153" s="956" t="str">
        <f t="shared" si="29"/>
        <v/>
      </c>
      <c r="AE153" s="956" t="str">
        <f t="shared" si="29"/>
        <v/>
      </c>
      <c r="AF153" s="956" t="str">
        <f t="shared" si="29"/>
        <v/>
      </c>
      <c r="AG153" s="956" t="str">
        <f t="shared" si="29"/>
        <v/>
      </c>
      <c r="AH153" s="956" t="str">
        <f t="shared" si="29"/>
        <v/>
      </c>
      <c r="AI153" s="956" t="str">
        <f t="shared" si="26"/>
        <v/>
      </c>
      <c r="AJ153" s="956" t="str">
        <f t="shared" si="26"/>
        <v/>
      </c>
      <c r="AK153" s="956" t="str">
        <f t="shared" si="26"/>
        <v/>
      </c>
      <c r="AL153" s="956" t="str">
        <f t="shared" si="26"/>
        <v/>
      </c>
      <c r="AM153" s="956" t="str">
        <f t="shared" si="26"/>
        <v/>
      </c>
      <c r="AN153" s="956" t="str">
        <f t="shared" si="26"/>
        <v/>
      </c>
      <c r="AP153" s="903">
        <v>470</v>
      </c>
      <c r="AQ153" s="904" t="s">
        <v>1236</v>
      </c>
      <c r="AS153" s="956" t="str">
        <f t="shared" si="28"/>
        <v/>
      </c>
      <c r="AT153" s="956" t="str">
        <f t="shared" si="30"/>
        <v/>
      </c>
      <c r="AU153" s="956" t="str">
        <f t="shared" si="30"/>
        <v/>
      </c>
      <c r="AV153" s="956" t="str">
        <f t="shared" si="30"/>
        <v/>
      </c>
      <c r="AW153" s="956" t="str">
        <f t="shared" si="30"/>
        <v/>
      </c>
      <c r="AX153" s="956" t="str">
        <f t="shared" si="30"/>
        <v/>
      </c>
      <c r="AY153" s="956" t="str">
        <f t="shared" si="30"/>
        <v/>
      </c>
      <c r="AZ153" s="956" t="str">
        <f t="shared" si="30"/>
        <v/>
      </c>
      <c r="BA153" s="956" t="str">
        <f t="shared" si="30"/>
        <v/>
      </c>
      <c r="BB153" s="956" t="str">
        <f t="shared" si="30"/>
        <v/>
      </c>
      <c r="BC153" s="956" t="str">
        <f t="shared" si="30"/>
        <v/>
      </c>
      <c r="BD153" s="956" t="str">
        <f t="shared" si="30"/>
        <v/>
      </c>
      <c r="BE153" s="956" t="str">
        <f t="shared" si="30"/>
        <v/>
      </c>
      <c r="BF153" s="956" t="str">
        <f t="shared" si="30"/>
        <v/>
      </c>
      <c r="BG153" s="956" t="str">
        <f t="shared" si="30"/>
        <v/>
      </c>
      <c r="BH153" s="956" t="str">
        <f t="shared" si="30"/>
        <v/>
      </c>
      <c r="BI153" s="956" t="str">
        <f t="shared" si="30"/>
        <v/>
      </c>
      <c r="BJ153" s="956" t="str">
        <f t="shared" si="30"/>
        <v/>
      </c>
      <c r="BK153" s="956" t="str">
        <f t="shared" si="30"/>
        <v/>
      </c>
      <c r="BL153" s="956" t="str">
        <f t="shared" si="30"/>
        <v/>
      </c>
      <c r="BM153" s="956" t="str">
        <f t="shared" si="30"/>
        <v/>
      </c>
      <c r="BN153" s="956" t="str">
        <f t="shared" si="30"/>
        <v/>
      </c>
      <c r="BO153" s="956" t="str">
        <f t="shared" si="30"/>
        <v/>
      </c>
      <c r="BP153" s="956" t="str">
        <f t="shared" si="30"/>
        <v/>
      </c>
      <c r="BQ153" s="956" t="str">
        <f t="shared" si="30"/>
        <v/>
      </c>
      <c r="BR153" s="956" t="str">
        <f t="shared" si="30"/>
        <v/>
      </c>
      <c r="BS153" s="956" t="str">
        <f t="shared" si="30"/>
        <v/>
      </c>
      <c r="BT153" s="956" t="str">
        <f t="shared" si="27"/>
        <v/>
      </c>
      <c r="BU153" s="956" t="str">
        <f t="shared" si="27"/>
        <v/>
      </c>
      <c r="BV153" s="956" t="str">
        <f t="shared" si="27"/>
        <v/>
      </c>
      <c r="BW153" s="956" t="str">
        <f t="shared" si="27"/>
        <v/>
      </c>
      <c r="BX153" s="956" t="str">
        <f t="shared" si="27"/>
        <v/>
      </c>
      <c r="BY153" s="956" t="str">
        <f t="shared" si="27"/>
        <v/>
      </c>
    </row>
    <row r="154" spans="2:77" hidden="1">
      <c r="B154" s="909">
        <v>471</v>
      </c>
      <c r="C154" s="910" t="s">
        <v>1197</v>
      </c>
      <c r="H154" s="956" t="str">
        <f t="shared" si="31"/>
        <v/>
      </c>
      <c r="I154" s="956" t="str">
        <f t="shared" si="29"/>
        <v/>
      </c>
      <c r="J154" s="956" t="str">
        <f t="shared" si="29"/>
        <v/>
      </c>
      <c r="K154" s="956" t="str">
        <f t="shared" si="29"/>
        <v/>
      </c>
      <c r="L154" s="956" t="str">
        <f t="shared" si="29"/>
        <v/>
      </c>
      <c r="M154" s="956" t="str">
        <f t="shared" si="29"/>
        <v/>
      </c>
      <c r="N154" s="956" t="str">
        <f t="shared" si="29"/>
        <v/>
      </c>
      <c r="O154" s="956" t="str">
        <f t="shared" si="29"/>
        <v/>
      </c>
      <c r="P154" s="956" t="str">
        <f t="shared" si="29"/>
        <v/>
      </c>
      <c r="Q154" s="956" t="str">
        <f t="shared" si="29"/>
        <v/>
      </c>
      <c r="R154" s="956" t="str">
        <f t="shared" si="29"/>
        <v/>
      </c>
      <c r="S154" s="956" t="str">
        <f t="shared" si="29"/>
        <v/>
      </c>
      <c r="T154" s="956" t="str">
        <f t="shared" si="29"/>
        <v/>
      </c>
      <c r="U154" s="956" t="str">
        <f t="shared" si="29"/>
        <v/>
      </c>
      <c r="V154" s="956" t="str">
        <f t="shared" si="29"/>
        <v/>
      </c>
      <c r="W154" s="956" t="str">
        <f t="shared" si="29"/>
        <v/>
      </c>
      <c r="X154" s="956" t="str">
        <f t="shared" si="29"/>
        <v/>
      </c>
      <c r="Y154" s="956" t="str">
        <f t="shared" si="29"/>
        <v/>
      </c>
      <c r="Z154" s="956" t="str">
        <f t="shared" si="29"/>
        <v/>
      </c>
      <c r="AA154" s="956" t="str">
        <f t="shared" si="29"/>
        <v/>
      </c>
      <c r="AB154" s="956" t="str">
        <f t="shared" si="29"/>
        <v/>
      </c>
      <c r="AC154" s="956" t="str">
        <f t="shared" si="29"/>
        <v/>
      </c>
      <c r="AD154" s="956" t="str">
        <f t="shared" si="29"/>
        <v/>
      </c>
      <c r="AE154" s="956" t="str">
        <f t="shared" si="29"/>
        <v/>
      </c>
      <c r="AF154" s="956" t="str">
        <f t="shared" si="29"/>
        <v/>
      </c>
      <c r="AG154" s="956" t="str">
        <f t="shared" si="29"/>
        <v/>
      </c>
      <c r="AH154" s="956" t="str">
        <f t="shared" si="29"/>
        <v/>
      </c>
      <c r="AI154" s="956" t="str">
        <f t="shared" si="26"/>
        <v/>
      </c>
      <c r="AJ154" s="956" t="str">
        <f t="shared" si="26"/>
        <v/>
      </c>
      <c r="AK154" s="956" t="str">
        <f t="shared" si="26"/>
        <v/>
      </c>
      <c r="AL154" s="956" t="str">
        <f t="shared" si="26"/>
        <v/>
      </c>
      <c r="AM154" s="956" t="str">
        <f t="shared" si="26"/>
        <v/>
      </c>
      <c r="AN154" s="956" t="str">
        <f t="shared" si="26"/>
        <v/>
      </c>
      <c r="AP154" s="909">
        <v>471</v>
      </c>
      <c r="AQ154" s="910" t="s">
        <v>1197</v>
      </c>
      <c r="AS154" s="956" t="str">
        <f t="shared" si="28"/>
        <v/>
      </c>
      <c r="AT154" s="956" t="str">
        <f t="shared" si="30"/>
        <v/>
      </c>
      <c r="AU154" s="956" t="str">
        <f t="shared" si="30"/>
        <v/>
      </c>
      <c r="AV154" s="956" t="str">
        <f t="shared" si="30"/>
        <v/>
      </c>
      <c r="AW154" s="956" t="str">
        <f t="shared" si="30"/>
        <v/>
      </c>
      <c r="AX154" s="956" t="str">
        <f t="shared" si="30"/>
        <v/>
      </c>
      <c r="AY154" s="956" t="str">
        <f t="shared" si="30"/>
        <v/>
      </c>
      <c r="AZ154" s="956" t="str">
        <f t="shared" si="30"/>
        <v/>
      </c>
      <c r="BA154" s="956" t="str">
        <f t="shared" si="30"/>
        <v/>
      </c>
      <c r="BB154" s="956" t="str">
        <f t="shared" si="30"/>
        <v/>
      </c>
      <c r="BC154" s="956" t="str">
        <f t="shared" si="30"/>
        <v/>
      </c>
      <c r="BD154" s="956" t="str">
        <f t="shared" si="30"/>
        <v/>
      </c>
      <c r="BE154" s="956" t="str">
        <f t="shared" si="30"/>
        <v/>
      </c>
      <c r="BF154" s="956" t="str">
        <f t="shared" si="30"/>
        <v/>
      </c>
      <c r="BG154" s="956" t="str">
        <f t="shared" si="30"/>
        <v/>
      </c>
      <c r="BH154" s="956" t="str">
        <f t="shared" si="30"/>
        <v/>
      </c>
      <c r="BI154" s="956" t="str">
        <f t="shared" si="30"/>
        <v/>
      </c>
      <c r="BJ154" s="956" t="str">
        <f t="shared" si="30"/>
        <v/>
      </c>
      <c r="BK154" s="956" t="str">
        <f t="shared" si="30"/>
        <v/>
      </c>
      <c r="BL154" s="956" t="str">
        <f t="shared" si="30"/>
        <v/>
      </c>
      <c r="BM154" s="956" t="str">
        <f t="shared" si="30"/>
        <v/>
      </c>
      <c r="BN154" s="956" t="str">
        <f t="shared" si="30"/>
        <v/>
      </c>
      <c r="BO154" s="956" t="str">
        <f t="shared" si="30"/>
        <v/>
      </c>
      <c r="BP154" s="956" t="str">
        <f t="shared" si="30"/>
        <v/>
      </c>
      <c r="BQ154" s="956" t="str">
        <f t="shared" si="30"/>
        <v/>
      </c>
      <c r="BR154" s="956" t="str">
        <f t="shared" si="30"/>
        <v/>
      </c>
      <c r="BS154" s="956" t="str">
        <f t="shared" si="30"/>
        <v/>
      </c>
      <c r="BT154" s="956" t="str">
        <f t="shared" si="27"/>
        <v/>
      </c>
      <c r="BU154" s="956" t="str">
        <f t="shared" si="27"/>
        <v/>
      </c>
      <c r="BV154" s="956" t="str">
        <f t="shared" si="27"/>
        <v/>
      </c>
      <c r="BW154" s="956" t="str">
        <f t="shared" si="27"/>
        <v/>
      </c>
      <c r="BX154" s="956" t="str">
        <f t="shared" si="27"/>
        <v/>
      </c>
      <c r="BY154" s="956" t="str">
        <f t="shared" si="27"/>
        <v/>
      </c>
    </row>
    <row r="155" spans="2:77" hidden="1">
      <c r="B155" s="903">
        <v>472</v>
      </c>
      <c r="C155" s="904" t="s">
        <v>1237</v>
      </c>
      <c r="H155" s="956" t="str">
        <f t="shared" si="31"/>
        <v/>
      </c>
      <c r="I155" s="956" t="str">
        <f t="shared" si="29"/>
        <v/>
      </c>
      <c r="J155" s="956" t="str">
        <f t="shared" si="29"/>
        <v/>
      </c>
      <c r="K155" s="956" t="str">
        <f t="shared" si="29"/>
        <v/>
      </c>
      <c r="L155" s="956" t="str">
        <f t="shared" si="29"/>
        <v/>
      </c>
      <c r="M155" s="956" t="str">
        <f t="shared" si="29"/>
        <v/>
      </c>
      <c r="N155" s="956" t="str">
        <f t="shared" si="29"/>
        <v/>
      </c>
      <c r="O155" s="956" t="str">
        <f t="shared" si="29"/>
        <v/>
      </c>
      <c r="P155" s="956" t="str">
        <f t="shared" si="29"/>
        <v/>
      </c>
      <c r="Q155" s="956" t="str">
        <f t="shared" si="29"/>
        <v/>
      </c>
      <c r="R155" s="956" t="str">
        <f t="shared" si="29"/>
        <v/>
      </c>
      <c r="S155" s="956" t="str">
        <f t="shared" si="29"/>
        <v/>
      </c>
      <c r="T155" s="956" t="str">
        <f t="shared" si="29"/>
        <v/>
      </c>
      <c r="U155" s="956" t="str">
        <f t="shared" si="29"/>
        <v/>
      </c>
      <c r="V155" s="956" t="str">
        <f t="shared" si="29"/>
        <v/>
      </c>
      <c r="W155" s="956" t="str">
        <f t="shared" si="29"/>
        <v/>
      </c>
      <c r="X155" s="956" t="str">
        <f t="shared" si="29"/>
        <v/>
      </c>
      <c r="Y155" s="956" t="str">
        <f t="shared" si="29"/>
        <v/>
      </c>
      <c r="Z155" s="956" t="str">
        <f t="shared" ref="I155:AH166" si="32">IFERROR(Z65/$G65,"")</f>
        <v/>
      </c>
      <c r="AA155" s="956" t="str">
        <f t="shared" si="32"/>
        <v/>
      </c>
      <c r="AB155" s="956" t="str">
        <f t="shared" si="32"/>
        <v/>
      </c>
      <c r="AC155" s="956" t="str">
        <f t="shared" si="32"/>
        <v/>
      </c>
      <c r="AD155" s="956" t="str">
        <f t="shared" si="32"/>
        <v/>
      </c>
      <c r="AE155" s="956" t="str">
        <f t="shared" si="32"/>
        <v/>
      </c>
      <c r="AF155" s="956" t="str">
        <f t="shared" si="32"/>
        <v/>
      </c>
      <c r="AG155" s="956" t="str">
        <f t="shared" si="32"/>
        <v/>
      </c>
      <c r="AH155" s="956" t="str">
        <f t="shared" si="32"/>
        <v/>
      </c>
      <c r="AI155" s="956" t="str">
        <f t="shared" si="26"/>
        <v/>
      </c>
      <c r="AJ155" s="956" t="str">
        <f t="shared" si="26"/>
        <v/>
      </c>
      <c r="AK155" s="956" t="str">
        <f t="shared" si="26"/>
        <v/>
      </c>
      <c r="AL155" s="956" t="str">
        <f t="shared" si="26"/>
        <v/>
      </c>
      <c r="AM155" s="956" t="str">
        <f t="shared" si="26"/>
        <v/>
      </c>
      <c r="AN155" s="956" t="str">
        <f t="shared" si="26"/>
        <v/>
      </c>
      <c r="AP155" s="903">
        <v>472</v>
      </c>
      <c r="AQ155" s="904" t="s">
        <v>1237</v>
      </c>
      <c r="AS155" s="956" t="str">
        <f t="shared" si="28"/>
        <v/>
      </c>
      <c r="AT155" s="956" t="str">
        <f t="shared" si="30"/>
        <v/>
      </c>
      <c r="AU155" s="956" t="str">
        <f t="shared" si="30"/>
        <v/>
      </c>
      <c r="AV155" s="956" t="str">
        <f t="shared" si="30"/>
        <v/>
      </c>
      <c r="AW155" s="956" t="str">
        <f t="shared" si="30"/>
        <v/>
      </c>
      <c r="AX155" s="956" t="str">
        <f t="shared" si="30"/>
        <v/>
      </c>
      <c r="AY155" s="956" t="str">
        <f t="shared" si="30"/>
        <v/>
      </c>
      <c r="AZ155" s="956" t="str">
        <f t="shared" si="30"/>
        <v/>
      </c>
      <c r="BA155" s="956" t="str">
        <f t="shared" si="30"/>
        <v/>
      </c>
      <c r="BB155" s="956" t="str">
        <f t="shared" si="30"/>
        <v/>
      </c>
      <c r="BC155" s="956" t="str">
        <f t="shared" si="30"/>
        <v/>
      </c>
      <c r="BD155" s="956" t="str">
        <f t="shared" si="30"/>
        <v/>
      </c>
      <c r="BE155" s="956" t="str">
        <f t="shared" si="30"/>
        <v/>
      </c>
      <c r="BF155" s="956" t="str">
        <f t="shared" si="30"/>
        <v/>
      </c>
      <c r="BG155" s="956" t="str">
        <f t="shared" si="30"/>
        <v/>
      </c>
      <c r="BH155" s="956" t="str">
        <f t="shared" si="30"/>
        <v/>
      </c>
      <c r="BI155" s="956" t="str">
        <f t="shared" si="30"/>
        <v/>
      </c>
      <c r="BJ155" s="956" t="str">
        <f t="shared" si="30"/>
        <v/>
      </c>
      <c r="BK155" s="956" t="str">
        <f t="shared" si="30"/>
        <v/>
      </c>
      <c r="BL155" s="956" t="str">
        <f t="shared" si="30"/>
        <v/>
      </c>
      <c r="BM155" s="956" t="str">
        <f t="shared" si="30"/>
        <v/>
      </c>
      <c r="BN155" s="956" t="str">
        <f t="shared" si="30"/>
        <v/>
      </c>
      <c r="BO155" s="956" t="str">
        <f t="shared" si="30"/>
        <v/>
      </c>
      <c r="BP155" s="956" t="str">
        <f t="shared" si="30"/>
        <v/>
      </c>
      <c r="BQ155" s="956" t="str">
        <f t="shared" si="30"/>
        <v/>
      </c>
      <c r="BR155" s="956" t="str">
        <f t="shared" si="30"/>
        <v/>
      </c>
      <c r="BS155" s="956" t="str">
        <f t="shared" si="30"/>
        <v/>
      </c>
      <c r="BT155" s="956" t="str">
        <f t="shared" si="27"/>
        <v/>
      </c>
      <c r="BU155" s="956" t="str">
        <f t="shared" si="27"/>
        <v/>
      </c>
      <c r="BV155" s="956" t="str">
        <f t="shared" si="27"/>
        <v/>
      </c>
      <c r="BW155" s="956" t="str">
        <f t="shared" si="27"/>
        <v/>
      </c>
      <c r="BX155" s="956" t="str">
        <f t="shared" si="27"/>
        <v/>
      </c>
      <c r="BY155" s="956" t="str">
        <f t="shared" si="27"/>
        <v/>
      </c>
    </row>
    <row r="156" spans="2:77" hidden="1">
      <c r="B156" s="909">
        <v>473</v>
      </c>
      <c r="C156" s="910" t="s">
        <v>1238</v>
      </c>
      <c r="H156" s="956" t="str">
        <f t="shared" si="31"/>
        <v/>
      </c>
      <c r="I156" s="956" t="str">
        <f t="shared" si="32"/>
        <v/>
      </c>
      <c r="J156" s="956" t="str">
        <f t="shared" si="32"/>
        <v/>
      </c>
      <c r="K156" s="956" t="str">
        <f t="shared" si="32"/>
        <v/>
      </c>
      <c r="L156" s="956" t="str">
        <f t="shared" si="32"/>
        <v/>
      </c>
      <c r="M156" s="956" t="str">
        <f t="shared" si="32"/>
        <v/>
      </c>
      <c r="N156" s="956" t="str">
        <f t="shared" si="32"/>
        <v/>
      </c>
      <c r="O156" s="956" t="str">
        <f t="shared" si="32"/>
        <v/>
      </c>
      <c r="P156" s="956" t="str">
        <f t="shared" si="32"/>
        <v/>
      </c>
      <c r="Q156" s="956" t="str">
        <f t="shared" si="32"/>
        <v/>
      </c>
      <c r="R156" s="956" t="str">
        <f t="shared" si="32"/>
        <v/>
      </c>
      <c r="S156" s="956" t="str">
        <f t="shared" si="32"/>
        <v/>
      </c>
      <c r="T156" s="956" t="str">
        <f t="shared" si="32"/>
        <v/>
      </c>
      <c r="U156" s="956" t="str">
        <f t="shared" si="32"/>
        <v/>
      </c>
      <c r="V156" s="956" t="str">
        <f t="shared" si="32"/>
        <v/>
      </c>
      <c r="W156" s="956" t="str">
        <f t="shared" si="32"/>
        <v/>
      </c>
      <c r="X156" s="956" t="str">
        <f t="shared" si="32"/>
        <v/>
      </c>
      <c r="Y156" s="956" t="str">
        <f t="shared" si="32"/>
        <v/>
      </c>
      <c r="Z156" s="956" t="str">
        <f t="shared" si="32"/>
        <v/>
      </c>
      <c r="AA156" s="956" t="str">
        <f t="shared" si="32"/>
        <v/>
      </c>
      <c r="AB156" s="956" t="str">
        <f t="shared" si="32"/>
        <v/>
      </c>
      <c r="AC156" s="956" t="str">
        <f t="shared" si="32"/>
        <v/>
      </c>
      <c r="AD156" s="956" t="str">
        <f t="shared" si="32"/>
        <v/>
      </c>
      <c r="AE156" s="956" t="str">
        <f t="shared" si="32"/>
        <v/>
      </c>
      <c r="AF156" s="956" t="str">
        <f t="shared" si="32"/>
        <v/>
      </c>
      <c r="AG156" s="956" t="str">
        <f t="shared" si="32"/>
        <v/>
      </c>
      <c r="AH156" s="956" t="str">
        <f t="shared" si="32"/>
        <v/>
      </c>
      <c r="AI156" s="956" t="str">
        <f t="shared" si="26"/>
        <v/>
      </c>
      <c r="AJ156" s="956" t="str">
        <f t="shared" si="26"/>
        <v/>
      </c>
      <c r="AK156" s="956" t="str">
        <f t="shared" si="26"/>
        <v/>
      </c>
      <c r="AL156" s="956" t="str">
        <f t="shared" si="26"/>
        <v/>
      </c>
      <c r="AM156" s="956" t="str">
        <f t="shared" si="26"/>
        <v/>
      </c>
      <c r="AN156" s="956" t="str">
        <f t="shared" si="26"/>
        <v/>
      </c>
      <c r="AP156" s="909">
        <v>473</v>
      </c>
      <c r="AQ156" s="910" t="s">
        <v>1238</v>
      </c>
      <c r="AS156" s="956" t="str">
        <f t="shared" si="28"/>
        <v/>
      </c>
      <c r="AT156" s="956" t="str">
        <f t="shared" si="30"/>
        <v/>
      </c>
      <c r="AU156" s="956" t="str">
        <f t="shared" si="30"/>
        <v/>
      </c>
      <c r="AV156" s="956" t="str">
        <f t="shared" si="30"/>
        <v/>
      </c>
      <c r="AW156" s="956" t="str">
        <f t="shared" ref="AT156:BS166" si="33">IFERROR(AW66/$AR66,"")</f>
        <v/>
      </c>
      <c r="AX156" s="956" t="str">
        <f t="shared" si="33"/>
        <v/>
      </c>
      <c r="AY156" s="956" t="str">
        <f t="shared" si="33"/>
        <v/>
      </c>
      <c r="AZ156" s="956" t="str">
        <f t="shared" si="33"/>
        <v/>
      </c>
      <c r="BA156" s="956" t="str">
        <f t="shared" si="33"/>
        <v/>
      </c>
      <c r="BB156" s="956" t="str">
        <f t="shared" si="33"/>
        <v/>
      </c>
      <c r="BC156" s="956" t="str">
        <f t="shared" si="33"/>
        <v/>
      </c>
      <c r="BD156" s="956" t="str">
        <f t="shared" si="33"/>
        <v/>
      </c>
      <c r="BE156" s="956" t="str">
        <f t="shared" si="33"/>
        <v/>
      </c>
      <c r="BF156" s="956" t="str">
        <f t="shared" si="33"/>
        <v/>
      </c>
      <c r="BG156" s="956" t="str">
        <f t="shared" si="33"/>
        <v/>
      </c>
      <c r="BH156" s="956" t="str">
        <f t="shared" si="33"/>
        <v/>
      </c>
      <c r="BI156" s="956" t="str">
        <f t="shared" si="33"/>
        <v/>
      </c>
      <c r="BJ156" s="956" t="str">
        <f t="shared" si="33"/>
        <v/>
      </c>
      <c r="BK156" s="956" t="str">
        <f t="shared" si="33"/>
        <v/>
      </c>
      <c r="BL156" s="956" t="str">
        <f t="shared" si="33"/>
        <v/>
      </c>
      <c r="BM156" s="956" t="str">
        <f t="shared" si="33"/>
        <v/>
      </c>
      <c r="BN156" s="956" t="str">
        <f t="shared" si="33"/>
        <v/>
      </c>
      <c r="BO156" s="956" t="str">
        <f t="shared" si="33"/>
        <v/>
      </c>
      <c r="BP156" s="956" t="str">
        <f t="shared" si="33"/>
        <v/>
      </c>
      <c r="BQ156" s="956" t="str">
        <f t="shared" si="33"/>
        <v/>
      </c>
      <c r="BR156" s="956" t="str">
        <f t="shared" si="33"/>
        <v/>
      </c>
      <c r="BS156" s="956" t="str">
        <f t="shared" si="33"/>
        <v/>
      </c>
      <c r="BT156" s="956" t="str">
        <f t="shared" si="27"/>
        <v/>
      </c>
      <c r="BU156" s="956" t="str">
        <f t="shared" si="27"/>
        <v/>
      </c>
      <c r="BV156" s="956" t="str">
        <f t="shared" si="27"/>
        <v/>
      </c>
      <c r="BW156" s="956" t="str">
        <f t="shared" si="27"/>
        <v/>
      </c>
      <c r="BX156" s="956" t="str">
        <f t="shared" si="27"/>
        <v/>
      </c>
      <c r="BY156" s="956" t="str">
        <f t="shared" si="27"/>
        <v/>
      </c>
    </row>
    <row r="157" spans="2:77" hidden="1">
      <c r="B157" s="903">
        <v>474</v>
      </c>
      <c r="C157" s="904" t="s">
        <v>1280</v>
      </c>
      <c r="H157" s="956" t="str">
        <f t="shared" si="31"/>
        <v/>
      </c>
      <c r="I157" s="956" t="str">
        <f t="shared" si="32"/>
        <v/>
      </c>
      <c r="J157" s="956" t="str">
        <f t="shared" si="32"/>
        <v/>
      </c>
      <c r="K157" s="956" t="str">
        <f t="shared" si="32"/>
        <v/>
      </c>
      <c r="L157" s="956" t="str">
        <f t="shared" si="32"/>
        <v/>
      </c>
      <c r="M157" s="956" t="str">
        <f t="shared" si="32"/>
        <v/>
      </c>
      <c r="N157" s="956" t="str">
        <f t="shared" si="32"/>
        <v/>
      </c>
      <c r="O157" s="956" t="str">
        <f t="shared" si="32"/>
        <v/>
      </c>
      <c r="P157" s="956" t="str">
        <f t="shared" si="32"/>
        <v/>
      </c>
      <c r="Q157" s="956" t="str">
        <f t="shared" si="32"/>
        <v/>
      </c>
      <c r="R157" s="956" t="str">
        <f t="shared" si="32"/>
        <v/>
      </c>
      <c r="S157" s="956" t="str">
        <f t="shared" si="32"/>
        <v/>
      </c>
      <c r="T157" s="956" t="str">
        <f t="shared" si="32"/>
        <v/>
      </c>
      <c r="U157" s="956" t="str">
        <f t="shared" si="32"/>
        <v/>
      </c>
      <c r="V157" s="956" t="str">
        <f t="shared" si="32"/>
        <v/>
      </c>
      <c r="W157" s="956" t="str">
        <f t="shared" si="32"/>
        <v/>
      </c>
      <c r="X157" s="956" t="str">
        <f t="shared" si="32"/>
        <v/>
      </c>
      <c r="Y157" s="956" t="str">
        <f t="shared" si="32"/>
        <v/>
      </c>
      <c r="Z157" s="956" t="str">
        <f t="shared" si="32"/>
        <v/>
      </c>
      <c r="AA157" s="956" t="str">
        <f t="shared" si="32"/>
        <v/>
      </c>
      <c r="AB157" s="956" t="str">
        <f t="shared" si="32"/>
        <v/>
      </c>
      <c r="AC157" s="956" t="str">
        <f t="shared" si="32"/>
        <v/>
      </c>
      <c r="AD157" s="956" t="str">
        <f t="shared" si="32"/>
        <v/>
      </c>
      <c r="AE157" s="956" t="str">
        <f t="shared" si="32"/>
        <v/>
      </c>
      <c r="AF157" s="956" t="str">
        <f t="shared" si="32"/>
        <v/>
      </c>
      <c r="AG157" s="956" t="str">
        <f t="shared" si="32"/>
        <v/>
      </c>
      <c r="AH157" s="956" t="str">
        <f t="shared" si="32"/>
        <v/>
      </c>
      <c r="AI157" s="956" t="str">
        <f t="shared" si="26"/>
        <v/>
      </c>
      <c r="AJ157" s="956" t="str">
        <f t="shared" si="26"/>
        <v/>
      </c>
      <c r="AK157" s="956" t="str">
        <f t="shared" si="26"/>
        <v/>
      </c>
      <c r="AL157" s="956" t="str">
        <f t="shared" si="26"/>
        <v/>
      </c>
      <c r="AM157" s="956" t="str">
        <f t="shared" si="26"/>
        <v/>
      </c>
      <c r="AN157" s="956" t="str">
        <f t="shared" si="26"/>
        <v/>
      </c>
      <c r="AP157" s="903">
        <v>474</v>
      </c>
      <c r="AQ157" s="904" t="s">
        <v>1280</v>
      </c>
      <c r="AS157" s="956" t="str">
        <f t="shared" si="28"/>
        <v/>
      </c>
      <c r="AT157" s="956" t="str">
        <f t="shared" si="33"/>
        <v/>
      </c>
      <c r="AU157" s="956" t="str">
        <f t="shared" si="33"/>
        <v/>
      </c>
      <c r="AV157" s="956" t="str">
        <f t="shared" si="33"/>
        <v/>
      </c>
      <c r="AW157" s="956" t="str">
        <f t="shared" si="33"/>
        <v/>
      </c>
      <c r="AX157" s="956" t="str">
        <f t="shared" si="33"/>
        <v/>
      </c>
      <c r="AY157" s="956" t="str">
        <f t="shared" si="33"/>
        <v/>
      </c>
      <c r="AZ157" s="956" t="str">
        <f t="shared" si="33"/>
        <v/>
      </c>
      <c r="BA157" s="956" t="str">
        <f t="shared" si="33"/>
        <v/>
      </c>
      <c r="BB157" s="956" t="str">
        <f t="shared" si="33"/>
        <v/>
      </c>
      <c r="BC157" s="956" t="str">
        <f t="shared" si="33"/>
        <v/>
      </c>
      <c r="BD157" s="956" t="str">
        <f t="shared" si="33"/>
        <v/>
      </c>
      <c r="BE157" s="956" t="str">
        <f t="shared" si="33"/>
        <v/>
      </c>
      <c r="BF157" s="956" t="str">
        <f t="shared" si="33"/>
        <v/>
      </c>
      <c r="BG157" s="956" t="str">
        <f t="shared" si="33"/>
        <v/>
      </c>
      <c r="BH157" s="956" t="str">
        <f t="shared" si="33"/>
        <v/>
      </c>
      <c r="BI157" s="956" t="str">
        <f t="shared" si="33"/>
        <v/>
      </c>
      <c r="BJ157" s="956" t="str">
        <f t="shared" si="33"/>
        <v/>
      </c>
      <c r="BK157" s="956" t="str">
        <f t="shared" si="33"/>
        <v/>
      </c>
      <c r="BL157" s="956" t="str">
        <f t="shared" si="33"/>
        <v/>
      </c>
      <c r="BM157" s="956" t="str">
        <f t="shared" si="33"/>
        <v/>
      </c>
      <c r="BN157" s="956" t="str">
        <f t="shared" si="33"/>
        <v/>
      </c>
      <c r="BO157" s="956" t="str">
        <f t="shared" si="33"/>
        <v/>
      </c>
      <c r="BP157" s="956" t="str">
        <f t="shared" si="33"/>
        <v/>
      </c>
      <c r="BQ157" s="956" t="str">
        <f t="shared" si="33"/>
        <v/>
      </c>
      <c r="BR157" s="956" t="str">
        <f t="shared" si="33"/>
        <v/>
      </c>
      <c r="BS157" s="956" t="str">
        <f t="shared" si="33"/>
        <v/>
      </c>
      <c r="BT157" s="956" t="str">
        <f t="shared" si="27"/>
        <v/>
      </c>
      <c r="BU157" s="956" t="str">
        <f t="shared" si="27"/>
        <v/>
      </c>
      <c r="BV157" s="956" t="str">
        <f t="shared" si="27"/>
        <v/>
      </c>
      <c r="BW157" s="956" t="str">
        <f t="shared" si="27"/>
        <v/>
      </c>
      <c r="BX157" s="956" t="str">
        <f t="shared" si="27"/>
        <v/>
      </c>
      <c r="BY157" s="956" t="str">
        <f t="shared" si="27"/>
        <v/>
      </c>
    </row>
    <row r="158" spans="2:77" hidden="1">
      <c r="B158" s="909">
        <v>475</v>
      </c>
      <c r="C158" s="910" t="s">
        <v>1240</v>
      </c>
      <c r="H158" s="956" t="str">
        <f t="shared" si="31"/>
        <v/>
      </c>
      <c r="I158" s="956" t="str">
        <f t="shared" si="32"/>
        <v/>
      </c>
      <c r="J158" s="956" t="str">
        <f t="shared" si="32"/>
        <v/>
      </c>
      <c r="K158" s="956" t="str">
        <f t="shared" si="32"/>
        <v/>
      </c>
      <c r="L158" s="956" t="str">
        <f t="shared" si="32"/>
        <v/>
      </c>
      <c r="M158" s="956" t="str">
        <f t="shared" si="32"/>
        <v/>
      </c>
      <c r="N158" s="956" t="str">
        <f t="shared" si="32"/>
        <v/>
      </c>
      <c r="O158" s="956" t="str">
        <f t="shared" si="32"/>
        <v/>
      </c>
      <c r="P158" s="956" t="str">
        <f t="shared" si="32"/>
        <v/>
      </c>
      <c r="Q158" s="956" t="str">
        <f t="shared" si="32"/>
        <v/>
      </c>
      <c r="R158" s="956" t="str">
        <f t="shared" si="32"/>
        <v/>
      </c>
      <c r="S158" s="956" t="str">
        <f t="shared" si="32"/>
        <v/>
      </c>
      <c r="T158" s="956" t="str">
        <f t="shared" si="32"/>
        <v/>
      </c>
      <c r="U158" s="956" t="str">
        <f t="shared" si="32"/>
        <v/>
      </c>
      <c r="V158" s="956" t="str">
        <f t="shared" si="32"/>
        <v/>
      </c>
      <c r="W158" s="956" t="str">
        <f t="shared" si="32"/>
        <v/>
      </c>
      <c r="X158" s="956" t="str">
        <f t="shared" si="32"/>
        <v/>
      </c>
      <c r="Y158" s="956" t="str">
        <f t="shared" si="32"/>
        <v/>
      </c>
      <c r="Z158" s="956" t="str">
        <f t="shared" si="32"/>
        <v/>
      </c>
      <c r="AA158" s="956" t="str">
        <f t="shared" si="32"/>
        <v/>
      </c>
      <c r="AB158" s="956" t="str">
        <f t="shared" si="32"/>
        <v/>
      </c>
      <c r="AC158" s="956" t="str">
        <f t="shared" si="32"/>
        <v/>
      </c>
      <c r="AD158" s="956" t="str">
        <f t="shared" si="32"/>
        <v/>
      </c>
      <c r="AE158" s="956" t="str">
        <f t="shared" si="32"/>
        <v/>
      </c>
      <c r="AF158" s="956" t="str">
        <f t="shared" si="32"/>
        <v/>
      </c>
      <c r="AG158" s="956" t="str">
        <f t="shared" si="32"/>
        <v/>
      </c>
      <c r="AH158" s="956" t="str">
        <f t="shared" si="32"/>
        <v/>
      </c>
      <c r="AI158" s="956" t="str">
        <f t="shared" ref="AI158:AN173" si="34">IFERROR(AI68/AH68,"")</f>
        <v/>
      </c>
      <c r="AJ158" s="956" t="str">
        <f t="shared" si="34"/>
        <v/>
      </c>
      <c r="AK158" s="956" t="str">
        <f t="shared" si="34"/>
        <v/>
      </c>
      <c r="AL158" s="956" t="str">
        <f t="shared" si="34"/>
        <v/>
      </c>
      <c r="AM158" s="956" t="str">
        <f t="shared" si="34"/>
        <v/>
      </c>
      <c r="AN158" s="956" t="str">
        <f t="shared" si="34"/>
        <v/>
      </c>
      <c r="AP158" s="909">
        <v>475</v>
      </c>
      <c r="AQ158" s="910" t="s">
        <v>1240</v>
      </c>
      <c r="AS158" s="956" t="str">
        <f t="shared" si="28"/>
        <v/>
      </c>
      <c r="AT158" s="956" t="str">
        <f t="shared" si="33"/>
        <v/>
      </c>
      <c r="AU158" s="956" t="str">
        <f t="shared" si="33"/>
        <v/>
      </c>
      <c r="AV158" s="956" t="str">
        <f t="shared" si="33"/>
        <v/>
      </c>
      <c r="AW158" s="956" t="str">
        <f t="shared" si="33"/>
        <v/>
      </c>
      <c r="AX158" s="956" t="str">
        <f t="shared" si="33"/>
        <v/>
      </c>
      <c r="AY158" s="956" t="str">
        <f t="shared" si="33"/>
        <v/>
      </c>
      <c r="AZ158" s="956" t="str">
        <f t="shared" si="33"/>
        <v/>
      </c>
      <c r="BA158" s="956" t="str">
        <f t="shared" si="33"/>
        <v/>
      </c>
      <c r="BB158" s="956" t="str">
        <f t="shared" si="33"/>
        <v/>
      </c>
      <c r="BC158" s="956" t="str">
        <f t="shared" si="33"/>
        <v/>
      </c>
      <c r="BD158" s="956" t="str">
        <f t="shared" si="33"/>
        <v/>
      </c>
      <c r="BE158" s="956" t="str">
        <f t="shared" si="33"/>
        <v/>
      </c>
      <c r="BF158" s="956" t="str">
        <f t="shared" si="33"/>
        <v/>
      </c>
      <c r="BG158" s="956" t="str">
        <f t="shared" si="33"/>
        <v/>
      </c>
      <c r="BH158" s="956" t="str">
        <f t="shared" si="33"/>
        <v/>
      </c>
      <c r="BI158" s="956" t="str">
        <f t="shared" si="33"/>
        <v/>
      </c>
      <c r="BJ158" s="956" t="str">
        <f t="shared" si="33"/>
        <v/>
      </c>
      <c r="BK158" s="956" t="str">
        <f t="shared" si="33"/>
        <v/>
      </c>
      <c r="BL158" s="956" t="str">
        <f t="shared" si="33"/>
        <v/>
      </c>
      <c r="BM158" s="956" t="str">
        <f t="shared" si="33"/>
        <v/>
      </c>
      <c r="BN158" s="956" t="str">
        <f t="shared" si="33"/>
        <v/>
      </c>
      <c r="BO158" s="956" t="str">
        <f t="shared" si="33"/>
        <v/>
      </c>
      <c r="BP158" s="956" t="str">
        <f t="shared" si="33"/>
        <v/>
      </c>
      <c r="BQ158" s="956" t="str">
        <f t="shared" si="33"/>
        <v/>
      </c>
      <c r="BR158" s="956" t="str">
        <f t="shared" si="33"/>
        <v/>
      </c>
      <c r="BS158" s="956" t="str">
        <f t="shared" si="33"/>
        <v/>
      </c>
      <c r="BT158" s="956" t="str">
        <f t="shared" ref="BT158:BY173" si="35">IFERROR(BT68/BS68,"")</f>
        <v/>
      </c>
      <c r="BU158" s="956" t="str">
        <f t="shared" si="35"/>
        <v/>
      </c>
      <c r="BV158" s="956" t="str">
        <f t="shared" si="35"/>
        <v/>
      </c>
      <c r="BW158" s="956" t="str">
        <f t="shared" si="35"/>
        <v/>
      </c>
      <c r="BX158" s="956" t="str">
        <f t="shared" si="35"/>
        <v/>
      </c>
      <c r="BY158" s="956" t="str">
        <f t="shared" si="35"/>
        <v/>
      </c>
    </row>
    <row r="159" spans="2:77" hidden="1">
      <c r="B159" s="929">
        <v>476</v>
      </c>
      <c r="C159" s="936" t="s">
        <v>1239</v>
      </c>
      <c r="H159" s="956" t="str">
        <f t="shared" si="31"/>
        <v/>
      </c>
      <c r="I159" s="956" t="str">
        <f t="shared" si="31"/>
        <v/>
      </c>
      <c r="J159" s="956" t="str">
        <f t="shared" si="31"/>
        <v/>
      </c>
      <c r="K159" s="956" t="str">
        <f t="shared" si="31"/>
        <v/>
      </c>
      <c r="L159" s="956" t="str">
        <f t="shared" si="31"/>
        <v/>
      </c>
      <c r="M159" s="956" t="str">
        <f t="shared" si="31"/>
        <v/>
      </c>
      <c r="N159" s="956" t="str">
        <f t="shared" si="31"/>
        <v/>
      </c>
      <c r="O159" s="956" t="str">
        <f t="shared" si="31"/>
        <v/>
      </c>
      <c r="P159" s="956" t="str">
        <f t="shared" si="31"/>
        <v/>
      </c>
      <c r="Q159" s="956" t="str">
        <f t="shared" si="31"/>
        <v/>
      </c>
      <c r="R159" s="956" t="str">
        <f t="shared" si="31"/>
        <v/>
      </c>
      <c r="S159" s="956" t="str">
        <f t="shared" si="31"/>
        <v/>
      </c>
      <c r="T159" s="956" t="str">
        <f t="shared" si="31"/>
        <v/>
      </c>
      <c r="U159" s="956" t="str">
        <f t="shared" si="31"/>
        <v/>
      </c>
      <c r="V159" s="956" t="str">
        <f t="shared" si="31"/>
        <v/>
      </c>
      <c r="W159" s="956" t="str">
        <f t="shared" si="31"/>
        <v/>
      </c>
      <c r="X159" s="956" t="str">
        <f t="shared" si="32"/>
        <v/>
      </c>
      <c r="Y159" s="956" t="str">
        <f t="shared" si="32"/>
        <v/>
      </c>
      <c r="Z159" s="956" t="str">
        <f t="shared" si="32"/>
        <v/>
      </c>
      <c r="AA159" s="956" t="str">
        <f t="shared" si="32"/>
        <v/>
      </c>
      <c r="AB159" s="956" t="str">
        <f t="shared" si="32"/>
        <v/>
      </c>
      <c r="AC159" s="956" t="str">
        <f t="shared" si="32"/>
        <v/>
      </c>
      <c r="AD159" s="956" t="str">
        <f t="shared" si="32"/>
        <v/>
      </c>
      <c r="AE159" s="956" t="str">
        <f t="shared" si="32"/>
        <v/>
      </c>
      <c r="AF159" s="956" t="str">
        <f t="shared" si="32"/>
        <v/>
      </c>
      <c r="AG159" s="956" t="str">
        <f t="shared" si="32"/>
        <v/>
      </c>
      <c r="AH159" s="956" t="str">
        <f t="shared" si="32"/>
        <v/>
      </c>
      <c r="AI159" s="956" t="str">
        <f t="shared" si="34"/>
        <v/>
      </c>
      <c r="AJ159" s="956" t="str">
        <f t="shared" si="34"/>
        <v/>
      </c>
      <c r="AK159" s="956" t="str">
        <f t="shared" si="34"/>
        <v/>
      </c>
      <c r="AL159" s="956" t="str">
        <f t="shared" si="34"/>
        <v/>
      </c>
      <c r="AM159" s="956" t="str">
        <f t="shared" si="34"/>
        <v/>
      </c>
      <c r="AN159" s="956" t="str">
        <f t="shared" si="34"/>
        <v/>
      </c>
      <c r="AP159" s="929">
        <v>476</v>
      </c>
      <c r="AQ159" s="936" t="s">
        <v>1239</v>
      </c>
      <c r="AS159" s="956" t="str">
        <f t="shared" si="28"/>
        <v/>
      </c>
      <c r="AT159" s="956" t="str">
        <f t="shared" si="28"/>
        <v/>
      </c>
      <c r="AU159" s="956" t="str">
        <f t="shared" si="28"/>
        <v/>
      </c>
      <c r="AV159" s="956" t="str">
        <f t="shared" si="28"/>
        <v/>
      </c>
      <c r="AW159" s="956" t="str">
        <f t="shared" si="28"/>
        <v/>
      </c>
      <c r="AX159" s="956" t="str">
        <f t="shared" si="28"/>
        <v/>
      </c>
      <c r="AY159" s="956" t="str">
        <f t="shared" si="28"/>
        <v/>
      </c>
      <c r="AZ159" s="956" t="str">
        <f t="shared" si="28"/>
        <v/>
      </c>
      <c r="BA159" s="956" t="str">
        <f t="shared" si="28"/>
        <v/>
      </c>
      <c r="BB159" s="956" t="str">
        <f t="shared" si="28"/>
        <v/>
      </c>
      <c r="BC159" s="956" t="str">
        <f t="shared" si="28"/>
        <v/>
      </c>
      <c r="BD159" s="956" t="str">
        <f t="shared" si="28"/>
        <v/>
      </c>
      <c r="BE159" s="956" t="str">
        <f t="shared" si="28"/>
        <v/>
      </c>
      <c r="BF159" s="956" t="str">
        <f t="shared" si="28"/>
        <v/>
      </c>
      <c r="BG159" s="956" t="str">
        <f t="shared" si="28"/>
        <v/>
      </c>
      <c r="BH159" s="956" t="str">
        <f t="shared" si="28"/>
        <v/>
      </c>
      <c r="BI159" s="956" t="str">
        <f t="shared" si="33"/>
        <v/>
      </c>
      <c r="BJ159" s="956" t="str">
        <f t="shared" si="33"/>
        <v/>
      </c>
      <c r="BK159" s="956" t="str">
        <f t="shared" si="33"/>
        <v/>
      </c>
      <c r="BL159" s="956" t="str">
        <f t="shared" si="33"/>
        <v/>
      </c>
      <c r="BM159" s="956" t="str">
        <f t="shared" si="33"/>
        <v/>
      </c>
      <c r="BN159" s="956" t="str">
        <f t="shared" si="33"/>
        <v/>
      </c>
      <c r="BO159" s="956" t="str">
        <f t="shared" si="33"/>
        <v/>
      </c>
      <c r="BP159" s="956" t="str">
        <f t="shared" si="33"/>
        <v/>
      </c>
      <c r="BQ159" s="956" t="str">
        <f t="shared" si="33"/>
        <v/>
      </c>
      <c r="BR159" s="956" t="str">
        <f t="shared" si="33"/>
        <v/>
      </c>
      <c r="BS159" s="956" t="str">
        <f t="shared" si="33"/>
        <v/>
      </c>
      <c r="BT159" s="956" t="str">
        <f t="shared" si="35"/>
        <v/>
      </c>
      <c r="BU159" s="956" t="str">
        <f t="shared" si="35"/>
        <v/>
      </c>
      <c r="BV159" s="956" t="str">
        <f t="shared" si="35"/>
        <v/>
      </c>
      <c r="BW159" s="956" t="str">
        <f t="shared" si="35"/>
        <v/>
      </c>
      <c r="BX159" s="956" t="str">
        <f t="shared" si="35"/>
        <v/>
      </c>
      <c r="BY159" s="956" t="str">
        <f t="shared" si="35"/>
        <v/>
      </c>
    </row>
    <row r="160" spans="2:77" hidden="1">
      <c r="B160" s="897">
        <v>477</v>
      </c>
      <c r="C160" s="898" t="s">
        <v>97</v>
      </c>
      <c r="H160" s="956" t="str">
        <f t="shared" si="31"/>
        <v/>
      </c>
      <c r="I160" s="956" t="str">
        <f t="shared" si="32"/>
        <v/>
      </c>
      <c r="J160" s="956" t="str">
        <f t="shared" si="32"/>
        <v/>
      </c>
      <c r="K160" s="956" t="str">
        <f t="shared" si="32"/>
        <v/>
      </c>
      <c r="L160" s="956" t="str">
        <f t="shared" si="32"/>
        <v/>
      </c>
      <c r="M160" s="956" t="str">
        <f t="shared" si="32"/>
        <v/>
      </c>
      <c r="N160" s="956" t="str">
        <f t="shared" si="32"/>
        <v/>
      </c>
      <c r="O160" s="956" t="str">
        <f t="shared" si="32"/>
        <v/>
      </c>
      <c r="P160" s="956" t="str">
        <f t="shared" si="32"/>
        <v/>
      </c>
      <c r="Q160" s="956" t="str">
        <f t="shared" si="32"/>
        <v/>
      </c>
      <c r="R160" s="956" t="str">
        <f t="shared" si="32"/>
        <v/>
      </c>
      <c r="S160" s="956" t="str">
        <f t="shared" si="32"/>
        <v/>
      </c>
      <c r="T160" s="956" t="str">
        <f t="shared" si="32"/>
        <v/>
      </c>
      <c r="U160" s="956" t="str">
        <f t="shared" si="32"/>
        <v/>
      </c>
      <c r="V160" s="956" t="str">
        <f t="shared" si="32"/>
        <v/>
      </c>
      <c r="W160" s="956" t="str">
        <f t="shared" si="32"/>
        <v/>
      </c>
      <c r="X160" s="956" t="str">
        <f t="shared" si="32"/>
        <v/>
      </c>
      <c r="Y160" s="956" t="str">
        <f t="shared" si="32"/>
        <v/>
      </c>
      <c r="Z160" s="956" t="str">
        <f t="shared" si="32"/>
        <v/>
      </c>
      <c r="AA160" s="956" t="str">
        <f t="shared" si="32"/>
        <v/>
      </c>
      <c r="AB160" s="956" t="str">
        <f t="shared" si="32"/>
        <v/>
      </c>
      <c r="AC160" s="956" t="str">
        <f t="shared" si="32"/>
        <v/>
      </c>
      <c r="AD160" s="956" t="str">
        <f t="shared" si="32"/>
        <v/>
      </c>
      <c r="AE160" s="956" t="str">
        <f t="shared" si="32"/>
        <v/>
      </c>
      <c r="AF160" s="956" t="str">
        <f t="shared" si="32"/>
        <v/>
      </c>
      <c r="AG160" s="956" t="str">
        <f t="shared" si="32"/>
        <v/>
      </c>
      <c r="AH160" s="956" t="str">
        <f t="shared" si="32"/>
        <v/>
      </c>
      <c r="AI160" s="956" t="str">
        <f t="shared" si="34"/>
        <v/>
      </c>
      <c r="AJ160" s="956" t="str">
        <f t="shared" si="34"/>
        <v/>
      </c>
      <c r="AK160" s="956" t="str">
        <f t="shared" si="34"/>
        <v/>
      </c>
      <c r="AL160" s="956" t="str">
        <f t="shared" si="34"/>
        <v/>
      </c>
      <c r="AM160" s="956" t="str">
        <f t="shared" si="34"/>
        <v/>
      </c>
      <c r="AN160" s="956" t="str">
        <f t="shared" si="34"/>
        <v/>
      </c>
      <c r="AP160" s="897">
        <v>477</v>
      </c>
      <c r="AQ160" s="898" t="s">
        <v>97</v>
      </c>
      <c r="AS160" s="956" t="str">
        <f t="shared" ref="AS160:AS175" si="36">IFERROR(AS70/$AR70,"")</f>
        <v/>
      </c>
      <c r="AT160" s="956" t="str">
        <f t="shared" si="33"/>
        <v/>
      </c>
      <c r="AU160" s="956" t="str">
        <f t="shared" si="33"/>
        <v/>
      </c>
      <c r="AV160" s="956" t="str">
        <f t="shared" si="33"/>
        <v/>
      </c>
      <c r="AW160" s="956" t="str">
        <f t="shared" si="33"/>
        <v/>
      </c>
      <c r="AX160" s="956" t="str">
        <f t="shared" si="33"/>
        <v/>
      </c>
      <c r="AY160" s="956" t="str">
        <f t="shared" si="33"/>
        <v/>
      </c>
      <c r="AZ160" s="956" t="str">
        <f t="shared" si="33"/>
        <v/>
      </c>
      <c r="BA160" s="956" t="str">
        <f t="shared" si="33"/>
        <v/>
      </c>
      <c r="BB160" s="956" t="str">
        <f t="shared" si="33"/>
        <v/>
      </c>
      <c r="BC160" s="956" t="str">
        <f t="shared" si="33"/>
        <v/>
      </c>
      <c r="BD160" s="956" t="str">
        <f t="shared" si="33"/>
        <v/>
      </c>
      <c r="BE160" s="956" t="str">
        <f t="shared" si="33"/>
        <v/>
      </c>
      <c r="BF160" s="956" t="str">
        <f t="shared" si="33"/>
        <v/>
      </c>
      <c r="BG160" s="956" t="str">
        <f t="shared" si="33"/>
        <v/>
      </c>
      <c r="BH160" s="956" t="str">
        <f t="shared" si="33"/>
        <v/>
      </c>
      <c r="BI160" s="956" t="str">
        <f t="shared" si="33"/>
        <v/>
      </c>
      <c r="BJ160" s="956" t="str">
        <f t="shared" si="33"/>
        <v/>
      </c>
      <c r="BK160" s="956" t="str">
        <f t="shared" si="33"/>
        <v/>
      </c>
      <c r="BL160" s="956" t="str">
        <f t="shared" si="33"/>
        <v/>
      </c>
      <c r="BM160" s="956" t="str">
        <f t="shared" si="33"/>
        <v/>
      </c>
      <c r="BN160" s="956" t="str">
        <f t="shared" si="33"/>
        <v/>
      </c>
      <c r="BO160" s="956" t="str">
        <f t="shared" si="33"/>
        <v/>
      </c>
      <c r="BP160" s="956" t="str">
        <f t="shared" si="33"/>
        <v/>
      </c>
      <c r="BQ160" s="956" t="str">
        <f t="shared" si="33"/>
        <v/>
      </c>
      <c r="BR160" s="956" t="str">
        <f t="shared" si="33"/>
        <v/>
      </c>
      <c r="BS160" s="956" t="str">
        <f t="shared" si="33"/>
        <v/>
      </c>
      <c r="BT160" s="956" t="str">
        <f t="shared" si="35"/>
        <v/>
      </c>
      <c r="BU160" s="956" t="str">
        <f t="shared" si="35"/>
        <v/>
      </c>
      <c r="BV160" s="956" t="str">
        <f t="shared" si="35"/>
        <v/>
      </c>
      <c r="BW160" s="956" t="str">
        <f t="shared" si="35"/>
        <v/>
      </c>
      <c r="BX160" s="956" t="str">
        <f t="shared" si="35"/>
        <v/>
      </c>
      <c r="BY160" s="956" t="str">
        <f t="shared" si="35"/>
        <v/>
      </c>
    </row>
    <row r="161" spans="2:77" hidden="1">
      <c r="B161" s="903">
        <v>478</v>
      </c>
      <c r="C161" s="928" t="s">
        <v>95</v>
      </c>
      <c r="H161" s="956" t="str">
        <f t="shared" si="31"/>
        <v/>
      </c>
      <c r="I161" s="956" t="str">
        <f t="shared" si="32"/>
        <v/>
      </c>
      <c r="J161" s="956" t="str">
        <f t="shared" si="32"/>
        <v/>
      </c>
      <c r="K161" s="956" t="str">
        <f t="shared" si="32"/>
        <v/>
      </c>
      <c r="L161" s="956" t="str">
        <f t="shared" si="32"/>
        <v/>
      </c>
      <c r="M161" s="956" t="str">
        <f t="shared" si="32"/>
        <v/>
      </c>
      <c r="N161" s="956" t="str">
        <f t="shared" si="32"/>
        <v/>
      </c>
      <c r="O161" s="956" t="str">
        <f t="shared" si="32"/>
        <v/>
      </c>
      <c r="P161" s="956" t="str">
        <f t="shared" si="32"/>
        <v/>
      </c>
      <c r="Q161" s="956" t="str">
        <f t="shared" si="32"/>
        <v/>
      </c>
      <c r="R161" s="956" t="str">
        <f t="shared" si="32"/>
        <v/>
      </c>
      <c r="S161" s="956" t="str">
        <f t="shared" si="32"/>
        <v/>
      </c>
      <c r="T161" s="956" t="str">
        <f t="shared" si="32"/>
        <v/>
      </c>
      <c r="U161" s="956" t="str">
        <f t="shared" si="32"/>
        <v/>
      </c>
      <c r="V161" s="956" t="str">
        <f t="shared" si="32"/>
        <v/>
      </c>
      <c r="W161" s="956" t="str">
        <f t="shared" si="32"/>
        <v/>
      </c>
      <c r="X161" s="956" t="str">
        <f t="shared" si="32"/>
        <v/>
      </c>
      <c r="Y161" s="956" t="str">
        <f t="shared" si="32"/>
        <v/>
      </c>
      <c r="Z161" s="956" t="str">
        <f t="shared" si="32"/>
        <v/>
      </c>
      <c r="AA161" s="956" t="str">
        <f t="shared" si="32"/>
        <v/>
      </c>
      <c r="AB161" s="956" t="str">
        <f t="shared" si="32"/>
        <v/>
      </c>
      <c r="AC161" s="956" t="str">
        <f t="shared" si="32"/>
        <v/>
      </c>
      <c r="AD161" s="956" t="str">
        <f t="shared" si="32"/>
        <v/>
      </c>
      <c r="AE161" s="956" t="str">
        <f t="shared" si="32"/>
        <v/>
      </c>
      <c r="AF161" s="956" t="str">
        <f t="shared" si="32"/>
        <v/>
      </c>
      <c r="AG161" s="956" t="str">
        <f t="shared" si="32"/>
        <v/>
      </c>
      <c r="AH161" s="956" t="str">
        <f t="shared" si="32"/>
        <v/>
      </c>
      <c r="AI161" s="956" t="str">
        <f t="shared" si="34"/>
        <v/>
      </c>
      <c r="AJ161" s="956" t="str">
        <f t="shared" si="34"/>
        <v/>
      </c>
      <c r="AK161" s="956" t="str">
        <f t="shared" si="34"/>
        <v/>
      </c>
      <c r="AL161" s="956" t="str">
        <f t="shared" si="34"/>
        <v/>
      </c>
      <c r="AM161" s="956" t="str">
        <f t="shared" si="34"/>
        <v/>
      </c>
      <c r="AN161" s="956" t="str">
        <f t="shared" si="34"/>
        <v/>
      </c>
      <c r="AP161" s="903">
        <v>478</v>
      </c>
      <c r="AQ161" s="928" t="s">
        <v>95</v>
      </c>
      <c r="AS161" s="956" t="str">
        <f t="shared" si="36"/>
        <v/>
      </c>
      <c r="AT161" s="956" t="str">
        <f t="shared" si="33"/>
        <v/>
      </c>
      <c r="AU161" s="956" t="str">
        <f t="shared" si="33"/>
        <v/>
      </c>
      <c r="AV161" s="956" t="str">
        <f t="shared" si="33"/>
        <v/>
      </c>
      <c r="AW161" s="956" t="str">
        <f t="shared" si="33"/>
        <v/>
      </c>
      <c r="AX161" s="956" t="str">
        <f t="shared" si="33"/>
        <v/>
      </c>
      <c r="AY161" s="956" t="str">
        <f t="shared" si="33"/>
        <v/>
      </c>
      <c r="AZ161" s="956" t="str">
        <f t="shared" si="33"/>
        <v/>
      </c>
      <c r="BA161" s="956" t="str">
        <f t="shared" si="33"/>
        <v/>
      </c>
      <c r="BB161" s="956" t="str">
        <f t="shared" si="33"/>
        <v/>
      </c>
      <c r="BC161" s="956" t="str">
        <f t="shared" si="33"/>
        <v/>
      </c>
      <c r="BD161" s="956" t="str">
        <f t="shared" si="33"/>
        <v/>
      </c>
      <c r="BE161" s="956" t="str">
        <f t="shared" si="33"/>
        <v/>
      </c>
      <c r="BF161" s="956" t="str">
        <f t="shared" si="33"/>
        <v/>
      </c>
      <c r="BG161" s="956" t="str">
        <f t="shared" si="33"/>
        <v/>
      </c>
      <c r="BH161" s="956" t="str">
        <f t="shared" si="33"/>
        <v/>
      </c>
      <c r="BI161" s="956" t="str">
        <f t="shared" si="33"/>
        <v/>
      </c>
      <c r="BJ161" s="956" t="str">
        <f t="shared" si="33"/>
        <v/>
      </c>
      <c r="BK161" s="956" t="str">
        <f t="shared" si="33"/>
        <v/>
      </c>
      <c r="BL161" s="956" t="str">
        <f t="shared" si="33"/>
        <v/>
      </c>
      <c r="BM161" s="956" t="str">
        <f t="shared" si="33"/>
        <v/>
      </c>
      <c r="BN161" s="956" t="str">
        <f t="shared" si="33"/>
        <v/>
      </c>
      <c r="BO161" s="956" t="str">
        <f t="shared" si="33"/>
        <v/>
      </c>
      <c r="BP161" s="956" t="str">
        <f t="shared" si="33"/>
        <v/>
      </c>
      <c r="BQ161" s="956" t="str">
        <f t="shared" si="33"/>
        <v/>
      </c>
      <c r="BR161" s="956" t="str">
        <f t="shared" si="33"/>
        <v/>
      </c>
      <c r="BS161" s="956" t="str">
        <f t="shared" si="33"/>
        <v/>
      </c>
      <c r="BT161" s="956" t="str">
        <f t="shared" si="35"/>
        <v/>
      </c>
      <c r="BU161" s="956" t="str">
        <f t="shared" si="35"/>
        <v/>
      </c>
      <c r="BV161" s="956" t="str">
        <f t="shared" si="35"/>
        <v/>
      </c>
      <c r="BW161" s="956" t="str">
        <f t="shared" si="35"/>
        <v/>
      </c>
      <c r="BX161" s="956" t="str">
        <f t="shared" si="35"/>
        <v/>
      </c>
      <c r="BY161" s="956" t="str">
        <f t="shared" si="35"/>
        <v/>
      </c>
    </row>
    <row r="162" spans="2:77" hidden="1">
      <c r="B162" s="909">
        <v>479</v>
      </c>
      <c r="C162" s="910" t="s">
        <v>96</v>
      </c>
      <c r="H162" s="956" t="str">
        <f t="shared" si="31"/>
        <v/>
      </c>
      <c r="I162" s="956" t="str">
        <f t="shared" si="32"/>
        <v/>
      </c>
      <c r="J162" s="956" t="str">
        <f t="shared" si="32"/>
        <v/>
      </c>
      <c r="K162" s="956" t="str">
        <f t="shared" si="32"/>
        <v/>
      </c>
      <c r="L162" s="956" t="str">
        <f t="shared" si="32"/>
        <v/>
      </c>
      <c r="M162" s="956" t="str">
        <f t="shared" si="32"/>
        <v/>
      </c>
      <c r="N162" s="956" t="str">
        <f t="shared" si="32"/>
        <v/>
      </c>
      <c r="O162" s="956" t="str">
        <f t="shared" si="32"/>
        <v/>
      </c>
      <c r="P162" s="956" t="str">
        <f t="shared" si="32"/>
        <v/>
      </c>
      <c r="Q162" s="956" t="str">
        <f t="shared" si="32"/>
        <v/>
      </c>
      <c r="R162" s="956" t="str">
        <f t="shared" si="32"/>
        <v/>
      </c>
      <c r="S162" s="956" t="str">
        <f t="shared" si="32"/>
        <v/>
      </c>
      <c r="T162" s="956" t="str">
        <f t="shared" si="32"/>
        <v/>
      </c>
      <c r="U162" s="956" t="str">
        <f t="shared" si="32"/>
        <v/>
      </c>
      <c r="V162" s="956" t="str">
        <f t="shared" si="32"/>
        <v/>
      </c>
      <c r="W162" s="956" t="str">
        <f t="shared" si="32"/>
        <v/>
      </c>
      <c r="X162" s="956" t="str">
        <f t="shared" si="32"/>
        <v/>
      </c>
      <c r="Y162" s="956" t="str">
        <f t="shared" si="32"/>
        <v/>
      </c>
      <c r="Z162" s="956" t="str">
        <f t="shared" si="32"/>
        <v/>
      </c>
      <c r="AA162" s="956" t="str">
        <f t="shared" si="32"/>
        <v/>
      </c>
      <c r="AB162" s="956" t="str">
        <f t="shared" si="32"/>
        <v/>
      </c>
      <c r="AC162" s="956" t="str">
        <f t="shared" si="32"/>
        <v/>
      </c>
      <c r="AD162" s="956" t="str">
        <f t="shared" si="32"/>
        <v/>
      </c>
      <c r="AE162" s="956" t="str">
        <f t="shared" si="32"/>
        <v/>
      </c>
      <c r="AF162" s="956" t="str">
        <f t="shared" si="32"/>
        <v/>
      </c>
      <c r="AG162" s="956" t="str">
        <f t="shared" si="32"/>
        <v/>
      </c>
      <c r="AH162" s="956" t="str">
        <f t="shared" si="32"/>
        <v/>
      </c>
      <c r="AI162" s="956" t="str">
        <f t="shared" si="34"/>
        <v/>
      </c>
      <c r="AJ162" s="956" t="str">
        <f t="shared" si="34"/>
        <v/>
      </c>
      <c r="AK162" s="956" t="str">
        <f t="shared" si="34"/>
        <v/>
      </c>
      <c r="AL162" s="956" t="str">
        <f t="shared" si="34"/>
        <v/>
      </c>
      <c r="AM162" s="956" t="str">
        <f t="shared" si="34"/>
        <v/>
      </c>
      <c r="AN162" s="956" t="str">
        <f t="shared" si="34"/>
        <v/>
      </c>
      <c r="AP162" s="909">
        <v>479</v>
      </c>
      <c r="AQ162" s="910" t="s">
        <v>96</v>
      </c>
      <c r="AS162" s="956" t="str">
        <f t="shared" si="36"/>
        <v/>
      </c>
      <c r="AT162" s="956" t="str">
        <f t="shared" si="33"/>
        <v/>
      </c>
      <c r="AU162" s="956" t="str">
        <f t="shared" si="33"/>
        <v/>
      </c>
      <c r="AV162" s="956" t="str">
        <f t="shared" si="33"/>
        <v/>
      </c>
      <c r="AW162" s="956" t="str">
        <f t="shared" si="33"/>
        <v/>
      </c>
      <c r="AX162" s="956" t="str">
        <f t="shared" si="33"/>
        <v/>
      </c>
      <c r="AY162" s="956" t="str">
        <f t="shared" si="33"/>
        <v/>
      </c>
      <c r="AZ162" s="956" t="str">
        <f t="shared" si="33"/>
        <v/>
      </c>
      <c r="BA162" s="956" t="str">
        <f t="shared" si="33"/>
        <v/>
      </c>
      <c r="BB162" s="956" t="str">
        <f t="shared" si="33"/>
        <v/>
      </c>
      <c r="BC162" s="956" t="str">
        <f t="shared" si="33"/>
        <v/>
      </c>
      <c r="BD162" s="956" t="str">
        <f t="shared" si="33"/>
        <v/>
      </c>
      <c r="BE162" s="956" t="str">
        <f t="shared" si="33"/>
        <v/>
      </c>
      <c r="BF162" s="956" t="str">
        <f t="shared" si="33"/>
        <v/>
      </c>
      <c r="BG162" s="956" t="str">
        <f t="shared" si="33"/>
        <v/>
      </c>
      <c r="BH162" s="956" t="str">
        <f t="shared" si="33"/>
        <v/>
      </c>
      <c r="BI162" s="956" t="str">
        <f t="shared" si="33"/>
        <v/>
      </c>
      <c r="BJ162" s="956" t="str">
        <f t="shared" si="33"/>
        <v/>
      </c>
      <c r="BK162" s="956" t="str">
        <f t="shared" si="33"/>
        <v/>
      </c>
      <c r="BL162" s="956" t="str">
        <f t="shared" si="33"/>
        <v/>
      </c>
      <c r="BM162" s="956" t="str">
        <f t="shared" si="33"/>
        <v/>
      </c>
      <c r="BN162" s="956" t="str">
        <f t="shared" si="33"/>
        <v/>
      </c>
      <c r="BO162" s="956" t="str">
        <f t="shared" si="33"/>
        <v/>
      </c>
      <c r="BP162" s="956" t="str">
        <f t="shared" si="33"/>
        <v/>
      </c>
      <c r="BQ162" s="956" t="str">
        <f t="shared" si="33"/>
        <v/>
      </c>
      <c r="BR162" s="956" t="str">
        <f t="shared" si="33"/>
        <v/>
      </c>
      <c r="BS162" s="956" t="str">
        <f t="shared" si="33"/>
        <v/>
      </c>
      <c r="BT162" s="956" t="str">
        <f t="shared" si="35"/>
        <v/>
      </c>
      <c r="BU162" s="956" t="str">
        <f t="shared" si="35"/>
        <v/>
      </c>
      <c r="BV162" s="956" t="str">
        <f t="shared" si="35"/>
        <v/>
      </c>
      <c r="BW162" s="956" t="str">
        <f t="shared" si="35"/>
        <v/>
      </c>
      <c r="BX162" s="956" t="str">
        <f t="shared" si="35"/>
        <v/>
      </c>
      <c r="BY162" s="956" t="str">
        <f t="shared" si="35"/>
        <v/>
      </c>
    </row>
    <row r="163" spans="2:77" hidden="1">
      <c r="B163" s="903">
        <v>480</v>
      </c>
      <c r="C163" s="904" t="s">
        <v>664</v>
      </c>
      <c r="H163" s="956" t="str">
        <f t="shared" si="31"/>
        <v/>
      </c>
      <c r="I163" s="956" t="str">
        <f t="shared" si="32"/>
        <v/>
      </c>
      <c r="J163" s="956" t="str">
        <f t="shared" si="32"/>
        <v/>
      </c>
      <c r="K163" s="956" t="str">
        <f t="shared" si="32"/>
        <v/>
      </c>
      <c r="L163" s="956" t="str">
        <f t="shared" si="32"/>
        <v/>
      </c>
      <c r="M163" s="956" t="str">
        <f t="shared" si="32"/>
        <v/>
      </c>
      <c r="N163" s="956" t="str">
        <f t="shared" si="32"/>
        <v/>
      </c>
      <c r="O163" s="956" t="str">
        <f t="shared" si="32"/>
        <v/>
      </c>
      <c r="P163" s="956" t="str">
        <f t="shared" si="32"/>
        <v/>
      </c>
      <c r="Q163" s="956" t="str">
        <f t="shared" si="32"/>
        <v/>
      </c>
      <c r="R163" s="956" t="str">
        <f t="shared" si="32"/>
        <v/>
      </c>
      <c r="S163" s="956" t="str">
        <f t="shared" si="32"/>
        <v/>
      </c>
      <c r="T163" s="956" t="str">
        <f t="shared" si="32"/>
        <v/>
      </c>
      <c r="U163" s="956" t="str">
        <f t="shared" si="32"/>
        <v/>
      </c>
      <c r="V163" s="956" t="str">
        <f t="shared" si="32"/>
        <v/>
      </c>
      <c r="W163" s="956" t="str">
        <f t="shared" si="32"/>
        <v/>
      </c>
      <c r="X163" s="956" t="str">
        <f t="shared" si="32"/>
        <v/>
      </c>
      <c r="Y163" s="956" t="str">
        <f t="shared" si="32"/>
        <v/>
      </c>
      <c r="Z163" s="956" t="str">
        <f t="shared" si="32"/>
        <v/>
      </c>
      <c r="AA163" s="956" t="str">
        <f t="shared" si="32"/>
        <v/>
      </c>
      <c r="AB163" s="956" t="str">
        <f t="shared" si="32"/>
        <v/>
      </c>
      <c r="AC163" s="956" t="str">
        <f t="shared" si="32"/>
        <v/>
      </c>
      <c r="AD163" s="956" t="str">
        <f t="shared" si="32"/>
        <v/>
      </c>
      <c r="AE163" s="956" t="str">
        <f t="shared" si="32"/>
        <v/>
      </c>
      <c r="AF163" s="956" t="str">
        <f t="shared" si="32"/>
        <v/>
      </c>
      <c r="AG163" s="956" t="str">
        <f t="shared" si="32"/>
        <v/>
      </c>
      <c r="AH163" s="956" t="str">
        <f t="shared" si="32"/>
        <v/>
      </c>
      <c r="AI163" s="956" t="str">
        <f t="shared" si="34"/>
        <v/>
      </c>
      <c r="AJ163" s="956" t="str">
        <f t="shared" si="34"/>
        <v/>
      </c>
      <c r="AK163" s="956" t="str">
        <f t="shared" si="34"/>
        <v/>
      </c>
      <c r="AL163" s="956" t="str">
        <f t="shared" si="34"/>
        <v/>
      </c>
      <c r="AM163" s="956" t="str">
        <f t="shared" si="34"/>
        <v/>
      </c>
      <c r="AN163" s="956" t="str">
        <f t="shared" si="34"/>
        <v/>
      </c>
      <c r="AP163" s="903">
        <v>480</v>
      </c>
      <c r="AQ163" s="904" t="s">
        <v>664</v>
      </c>
      <c r="AS163" s="956" t="str">
        <f t="shared" si="36"/>
        <v/>
      </c>
      <c r="AT163" s="956" t="str">
        <f t="shared" si="33"/>
        <v/>
      </c>
      <c r="AU163" s="956" t="str">
        <f t="shared" si="33"/>
        <v/>
      </c>
      <c r="AV163" s="956" t="str">
        <f t="shared" si="33"/>
        <v/>
      </c>
      <c r="AW163" s="956" t="str">
        <f t="shared" si="33"/>
        <v/>
      </c>
      <c r="AX163" s="956" t="str">
        <f t="shared" si="33"/>
        <v/>
      </c>
      <c r="AY163" s="956" t="str">
        <f t="shared" si="33"/>
        <v/>
      </c>
      <c r="AZ163" s="956" t="str">
        <f t="shared" si="33"/>
        <v/>
      </c>
      <c r="BA163" s="956" t="str">
        <f t="shared" si="33"/>
        <v/>
      </c>
      <c r="BB163" s="956" t="str">
        <f t="shared" si="33"/>
        <v/>
      </c>
      <c r="BC163" s="956" t="str">
        <f t="shared" si="33"/>
        <v/>
      </c>
      <c r="BD163" s="956" t="str">
        <f t="shared" si="33"/>
        <v/>
      </c>
      <c r="BE163" s="956" t="str">
        <f t="shared" si="33"/>
        <v/>
      </c>
      <c r="BF163" s="956" t="str">
        <f t="shared" si="33"/>
        <v/>
      </c>
      <c r="BG163" s="956" t="str">
        <f t="shared" si="33"/>
        <v/>
      </c>
      <c r="BH163" s="956" t="str">
        <f t="shared" si="33"/>
        <v/>
      </c>
      <c r="BI163" s="956" t="str">
        <f t="shared" si="33"/>
        <v/>
      </c>
      <c r="BJ163" s="956" t="str">
        <f t="shared" si="33"/>
        <v/>
      </c>
      <c r="BK163" s="956" t="str">
        <f t="shared" si="33"/>
        <v/>
      </c>
      <c r="BL163" s="956" t="str">
        <f t="shared" si="33"/>
        <v/>
      </c>
      <c r="BM163" s="956" t="str">
        <f t="shared" si="33"/>
        <v/>
      </c>
      <c r="BN163" s="956" t="str">
        <f t="shared" si="33"/>
        <v/>
      </c>
      <c r="BO163" s="956" t="str">
        <f t="shared" si="33"/>
        <v/>
      </c>
      <c r="BP163" s="956" t="str">
        <f t="shared" si="33"/>
        <v/>
      </c>
      <c r="BQ163" s="956" t="str">
        <f t="shared" si="33"/>
        <v/>
      </c>
      <c r="BR163" s="956" t="str">
        <f t="shared" si="33"/>
        <v/>
      </c>
      <c r="BS163" s="956" t="str">
        <f t="shared" si="33"/>
        <v/>
      </c>
      <c r="BT163" s="956" t="str">
        <f t="shared" si="35"/>
        <v/>
      </c>
      <c r="BU163" s="956" t="str">
        <f t="shared" si="35"/>
        <v/>
      </c>
      <c r="BV163" s="956" t="str">
        <f t="shared" si="35"/>
        <v/>
      </c>
      <c r="BW163" s="956" t="str">
        <f t="shared" si="35"/>
        <v/>
      </c>
      <c r="BX163" s="956" t="str">
        <f t="shared" si="35"/>
        <v/>
      </c>
      <c r="BY163" s="956" t="str">
        <f t="shared" si="35"/>
        <v/>
      </c>
    </row>
    <row r="164" spans="2:77" hidden="1">
      <c r="B164" s="915">
        <v>481</v>
      </c>
      <c r="C164" s="938" t="s">
        <v>98</v>
      </c>
      <c r="H164" s="956" t="str">
        <f t="shared" si="31"/>
        <v/>
      </c>
      <c r="I164" s="956" t="str">
        <f t="shared" si="32"/>
        <v/>
      </c>
      <c r="J164" s="956" t="str">
        <f t="shared" si="32"/>
        <v/>
      </c>
      <c r="K164" s="956" t="str">
        <f t="shared" si="32"/>
        <v/>
      </c>
      <c r="L164" s="956" t="str">
        <f t="shared" si="32"/>
        <v/>
      </c>
      <c r="M164" s="956" t="str">
        <f t="shared" si="32"/>
        <v/>
      </c>
      <c r="N164" s="956" t="str">
        <f t="shared" si="32"/>
        <v/>
      </c>
      <c r="O164" s="956" t="str">
        <f t="shared" si="32"/>
        <v/>
      </c>
      <c r="P164" s="956" t="str">
        <f t="shared" si="32"/>
        <v/>
      </c>
      <c r="Q164" s="956" t="str">
        <f t="shared" si="32"/>
        <v/>
      </c>
      <c r="R164" s="956" t="str">
        <f t="shared" si="32"/>
        <v/>
      </c>
      <c r="S164" s="956" t="str">
        <f t="shared" si="32"/>
        <v/>
      </c>
      <c r="T164" s="956" t="str">
        <f t="shared" si="32"/>
        <v/>
      </c>
      <c r="U164" s="956" t="str">
        <f t="shared" si="32"/>
        <v/>
      </c>
      <c r="V164" s="956" t="str">
        <f t="shared" si="32"/>
        <v/>
      </c>
      <c r="W164" s="956" t="str">
        <f t="shared" si="32"/>
        <v/>
      </c>
      <c r="X164" s="956" t="str">
        <f t="shared" si="32"/>
        <v/>
      </c>
      <c r="Y164" s="956" t="str">
        <f t="shared" si="32"/>
        <v/>
      </c>
      <c r="Z164" s="956" t="str">
        <f t="shared" si="32"/>
        <v/>
      </c>
      <c r="AA164" s="956" t="str">
        <f t="shared" si="32"/>
        <v/>
      </c>
      <c r="AB164" s="956" t="str">
        <f t="shared" si="32"/>
        <v/>
      </c>
      <c r="AC164" s="956" t="str">
        <f t="shared" si="32"/>
        <v/>
      </c>
      <c r="AD164" s="956" t="str">
        <f t="shared" si="32"/>
        <v/>
      </c>
      <c r="AE164" s="956" t="str">
        <f t="shared" si="32"/>
        <v/>
      </c>
      <c r="AF164" s="956" t="str">
        <f t="shared" si="32"/>
        <v/>
      </c>
      <c r="AG164" s="956" t="str">
        <f t="shared" si="32"/>
        <v/>
      </c>
      <c r="AH164" s="956" t="str">
        <f t="shared" si="32"/>
        <v/>
      </c>
      <c r="AI164" s="956" t="str">
        <f t="shared" si="34"/>
        <v/>
      </c>
      <c r="AJ164" s="956" t="str">
        <f t="shared" si="34"/>
        <v/>
      </c>
      <c r="AK164" s="956" t="str">
        <f t="shared" si="34"/>
        <v/>
      </c>
      <c r="AL164" s="956" t="str">
        <f t="shared" si="34"/>
        <v/>
      </c>
      <c r="AM164" s="956" t="str">
        <f t="shared" si="34"/>
        <v/>
      </c>
      <c r="AN164" s="956" t="str">
        <f t="shared" si="34"/>
        <v/>
      </c>
      <c r="AP164" s="915">
        <v>481</v>
      </c>
      <c r="AQ164" s="938" t="s">
        <v>98</v>
      </c>
      <c r="AS164" s="956" t="str">
        <f t="shared" si="36"/>
        <v/>
      </c>
      <c r="AT164" s="956" t="str">
        <f t="shared" si="33"/>
        <v/>
      </c>
      <c r="AU164" s="956" t="str">
        <f t="shared" si="33"/>
        <v/>
      </c>
      <c r="AV164" s="956" t="str">
        <f t="shared" si="33"/>
        <v/>
      </c>
      <c r="AW164" s="956" t="str">
        <f t="shared" si="33"/>
        <v/>
      </c>
      <c r="AX164" s="956" t="str">
        <f t="shared" si="33"/>
        <v/>
      </c>
      <c r="AY164" s="956" t="str">
        <f t="shared" si="33"/>
        <v/>
      </c>
      <c r="AZ164" s="956" t="str">
        <f t="shared" si="33"/>
        <v/>
      </c>
      <c r="BA164" s="956" t="str">
        <f t="shared" si="33"/>
        <v/>
      </c>
      <c r="BB164" s="956" t="str">
        <f t="shared" si="33"/>
        <v/>
      </c>
      <c r="BC164" s="956" t="str">
        <f t="shared" si="33"/>
        <v/>
      </c>
      <c r="BD164" s="956" t="str">
        <f t="shared" si="33"/>
        <v/>
      </c>
      <c r="BE164" s="956" t="str">
        <f t="shared" si="33"/>
        <v/>
      </c>
      <c r="BF164" s="956" t="str">
        <f t="shared" si="33"/>
        <v/>
      </c>
      <c r="BG164" s="956" t="str">
        <f t="shared" si="33"/>
        <v/>
      </c>
      <c r="BH164" s="956" t="str">
        <f t="shared" si="33"/>
        <v/>
      </c>
      <c r="BI164" s="956" t="str">
        <f t="shared" si="33"/>
        <v/>
      </c>
      <c r="BJ164" s="956" t="str">
        <f t="shared" si="33"/>
        <v/>
      </c>
      <c r="BK164" s="956" t="str">
        <f t="shared" si="33"/>
        <v/>
      </c>
      <c r="BL164" s="956" t="str">
        <f t="shared" si="33"/>
        <v/>
      </c>
      <c r="BM164" s="956" t="str">
        <f t="shared" si="33"/>
        <v/>
      </c>
      <c r="BN164" s="956" t="str">
        <f t="shared" si="33"/>
        <v/>
      </c>
      <c r="BO164" s="956" t="str">
        <f t="shared" si="33"/>
        <v/>
      </c>
      <c r="BP164" s="956" t="str">
        <f t="shared" si="33"/>
        <v/>
      </c>
      <c r="BQ164" s="956" t="str">
        <f t="shared" si="33"/>
        <v/>
      </c>
      <c r="BR164" s="956" t="str">
        <f t="shared" si="33"/>
        <v/>
      </c>
      <c r="BS164" s="956" t="str">
        <f t="shared" si="33"/>
        <v/>
      </c>
      <c r="BT164" s="956" t="str">
        <f t="shared" si="35"/>
        <v/>
      </c>
      <c r="BU164" s="956" t="str">
        <f t="shared" si="35"/>
        <v/>
      </c>
      <c r="BV164" s="956" t="str">
        <f t="shared" si="35"/>
        <v/>
      </c>
      <c r="BW164" s="956" t="str">
        <f t="shared" si="35"/>
        <v/>
      </c>
      <c r="BX164" s="956" t="str">
        <f t="shared" si="35"/>
        <v/>
      </c>
      <c r="BY164" s="956" t="str">
        <f t="shared" si="35"/>
        <v/>
      </c>
    </row>
    <row r="165" spans="2:77" hidden="1">
      <c r="B165" s="921">
        <v>482</v>
      </c>
      <c r="C165" s="922" t="s">
        <v>99</v>
      </c>
      <c r="H165" s="956" t="str">
        <f t="shared" ref="H165:H176" si="37">IFERROR(H75/$G75,"")</f>
        <v/>
      </c>
      <c r="I165" s="956" t="str">
        <f t="shared" si="32"/>
        <v/>
      </c>
      <c r="J165" s="956" t="str">
        <f t="shared" si="32"/>
        <v/>
      </c>
      <c r="K165" s="956" t="str">
        <f t="shared" si="32"/>
        <v/>
      </c>
      <c r="L165" s="956" t="str">
        <f t="shared" si="32"/>
        <v/>
      </c>
      <c r="M165" s="956" t="str">
        <f t="shared" si="32"/>
        <v/>
      </c>
      <c r="N165" s="956" t="str">
        <f t="shared" si="32"/>
        <v/>
      </c>
      <c r="O165" s="956" t="str">
        <f t="shared" si="32"/>
        <v/>
      </c>
      <c r="P165" s="956" t="str">
        <f t="shared" si="32"/>
        <v/>
      </c>
      <c r="Q165" s="956" t="str">
        <f t="shared" si="32"/>
        <v/>
      </c>
      <c r="R165" s="956" t="str">
        <f t="shared" si="32"/>
        <v/>
      </c>
      <c r="S165" s="956" t="str">
        <f t="shared" si="32"/>
        <v/>
      </c>
      <c r="T165" s="956" t="str">
        <f t="shared" si="32"/>
        <v/>
      </c>
      <c r="U165" s="956" t="str">
        <f t="shared" si="32"/>
        <v/>
      </c>
      <c r="V165" s="956" t="str">
        <f t="shared" si="32"/>
        <v/>
      </c>
      <c r="W165" s="956" t="str">
        <f t="shared" si="32"/>
        <v/>
      </c>
      <c r="X165" s="956" t="str">
        <f t="shared" si="32"/>
        <v/>
      </c>
      <c r="Y165" s="956" t="str">
        <f t="shared" si="32"/>
        <v/>
      </c>
      <c r="Z165" s="956" t="str">
        <f t="shared" si="32"/>
        <v/>
      </c>
      <c r="AA165" s="956" t="str">
        <f t="shared" si="32"/>
        <v/>
      </c>
      <c r="AB165" s="956" t="str">
        <f t="shared" si="32"/>
        <v/>
      </c>
      <c r="AC165" s="956" t="str">
        <f t="shared" si="32"/>
        <v/>
      </c>
      <c r="AD165" s="956" t="str">
        <f t="shared" si="32"/>
        <v/>
      </c>
      <c r="AE165" s="956" t="str">
        <f t="shared" si="32"/>
        <v/>
      </c>
      <c r="AF165" s="956" t="str">
        <f t="shared" si="32"/>
        <v/>
      </c>
      <c r="AG165" s="956" t="str">
        <f t="shared" si="32"/>
        <v/>
      </c>
      <c r="AH165" s="956" t="str">
        <f t="shared" si="32"/>
        <v/>
      </c>
      <c r="AI165" s="956" t="str">
        <f t="shared" si="34"/>
        <v/>
      </c>
      <c r="AJ165" s="956" t="str">
        <f t="shared" si="34"/>
        <v/>
      </c>
      <c r="AK165" s="956" t="str">
        <f t="shared" si="34"/>
        <v/>
      </c>
      <c r="AL165" s="956" t="str">
        <f t="shared" si="34"/>
        <v/>
      </c>
      <c r="AM165" s="956" t="str">
        <f t="shared" si="34"/>
        <v/>
      </c>
      <c r="AN165" s="956" t="str">
        <f t="shared" si="34"/>
        <v/>
      </c>
      <c r="AP165" s="921">
        <v>482</v>
      </c>
      <c r="AQ165" s="922" t="s">
        <v>99</v>
      </c>
      <c r="AS165" s="956" t="str">
        <f t="shared" si="36"/>
        <v/>
      </c>
      <c r="AT165" s="956" t="str">
        <f t="shared" si="33"/>
        <v/>
      </c>
      <c r="AU165" s="956" t="str">
        <f t="shared" si="33"/>
        <v/>
      </c>
      <c r="AV165" s="956" t="str">
        <f t="shared" si="33"/>
        <v/>
      </c>
      <c r="AW165" s="956" t="str">
        <f t="shared" si="33"/>
        <v/>
      </c>
      <c r="AX165" s="956" t="str">
        <f t="shared" si="33"/>
        <v/>
      </c>
      <c r="AY165" s="956" t="str">
        <f t="shared" si="33"/>
        <v/>
      </c>
      <c r="AZ165" s="956" t="str">
        <f t="shared" si="33"/>
        <v/>
      </c>
      <c r="BA165" s="956" t="str">
        <f t="shared" si="33"/>
        <v/>
      </c>
      <c r="BB165" s="956" t="str">
        <f t="shared" si="33"/>
        <v/>
      </c>
      <c r="BC165" s="956" t="str">
        <f t="shared" si="33"/>
        <v/>
      </c>
      <c r="BD165" s="956" t="str">
        <f t="shared" si="33"/>
        <v/>
      </c>
      <c r="BE165" s="956" t="str">
        <f t="shared" si="33"/>
        <v/>
      </c>
      <c r="BF165" s="956" t="str">
        <f t="shared" si="33"/>
        <v/>
      </c>
      <c r="BG165" s="956" t="str">
        <f t="shared" si="33"/>
        <v/>
      </c>
      <c r="BH165" s="956" t="str">
        <f t="shared" si="33"/>
        <v/>
      </c>
      <c r="BI165" s="956" t="str">
        <f t="shared" si="33"/>
        <v/>
      </c>
      <c r="BJ165" s="956" t="str">
        <f t="shared" si="33"/>
        <v/>
      </c>
      <c r="BK165" s="956" t="str">
        <f t="shared" si="33"/>
        <v/>
      </c>
      <c r="BL165" s="956" t="str">
        <f t="shared" si="33"/>
        <v/>
      </c>
      <c r="BM165" s="956" t="str">
        <f t="shared" si="33"/>
        <v/>
      </c>
      <c r="BN165" s="956" t="str">
        <f t="shared" si="33"/>
        <v/>
      </c>
      <c r="BO165" s="956" t="str">
        <f t="shared" si="33"/>
        <v/>
      </c>
      <c r="BP165" s="956" t="str">
        <f t="shared" si="33"/>
        <v/>
      </c>
      <c r="BQ165" s="956" t="str">
        <f t="shared" si="33"/>
        <v/>
      </c>
      <c r="BR165" s="956" t="str">
        <f t="shared" si="33"/>
        <v/>
      </c>
      <c r="BS165" s="956" t="str">
        <f t="shared" si="33"/>
        <v/>
      </c>
      <c r="BT165" s="956" t="str">
        <f t="shared" si="35"/>
        <v/>
      </c>
      <c r="BU165" s="956" t="str">
        <f t="shared" si="35"/>
        <v/>
      </c>
      <c r="BV165" s="956" t="str">
        <f t="shared" si="35"/>
        <v/>
      </c>
      <c r="BW165" s="956" t="str">
        <f t="shared" si="35"/>
        <v/>
      </c>
      <c r="BX165" s="956" t="str">
        <f t="shared" si="35"/>
        <v/>
      </c>
      <c r="BY165" s="956" t="str">
        <f t="shared" si="35"/>
        <v/>
      </c>
    </row>
    <row r="166" spans="2:77" hidden="1">
      <c r="B166" s="909">
        <v>483</v>
      </c>
      <c r="C166" s="927" t="s">
        <v>100</v>
      </c>
      <c r="H166" s="956" t="str">
        <f t="shared" si="37"/>
        <v/>
      </c>
      <c r="I166" s="956" t="str">
        <f t="shared" si="32"/>
        <v/>
      </c>
      <c r="J166" s="956" t="str">
        <f t="shared" ref="I166:AH175" si="38">IFERROR(J76/$G76,"")</f>
        <v/>
      </c>
      <c r="K166" s="956" t="str">
        <f t="shared" si="38"/>
        <v/>
      </c>
      <c r="L166" s="956" t="str">
        <f t="shared" si="38"/>
        <v/>
      </c>
      <c r="M166" s="956" t="str">
        <f t="shared" si="38"/>
        <v/>
      </c>
      <c r="N166" s="956" t="str">
        <f t="shared" si="38"/>
        <v/>
      </c>
      <c r="O166" s="956" t="str">
        <f t="shared" si="38"/>
        <v/>
      </c>
      <c r="P166" s="956" t="str">
        <f t="shared" si="38"/>
        <v/>
      </c>
      <c r="Q166" s="956" t="str">
        <f t="shared" si="38"/>
        <v/>
      </c>
      <c r="R166" s="956" t="str">
        <f t="shared" si="38"/>
        <v/>
      </c>
      <c r="S166" s="956" t="str">
        <f t="shared" si="38"/>
        <v/>
      </c>
      <c r="T166" s="956" t="str">
        <f t="shared" si="38"/>
        <v/>
      </c>
      <c r="U166" s="956" t="str">
        <f t="shared" si="38"/>
        <v/>
      </c>
      <c r="V166" s="956" t="str">
        <f t="shared" si="38"/>
        <v/>
      </c>
      <c r="W166" s="956" t="str">
        <f t="shared" si="38"/>
        <v/>
      </c>
      <c r="X166" s="956" t="str">
        <f t="shared" si="38"/>
        <v/>
      </c>
      <c r="Y166" s="956" t="str">
        <f t="shared" si="38"/>
        <v/>
      </c>
      <c r="Z166" s="956" t="str">
        <f t="shared" si="38"/>
        <v/>
      </c>
      <c r="AA166" s="956" t="str">
        <f t="shared" si="38"/>
        <v/>
      </c>
      <c r="AB166" s="956" t="str">
        <f t="shared" si="38"/>
        <v/>
      </c>
      <c r="AC166" s="956" t="str">
        <f t="shared" si="38"/>
        <v/>
      </c>
      <c r="AD166" s="956" t="str">
        <f t="shared" si="38"/>
        <v/>
      </c>
      <c r="AE166" s="956" t="str">
        <f t="shared" si="38"/>
        <v/>
      </c>
      <c r="AF166" s="956" t="str">
        <f t="shared" si="38"/>
        <v/>
      </c>
      <c r="AG166" s="956" t="str">
        <f t="shared" si="38"/>
        <v/>
      </c>
      <c r="AH166" s="956" t="str">
        <f t="shared" si="38"/>
        <v/>
      </c>
      <c r="AI166" s="956" t="str">
        <f t="shared" si="34"/>
        <v/>
      </c>
      <c r="AJ166" s="956" t="str">
        <f t="shared" si="34"/>
        <v/>
      </c>
      <c r="AK166" s="956" t="str">
        <f t="shared" si="34"/>
        <v/>
      </c>
      <c r="AL166" s="956" t="str">
        <f t="shared" si="34"/>
        <v/>
      </c>
      <c r="AM166" s="956" t="str">
        <f t="shared" si="34"/>
        <v/>
      </c>
      <c r="AN166" s="956" t="str">
        <f t="shared" si="34"/>
        <v/>
      </c>
      <c r="AP166" s="909">
        <v>483</v>
      </c>
      <c r="AQ166" s="927" t="s">
        <v>100</v>
      </c>
      <c r="AS166" s="956" t="str">
        <f t="shared" si="36"/>
        <v/>
      </c>
      <c r="AT166" s="956" t="str">
        <f t="shared" si="33"/>
        <v/>
      </c>
      <c r="AU166" s="956" t="str">
        <f t="shared" si="33"/>
        <v/>
      </c>
      <c r="AV166" s="956" t="str">
        <f t="shared" si="33"/>
        <v/>
      </c>
      <c r="AW166" s="956" t="str">
        <f t="shared" si="33"/>
        <v/>
      </c>
      <c r="AX166" s="956" t="str">
        <f t="shared" si="33"/>
        <v/>
      </c>
      <c r="AY166" s="956" t="str">
        <f t="shared" si="33"/>
        <v/>
      </c>
      <c r="AZ166" s="956" t="str">
        <f t="shared" si="33"/>
        <v/>
      </c>
      <c r="BA166" s="956" t="str">
        <f t="shared" si="33"/>
        <v/>
      </c>
      <c r="BB166" s="956" t="str">
        <f t="shared" si="33"/>
        <v/>
      </c>
      <c r="BC166" s="956" t="str">
        <f t="shared" si="33"/>
        <v/>
      </c>
      <c r="BD166" s="956" t="str">
        <f t="shared" si="33"/>
        <v/>
      </c>
      <c r="BE166" s="956" t="str">
        <f t="shared" si="33"/>
        <v/>
      </c>
      <c r="BF166" s="956" t="str">
        <f t="shared" si="33"/>
        <v/>
      </c>
      <c r="BG166" s="956" t="str">
        <f t="shared" ref="AT166:BS176" si="39">IFERROR(BG76/$AR76,"")</f>
        <v/>
      </c>
      <c r="BH166" s="956" t="str">
        <f t="shared" si="39"/>
        <v/>
      </c>
      <c r="BI166" s="956" t="str">
        <f t="shared" si="39"/>
        <v/>
      </c>
      <c r="BJ166" s="956" t="str">
        <f t="shared" si="39"/>
        <v/>
      </c>
      <c r="BK166" s="956" t="str">
        <f t="shared" si="39"/>
        <v/>
      </c>
      <c r="BL166" s="956" t="str">
        <f t="shared" si="39"/>
        <v/>
      </c>
      <c r="BM166" s="956" t="str">
        <f t="shared" si="39"/>
        <v/>
      </c>
      <c r="BN166" s="956" t="str">
        <f t="shared" si="39"/>
        <v/>
      </c>
      <c r="BO166" s="956" t="str">
        <f t="shared" si="39"/>
        <v/>
      </c>
      <c r="BP166" s="956" t="str">
        <f t="shared" si="39"/>
        <v/>
      </c>
      <c r="BQ166" s="956" t="str">
        <f t="shared" si="39"/>
        <v/>
      </c>
      <c r="BR166" s="956" t="str">
        <f t="shared" si="39"/>
        <v/>
      </c>
      <c r="BS166" s="956" t="str">
        <f t="shared" si="39"/>
        <v/>
      </c>
      <c r="BT166" s="956" t="str">
        <f t="shared" si="35"/>
        <v/>
      </c>
      <c r="BU166" s="956" t="str">
        <f t="shared" si="35"/>
        <v/>
      </c>
      <c r="BV166" s="956" t="str">
        <f t="shared" si="35"/>
        <v/>
      </c>
      <c r="BW166" s="956" t="str">
        <f t="shared" si="35"/>
        <v/>
      </c>
      <c r="BX166" s="956" t="str">
        <f t="shared" si="35"/>
        <v/>
      </c>
      <c r="BY166" s="956" t="str">
        <f t="shared" si="35"/>
        <v/>
      </c>
    </row>
    <row r="167" spans="2:77" hidden="1">
      <c r="B167" s="903">
        <v>484</v>
      </c>
      <c r="C167" s="928" t="s">
        <v>101</v>
      </c>
      <c r="H167" s="956" t="str">
        <f t="shared" si="37"/>
        <v/>
      </c>
      <c r="I167" s="956" t="str">
        <f t="shared" si="38"/>
        <v/>
      </c>
      <c r="J167" s="956" t="str">
        <f t="shared" si="38"/>
        <v/>
      </c>
      <c r="K167" s="956" t="str">
        <f t="shared" si="38"/>
        <v/>
      </c>
      <c r="L167" s="956" t="str">
        <f t="shared" si="38"/>
        <v/>
      </c>
      <c r="M167" s="956" t="str">
        <f t="shared" si="38"/>
        <v/>
      </c>
      <c r="N167" s="956" t="str">
        <f t="shared" si="38"/>
        <v/>
      </c>
      <c r="O167" s="956" t="str">
        <f t="shared" si="38"/>
        <v/>
      </c>
      <c r="P167" s="956" t="str">
        <f t="shared" si="38"/>
        <v/>
      </c>
      <c r="Q167" s="956" t="str">
        <f t="shared" si="38"/>
        <v/>
      </c>
      <c r="R167" s="956" t="str">
        <f t="shared" si="38"/>
        <v/>
      </c>
      <c r="S167" s="956" t="str">
        <f t="shared" si="38"/>
        <v/>
      </c>
      <c r="T167" s="956" t="str">
        <f t="shared" si="38"/>
        <v/>
      </c>
      <c r="U167" s="956" t="str">
        <f t="shared" si="38"/>
        <v/>
      </c>
      <c r="V167" s="956" t="str">
        <f t="shared" si="38"/>
        <v/>
      </c>
      <c r="W167" s="956" t="str">
        <f t="shared" si="38"/>
        <v/>
      </c>
      <c r="X167" s="956" t="str">
        <f t="shared" si="38"/>
        <v/>
      </c>
      <c r="Y167" s="956" t="str">
        <f t="shared" si="38"/>
        <v/>
      </c>
      <c r="Z167" s="956" t="str">
        <f t="shared" si="38"/>
        <v/>
      </c>
      <c r="AA167" s="956" t="str">
        <f t="shared" si="38"/>
        <v/>
      </c>
      <c r="AB167" s="956" t="str">
        <f t="shared" si="38"/>
        <v/>
      </c>
      <c r="AC167" s="956" t="str">
        <f t="shared" si="38"/>
        <v/>
      </c>
      <c r="AD167" s="956" t="str">
        <f t="shared" si="38"/>
        <v/>
      </c>
      <c r="AE167" s="956" t="str">
        <f t="shared" si="38"/>
        <v/>
      </c>
      <c r="AF167" s="956" t="str">
        <f t="shared" si="38"/>
        <v/>
      </c>
      <c r="AG167" s="956" t="str">
        <f t="shared" si="38"/>
        <v/>
      </c>
      <c r="AH167" s="956" t="str">
        <f t="shared" si="38"/>
        <v/>
      </c>
      <c r="AI167" s="956" t="str">
        <f t="shared" si="34"/>
        <v/>
      </c>
      <c r="AJ167" s="956" t="str">
        <f t="shared" si="34"/>
        <v/>
      </c>
      <c r="AK167" s="956" t="str">
        <f t="shared" si="34"/>
        <v/>
      </c>
      <c r="AL167" s="956" t="str">
        <f t="shared" si="34"/>
        <v/>
      </c>
      <c r="AM167" s="956" t="str">
        <f t="shared" si="34"/>
        <v/>
      </c>
      <c r="AN167" s="956" t="str">
        <f t="shared" si="34"/>
        <v/>
      </c>
      <c r="AP167" s="903">
        <v>484</v>
      </c>
      <c r="AQ167" s="928" t="s">
        <v>101</v>
      </c>
      <c r="AS167" s="956" t="str">
        <f t="shared" si="36"/>
        <v/>
      </c>
      <c r="AT167" s="956" t="str">
        <f t="shared" si="39"/>
        <v/>
      </c>
      <c r="AU167" s="956" t="str">
        <f t="shared" si="39"/>
        <v/>
      </c>
      <c r="AV167" s="956" t="str">
        <f t="shared" si="39"/>
        <v/>
      </c>
      <c r="AW167" s="956" t="str">
        <f t="shared" si="39"/>
        <v/>
      </c>
      <c r="AX167" s="956" t="str">
        <f t="shared" si="39"/>
        <v/>
      </c>
      <c r="AY167" s="956" t="str">
        <f t="shared" si="39"/>
        <v/>
      </c>
      <c r="AZ167" s="956" t="str">
        <f t="shared" si="39"/>
        <v/>
      </c>
      <c r="BA167" s="956" t="str">
        <f t="shared" si="39"/>
        <v/>
      </c>
      <c r="BB167" s="956" t="str">
        <f t="shared" si="39"/>
        <v/>
      </c>
      <c r="BC167" s="956" t="str">
        <f t="shared" si="39"/>
        <v/>
      </c>
      <c r="BD167" s="956" t="str">
        <f t="shared" si="39"/>
        <v/>
      </c>
      <c r="BE167" s="956" t="str">
        <f t="shared" si="39"/>
        <v/>
      </c>
      <c r="BF167" s="956" t="str">
        <f t="shared" si="39"/>
        <v/>
      </c>
      <c r="BG167" s="956" t="str">
        <f t="shared" si="39"/>
        <v/>
      </c>
      <c r="BH167" s="956" t="str">
        <f t="shared" si="39"/>
        <v/>
      </c>
      <c r="BI167" s="956" t="str">
        <f t="shared" si="39"/>
        <v/>
      </c>
      <c r="BJ167" s="956" t="str">
        <f t="shared" si="39"/>
        <v/>
      </c>
      <c r="BK167" s="956" t="str">
        <f t="shared" si="39"/>
        <v/>
      </c>
      <c r="BL167" s="956" t="str">
        <f t="shared" si="39"/>
        <v/>
      </c>
      <c r="BM167" s="956" t="str">
        <f t="shared" si="39"/>
        <v/>
      </c>
      <c r="BN167" s="956" t="str">
        <f t="shared" si="39"/>
        <v/>
      </c>
      <c r="BO167" s="956" t="str">
        <f t="shared" si="39"/>
        <v/>
      </c>
      <c r="BP167" s="956" t="str">
        <f t="shared" si="39"/>
        <v/>
      </c>
      <c r="BQ167" s="956" t="str">
        <f t="shared" si="39"/>
        <v/>
      </c>
      <c r="BR167" s="956" t="str">
        <f t="shared" si="39"/>
        <v/>
      </c>
      <c r="BS167" s="956" t="str">
        <f t="shared" si="39"/>
        <v/>
      </c>
      <c r="BT167" s="956" t="str">
        <f t="shared" si="35"/>
        <v/>
      </c>
      <c r="BU167" s="956" t="str">
        <f t="shared" si="35"/>
        <v/>
      </c>
      <c r="BV167" s="956" t="str">
        <f t="shared" si="35"/>
        <v/>
      </c>
      <c r="BW167" s="956" t="str">
        <f t="shared" si="35"/>
        <v/>
      </c>
      <c r="BX167" s="956" t="str">
        <f t="shared" si="35"/>
        <v/>
      </c>
      <c r="BY167" s="956" t="str">
        <f t="shared" si="35"/>
        <v/>
      </c>
    </row>
    <row r="168" spans="2:77" hidden="1">
      <c r="B168" s="909">
        <v>485</v>
      </c>
      <c r="C168" s="927" t="s">
        <v>102</v>
      </c>
      <c r="H168" s="956" t="str">
        <f t="shared" si="37"/>
        <v/>
      </c>
      <c r="I168" s="956" t="str">
        <f t="shared" si="38"/>
        <v/>
      </c>
      <c r="J168" s="956" t="str">
        <f t="shared" si="38"/>
        <v/>
      </c>
      <c r="K168" s="956" t="str">
        <f t="shared" si="38"/>
        <v/>
      </c>
      <c r="L168" s="956" t="str">
        <f t="shared" si="38"/>
        <v/>
      </c>
      <c r="M168" s="956" t="str">
        <f t="shared" si="38"/>
        <v/>
      </c>
      <c r="N168" s="956" t="str">
        <f t="shared" si="38"/>
        <v/>
      </c>
      <c r="O168" s="956" t="str">
        <f t="shared" si="38"/>
        <v/>
      </c>
      <c r="P168" s="956" t="str">
        <f t="shared" si="38"/>
        <v/>
      </c>
      <c r="Q168" s="956" t="str">
        <f t="shared" si="38"/>
        <v/>
      </c>
      <c r="R168" s="956" t="str">
        <f t="shared" si="38"/>
        <v/>
      </c>
      <c r="S168" s="956" t="str">
        <f t="shared" si="38"/>
        <v/>
      </c>
      <c r="T168" s="956" t="str">
        <f t="shared" si="38"/>
        <v/>
      </c>
      <c r="U168" s="956" t="str">
        <f t="shared" si="38"/>
        <v/>
      </c>
      <c r="V168" s="956" t="str">
        <f t="shared" si="38"/>
        <v/>
      </c>
      <c r="W168" s="956" t="str">
        <f t="shared" si="38"/>
        <v/>
      </c>
      <c r="X168" s="956" t="str">
        <f t="shared" si="38"/>
        <v/>
      </c>
      <c r="Y168" s="956" t="str">
        <f t="shared" si="38"/>
        <v/>
      </c>
      <c r="Z168" s="956" t="str">
        <f t="shared" si="38"/>
        <v/>
      </c>
      <c r="AA168" s="956" t="str">
        <f t="shared" si="38"/>
        <v/>
      </c>
      <c r="AB168" s="956" t="str">
        <f t="shared" si="38"/>
        <v/>
      </c>
      <c r="AC168" s="956" t="str">
        <f t="shared" si="38"/>
        <v/>
      </c>
      <c r="AD168" s="956" t="str">
        <f t="shared" si="38"/>
        <v/>
      </c>
      <c r="AE168" s="956" t="str">
        <f t="shared" si="38"/>
        <v/>
      </c>
      <c r="AF168" s="956" t="str">
        <f t="shared" si="38"/>
        <v/>
      </c>
      <c r="AG168" s="956" t="str">
        <f t="shared" si="38"/>
        <v/>
      </c>
      <c r="AH168" s="956" t="str">
        <f t="shared" si="38"/>
        <v/>
      </c>
      <c r="AI168" s="956" t="str">
        <f t="shared" si="34"/>
        <v/>
      </c>
      <c r="AJ168" s="956" t="str">
        <f t="shared" si="34"/>
        <v/>
      </c>
      <c r="AK168" s="956" t="str">
        <f t="shared" si="34"/>
        <v/>
      </c>
      <c r="AL168" s="956" t="str">
        <f t="shared" si="34"/>
        <v/>
      </c>
      <c r="AM168" s="956" t="str">
        <f t="shared" si="34"/>
        <v/>
      </c>
      <c r="AN168" s="956" t="str">
        <f t="shared" si="34"/>
        <v/>
      </c>
      <c r="AP168" s="909">
        <v>485</v>
      </c>
      <c r="AQ168" s="927" t="s">
        <v>102</v>
      </c>
      <c r="AS168" s="956" t="str">
        <f t="shared" si="36"/>
        <v/>
      </c>
      <c r="AT168" s="956" t="str">
        <f t="shared" si="39"/>
        <v/>
      </c>
      <c r="AU168" s="956" t="str">
        <f t="shared" si="39"/>
        <v/>
      </c>
      <c r="AV168" s="956" t="str">
        <f t="shared" si="39"/>
        <v/>
      </c>
      <c r="AW168" s="956" t="str">
        <f t="shared" si="39"/>
        <v/>
      </c>
      <c r="AX168" s="956" t="str">
        <f t="shared" si="39"/>
        <v/>
      </c>
      <c r="AY168" s="956" t="str">
        <f t="shared" si="39"/>
        <v/>
      </c>
      <c r="AZ168" s="956" t="str">
        <f t="shared" si="39"/>
        <v/>
      </c>
      <c r="BA168" s="956" t="str">
        <f t="shared" si="39"/>
        <v/>
      </c>
      <c r="BB168" s="956" t="str">
        <f t="shared" si="39"/>
        <v/>
      </c>
      <c r="BC168" s="956" t="str">
        <f t="shared" si="39"/>
        <v/>
      </c>
      <c r="BD168" s="956" t="str">
        <f t="shared" si="39"/>
        <v/>
      </c>
      <c r="BE168" s="956" t="str">
        <f t="shared" si="39"/>
        <v/>
      </c>
      <c r="BF168" s="956" t="str">
        <f t="shared" si="39"/>
        <v/>
      </c>
      <c r="BG168" s="956" t="str">
        <f t="shared" si="39"/>
        <v/>
      </c>
      <c r="BH168" s="956" t="str">
        <f t="shared" si="39"/>
        <v/>
      </c>
      <c r="BI168" s="956" t="str">
        <f t="shared" si="39"/>
        <v/>
      </c>
      <c r="BJ168" s="956" t="str">
        <f t="shared" si="39"/>
        <v/>
      </c>
      <c r="BK168" s="956" t="str">
        <f t="shared" si="39"/>
        <v/>
      </c>
      <c r="BL168" s="956" t="str">
        <f t="shared" si="39"/>
        <v/>
      </c>
      <c r="BM168" s="956" t="str">
        <f t="shared" si="39"/>
        <v/>
      </c>
      <c r="BN168" s="956" t="str">
        <f t="shared" si="39"/>
        <v/>
      </c>
      <c r="BO168" s="956" t="str">
        <f t="shared" si="39"/>
        <v/>
      </c>
      <c r="BP168" s="956" t="str">
        <f t="shared" si="39"/>
        <v/>
      </c>
      <c r="BQ168" s="956" t="str">
        <f t="shared" si="39"/>
        <v/>
      </c>
      <c r="BR168" s="956" t="str">
        <f t="shared" si="39"/>
        <v/>
      </c>
      <c r="BS168" s="956" t="str">
        <f t="shared" si="39"/>
        <v/>
      </c>
      <c r="BT168" s="956" t="str">
        <f t="shared" si="35"/>
        <v/>
      </c>
      <c r="BU168" s="956" t="str">
        <f t="shared" si="35"/>
        <v/>
      </c>
      <c r="BV168" s="956" t="str">
        <f t="shared" si="35"/>
        <v/>
      </c>
      <c r="BW168" s="956" t="str">
        <f t="shared" si="35"/>
        <v/>
      </c>
      <c r="BX168" s="956" t="str">
        <f t="shared" si="35"/>
        <v/>
      </c>
      <c r="BY168" s="956" t="str">
        <f t="shared" si="35"/>
        <v/>
      </c>
    </row>
    <row r="169" spans="2:77" hidden="1">
      <c r="B169" s="929">
        <v>486</v>
      </c>
      <c r="C169" s="930" t="s">
        <v>103</v>
      </c>
      <c r="H169" s="956" t="str">
        <f t="shared" si="37"/>
        <v/>
      </c>
      <c r="I169" s="956" t="str">
        <f t="shared" si="38"/>
        <v/>
      </c>
      <c r="J169" s="956" t="str">
        <f t="shared" si="38"/>
        <v/>
      </c>
      <c r="K169" s="956" t="str">
        <f t="shared" si="38"/>
        <v/>
      </c>
      <c r="L169" s="956" t="str">
        <f t="shared" si="38"/>
        <v/>
      </c>
      <c r="M169" s="956" t="str">
        <f t="shared" si="38"/>
        <v/>
      </c>
      <c r="N169" s="956" t="str">
        <f t="shared" si="38"/>
        <v/>
      </c>
      <c r="O169" s="956" t="str">
        <f t="shared" si="38"/>
        <v/>
      </c>
      <c r="P169" s="956" t="str">
        <f t="shared" si="38"/>
        <v/>
      </c>
      <c r="Q169" s="956" t="str">
        <f t="shared" si="38"/>
        <v/>
      </c>
      <c r="R169" s="956" t="str">
        <f t="shared" si="38"/>
        <v/>
      </c>
      <c r="S169" s="956" t="str">
        <f t="shared" si="38"/>
        <v/>
      </c>
      <c r="T169" s="956" t="str">
        <f t="shared" si="38"/>
        <v/>
      </c>
      <c r="U169" s="956" t="str">
        <f t="shared" si="38"/>
        <v/>
      </c>
      <c r="V169" s="956" t="str">
        <f t="shared" si="38"/>
        <v/>
      </c>
      <c r="W169" s="956" t="str">
        <f t="shared" si="38"/>
        <v/>
      </c>
      <c r="X169" s="956" t="str">
        <f t="shared" si="38"/>
        <v/>
      </c>
      <c r="Y169" s="956" t="str">
        <f t="shared" si="38"/>
        <v/>
      </c>
      <c r="Z169" s="956" t="str">
        <f t="shared" si="38"/>
        <v/>
      </c>
      <c r="AA169" s="956" t="str">
        <f t="shared" si="38"/>
        <v/>
      </c>
      <c r="AB169" s="956" t="str">
        <f t="shared" si="38"/>
        <v/>
      </c>
      <c r="AC169" s="956" t="str">
        <f t="shared" si="38"/>
        <v/>
      </c>
      <c r="AD169" s="956" t="str">
        <f t="shared" si="38"/>
        <v/>
      </c>
      <c r="AE169" s="956" t="str">
        <f t="shared" si="38"/>
        <v/>
      </c>
      <c r="AF169" s="956" t="str">
        <f t="shared" si="38"/>
        <v/>
      </c>
      <c r="AG169" s="956" t="str">
        <f t="shared" si="38"/>
        <v/>
      </c>
      <c r="AH169" s="956" t="str">
        <f t="shared" si="38"/>
        <v/>
      </c>
      <c r="AI169" s="956" t="str">
        <f t="shared" si="34"/>
        <v/>
      </c>
      <c r="AJ169" s="956" t="str">
        <f t="shared" si="34"/>
        <v/>
      </c>
      <c r="AK169" s="956" t="str">
        <f t="shared" si="34"/>
        <v/>
      </c>
      <c r="AL169" s="956" t="str">
        <f t="shared" si="34"/>
        <v/>
      </c>
      <c r="AM169" s="956" t="str">
        <f t="shared" si="34"/>
        <v/>
      </c>
      <c r="AN169" s="956" t="str">
        <f t="shared" si="34"/>
        <v/>
      </c>
      <c r="AP169" s="929">
        <v>486</v>
      </c>
      <c r="AQ169" s="930" t="s">
        <v>103</v>
      </c>
      <c r="AS169" s="956" t="str">
        <f t="shared" si="36"/>
        <v/>
      </c>
      <c r="AT169" s="956" t="str">
        <f t="shared" si="39"/>
        <v/>
      </c>
      <c r="AU169" s="956" t="str">
        <f t="shared" si="39"/>
        <v/>
      </c>
      <c r="AV169" s="956" t="str">
        <f t="shared" si="39"/>
        <v/>
      </c>
      <c r="AW169" s="956" t="str">
        <f t="shared" si="39"/>
        <v/>
      </c>
      <c r="AX169" s="956" t="str">
        <f t="shared" si="39"/>
        <v/>
      </c>
      <c r="AY169" s="956" t="str">
        <f t="shared" si="39"/>
        <v/>
      </c>
      <c r="AZ169" s="956" t="str">
        <f t="shared" si="39"/>
        <v/>
      </c>
      <c r="BA169" s="956" t="str">
        <f t="shared" si="39"/>
        <v/>
      </c>
      <c r="BB169" s="956" t="str">
        <f t="shared" si="39"/>
        <v/>
      </c>
      <c r="BC169" s="956" t="str">
        <f t="shared" si="39"/>
        <v/>
      </c>
      <c r="BD169" s="956" t="str">
        <f t="shared" si="39"/>
        <v/>
      </c>
      <c r="BE169" s="956" t="str">
        <f t="shared" si="39"/>
        <v/>
      </c>
      <c r="BF169" s="956" t="str">
        <f t="shared" si="39"/>
        <v/>
      </c>
      <c r="BG169" s="956" t="str">
        <f t="shared" si="39"/>
        <v/>
      </c>
      <c r="BH169" s="956" t="str">
        <f t="shared" si="39"/>
        <v/>
      </c>
      <c r="BI169" s="956" t="str">
        <f t="shared" si="39"/>
        <v/>
      </c>
      <c r="BJ169" s="956" t="str">
        <f t="shared" si="39"/>
        <v/>
      </c>
      <c r="BK169" s="956" t="str">
        <f t="shared" si="39"/>
        <v/>
      </c>
      <c r="BL169" s="956" t="str">
        <f t="shared" si="39"/>
        <v/>
      </c>
      <c r="BM169" s="956" t="str">
        <f t="shared" si="39"/>
        <v/>
      </c>
      <c r="BN169" s="956" t="str">
        <f t="shared" si="39"/>
        <v/>
      </c>
      <c r="BO169" s="956" t="str">
        <f t="shared" si="39"/>
        <v/>
      </c>
      <c r="BP169" s="956" t="str">
        <f t="shared" si="39"/>
        <v/>
      </c>
      <c r="BQ169" s="956" t="str">
        <f t="shared" si="39"/>
        <v/>
      </c>
      <c r="BR169" s="956" t="str">
        <f t="shared" si="39"/>
        <v/>
      </c>
      <c r="BS169" s="956" t="str">
        <f t="shared" si="39"/>
        <v/>
      </c>
      <c r="BT169" s="956" t="str">
        <f t="shared" si="35"/>
        <v/>
      </c>
      <c r="BU169" s="956" t="str">
        <f t="shared" si="35"/>
        <v/>
      </c>
      <c r="BV169" s="956" t="str">
        <f t="shared" si="35"/>
        <v/>
      </c>
      <c r="BW169" s="956" t="str">
        <f t="shared" si="35"/>
        <v/>
      </c>
      <c r="BX169" s="956" t="str">
        <f t="shared" si="35"/>
        <v/>
      </c>
      <c r="BY169" s="956" t="str">
        <f t="shared" si="35"/>
        <v/>
      </c>
    </row>
    <row r="170" spans="2:77" hidden="1">
      <c r="B170" s="897">
        <v>487</v>
      </c>
      <c r="C170" s="935" t="s">
        <v>104</v>
      </c>
      <c r="H170" s="956" t="str">
        <f t="shared" si="37"/>
        <v/>
      </c>
      <c r="I170" s="956" t="str">
        <f t="shared" si="38"/>
        <v/>
      </c>
      <c r="J170" s="956" t="str">
        <f t="shared" si="38"/>
        <v/>
      </c>
      <c r="K170" s="956" t="str">
        <f t="shared" si="38"/>
        <v/>
      </c>
      <c r="L170" s="956" t="str">
        <f t="shared" si="38"/>
        <v/>
      </c>
      <c r="M170" s="956" t="str">
        <f t="shared" si="38"/>
        <v/>
      </c>
      <c r="N170" s="956" t="str">
        <f t="shared" si="38"/>
        <v/>
      </c>
      <c r="O170" s="956" t="str">
        <f t="shared" si="38"/>
        <v/>
      </c>
      <c r="P170" s="956" t="str">
        <f t="shared" si="38"/>
        <v/>
      </c>
      <c r="Q170" s="956" t="str">
        <f t="shared" si="38"/>
        <v/>
      </c>
      <c r="R170" s="956" t="str">
        <f t="shared" si="38"/>
        <v/>
      </c>
      <c r="S170" s="956" t="str">
        <f t="shared" si="38"/>
        <v/>
      </c>
      <c r="T170" s="956" t="str">
        <f t="shared" si="38"/>
        <v/>
      </c>
      <c r="U170" s="956" t="str">
        <f t="shared" si="38"/>
        <v/>
      </c>
      <c r="V170" s="956" t="str">
        <f t="shared" si="38"/>
        <v/>
      </c>
      <c r="W170" s="956" t="str">
        <f t="shared" si="38"/>
        <v/>
      </c>
      <c r="X170" s="956" t="str">
        <f t="shared" si="38"/>
        <v/>
      </c>
      <c r="Y170" s="956" t="str">
        <f t="shared" si="38"/>
        <v/>
      </c>
      <c r="Z170" s="956" t="str">
        <f t="shared" si="38"/>
        <v/>
      </c>
      <c r="AA170" s="956" t="str">
        <f t="shared" si="38"/>
        <v/>
      </c>
      <c r="AB170" s="956" t="str">
        <f t="shared" si="38"/>
        <v/>
      </c>
      <c r="AC170" s="956" t="str">
        <f t="shared" si="38"/>
        <v/>
      </c>
      <c r="AD170" s="956" t="str">
        <f t="shared" si="38"/>
        <v/>
      </c>
      <c r="AE170" s="956" t="str">
        <f t="shared" si="38"/>
        <v/>
      </c>
      <c r="AF170" s="956" t="str">
        <f t="shared" si="38"/>
        <v/>
      </c>
      <c r="AG170" s="956" t="str">
        <f t="shared" si="38"/>
        <v/>
      </c>
      <c r="AH170" s="956" t="str">
        <f t="shared" si="38"/>
        <v/>
      </c>
      <c r="AI170" s="956" t="str">
        <f t="shared" si="34"/>
        <v/>
      </c>
      <c r="AJ170" s="956" t="str">
        <f t="shared" si="34"/>
        <v/>
      </c>
      <c r="AK170" s="956" t="str">
        <f t="shared" si="34"/>
        <v/>
      </c>
      <c r="AL170" s="956" t="str">
        <f t="shared" si="34"/>
        <v/>
      </c>
      <c r="AM170" s="956" t="str">
        <f t="shared" si="34"/>
        <v/>
      </c>
      <c r="AN170" s="956" t="str">
        <f t="shared" si="34"/>
        <v/>
      </c>
      <c r="AP170" s="897">
        <v>487</v>
      </c>
      <c r="AQ170" s="935" t="s">
        <v>104</v>
      </c>
      <c r="AS170" s="956" t="str">
        <f t="shared" si="36"/>
        <v/>
      </c>
      <c r="AT170" s="956" t="str">
        <f t="shared" si="39"/>
        <v/>
      </c>
      <c r="AU170" s="956" t="str">
        <f t="shared" si="39"/>
        <v/>
      </c>
      <c r="AV170" s="956" t="str">
        <f t="shared" si="39"/>
        <v/>
      </c>
      <c r="AW170" s="956" t="str">
        <f t="shared" si="39"/>
        <v/>
      </c>
      <c r="AX170" s="956" t="str">
        <f t="shared" si="39"/>
        <v/>
      </c>
      <c r="AY170" s="956" t="str">
        <f t="shared" si="39"/>
        <v/>
      </c>
      <c r="AZ170" s="956" t="str">
        <f t="shared" si="39"/>
        <v/>
      </c>
      <c r="BA170" s="956" t="str">
        <f t="shared" si="39"/>
        <v/>
      </c>
      <c r="BB170" s="956" t="str">
        <f t="shared" si="39"/>
        <v/>
      </c>
      <c r="BC170" s="956" t="str">
        <f t="shared" si="39"/>
        <v/>
      </c>
      <c r="BD170" s="956" t="str">
        <f t="shared" si="39"/>
        <v/>
      </c>
      <c r="BE170" s="956" t="str">
        <f t="shared" si="39"/>
        <v/>
      </c>
      <c r="BF170" s="956" t="str">
        <f t="shared" si="39"/>
        <v/>
      </c>
      <c r="BG170" s="956" t="str">
        <f t="shared" si="39"/>
        <v/>
      </c>
      <c r="BH170" s="956" t="str">
        <f t="shared" si="39"/>
        <v/>
      </c>
      <c r="BI170" s="956" t="str">
        <f t="shared" si="39"/>
        <v/>
      </c>
      <c r="BJ170" s="956" t="str">
        <f t="shared" si="39"/>
        <v/>
      </c>
      <c r="BK170" s="956" t="str">
        <f t="shared" si="39"/>
        <v/>
      </c>
      <c r="BL170" s="956" t="str">
        <f t="shared" si="39"/>
        <v/>
      </c>
      <c r="BM170" s="956" t="str">
        <f t="shared" si="39"/>
        <v/>
      </c>
      <c r="BN170" s="956" t="str">
        <f t="shared" si="39"/>
        <v/>
      </c>
      <c r="BO170" s="956" t="str">
        <f t="shared" si="39"/>
        <v/>
      </c>
      <c r="BP170" s="956" t="str">
        <f t="shared" si="39"/>
        <v/>
      </c>
      <c r="BQ170" s="956" t="str">
        <f t="shared" si="39"/>
        <v/>
      </c>
      <c r="BR170" s="956" t="str">
        <f t="shared" si="39"/>
        <v/>
      </c>
      <c r="BS170" s="956" t="str">
        <f t="shared" si="39"/>
        <v/>
      </c>
      <c r="BT170" s="956" t="str">
        <f t="shared" si="35"/>
        <v/>
      </c>
      <c r="BU170" s="956" t="str">
        <f t="shared" si="35"/>
        <v/>
      </c>
      <c r="BV170" s="956" t="str">
        <f t="shared" si="35"/>
        <v/>
      </c>
      <c r="BW170" s="956" t="str">
        <f t="shared" si="35"/>
        <v/>
      </c>
      <c r="BX170" s="956" t="str">
        <f t="shared" si="35"/>
        <v/>
      </c>
      <c r="BY170" s="956" t="str">
        <f t="shared" si="35"/>
        <v/>
      </c>
    </row>
    <row r="171" spans="2:77" hidden="1">
      <c r="B171" s="903">
        <v>488</v>
      </c>
      <c r="C171" s="928" t="s">
        <v>106</v>
      </c>
      <c r="H171" s="956" t="str">
        <f t="shared" si="37"/>
        <v/>
      </c>
      <c r="I171" s="956" t="str">
        <f t="shared" si="38"/>
        <v/>
      </c>
      <c r="J171" s="956" t="str">
        <f t="shared" si="38"/>
        <v/>
      </c>
      <c r="K171" s="956" t="str">
        <f t="shared" si="38"/>
        <v/>
      </c>
      <c r="L171" s="956" t="str">
        <f t="shared" si="38"/>
        <v/>
      </c>
      <c r="M171" s="956" t="str">
        <f t="shared" si="38"/>
        <v/>
      </c>
      <c r="N171" s="956" t="str">
        <f t="shared" si="38"/>
        <v/>
      </c>
      <c r="O171" s="956" t="str">
        <f t="shared" si="38"/>
        <v/>
      </c>
      <c r="P171" s="956" t="str">
        <f t="shared" si="38"/>
        <v/>
      </c>
      <c r="Q171" s="956" t="str">
        <f t="shared" si="38"/>
        <v/>
      </c>
      <c r="R171" s="956" t="str">
        <f t="shared" si="38"/>
        <v/>
      </c>
      <c r="S171" s="956" t="str">
        <f t="shared" si="38"/>
        <v/>
      </c>
      <c r="T171" s="956" t="str">
        <f t="shared" si="38"/>
        <v/>
      </c>
      <c r="U171" s="956" t="str">
        <f t="shared" si="38"/>
        <v/>
      </c>
      <c r="V171" s="956" t="str">
        <f t="shared" si="38"/>
        <v/>
      </c>
      <c r="W171" s="956" t="str">
        <f t="shared" si="38"/>
        <v/>
      </c>
      <c r="X171" s="956" t="str">
        <f t="shared" si="38"/>
        <v/>
      </c>
      <c r="Y171" s="956" t="str">
        <f t="shared" si="38"/>
        <v/>
      </c>
      <c r="Z171" s="956" t="str">
        <f t="shared" si="38"/>
        <v/>
      </c>
      <c r="AA171" s="956" t="str">
        <f t="shared" si="38"/>
        <v/>
      </c>
      <c r="AB171" s="956" t="str">
        <f t="shared" si="38"/>
        <v/>
      </c>
      <c r="AC171" s="956" t="str">
        <f t="shared" si="38"/>
        <v/>
      </c>
      <c r="AD171" s="956" t="str">
        <f t="shared" si="38"/>
        <v/>
      </c>
      <c r="AE171" s="956" t="str">
        <f t="shared" si="38"/>
        <v/>
      </c>
      <c r="AF171" s="956" t="str">
        <f t="shared" si="38"/>
        <v/>
      </c>
      <c r="AG171" s="956" t="str">
        <f t="shared" si="38"/>
        <v/>
      </c>
      <c r="AH171" s="956" t="str">
        <f t="shared" si="38"/>
        <v/>
      </c>
      <c r="AI171" s="956" t="str">
        <f t="shared" si="34"/>
        <v/>
      </c>
      <c r="AJ171" s="956" t="str">
        <f t="shared" si="34"/>
        <v/>
      </c>
      <c r="AK171" s="956" t="str">
        <f t="shared" si="34"/>
        <v/>
      </c>
      <c r="AL171" s="956" t="str">
        <f t="shared" si="34"/>
        <v/>
      </c>
      <c r="AM171" s="956" t="str">
        <f t="shared" si="34"/>
        <v/>
      </c>
      <c r="AN171" s="956" t="str">
        <f t="shared" si="34"/>
        <v/>
      </c>
      <c r="AP171" s="903">
        <v>488</v>
      </c>
      <c r="AQ171" s="928" t="s">
        <v>106</v>
      </c>
      <c r="AS171" s="956" t="str">
        <f t="shared" si="36"/>
        <v/>
      </c>
      <c r="AT171" s="956" t="str">
        <f t="shared" si="39"/>
        <v/>
      </c>
      <c r="AU171" s="956" t="str">
        <f t="shared" si="39"/>
        <v/>
      </c>
      <c r="AV171" s="956" t="str">
        <f t="shared" si="39"/>
        <v/>
      </c>
      <c r="AW171" s="956" t="str">
        <f t="shared" si="39"/>
        <v/>
      </c>
      <c r="AX171" s="956" t="str">
        <f t="shared" si="39"/>
        <v/>
      </c>
      <c r="AY171" s="956" t="str">
        <f t="shared" si="39"/>
        <v/>
      </c>
      <c r="AZ171" s="956" t="str">
        <f t="shared" si="39"/>
        <v/>
      </c>
      <c r="BA171" s="956" t="str">
        <f t="shared" si="39"/>
        <v/>
      </c>
      <c r="BB171" s="956" t="str">
        <f t="shared" si="39"/>
        <v/>
      </c>
      <c r="BC171" s="956" t="str">
        <f t="shared" si="39"/>
        <v/>
      </c>
      <c r="BD171" s="956" t="str">
        <f t="shared" si="39"/>
        <v/>
      </c>
      <c r="BE171" s="956" t="str">
        <f t="shared" si="39"/>
        <v/>
      </c>
      <c r="BF171" s="956" t="str">
        <f t="shared" si="39"/>
        <v/>
      </c>
      <c r="BG171" s="956" t="str">
        <f t="shared" si="39"/>
        <v/>
      </c>
      <c r="BH171" s="956" t="str">
        <f t="shared" si="39"/>
        <v/>
      </c>
      <c r="BI171" s="956" t="str">
        <f t="shared" si="39"/>
        <v/>
      </c>
      <c r="BJ171" s="956" t="str">
        <f t="shared" si="39"/>
        <v/>
      </c>
      <c r="BK171" s="956" t="str">
        <f t="shared" si="39"/>
        <v/>
      </c>
      <c r="BL171" s="956" t="str">
        <f t="shared" si="39"/>
        <v/>
      </c>
      <c r="BM171" s="956" t="str">
        <f t="shared" si="39"/>
        <v/>
      </c>
      <c r="BN171" s="956" t="str">
        <f t="shared" si="39"/>
        <v/>
      </c>
      <c r="BO171" s="956" t="str">
        <f t="shared" si="39"/>
        <v/>
      </c>
      <c r="BP171" s="956" t="str">
        <f t="shared" si="39"/>
        <v/>
      </c>
      <c r="BQ171" s="956" t="str">
        <f t="shared" si="39"/>
        <v/>
      </c>
      <c r="BR171" s="956" t="str">
        <f t="shared" si="39"/>
        <v/>
      </c>
      <c r="BS171" s="956" t="str">
        <f t="shared" si="39"/>
        <v/>
      </c>
      <c r="BT171" s="956" t="str">
        <f t="shared" si="35"/>
        <v/>
      </c>
      <c r="BU171" s="956" t="str">
        <f t="shared" si="35"/>
        <v/>
      </c>
      <c r="BV171" s="956" t="str">
        <f t="shared" si="35"/>
        <v/>
      </c>
      <c r="BW171" s="956" t="str">
        <f t="shared" si="35"/>
        <v/>
      </c>
      <c r="BX171" s="956" t="str">
        <f t="shared" si="35"/>
        <v/>
      </c>
      <c r="BY171" s="956" t="str">
        <f t="shared" si="35"/>
        <v/>
      </c>
    </row>
    <row r="172" spans="2:77" hidden="1">
      <c r="B172" s="915">
        <v>489</v>
      </c>
      <c r="C172" s="938" t="s">
        <v>105</v>
      </c>
      <c r="H172" s="956" t="str">
        <f t="shared" si="37"/>
        <v/>
      </c>
      <c r="I172" s="956" t="str">
        <f t="shared" si="38"/>
        <v/>
      </c>
      <c r="J172" s="956" t="str">
        <f t="shared" si="38"/>
        <v/>
      </c>
      <c r="K172" s="956" t="str">
        <f t="shared" si="38"/>
        <v/>
      </c>
      <c r="L172" s="956" t="str">
        <f t="shared" si="38"/>
        <v/>
      </c>
      <c r="M172" s="956" t="str">
        <f t="shared" si="38"/>
        <v/>
      </c>
      <c r="N172" s="956" t="str">
        <f t="shared" si="38"/>
        <v/>
      </c>
      <c r="O172" s="956" t="str">
        <f t="shared" si="38"/>
        <v/>
      </c>
      <c r="P172" s="956" t="str">
        <f t="shared" si="38"/>
        <v/>
      </c>
      <c r="Q172" s="956" t="str">
        <f t="shared" si="38"/>
        <v/>
      </c>
      <c r="R172" s="956" t="str">
        <f t="shared" si="38"/>
        <v/>
      </c>
      <c r="S172" s="956" t="str">
        <f t="shared" si="38"/>
        <v/>
      </c>
      <c r="T172" s="956" t="str">
        <f t="shared" si="38"/>
        <v/>
      </c>
      <c r="U172" s="956" t="str">
        <f t="shared" si="38"/>
        <v/>
      </c>
      <c r="V172" s="956" t="str">
        <f t="shared" si="38"/>
        <v/>
      </c>
      <c r="W172" s="956" t="str">
        <f t="shared" si="38"/>
        <v/>
      </c>
      <c r="X172" s="956" t="str">
        <f t="shared" si="38"/>
        <v/>
      </c>
      <c r="Y172" s="956" t="str">
        <f t="shared" si="38"/>
        <v/>
      </c>
      <c r="Z172" s="956" t="str">
        <f t="shared" si="38"/>
        <v/>
      </c>
      <c r="AA172" s="956" t="str">
        <f t="shared" si="38"/>
        <v/>
      </c>
      <c r="AB172" s="956" t="str">
        <f t="shared" si="38"/>
        <v/>
      </c>
      <c r="AC172" s="956" t="str">
        <f t="shared" si="38"/>
        <v/>
      </c>
      <c r="AD172" s="956" t="str">
        <f t="shared" si="38"/>
        <v/>
      </c>
      <c r="AE172" s="956" t="str">
        <f t="shared" si="38"/>
        <v/>
      </c>
      <c r="AF172" s="956" t="str">
        <f t="shared" si="38"/>
        <v/>
      </c>
      <c r="AG172" s="956" t="str">
        <f t="shared" si="38"/>
        <v/>
      </c>
      <c r="AH172" s="956" t="str">
        <f t="shared" si="38"/>
        <v/>
      </c>
      <c r="AI172" s="956" t="str">
        <f t="shared" si="34"/>
        <v/>
      </c>
      <c r="AJ172" s="956" t="str">
        <f t="shared" si="34"/>
        <v/>
      </c>
      <c r="AK172" s="956" t="str">
        <f t="shared" si="34"/>
        <v/>
      </c>
      <c r="AL172" s="956" t="str">
        <f t="shared" si="34"/>
        <v/>
      </c>
      <c r="AM172" s="956" t="str">
        <f t="shared" si="34"/>
        <v/>
      </c>
      <c r="AN172" s="956" t="str">
        <f t="shared" si="34"/>
        <v/>
      </c>
      <c r="AP172" s="915">
        <v>489</v>
      </c>
      <c r="AQ172" s="938" t="s">
        <v>105</v>
      </c>
      <c r="AS172" s="956" t="str">
        <f t="shared" si="36"/>
        <v/>
      </c>
      <c r="AT172" s="956" t="str">
        <f t="shared" si="39"/>
        <v/>
      </c>
      <c r="AU172" s="956" t="str">
        <f t="shared" si="39"/>
        <v/>
      </c>
      <c r="AV172" s="956" t="str">
        <f t="shared" si="39"/>
        <v/>
      </c>
      <c r="AW172" s="956" t="str">
        <f t="shared" si="39"/>
        <v/>
      </c>
      <c r="AX172" s="956" t="str">
        <f t="shared" si="39"/>
        <v/>
      </c>
      <c r="AY172" s="956" t="str">
        <f t="shared" si="39"/>
        <v/>
      </c>
      <c r="AZ172" s="956" t="str">
        <f t="shared" si="39"/>
        <v/>
      </c>
      <c r="BA172" s="956" t="str">
        <f t="shared" si="39"/>
        <v/>
      </c>
      <c r="BB172" s="956" t="str">
        <f t="shared" si="39"/>
        <v/>
      </c>
      <c r="BC172" s="956" t="str">
        <f t="shared" si="39"/>
        <v/>
      </c>
      <c r="BD172" s="956" t="str">
        <f t="shared" si="39"/>
        <v/>
      </c>
      <c r="BE172" s="956" t="str">
        <f t="shared" si="39"/>
        <v/>
      </c>
      <c r="BF172" s="956" t="str">
        <f t="shared" si="39"/>
        <v/>
      </c>
      <c r="BG172" s="956" t="str">
        <f t="shared" si="39"/>
        <v/>
      </c>
      <c r="BH172" s="956" t="str">
        <f t="shared" si="39"/>
        <v/>
      </c>
      <c r="BI172" s="956" t="str">
        <f t="shared" si="39"/>
        <v/>
      </c>
      <c r="BJ172" s="956" t="str">
        <f t="shared" si="39"/>
        <v/>
      </c>
      <c r="BK172" s="956" t="str">
        <f t="shared" si="39"/>
        <v/>
      </c>
      <c r="BL172" s="956" t="str">
        <f t="shared" si="39"/>
        <v/>
      </c>
      <c r="BM172" s="956" t="str">
        <f t="shared" si="39"/>
        <v/>
      </c>
      <c r="BN172" s="956" t="str">
        <f t="shared" si="39"/>
        <v/>
      </c>
      <c r="BO172" s="956" t="str">
        <f t="shared" si="39"/>
        <v/>
      </c>
      <c r="BP172" s="956" t="str">
        <f t="shared" si="39"/>
        <v/>
      </c>
      <c r="BQ172" s="956" t="str">
        <f t="shared" si="39"/>
        <v/>
      </c>
      <c r="BR172" s="956" t="str">
        <f t="shared" si="39"/>
        <v/>
      </c>
      <c r="BS172" s="956" t="str">
        <f t="shared" si="39"/>
        <v/>
      </c>
      <c r="BT172" s="956" t="str">
        <f t="shared" si="35"/>
        <v/>
      </c>
      <c r="BU172" s="956" t="str">
        <f t="shared" si="35"/>
        <v/>
      </c>
      <c r="BV172" s="956" t="str">
        <f t="shared" si="35"/>
        <v/>
      </c>
      <c r="BW172" s="956" t="str">
        <f t="shared" si="35"/>
        <v/>
      </c>
      <c r="BX172" s="956" t="str">
        <f t="shared" si="35"/>
        <v/>
      </c>
      <c r="BY172" s="956" t="str">
        <f t="shared" si="35"/>
        <v/>
      </c>
    </row>
    <row r="173" spans="2:77" hidden="1">
      <c r="B173" s="939">
        <v>490</v>
      </c>
      <c r="C173" s="940" t="s">
        <v>108</v>
      </c>
      <c r="H173" s="956" t="str">
        <f t="shared" si="37"/>
        <v/>
      </c>
      <c r="I173" s="956" t="str">
        <f t="shared" si="38"/>
        <v/>
      </c>
      <c r="J173" s="956" t="str">
        <f t="shared" si="38"/>
        <v/>
      </c>
      <c r="K173" s="956" t="str">
        <f t="shared" si="38"/>
        <v/>
      </c>
      <c r="L173" s="956" t="str">
        <f t="shared" si="38"/>
        <v/>
      </c>
      <c r="M173" s="956" t="str">
        <f t="shared" si="38"/>
        <v/>
      </c>
      <c r="N173" s="956" t="str">
        <f t="shared" si="38"/>
        <v/>
      </c>
      <c r="O173" s="956" t="str">
        <f t="shared" si="38"/>
        <v/>
      </c>
      <c r="P173" s="956" t="str">
        <f t="shared" si="38"/>
        <v/>
      </c>
      <c r="Q173" s="956" t="str">
        <f t="shared" si="38"/>
        <v/>
      </c>
      <c r="R173" s="956" t="str">
        <f t="shared" si="38"/>
        <v/>
      </c>
      <c r="S173" s="956" t="str">
        <f t="shared" si="38"/>
        <v/>
      </c>
      <c r="T173" s="956" t="str">
        <f t="shared" si="38"/>
        <v/>
      </c>
      <c r="U173" s="956" t="str">
        <f t="shared" si="38"/>
        <v/>
      </c>
      <c r="V173" s="956" t="str">
        <f t="shared" si="38"/>
        <v/>
      </c>
      <c r="W173" s="956" t="str">
        <f t="shared" si="38"/>
        <v/>
      </c>
      <c r="X173" s="956" t="str">
        <f t="shared" si="38"/>
        <v/>
      </c>
      <c r="Y173" s="956" t="str">
        <f t="shared" si="38"/>
        <v/>
      </c>
      <c r="Z173" s="956" t="str">
        <f t="shared" si="38"/>
        <v/>
      </c>
      <c r="AA173" s="956" t="str">
        <f t="shared" si="38"/>
        <v/>
      </c>
      <c r="AB173" s="956" t="str">
        <f t="shared" si="38"/>
        <v/>
      </c>
      <c r="AC173" s="956" t="str">
        <f t="shared" si="38"/>
        <v/>
      </c>
      <c r="AD173" s="956" t="str">
        <f t="shared" si="38"/>
        <v/>
      </c>
      <c r="AE173" s="956" t="str">
        <f t="shared" si="38"/>
        <v/>
      </c>
      <c r="AF173" s="956" t="str">
        <f t="shared" si="38"/>
        <v/>
      </c>
      <c r="AG173" s="956" t="str">
        <f t="shared" si="38"/>
        <v/>
      </c>
      <c r="AH173" s="956" t="str">
        <f t="shared" si="38"/>
        <v/>
      </c>
      <c r="AI173" s="956" t="str">
        <f t="shared" si="34"/>
        <v/>
      </c>
      <c r="AJ173" s="956" t="str">
        <f t="shared" si="34"/>
        <v/>
      </c>
      <c r="AK173" s="956" t="str">
        <f t="shared" si="34"/>
        <v/>
      </c>
      <c r="AL173" s="956" t="str">
        <f t="shared" si="34"/>
        <v/>
      </c>
      <c r="AM173" s="956" t="str">
        <f t="shared" si="34"/>
        <v/>
      </c>
      <c r="AN173" s="956" t="str">
        <f t="shared" si="34"/>
        <v/>
      </c>
      <c r="AP173" s="939">
        <v>490</v>
      </c>
      <c r="AQ173" s="940" t="s">
        <v>108</v>
      </c>
      <c r="AS173" s="956" t="str">
        <f t="shared" si="36"/>
        <v/>
      </c>
      <c r="AT173" s="956" t="str">
        <f t="shared" si="39"/>
        <v/>
      </c>
      <c r="AU173" s="956" t="str">
        <f t="shared" si="39"/>
        <v/>
      </c>
      <c r="AV173" s="956" t="str">
        <f t="shared" si="39"/>
        <v/>
      </c>
      <c r="AW173" s="956" t="str">
        <f t="shared" si="39"/>
        <v/>
      </c>
      <c r="AX173" s="956" t="str">
        <f t="shared" si="39"/>
        <v/>
      </c>
      <c r="AY173" s="956" t="str">
        <f t="shared" si="39"/>
        <v/>
      </c>
      <c r="AZ173" s="956" t="str">
        <f t="shared" si="39"/>
        <v/>
      </c>
      <c r="BA173" s="956" t="str">
        <f t="shared" si="39"/>
        <v/>
      </c>
      <c r="BB173" s="956" t="str">
        <f t="shared" si="39"/>
        <v/>
      </c>
      <c r="BC173" s="956" t="str">
        <f t="shared" si="39"/>
        <v/>
      </c>
      <c r="BD173" s="956" t="str">
        <f t="shared" si="39"/>
        <v/>
      </c>
      <c r="BE173" s="956" t="str">
        <f t="shared" si="39"/>
        <v/>
      </c>
      <c r="BF173" s="956" t="str">
        <f t="shared" si="39"/>
        <v/>
      </c>
      <c r="BG173" s="956" t="str">
        <f t="shared" si="39"/>
        <v/>
      </c>
      <c r="BH173" s="956" t="str">
        <f t="shared" si="39"/>
        <v/>
      </c>
      <c r="BI173" s="956" t="str">
        <f t="shared" si="39"/>
        <v/>
      </c>
      <c r="BJ173" s="956" t="str">
        <f t="shared" si="39"/>
        <v/>
      </c>
      <c r="BK173" s="956" t="str">
        <f t="shared" si="39"/>
        <v/>
      </c>
      <c r="BL173" s="956" t="str">
        <f t="shared" si="39"/>
        <v/>
      </c>
      <c r="BM173" s="956" t="str">
        <f t="shared" si="39"/>
        <v/>
      </c>
      <c r="BN173" s="956" t="str">
        <f t="shared" si="39"/>
        <v/>
      </c>
      <c r="BO173" s="956" t="str">
        <f t="shared" si="39"/>
        <v/>
      </c>
      <c r="BP173" s="956" t="str">
        <f t="shared" si="39"/>
        <v/>
      </c>
      <c r="BQ173" s="956" t="str">
        <f t="shared" si="39"/>
        <v/>
      </c>
      <c r="BR173" s="956" t="str">
        <f t="shared" si="39"/>
        <v/>
      </c>
      <c r="BS173" s="956" t="str">
        <f t="shared" si="39"/>
        <v/>
      </c>
      <c r="BT173" s="956" t="str">
        <f t="shared" si="35"/>
        <v/>
      </c>
      <c r="BU173" s="956" t="str">
        <f t="shared" si="35"/>
        <v/>
      </c>
      <c r="BV173" s="956" t="str">
        <f t="shared" si="35"/>
        <v/>
      </c>
      <c r="BW173" s="956" t="str">
        <f t="shared" si="35"/>
        <v/>
      </c>
      <c r="BX173" s="956" t="str">
        <f t="shared" si="35"/>
        <v/>
      </c>
      <c r="BY173" s="956" t="str">
        <f t="shared" si="35"/>
        <v/>
      </c>
    </row>
    <row r="174" spans="2:77" hidden="1">
      <c r="B174" s="897">
        <v>491</v>
      </c>
      <c r="C174" s="898" t="s">
        <v>492</v>
      </c>
      <c r="H174" s="956" t="str">
        <f t="shared" si="37"/>
        <v/>
      </c>
      <c r="I174" s="956" t="str">
        <f t="shared" si="38"/>
        <v/>
      </c>
      <c r="J174" s="956" t="str">
        <f t="shared" si="38"/>
        <v/>
      </c>
      <c r="K174" s="956" t="str">
        <f t="shared" si="38"/>
        <v/>
      </c>
      <c r="L174" s="956" t="str">
        <f t="shared" si="38"/>
        <v/>
      </c>
      <c r="M174" s="956" t="str">
        <f t="shared" si="38"/>
        <v/>
      </c>
      <c r="N174" s="956" t="str">
        <f t="shared" si="38"/>
        <v/>
      </c>
      <c r="O174" s="956" t="str">
        <f t="shared" si="38"/>
        <v/>
      </c>
      <c r="P174" s="956" t="str">
        <f t="shared" si="38"/>
        <v/>
      </c>
      <c r="Q174" s="956" t="str">
        <f t="shared" si="38"/>
        <v/>
      </c>
      <c r="R174" s="956" t="str">
        <f t="shared" si="38"/>
        <v/>
      </c>
      <c r="S174" s="956" t="str">
        <f t="shared" si="38"/>
        <v/>
      </c>
      <c r="T174" s="956" t="str">
        <f t="shared" si="38"/>
        <v/>
      </c>
      <c r="U174" s="956" t="str">
        <f t="shared" si="38"/>
        <v/>
      </c>
      <c r="V174" s="956" t="str">
        <f t="shared" si="38"/>
        <v/>
      </c>
      <c r="W174" s="956" t="str">
        <f t="shared" si="38"/>
        <v/>
      </c>
      <c r="X174" s="956" t="str">
        <f t="shared" si="38"/>
        <v/>
      </c>
      <c r="Y174" s="956" t="str">
        <f t="shared" si="38"/>
        <v/>
      </c>
      <c r="Z174" s="956" t="str">
        <f t="shared" si="38"/>
        <v/>
      </c>
      <c r="AA174" s="956" t="str">
        <f t="shared" si="38"/>
        <v/>
      </c>
      <c r="AB174" s="956" t="str">
        <f t="shared" si="38"/>
        <v/>
      </c>
      <c r="AC174" s="956" t="str">
        <f t="shared" si="38"/>
        <v/>
      </c>
      <c r="AD174" s="956" t="str">
        <f t="shared" si="38"/>
        <v/>
      </c>
      <c r="AE174" s="956" t="str">
        <f t="shared" si="38"/>
        <v/>
      </c>
      <c r="AF174" s="956" t="str">
        <f t="shared" si="38"/>
        <v/>
      </c>
      <c r="AG174" s="956" t="str">
        <f t="shared" si="38"/>
        <v/>
      </c>
      <c r="AH174" s="956" t="str">
        <f t="shared" si="38"/>
        <v/>
      </c>
      <c r="AI174" s="956" t="str">
        <f t="shared" ref="AI174:AN175" si="40">IFERROR(AI84/AH84,"")</f>
        <v/>
      </c>
      <c r="AJ174" s="956" t="str">
        <f t="shared" si="40"/>
        <v/>
      </c>
      <c r="AK174" s="956" t="str">
        <f t="shared" si="40"/>
        <v/>
      </c>
      <c r="AL174" s="956" t="str">
        <f t="shared" si="40"/>
        <v/>
      </c>
      <c r="AM174" s="956" t="str">
        <f t="shared" si="40"/>
        <v/>
      </c>
      <c r="AN174" s="956" t="str">
        <f t="shared" si="40"/>
        <v/>
      </c>
      <c r="AP174" s="897">
        <v>491</v>
      </c>
      <c r="AQ174" s="898" t="s">
        <v>492</v>
      </c>
      <c r="AS174" s="956" t="str">
        <f t="shared" si="36"/>
        <v/>
      </c>
      <c r="AT174" s="956" t="str">
        <f t="shared" si="39"/>
        <v/>
      </c>
      <c r="AU174" s="956" t="str">
        <f t="shared" si="39"/>
        <v/>
      </c>
      <c r="AV174" s="956" t="str">
        <f t="shared" si="39"/>
        <v/>
      </c>
      <c r="AW174" s="956" t="str">
        <f t="shared" si="39"/>
        <v/>
      </c>
      <c r="AX174" s="956" t="str">
        <f t="shared" si="39"/>
        <v/>
      </c>
      <c r="AY174" s="956" t="str">
        <f t="shared" si="39"/>
        <v/>
      </c>
      <c r="AZ174" s="956" t="str">
        <f t="shared" si="39"/>
        <v/>
      </c>
      <c r="BA174" s="956" t="str">
        <f t="shared" si="39"/>
        <v/>
      </c>
      <c r="BB174" s="956" t="str">
        <f t="shared" si="39"/>
        <v/>
      </c>
      <c r="BC174" s="956" t="str">
        <f t="shared" si="39"/>
        <v/>
      </c>
      <c r="BD174" s="956" t="str">
        <f t="shared" si="39"/>
        <v/>
      </c>
      <c r="BE174" s="956" t="str">
        <f t="shared" si="39"/>
        <v/>
      </c>
      <c r="BF174" s="956" t="str">
        <f t="shared" si="39"/>
        <v/>
      </c>
      <c r="BG174" s="956" t="str">
        <f t="shared" si="39"/>
        <v/>
      </c>
      <c r="BH174" s="956" t="str">
        <f t="shared" si="39"/>
        <v/>
      </c>
      <c r="BI174" s="956" t="str">
        <f t="shared" si="39"/>
        <v/>
      </c>
      <c r="BJ174" s="956" t="str">
        <f t="shared" si="39"/>
        <v/>
      </c>
      <c r="BK174" s="956" t="str">
        <f t="shared" si="39"/>
        <v/>
      </c>
      <c r="BL174" s="956" t="str">
        <f t="shared" si="39"/>
        <v/>
      </c>
      <c r="BM174" s="956" t="str">
        <f t="shared" si="39"/>
        <v/>
      </c>
      <c r="BN174" s="956" t="str">
        <f t="shared" si="39"/>
        <v/>
      </c>
      <c r="BO174" s="956" t="str">
        <f t="shared" si="39"/>
        <v/>
      </c>
      <c r="BP174" s="956" t="str">
        <f t="shared" si="39"/>
        <v/>
      </c>
      <c r="BQ174" s="956" t="str">
        <f t="shared" si="39"/>
        <v/>
      </c>
      <c r="BR174" s="956" t="str">
        <f t="shared" si="39"/>
        <v/>
      </c>
      <c r="BS174" s="956" t="str">
        <f t="shared" si="39"/>
        <v/>
      </c>
      <c r="BT174" s="956" t="str">
        <f t="shared" ref="BT174:BY175" si="41">IFERROR(BT84/BS84,"")</f>
        <v/>
      </c>
      <c r="BU174" s="956" t="str">
        <f t="shared" si="41"/>
        <v/>
      </c>
      <c r="BV174" s="956" t="str">
        <f t="shared" si="41"/>
        <v/>
      </c>
      <c r="BW174" s="956" t="str">
        <f t="shared" si="41"/>
        <v/>
      </c>
      <c r="BX174" s="956" t="str">
        <f t="shared" si="41"/>
        <v/>
      </c>
      <c r="BY174" s="956" t="str">
        <f t="shared" si="41"/>
        <v/>
      </c>
    </row>
    <row r="175" spans="2:77" hidden="1">
      <c r="B175" s="929">
        <v>492</v>
      </c>
      <c r="C175" s="936" t="s">
        <v>488</v>
      </c>
      <c r="H175" s="956" t="str">
        <f t="shared" si="37"/>
        <v/>
      </c>
      <c r="I175" s="956" t="str">
        <f t="shared" si="38"/>
        <v/>
      </c>
      <c r="J175" s="956" t="str">
        <f t="shared" si="38"/>
        <v/>
      </c>
      <c r="K175" s="956" t="str">
        <f t="shared" si="38"/>
        <v/>
      </c>
      <c r="L175" s="956" t="str">
        <f t="shared" si="38"/>
        <v/>
      </c>
      <c r="M175" s="956" t="str">
        <f t="shared" si="38"/>
        <v/>
      </c>
      <c r="N175" s="956" t="str">
        <f t="shared" si="38"/>
        <v/>
      </c>
      <c r="O175" s="956" t="str">
        <f t="shared" si="38"/>
        <v/>
      </c>
      <c r="P175" s="956" t="str">
        <f t="shared" si="38"/>
        <v/>
      </c>
      <c r="Q175" s="956" t="str">
        <f t="shared" si="38"/>
        <v/>
      </c>
      <c r="R175" s="956" t="str">
        <f t="shared" si="38"/>
        <v/>
      </c>
      <c r="S175" s="956" t="str">
        <f t="shared" si="38"/>
        <v/>
      </c>
      <c r="T175" s="956" t="str">
        <f t="shared" si="38"/>
        <v/>
      </c>
      <c r="U175" s="956" t="str">
        <f t="shared" si="38"/>
        <v/>
      </c>
      <c r="V175" s="956" t="str">
        <f t="shared" si="38"/>
        <v/>
      </c>
      <c r="W175" s="956" t="str">
        <f t="shared" si="38"/>
        <v/>
      </c>
      <c r="X175" s="956" t="str">
        <f t="shared" si="38"/>
        <v/>
      </c>
      <c r="Y175" s="956" t="str">
        <f t="shared" si="38"/>
        <v/>
      </c>
      <c r="Z175" s="956" t="str">
        <f t="shared" si="38"/>
        <v/>
      </c>
      <c r="AA175" s="956" t="str">
        <f t="shared" si="38"/>
        <v/>
      </c>
      <c r="AB175" s="956" t="str">
        <f t="shared" si="38"/>
        <v/>
      </c>
      <c r="AC175" s="956" t="str">
        <f t="shared" si="38"/>
        <v/>
      </c>
      <c r="AD175" s="956" t="str">
        <f t="shared" si="38"/>
        <v/>
      </c>
      <c r="AE175" s="956" t="str">
        <f t="shared" ref="I175:AH177" si="42">IFERROR(AE85/$G85,"")</f>
        <v/>
      </c>
      <c r="AF175" s="956" t="str">
        <f t="shared" si="42"/>
        <v/>
      </c>
      <c r="AG175" s="956" t="str">
        <f t="shared" si="42"/>
        <v/>
      </c>
      <c r="AH175" s="956" t="str">
        <f t="shared" si="42"/>
        <v/>
      </c>
      <c r="AI175" s="956" t="str">
        <f t="shared" si="40"/>
        <v/>
      </c>
      <c r="AJ175" s="956" t="str">
        <f t="shared" si="40"/>
        <v/>
      </c>
      <c r="AK175" s="956" t="str">
        <f t="shared" si="40"/>
        <v/>
      </c>
      <c r="AL175" s="956" t="str">
        <f t="shared" si="40"/>
        <v/>
      </c>
      <c r="AM175" s="956" t="str">
        <f t="shared" si="40"/>
        <v/>
      </c>
      <c r="AN175" s="956" t="str">
        <f t="shared" si="40"/>
        <v/>
      </c>
      <c r="AP175" s="929">
        <v>492</v>
      </c>
      <c r="AQ175" s="936" t="s">
        <v>488</v>
      </c>
      <c r="AS175" s="956" t="str">
        <f t="shared" si="36"/>
        <v/>
      </c>
      <c r="AT175" s="956" t="str">
        <f t="shared" si="39"/>
        <v/>
      </c>
      <c r="AU175" s="956" t="str">
        <f t="shared" si="39"/>
        <v/>
      </c>
      <c r="AV175" s="956" t="str">
        <f t="shared" si="39"/>
        <v/>
      </c>
      <c r="AW175" s="956" t="str">
        <f t="shared" si="39"/>
        <v/>
      </c>
      <c r="AX175" s="956" t="str">
        <f t="shared" si="39"/>
        <v/>
      </c>
      <c r="AY175" s="956" t="str">
        <f t="shared" si="39"/>
        <v/>
      </c>
      <c r="AZ175" s="956" t="str">
        <f t="shared" si="39"/>
        <v/>
      </c>
      <c r="BA175" s="956" t="str">
        <f t="shared" si="39"/>
        <v/>
      </c>
      <c r="BB175" s="956" t="str">
        <f t="shared" si="39"/>
        <v/>
      </c>
      <c r="BC175" s="956" t="str">
        <f t="shared" si="39"/>
        <v/>
      </c>
      <c r="BD175" s="956" t="str">
        <f t="shared" si="39"/>
        <v/>
      </c>
      <c r="BE175" s="956" t="str">
        <f t="shared" si="39"/>
        <v/>
      </c>
      <c r="BF175" s="956" t="str">
        <f t="shared" si="39"/>
        <v/>
      </c>
      <c r="BG175" s="956" t="str">
        <f t="shared" si="39"/>
        <v/>
      </c>
      <c r="BH175" s="956" t="str">
        <f t="shared" si="39"/>
        <v/>
      </c>
      <c r="BI175" s="956" t="str">
        <f t="shared" si="39"/>
        <v/>
      </c>
      <c r="BJ175" s="956" t="str">
        <f t="shared" si="39"/>
        <v/>
      </c>
      <c r="BK175" s="956" t="str">
        <f t="shared" si="39"/>
        <v/>
      </c>
      <c r="BL175" s="956" t="str">
        <f t="shared" si="39"/>
        <v/>
      </c>
      <c r="BM175" s="956" t="str">
        <f t="shared" si="39"/>
        <v/>
      </c>
      <c r="BN175" s="956" t="str">
        <f t="shared" si="39"/>
        <v/>
      </c>
      <c r="BO175" s="956" t="str">
        <f t="shared" si="39"/>
        <v/>
      </c>
      <c r="BP175" s="956" t="str">
        <f t="shared" si="39"/>
        <v/>
      </c>
      <c r="BQ175" s="956" t="str">
        <f t="shared" si="39"/>
        <v/>
      </c>
      <c r="BR175" s="956" t="str">
        <f t="shared" si="39"/>
        <v/>
      </c>
      <c r="BS175" s="956" t="str">
        <f t="shared" si="39"/>
        <v/>
      </c>
      <c r="BT175" s="956" t="str">
        <f t="shared" si="41"/>
        <v/>
      </c>
      <c r="BU175" s="956" t="str">
        <f t="shared" si="41"/>
        <v/>
      </c>
      <c r="BV175" s="956" t="str">
        <f t="shared" si="41"/>
        <v/>
      </c>
      <c r="BW175" s="956" t="str">
        <f t="shared" si="41"/>
        <v/>
      </c>
      <c r="BX175" s="956" t="str">
        <f t="shared" si="41"/>
        <v/>
      </c>
      <c r="BY175" s="956" t="str">
        <f t="shared" si="41"/>
        <v/>
      </c>
    </row>
    <row r="176" spans="2:77" hidden="1">
      <c r="B176" s="891" t="s">
        <v>1281</v>
      </c>
      <c r="C176" s="892"/>
      <c r="H176" s="956">
        <f t="shared" si="37"/>
        <v>0.89807575165866749</v>
      </c>
      <c r="I176" s="956">
        <f t="shared" si="42"/>
        <v>0.89516559636711635</v>
      </c>
      <c r="J176" s="956">
        <f t="shared" si="42"/>
        <v>0.89301017460184207</v>
      </c>
      <c r="K176" s="956">
        <f t="shared" si="42"/>
        <v>0.80777090831711884</v>
      </c>
      <c r="L176" s="956">
        <f t="shared" si="42"/>
        <v>0.79058955124330843</v>
      </c>
      <c r="M176" s="956">
        <f t="shared" si="42"/>
        <v>0.7883918164602568</v>
      </c>
      <c r="N176" s="956">
        <f t="shared" si="42"/>
        <v>0.78602991875883543</v>
      </c>
      <c r="O176" s="956">
        <f t="shared" si="42"/>
        <v>0.77925323949591507</v>
      </c>
      <c r="P176" s="956">
        <f t="shared" si="42"/>
        <v>0.77483703589365061</v>
      </c>
      <c r="Q176" s="956">
        <f t="shared" si="42"/>
        <v>0.7466000569785437</v>
      </c>
      <c r="R176" s="956">
        <f t="shared" si="42"/>
        <v>0.72685647221047323</v>
      </c>
      <c r="S176" s="956">
        <f t="shared" si="42"/>
        <v>0.53774287217467676</v>
      </c>
      <c r="T176" s="956">
        <f t="shared" si="42"/>
        <v>0.49478215135370596</v>
      </c>
      <c r="U176" s="956">
        <f t="shared" si="42"/>
        <v>0.38938395969233242</v>
      </c>
      <c r="V176" s="956">
        <f t="shared" si="42"/>
        <v>0.33248512578840561</v>
      </c>
      <c r="W176" s="956">
        <f t="shared" si="42"/>
        <v>0.17853976024884563</v>
      </c>
      <c r="X176" s="956">
        <f t="shared" si="42"/>
        <v>7.9864546331484612E-2</v>
      </c>
      <c r="Y176" s="956">
        <f t="shared" si="42"/>
        <v>7.713103090501959E-2</v>
      </c>
      <c r="Z176" s="956">
        <f t="shared" si="42"/>
        <v>3.6603424268806299E-2</v>
      </c>
      <c r="AA176" s="956">
        <f t="shared" si="42"/>
        <v>3.114279259932097E-2</v>
      </c>
      <c r="AB176" s="956">
        <f t="shared" si="42"/>
        <v>3.1127456961065718E-2</v>
      </c>
      <c r="AC176" s="956">
        <f t="shared" si="42"/>
        <v>3.1067029968537566E-2</v>
      </c>
      <c r="AD176" s="956">
        <f t="shared" si="42"/>
        <v>3.1060143784830699E-2</v>
      </c>
      <c r="AE176" s="956">
        <f t="shared" si="42"/>
        <v>3.1038530713196275E-2</v>
      </c>
      <c r="AF176" s="956">
        <f t="shared" si="42"/>
        <v>3.099496853974654E-2</v>
      </c>
      <c r="AG176" s="956">
        <f t="shared" si="42"/>
        <v>3.099496853974654E-2</v>
      </c>
      <c r="AH176" s="956">
        <f t="shared" si="42"/>
        <v>0</v>
      </c>
      <c r="AP176" s="891" t="s">
        <v>1281</v>
      </c>
      <c r="AQ176" s="892"/>
      <c r="AS176" s="956">
        <f t="shared" ref="AS176:AS177" si="43">IFERROR(AS86/$AR86,"")</f>
        <v>0.95346282701426144</v>
      </c>
      <c r="AT176" s="956">
        <f t="shared" si="39"/>
        <v>0.950460428757117</v>
      </c>
      <c r="AU176" s="956">
        <f t="shared" si="39"/>
        <v>0.94463870530728811</v>
      </c>
      <c r="AV176" s="956">
        <f t="shared" si="39"/>
        <v>0.80797466268787876</v>
      </c>
      <c r="AW176" s="956">
        <f t="shared" si="39"/>
        <v>0.78618896801713567</v>
      </c>
      <c r="AX176" s="956">
        <f t="shared" si="39"/>
        <v>0.78294857477619317</v>
      </c>
      <c r="AY176" s="956">
        <f t="shared" si="39"/>
        <v>0.77908573311608664</v>
      </c>
      <c r="AZ176" s="956">
        <f t="shared" si="39"/>
        <v>0.77269648316643169</v>
      </c>
      <c r="BA176" s="956">
        <f t="shared" si="39"/>
        <v>0.76786335426468699</v>
      </c>
      <c r="BB176" s="956">
        <f t="shared" ref="AT176:BS177" si="44">IFERROR(BB86/$AR86,"")</f>
        <v>0.73827874704794683</v>
      </c>
      <c r="BC176" s="956">
        <f t="shared" si="44"/>
        <v>0.69511011844827275</v>
      </c>
      <c r="BD176" s="956">
        <f t="shared" si="44"/>
        <v>0.45153140618420812</v>
      </c>
      <c r="BE176" s="956">
        <f t="shared" si="44"/>
        <v>0.40969921095509215</v>
      </c>
      <c r="BF176" s="956">
        <f t="shared" si="44"/>
        <v>0.31483074895190671</v>
      </c>
      <c r="BG176" s="956">
        <f t="shared" si="44"/>
        <v>0.27307178294857476</v>
      </c>
      <c r="BH176" s="956">
        <f t="shared" si="44"/>
        <v>0.19447851637588562</v>
      </c>
      <c r="BI176" s="956">
        <f t="shared" si="44"/>
        <v>0.14312652179484833</v>
      </c>
      <c r="BJ176" s="956">
        <f t="shared" si="44"/>
        <v>0.13104369954048661</v>
      </c>
      <c r="BK176" s="956">
        <f t="shared" si="44"/>
        <v>5.5416216612049866E-2</v>
      </c>
      <c r="BL176" s="956">
        <f t="shared" si="44"/>
        <v>4.8697435146366916E-2</v>
      </c>
      <c r="BM176" s="956">
        <f t="shared" si="44"/>
        <v>4.8679127839920913E-2</v>
      </c>
      <c r="BN176" s="956">
        <f t="shared" si="44"/>
        <v>4.8532669388352892E-2</v>
      </c>
      <c r="BO176" s="956">
        <f t="shared" si="44"/>
        <v>4.8496054775460887E-2</v>
      </c>
      <c r="BP176" s="956">
        <f t="shared" si="44"/>
        <v>4.8441132856122879E-2</v>
      </c>
      <c r="BQ176" s="956">
        <f t="shared" si="44"/>
        <v>4.8367903630338868E-2</v>
      </c>
      <c r="BR176" s="956">
        <f t="shared" si="44"/>
        <v>4.8367903630338868E-2</v>
      </c>
      <c r="BS176" s="956">
        <f t="shared" si="44"/>
        <v>0</v>
      </c>
    </row>
    <row r="177" spans="8:71">
      <c r="H177" s="956">
        <f>AVERAGE(H94:H146)</f>
        <v>0.96225393005399062</v>
      </c>
      <c r="I177" s="956">
        <f>AVERAGE(I94:I146)</f>
        <v>0.9408748071862687</v>
      </c>
      <c r="J177" s="956">
        <f>AVERAGE(J94:J146)</f>
        <v>0.93050001509596481</v>
      </c>
      <c r="K177" s="956">
        <f t="shared" ref="K177:N177" si="45">AVERAGE(K94:K146)</f>
        <v>0.86546759710148502</v>
      </c>
      <c r="L177" s="956">
        <f t="shared" si="45"/>
        <v>0.7872664755183173</v>
      </c>
      <c r="M177" s="956">
        <f t="shared" si="45"/>
        <v>0.78145103932903104</v>
      </c>
      <c r="N177" s="956">
        <f t="shared" si="45"/>
        <v>0.77520888938058607</v>
      </c>
      <c r="O177" s="956" t="str">
        <f t="shared" si="42"/>
        <v/>
      </c>
      <c r="P177" s="956" t="str">
        <f t="shared" si="42"/>
        <v/>
      </c>
      <c r="Q177" s="956" t="str">
        <f t="shared" si="42"/>
        <v/>
      </c>
      <c r="R177" s="956" t="str">
        <f t="shared" si="42"/>
        <v/>
      </c>
      <c r="S177" s="956" t="str">
        <f t="shared" si="42"/>
        <v/>
      </c>
      <c r="T177" s="956" t="str">
        <f t="shared" si="42"/>
        <v/>
      </c>
      <c r="U177" s="956" t="str">
        <f t="shared" si="42"/>
        <v/>
      </c>
      <c r="V177" s="956" t="str">
        <f t="shared" si="42"/>
        <v/>
      </c>
      <c r="W177" s="956" t="str">
        <f t="shared" si="42"/>
        <v/>
      </c>
      <c r="X177" s="956" t="str">
        <f t="shared" si="42"/>
        <v/>
      </c>
      <c r="Y177" s="956" t="str">
        <f t="shared" si="42"/>
        <v/>
      </c>
      <c r="Z177" s="956" t="str">
        <f t="shared" si="42"/>
        <v/>
      </c>
      <c r="AA177" s="956" t="str">
        <f t="shared" si="42"/>
        <v/>
      </c>
      <c r="AB177" s="956" t="str">
        <f t="shared" si="42"/>
        <v/>
      </c>
      <c r="AC177" s="956" t="str">
        <f t="shared" si="42"/>
        <v/>
      </c>
      <c r="AD177" s="956" t="str">
        <f t="shared" si="42"/>
        <v/>
      </c>
      <c r="AE177" s="956" t="str">
        <f t="shared" si="42"/>
        <v/>
      </c>
      <c r="AF177" s="956" t="str">
        <f t="shared" si="42"/>
        <v/>
      </c>
      <c r="AG177" s="956" t="str">
        <f t="shared" si="42"/>
        <v/>
      </c>
      <c r="AH177" s="956" t="str">
        <f t="shared" si="42"/>
        <v/>
      </c>
      <c r="AS177" s="956" t="str">
        <f t="shared" si="43"/>
        <v/>
      </c>
      <c r="AT177" s="956" t="str">
        <f t="shared" si="44"/>
        <v/>
      </c>
      <c r="AU177" s="956" t="str">
        <f t="shared" si="44"/>
        <v/>
      </c>
      <c r="AV177" s="956" t="str">
        <f t="shared" si="44"/>
        <v/>
      </c>
      <c r="AW177" s="956" t="str">
        <f t="shared" si="44"/>
        <v/>
      </c>
      <c r="AX177" s="956" t="str">
        <f t="shared" si="44"/>
        <v/>
      </c>
      <c r="AY177" s="956" t="str">
        <f t="shared" si="44"/>
        <v/>
      </c>
      <c r="AZ177" s="956" t="str">
        <f t="shared" si="44"/>
        <v/>
      </c>
      <c r="BA177" s="956" t="str">
        <f t="shared" si="44"/>
        <v/>
      </c>
      <c r="BB177" s="956" t="str">
        <f t="shared" si="44"/>
        <v/>
      </c>
      <c r="BC177" s="956" t="str">
        <f t="shared" si="44"/>
        <v/>
      </c>
      <c r="BD177" s="956" t="str">
        <f t="shared" si="44"/>
        <v/>
      </c>
      <c r="BE177" s="956" t="str">
        <f t="shared" si="44"/>
        <v/>
      </c>
      <c r="BF177" s="956" t="str">
        <f t="shared" si="44"/>
        <v/>
      </c>
      <c r="BG177" s="956" t="str">
        <f t="shared" si="44"/>
        <v/>
      </c>
      <c r="BH177" s="956" t="str">
        <f t="shared" si="44"/>
        <v/>
      </c>
      <c r="BI177" s="956" t="str">
        <f t="shared" si="44"/>
        <v/>
      </c>
      <c r="BJ177" s="956" t="str">
        <f t="shared" si="44"/>
        <v/>
      </c>
      <c r="BK177" s="956" t="str">
        <f t="shared" si="44"/>
        <v/>
      </c>
      <c r="BL177" s="956" t="str">
        <f t="shared" si="44"/>
        <v/>
      </c>
      <c r="BM177" s="956" t="str">
        <f t="shared" si="44"/>
        <v/>
      </c>
      <c r="BN177" s="956" t="str">
        <f t="shared" si="44"/>
        <v/>
      </c>
      <c r="BO177" s="956" t="str">
        <f t="shared" si="44"/>
        <v/>
      </c>
      <c r="BP177" s="956" t="str">
        <f t="shared" si="44"/>
        <v/>
      </c>
      <c r="BQ177" s="956" t="str">
        <f t="shared" si="44"/>
        <v/>
      </c>
      <c r="BR177" s="956" t="str">
        <f t="shared" si="44"/>
        <v/>
      </c>
      <c r="BS177" s="956" t="str">
        <f t="shared" si="44"/>
        <v/>
      </c>
    </row>
  </sheetData>
  <mergeCells count="4">
    <mergeCell ref="B1:B2"/>
    <mergeCell ref="C1:C2"/>
    <mergeCell ref="B91:B92"/>
    <mergeCell ref="C91:C9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BU329"/>
  <sheetViews>
    <sheetView topLeftCell="D20" zoomScale="90" zoomScaleNormal="90" workbookViewId="0">
      <pane xSplit="12" ySplit="100" topLeftCell="P459" activePane="bottomRight" state="frozen"/>
      <selection activeCell="D20" sqref="D20"/>
      <selection pane="topRight" activeCell="P20" sqref="P20"/>
      <selection pane="bottomLeft" activeCell="D120" sqref="D120"/>
      <selection pane="bottomRight" activeCell="S36" sqref="S36:T36"/>
    </sheetView>
  </sheetViews>
  <sheetFormatPr defaultColWidth="9" defaultRowHeight="15" outlineLevelRow="1"/>
  <cols>
    <col min="1" max="1" width="6" style="12" hidden="1" customWidth="1"/>
    <col min="2" max="2" width="24.28515625" style="12" hidden="1" customWidth="1"/>
    <col min="3" max="3" width="11.42578125" style="12" hidden="1" customWidth="1"/>
    <col min="4" max="4" width="37.28515625" style="12" customWidth="1"/>
    <col min="5" max="5" width="35" style="12" bestFit="1" customWidth="1"/>
    <col min="6" max="6" width="26.5703125" style="12" hidden="1" customWidth="1"/>
    <col min="7" max="7" width="17" style="12" hidden="1" customWidth="1"/>
    <col min="8" max="8" width="19.42578125" style="12" customWidth="1"/>
    <col min="9" max="10" width="23" style="618" hidden="1" customWidth="1"/>
    <col min="11" max="11" width="2" style="16" customWidth="1"/>
    <col min="12" max="15" width="0" style="12" hidden="1" customWidth="1"/>
    <col min="16" max="41" width="9" style="12"/>
    <col min="42" max="42" width="2" style="12" customWidth="1"/>
    <col min="43" max="43" width="12.5703125" style="12" customWidth="1"/>
    <col min="44" max="64" width="12" style="12" bestFit="1" customWidth="1"/>
    <col min="65" max="72" width="9" style="12"/>
    <col min="73" max="73" width="9" style="16"/>
    <col min="74" max="16384" width="9" style="12"/>
  </cols>
  <sheetData>
    <row r="1" spans="2:73">
      <c r="I1" s="12"/>
      <c r="J1" s="12"/>
    </row>
    <row r="2" spans="2:73">
      <c r="I2" s="12"/>
      <c r="J2" s="12"/>
    </row>
    <row r="3" spans="2:73">
      <c r="I3" s="12"/>
      <c r="J3" s="12"/>
    </row>
    <row r="4" spans="2:73">
      <c r="I4" s="12"/>
      <c r="J4" s="12"/>
    </row>
    <row r="5" spans="2:73">
      <c r="I5" s="12"/>
      <c r="J5" s="12"/>
    </row>
    <row r="6" spans="2:73">
      <c r="I6" s="12"/>
      <c r="J6" s="12"/>
    </row>
    <row r="7" spans="2:73">
      <c r="I7" s="12"/>
      <c r="J7" s="12"/>
    </row>
    <row r="8" spans="2:73">
      <c r="I8" s="12"/>
      <c r="J8" s="12"/>
    </row>
    <row r="9" spans="2:73">
      <c r="I9" s="12"/>
      <c r="J9" s="12"/>
    </row>
    <row r="10" spans="2:73">
      <c r="I10" s="12"/>
      <c r="J10" s="12"/>
    </row>
    <row r="11" spans="2:73" ht="15.75" thickBot="1">
      <c r="I11" s="12"/>
      <c r="J11" s="12"/>
    </row>
    <row r="12" spans="2:73" s="9" customFormat="1" ht="25.5" customHeight="1" outlineLevel="1" thickBot="1">
      <c r="B12" s="117" t="s">
        <v>171</v>
      </c>
      <c r="D12" s="124" t="s">
        <v>175</v>
      </c>
      <c r="E12" s="17"/>
      <c r="F12" s="174"/>
      <c r="G12" s="175"/>
      <c r="H12" s="176"/>
      <c r="K12" s="176"/>
      <c r="L12" s="174"/>
      <c r="M12" s="174"/>
      <c r="N12" s="174"/>
      <c r="O12" s="174"/>
      <c r="P12" s="174"/>
      <c r="Q12" s="177"/>
    </row>
    <row r="13" spans="2:73" s="9" customFormat="1" ht="25.5" customHeight="1" outlineLevel="1" thickBot="1">
      <c r="B13" s="538"/>
      <c r="D13" s="620" t="s">
        <v>405</v>
      </c>
      <c r="E13" s="17"/>
      <c r="F13" s="174"/>
      <c r="G13" s="175"/>
      <c r="H13" s="176"/>
      <c r="K13" s="176"/>
      <c r="L13" s="174"/>
      <c r="M13" s="174"/>
      <c r="N13" s="174"/>
      <c r="O13" s="174"/>
      <c r="P13" s="174"/>
      <c r="Q13" s="177"/>
    </row>
    <row r="14" spans="2:73" ht="30" customHeight="1" outlineLevel="1" thickBot="1">
      <c r="B14" s="88"/>
      <c r="D14" s="595" t="s">
        <v>548</v>
      </c>
      <c r="I14" s="12"/>
      <c r="J14" s="12"/>
      <c r="BU14" s="12"/>
    </row>
    <row r="15" spans="2:73" ht="26.25" customHeight="1" outlineLevel="1">
      <c r="C15" s="88"/>
      <c r="I15" s="12"/>
      <c r="J15" s="12"/>
    </row>
    <row r="16" spans="2:73" ht="23.25" customHeight="1" outlineLevel="1">
      <c r="B16" s="114" t="s">
        <v>502</v>
      </c>
      <c r="C16" s="88"/>
      <c r="D16" s="600" t="s">
        <v>611</v>
      </c>
      <c r="E16" s="591"/>
      <c r="F16" s="591"/>
      <c r="G16" s="601"/>
      <c r="H16" s="591"/>
      <c r="I16" s="591"/>
      <c r="J16" s="591"/>
      <c r="K16" s="623"/>
      <c r="L16" s="591"/>
      <c r="M16" s="591"/>
      <c r="N16" s="591"/>
      <c r="O16" s="591"/>
      <c r="P16" s="591"/>
      <c r="Q16" s="591"/>
      <c r="R16" s="591"/>
      <c r="S16" s="591"/>
      <c r="T16" s="591"/>
      <c r="U16" s="591"/>
      <c r="V16" s="591"/>
      <c r="W16" s="591"/>
      <c r="X16" s="591"/>
      <c r="Y16" s="591"/>
      <c r="Z16" s="591"/>
      <c r="AA16" s="591"/>
      <c r="AB16" s="591"/>
      <c r="AC16" s="591"/>
      <c r="AD16" s="591"/>
      <c r="AE16" s="591"/>
      <c r="AF16" s="591"/>
      <c r="AG16" s="591"/>
    </row>
    <row r="17" spans="2:73" ht="23.25" customHeight="1" outlineLevel="1">
      <c r="B17" s="668" t="s">
        <v>605</v>
      </c>
      <c r="C17" s="88"/>
      <c r="D17" s="596" t="s">
        <v>588</v>
      </c>
      <c r="E17" s="591"/>
      <c r="F17" s="591"/>
      <c r="G17" s="601"/>
      <c r="H17" s="591"/>
      <c r="I17" s="591"/>
      <c r="J17" s="591"/>
      <c r="K17" s="623"/>
      <c r="L17" s="591"/>
      <c r="M17" s="591"/>
      <c r="N17" s="591"/>
      <c r="O17" s="591"/>
      <c r="P17" s="591"/>
      <c r="Q17" s="591"/>
      <c r="R17" s="591"/>
      <c r="S17" s="591"/>
      <c r="T17" s="591"/>
      <c r="U17" s="591"/>
      <c r="V17" s="591"/>
      <c r="W17" s="591"/>
      <c r="X17" s="591"/>
      <c r="Y17" s="591"/>
      <c r="Z17" s="591"/>
      <c r="AA17" s="591"/>
      <c r="AB17" s="591"/>
      <c r="AC17" s="591"/>
      <c r="AD17" s="591"/>
      <c r="AE17" s="591"/>
      <c r="AF17" s="591"/>
      <c r="AG17" s="591"/>
    </row>
    <row r="18" spans="2:73" ht="23.25" customHeight="1" outlineLevel="1">
      <c r="C18" s="88"/>
      <c r="D18" s="596" t="s">
        <v>617</v>
      </c>
      <c r="E18" s="591"/>
      <c r="F18" s="591"/>
      <c r="G18" s="601"/>
      <c r="H18" s="591"/>
      <c r="I18" s="591"/>
      <c r="J18" s="591"/>
      <c r="K18" s="623"/>
      <c r="L18" s="591"/>
      <c r="M18" s="591"/>
      <c r="N18" s="591"/>
      <c r="O18" s="591"/>
      <c r="P18" s="591"/>
      <c r="Q18" s="591"/>
      <c r="R18" s="591"/>
      <c r="S18" s="591"/>
      <c r="T18" s="591"/>
      <c r="U18" s="591"/>
      <c r="V18" s="591"/>
      <c r="W18" s="591"/>
      <c r="X18" s="591"/>
      <c r="Y18" s="591"/>
      <c r="Z18" s="591"/>
      <c r="AA18" s="591"/>
      <c r="AB18" s="591"/>
      <c r="AC18" s="591"/>
      <c r="AD18" s="591"/>
      <c r="AE18" s="591"/>
      <c r="AF18" s="591"/>
      <c r="AG18" s="591"/>
    </row>
    <row r="19" spans="2:73" ht="23.25" customHeight="1" outlineLevel="1">
      <c r="C19" s="88"/>
      <c r="D19" s="596" t="s">
        <v>616</v>
      </c>
      <c r="E19" s="591"/>
      <c r="F19" s="591"/>
      <c r="G19" s="601"/>
      <c r="H19" s="591"/>
      <c r="I19" s="591"/>
      <c r="J19" s="591"/>
      <c r="K19" s="623"/>
      <c r="L19" s="591"/>
      <c r="M19" s="591"/>
      <c r="N19" s="591"/>
      <c r="O19" s="591"/>
      <c r="P19" s="591"/>
      <c r="Q19" s="591"/>
      <c r="R19" s="591"/>
      <c r="S19" s="591"/>
      <c r="T19" s="591"/>
      <c r="U19" s="591"/>
      <c r="V19" s="591"/>
      <c r="W19" s="591"/>
      <c r="X19" s="591"/>
      <c r="Y19" s="591"/>
      <c r="Z19" s="591"/>
      <c r="AA19" s="591"/>
      <c r="AB19" s="591"/>
      <c r="AC19" s="591"/>
      <c r="AD19" s="591"/>
      <c r="AE19" s="591"/>
      <c r="AF19" s="591"/>
      <c r="AG19" s="591"/>
    </row>
    <row r="20" spans="2:73" ht="23.25" customHeight="1" outlineLevel="1">
      <c r="C20" s="88"/>
      <c r="D20" s="596" t="s">
        <v>618</v>
      </c>
      <c r="E20" s="591"/>
      <c r="F20" s="591"/>
      <c r="G20" s="601"/>
      <c r="H20" s="591"/>
      <c r="I20" s="591"/>
      <c r="J20" s="591"/>
      <c r="K20" s="623"/>
      <c r="L20" s="591"/>
      <c r="M20" s="591"/>
      <c r="N20" s="591"/>
      <c r="O20" s="591"/>
      <c r="P20" s="591"/>
      <c r="Q20" s="591"/>
      <c r="R20" s="591"/>
      <c r="S20" s="591"/>
      <c r="T20" s="591"/>
      <c r="U20" s="591"/>
      <c r="V20" s="591"/>
      <c r="W20" s="591"/>
      <c r="X20" s="591"/>
      <c r="Y20" s="591"/>
      <c r="Z20" s="591"/>
      <c r="AA20" s="591"/>
      <c r="AB20" s="591"/>
      <c r="AC20" s="591"/>
      <c r="AD20" s="591"/>
      <c r="AE20" s="591"/>
      <c r="AF20" s="591"/>
      <c r="AG20" s="591"/>
    </row>
    <row r="21" spans="2:73" ht="23.25" customHeight="1" outlineLevel="1">
      <c r="C21" s="88"/>
      <c r="D21" s="669" t="s">
        <v>626</v>
      </c>
      <c r="E21" s="591"/>
      <c r="F21" s="591"/>
      <c r="G21" s="601"/>
      <c r="H21" s="591"/>
      <c r="I21" s="591"/>
      <c r="J21" s="591"/>
      <c r="K21" s="623"/>
      <c r="L21" s="591"/>
      <c r="M21" s="591"/>
      <c r="N21" s="591"/>
      <c r="O21" s="591"/>
      <c r="P21" s="591"/>
      <c r="Q21" s="591"/>
      <c r="R21" s="591"/>
      <c r="S21" s="591"/>
      <c r="T21" s="591"/>
      <c r="U21" s="591"/>
      <c r="V21" s="591"/>
      <c r="W21" s="591"/>
      <c r="X21" s="591"/>
      <c r="Y21" s="591"/>
      <c r="Z21" s="591"/>
      <c r="AA21" s="591"/>
      <c r="AB21" s="591"/>
      <c r="AC21" s="591"/>
      <c r="AD21" s="591"/>
      <c r="AE21" s="591"/>
      <c r="AF21" s="591"/>
      <c r="AG21" s="591"/>
    </row>
    <row r="22" spans="2:73">
      <c r="I22" s="12"/>
      <c r="J22" s="12"/>
    </row>
    <row r="23" spans="2:73" ht="15.75">
      <c r="B23" s="179" t="s">
        <v>1166</v>
      </c>
      <c r="H23" s="10"/>
      <c r="I23" s="10"/>
      <c r="J23" s="10"/>
      <c r="K23" s="12"/>
    </row>
    <row r="24" spans="2:73" s="651" customFormat="1" ht="21" customHeight="1">
      <c r="B24" s="651" t="s">
        <v>596</v>
      </c>
      <c r="C24" s="1055" t="s">
        <v>597</v>
      </c>
      <c r="D24" s="1055"/>
      <c r="E24" s="1055"/>
      <c r="F24" s="1055"/>
      <c r="G24" s="1055"/>
      <c r="H24" s="659" t="s">
        <v>594</v>
      </c>
      <c r="I24" s="659" t="s">
        <v>593</v>
      </c>
      <c r="J24" s="659" t="s">
        <v>595</v>
      </c>
      <c r="L24" s="651" t="s">
        <v>597</v>
      </c>
      <c r="AQ24" s="651" t="s">
        <v>597</v>
      </c>
      <c r="BU24" s="650"/>
    </row>
    <row r="25" spans="2:73" s="246" customFormat="1" ht="49.5" customHeight="1">
      <c r="B25" s="612" t="s">
        <v>470</v>
      </c>
      <c r="C25" s="612" t="s">
        <v>211</v>
      </c>
      <c r="D25" s="612" t="s">
        <v>471</v>
      </c>
      <c r="E25" s="612" t="s">
        <v>208</v>
      </c>
      <c r="F25" s="612" t="s">
        <v>472</v>
      </c>
      <c r="G25" s="612" t="s">
        <v>473</v>
      </c>
      <c r="H25" s="612" t="s">
        <v>474</v>
      </c>
      <c r="I25" s="619" t="s">
        <v>586</v>
      </c>
      <c r="J25" s="624" t="s">
        <v>587</v>
      </c>
      <c r="K25" s="873"/>
      <c r="L25" s="242" t="s">
        <v>475</v>
      </c>
      <c r="M25" s="243"/>
      <c r="N25" s="243"/>
      <c r="O25" s="243"/>
      <c r="P25" s="243"/>
      <c r="Q25" s="243"/>
      <c r="R25" s="243"/>
      <c r="S25" s="243"/>
      <c r="T25" s="243"/>
      <c r="U25" s="243"/>
      <c r="V25" s="243"/>
      <c r="W25" s="243"/>
      <c r="X25" s="243"/>
      <c r="Y25" s="243"/>
      <c r="Z25" s="243"/>
      <c r="AA25" s="243"/>
      <c r="AB25" s="243"/>
      <c r="AC25" s="243"/>
      <c r="AD25" s="243"/>
      <c r="AE25" s="243"/>
      <c r="AF25" s="243"/>
      <c r="AG25" s="243"/>
      <c r="AH25" s="243"/>
      <c r="AI25" s="243"/>
      <c r="AJ25" s="243"/>
      <c r="AK25" s="243"/>
      <c r="AL25" s="243"/>
      <c r="AM25" s="243"/>
      <c r="AN25" s="243"/>
      <c r="AO25" s="243"/>
      <c r="AQ25" s="242" t="s">
        <v>476</v>
      </c>
      <c r="AR25" s="243"/>
      <c r="AS25" s="243"/>
      <c r="AT25" s="243"/>
      <c r="AU25" s="243"/>
      <c r="AV25" s="243"/>
      <c r="AW25" s="243"/>
      <c r="AX25" s="243"/>
      <c r="AY25" s="243"/>
      <c r="AZ25" s="243"/>
      <c r="BA25" s="243"/>
      <c r="BB25" s="243"/>
      <c r="BC25" s="243"/>
      <c r="BD25" s="243"/>
      <c r="BE25" s="243"/>
      <c r="BF25" s="243"/>
      <c r="BG25" s="243"/>
      <c r="BH25" s="243"/>
      <c r="BI25" s="243"/>
      <c r="BJ25" s="243"/>
      <c r="BK25" s="243"/>
      <c r="BL25" s="243"/>
      <c r="BM25" s="243"/>
      <c r="BN25" s="243"/>
      <c r="BO25" s="243"/>
      <c r="BP25" s="243"/>
      <c r="BQ25" s="243"/>
      <c r="BR25" s="243"/>
      <c r="BS25" s="243"/>
      <c r="BT25" s="244"/>
      <c r="BU25" s="245"/>
    </row>
    <row r="26" spans="2:73" s="246" customFormat="1" ht="30" customHeight="1">
      <c r="B26" s="247"/>
      <c r="C26" s="247"/>
      <c r="D26" s="247"/>
      <c r="E26" s="247"/>
      <c r="F26" s="247"/>
      <c r="G26" s="247"/>
      <c r="H26" s="972"/>
      <c r="I26" s="617"/>
      <c r="J26" s="617"/>
      <c r="K26" s="874"/>
      <c r="L26" s="248">
        <v>2011</v>
      </c>
      <c r="M26" s="248">
        <v>2012</v>
      </c>
      <c r="N26" s="248">
        <v>2013</v>
      </c>
      <c r="O26" s="248">
        <v>2014</v>
      </c>
      <c r="P26" s="248">
        <v>2015</v>
      </c>
      <c r="Q26" s="248">
        <v>2016</v>
      </c>
      <c r="R26" s="248">
        <v>2017</v>
      </c>
      <c r="S26" s="248">
        <v>2018</v>
      </c>
      <c r="T26" s="248">
        <v>2019</v>
      </c>
      <c r="U26" s="248">
        <v>2020</v>
      </c>
      <c r="V26" s="248">
        <v>2021</v>
      </c>
      <c r="W26" s="248">
        <v>2022</v>
      </c>
      <c r="X26" s="248">
        <v>2023</v>
      </c>
      <c r="Y26" s="248">
        <v>2024</v>
      </c>
      <c r="Z26" s="248">
        <v>2025</v>
      </c>
      <c r="AA26" s="248">
        <v>2026</v>
      </c>
      <c r="AB26" s="248">
        <v>2027</v>
      </c>
      <c r="AC26" s="248">
        <v>2028</v>
      </c>
      <c r="AD26" s="248">
        <v>2029</v>
      </c>
      <c r="AE26" s="248">
        <v>2030</v>
      </c>
      <c r="AF26" s="248">
        <v>2031</v>
      </c>
      <c r="AG26" s="248">
        <v>2032</v>
      </c>
      <c r="AH26" s="248">
        <v>2033</v>
      </c>
      <c r="AI26" s="248">
        <v>2034</v>
      </c>
      <c r="AJ26" s="248">
        <v>2035</v>
      </c>
      <c r="AK26" s="248">
        <v>2036</v>
      </c>
      <c r="AL26" s="248">
        <v>2037</v>
      </c>
      <c r="AM26" s="248">
        <v>2038</v>
      </c>
      <c r="AN26" s="248">
        <v>2039</v>
      </c>
      <c r="AO26" s="248">
        <v>2040</v>
      </c>
      <c r="AQ26" s="248">
        <v>2011</v>
      </c>
      <c r="AR26" s="248">
        <v>2012</v>
      </c>
      <c r="AS26" s="248">
        <v>2013</v>
      </c>
      <c r="AT26" s="248">
        <v>2014</v>
      </c>
      <c r="AU26" s="248">
        <v>2015</v>
      </c>
      <c r="AV26" s="248">
        <v>2016</v>
      </c>
      <c r="AW26" s="248">
        <v>2017</v>
      </c>
      <c r="AX26" s="248">
        <v>2018</v>
      </c>
      <c r="AY26" s="248">
        <v>2019</v>
      </c>
      <c r="AZ26" s="248">
        <v>2020</v>
      </c>
      <c r="BA26" s="248">
        <v>2021</v>
      </c>
      <c r="BB26" s="248">
        <v>2022</v>
      </c>
      <c r="BC26" s="248">
        <v>2023</v>
      </c>
      <c r="BD26" s="248">
        <v>2024</v>
      </c>
      <c r="BE26" s="248">
        <v>2025</v>
      </c>
      <c r="BF26" s="248">
        <v>2026</v>
      </c>
      <c r="BG26" s="248">
        <v>2027</v>
      </c>
      <c r="BH26" s="248">
        <v>2028</v>
      </c>
      <c r="BI26" s="248">
        <v>2029</v>
      </c>
      <c r="BJ26" s="248">
        <v>2030</v>
      </c>
      <c r="BK26" s="248">
        <v>2031</v>
      </c>
      <c r="BL26" s="248">
        <v>2032</v>
      </c>
      <c r="BM26" s="248">
        <v>2033</v>
      </c>
      <c r="BN26" s="248">
        <v>2034</v>
      </c>
      <c r="BO26" s="248">
        <v>2035</v>
      </c>
      <c r="BP26" s="248">
        <v>2036</v>
      </c>
      <c r="BQ26" s="248">
        <v>2037</v>
      </c>
      <c r="BR26" s="248">
        <v>2038</v>
      </c>
      <c r="BS26" s="248">
        <v>2039</v>
      </c>
      <c r="BT26" s="248">
        <v>2040</v>
      </c>
      <c r="BU26" s="245"/>
    </row>
    <row r="27" spans="2:73" s="17" customFormat="1" ht="15.75">
      <c r="B27" s="875" t="s">
        <v>1167</v>
      </c>
      <c r="C27" s="875" t="s">
        <v>1168</v>
      </c>
      <c r="D27" s="875" t="s">
        <v>2</v>
      </c>
      <c r="E27" s="875" t="s">
        <v>1169</v>
      </c>
      <c r="F27" s="875" t="s">
        <v>29</v>
      </c>
      <c r="G27" s="875" t="s">
        <v>1170</v>
      </c>
      <c r="H27" s="875">
        <v>2011</v>
      </c>
      <c r="I27" s="625" t="s">
        <v>574</v>
      </c>
      <c r="J27" s="625" t="s">
        <v>592</v>
      </c>
      <c r="K27" s="50"/>
      <c r="L27" s="876">
        <v>4.4653145930590004</v>
      </c>
      <c r="M27" s="877">
        <v>4.4653145930590004</v>
      </c>
      <c r="N27" s="877">
        <v>4.4653145930590004</v>
      </c>
      <c r="O27" s="877">
        <v>1.3455622460417085</v>
      </c>
      <c r="P27" s="877">
        <v>0</v>
      </c>
      <c r="Q27" s="877">
        <v>0</v>
      </c>
      <c r="R27" s="877">
        <v>0</v>
      </c>
      <c r="S27" s="877">
        <v>0</v>
      </c>
      <c r="T27" s="877">
        <v>0</v>
      </c>
      <c r="U27" s="877">
        <v>0</v>
      </c>
      <c r="V27" s="877">
        <v>0</v>
      </c>
      <c r="W27" s="877">
        <v>0</v>
      </c>
      <c r="X27" s="877">
        <v>0</v>
      </c>
      <c r="Y27" s="877">
        <v>0</v>
      </c>
      <c r="Z27" s="877">
        <v>0</v>
      </c>
      <c r="AA27" s="877">
        <v>0</v>
      </c>
      <c r="AB27" s="877">
        <v>0</v>
      </c>
      <c r="AC27" s="877">
        <v>0</v>
      </c>
      <c r="AD27" s="877">
        <v>0</v>
      </c>
      <c r="AE27" s="877">
        <v>0</v>
      </c>
      <c r="AF27" s="877">
        <v>0</v>
      </c>
      <c r="AG27" s="877">
        <v>0</v>
      </c>
      <c r="AH27" s="877">
        <v>0</v>
      </c>
      <c r="AI27" s="877">
        <v>0</v>
      </c>
      <c r="AJ27" s="877">
        <v>0</v>
      </c>
      <c r="AK27" s="877">
        <v>0</v>
      </c>
      <c r="AL27" s="877">
        <v>0</v>
      </c>
      <c r="AM27" s="877">
        <v>0</v>
      </c>
      <c r="AN27" s="877">
        <v>0</v>
      </c>
      <c r="AO27" s="877">
        <v>0</v>
      </c>
      <c r="AP27" s="50"/>
      <c r="AQ27" s="876">
        <v>5189.07293312819</v>
      </c>
      <c r="AR27" s="877">
        <v>5189.07293312819</v>
      </c>
      <c r="AS27" s="877">
        <v>5189.07293312819</v>
      </c>
      <c r="AT27" s="877">
        <v>2399.2206065037481</v>
      </c>
      <c r="AU27" s="877">
        <v>0</v>
      </c>
      <c r="AV27" s="877">
        <v>0</v>
      </c>
      <c r="AW27" s="877">
        <v>0</v>
      </c>
      <c r="AX27" s="877">
        <v>0</v>
      </c>
      <c r="AY27" s="877">
        <v>0</v>
      </c>
      <c r="AZ27" s="877">
        <v>0</v>
      </c>
      <c r="BA27" s="877">
        <v>0</v>
      </c>
      <c r="BB27" s="877">
        <v>0</v>
      </c>
      <c r="BC27" s="877">
        <v>0</v>
      </c>
      <c r="BD27" s="877">
        <v>0</v>
      </c>
      <c r="BE27" s="877">
        <v>0</v>
      </c>
      <c r="BF27" s="877">
        <v>0</v>
      </c>
      <c r="BG27" s="877">
        <v>0</v>
      </c>
      <c r="BH27" s="877">
        <v>0</v>
      </c>
      <c r="BI27" s="877">
        <v>0</v>
      </c>
      <c r="BJ27" s="877">
        <v>0</v>
      </c>
      <c r="BK27" s="877">
        <v>0</v>
      </c>
      <c r="BL27" s="877">
        <v>0</v>
      </c>
      <c r="BM27" s="877">
        <v>0</v>
      </c>
      <c r="BN27" s="877">
        <v>0</v>
      </c>
      <c r="BO27" s="877">
        <v>0</v>
      </c>
      <c r="BP27" s="877">
        <v>0</v>
      </c>
      <c r="BQ27" s="877">
        <v>0</v>
      </c>
      <c r="BR27" s="877">
        <v>0</v>
      </c>
      <c r="BS27" s="877">
        <v>0</v>
      </c>
      <c r="BT27" s="878">
        <v>0</v>
      </c>
      <c r="BU27" s="16"/>
    </row>
    <row r="28" spans="2:73" s="17" customFormat="1" ht="15.75">
      <c r="B28" s="875" t="s">
        <v>1167</v>
      </c>
      <c r="C28" s="875" t="s">
        <v>1168</v>
      </c>
      <c r="D28" s="875" t="s">
        <v>1</v>
      </c>
      <c r="E28" s="875" t="s">
        <v>1169</v>
      </c>
      <c r="F28" s="875" t="s">
        <v>29</v>
      </c>
      <c r="G28" s="875" t="s">
        <v>1170</v>
      </c>
      <c r="H28" s="875">
        <v>2011</v>
      </c>
      <c r="I28" s="625" t="s">
        <v>574</v>
      </c>
      <c r="J28" s="625" t="s">
        <v>592</v>
      </c>
      <c r="K28" s="50"/>
      <c r="L28" s="876">
        <v>48.945501374522117</v>
      </c>
      <c r="M28" s="877">
        <v>48.945501374522117</v>
      </c>
      <c r="N28" s="877">
        <v>48.945501374522117</v>
      </c>
      <c r="O28" s="877">
        <v>47.585440828796628</v>
      </c>
      <c r="P28" s="877">
        <v>34.647984572387841</v>
      </c>
      <c r="Q28" s="877">
        <v>0</v>
      </c>
      <c r="R28" s="877">
        <v>0</v>
      </c>
      <c r="S28" s="877">
        <v>0</v>
      </c>
      <c r="T28" s="877">
        <v>0</v>
      </c>
      <c r="U28" s="877">
        <v>0</v>
      </c>
      <c r="V28" s="877">
        <v>0</v>
      </c>
      <c r="W28" s="877">
        <v>0</v>
      </c>
      <c r="X28" s="877">
        <v>0</v>
      </c>
      <c r="Y28" s="877">
        <v>0</v>
      </c>
      <c r="Z28" s="877">
        <v>0</v>
      </c>
      <c r="AA28" s="877">
        <v>0</v>
      </c>
      <c r="AB28" s="877">
        <v>0</v>
      </c>
      <c r="AC28" s="877">
        <v>0</v>
      </c>
      <c r="AD28" s="877">
        <v>0</v>
      </c>
      <c r="AE28" s="877">
        <v>0</v>
      </c>
      <c r="AF28" s="877">
        <v>0</v>
      </c>
      <c r="AG28" s="877">
        <v>0</v>
      </c>
      <c r="AH28" s="877">
        <v>0</v>
      </c>
      <c r="AI28" s="877">
        <v>0</v>
      </c>
      <c r="AJ28" s="877">
        <v>0</v>
      </c>
      <c r="AK28" s="877">
        <v>0</v>
      </c>
      <c r="AL28" s="877">
        <v>0</v>
      </c>
      <c r="AM28" s="877">
        <v>0</v>
      </c>
      <c r="AN28" s="877">
        <v>0</v>
      </c>
      <c r="AO28" s="877">
        <v>0</v>
      </c>
      <c r="AP28" s="50"/>
      <c r="AQ28" s="876">
        <v>355027.64117239584</v>
      </c>
      <c r="AR28" s="877">
        <v>355027.64117239584</v>
      </c>
      <c r="AS28" s="877">
        <v>355027.64117239584</v>
      </c>
      <c r="AT28" s="877">
        <v>353811.40101747768</v>
      </c>
      <c r="AU28" s="877">
        <v>263523.40642450092</v>
      </c>
      <c r="AV28" s="877">
        <v>0</v>
      </c>
      <c r="AW28" s="877">
        <v>0</v>
      </c>
      <c r="AX28" s="877">
        <v>0</v>
      </c>
      <c r="AY28" s="877">
        <v>0</v>
      </c>
      <c r="AZ28" s="877">
        <v>0</v>
      </c>
      <c r="BA28" s="877">
        <v>0</v>
      </c>
      <c r="BB28" s="877">
        <v>0</v>
      </c>
      <c r="BC28" s="877">
        <v>0</v>
      </c>
      <c r="BD28" s="877">
        <v>0</v>
      </c>
      <c r="BE28" s="877">
        <v>0</v>
      </c>
      <c r="BF28" s="877">
        <v>0</v>
      </c>
      <c r="BG28" s="877">
        <v>0</v>
      </c>
      <c r="BH28" s="877">
        <v>0</v>
      </c>
      <c r="BI28" s="877">
        <v>0</v>
      </c>
      <c r="BJ28" s="877">
        <v>0</v>
      </c>
      <c r="BK28" s="877">
        <v>0</v>
      </c>
      <c r="BL28" s="877">
        <v>0</v>
      </c>
      <c r="BM28" s="877">
        <v>0</v>
      </c>
      <c r="BN28" s="877">
        <v>0</v>
      </c>
      <c r="BO28" s="877">
        <v>0</v>
      </c>
      <c r="BP28" s="877">
        <v>0</v>
      </c>
      <c r="BQ28" s="877">
        <v>0</v>
      </c>
      <c r="BR28" s="877">
        <v>0</v>
      </c>
      <c r="BS28" s="877">
        <v>0</v>
      </c>
      <c r="BT28" s="878">
        <v>0</v>
      </c>
      <c r="BU28" s="16"/>
    </row>
    <row r="29" spans="2:73" s="17" customFormat="1" ht="16.5" customHeight="1">
      <c r="B29" s="875" t="s">
        <v>1167</v>
      </c>
      <c r="C29" s="875" t="s">
        <v>1168</v>
      </c>
      <c r="D29" s="875" t="s">
        <v>5</v>
      </c>
      <c r="E29" s="875" t="s">
        <v>1169</v>
      </c>
      <c r="F29" s="875" t="s">
        <v>29</v>
      </c>
      <c r="G29" s="875" t="s">
        <v>1170</v>
      </c>
      <c r="H29" s="875">
        <v>2011</v>
      </c>
      <c r="I29" s="625" t="s">
        <v>574</v>
      </c>
      <c r="J29" s="625" t="s">
        <v>592</v>
      </c>
      <c r="K29" s="50"/>
      <c r="L29" s="876">
        <v>47.384417492199738</v>
      </c>
      <c r="M29" s="877">
        <v>47.384417492199738</v>
      </c>
      <c r="N29" s="877">
        <v>47.384417492199738</v>
      </c>
      <c r="O29" s="877">
        <v>47.384417492199738</v>
      </c>
      <c r="P29" s="877">
        <v>44.083874731067787</v>
      </c>
      <c r="Q29" s="877">
        <v>40.478170793118117</v>
      </c>
      <c r="R29" s="877">
        <v>32.742093658119302</v>
      </c>
      <c r="S29" s="877">
        <v>32.528914339300499</v>
      </c>
      <c r="T29" s="877">
        <v>39.435161038382113</v>
      </c>
      <c r="U29" s="877">
        <v>18.706710833124518</v>
      </c>
      <c r="V29" s="877">
        <v>2.6602726431086099</v>
      </c>
      <c r="W29" s="877">
        <v>2.6591660983878787</v>
      </c>
      <c r="X29" s="877">
        <v>2.6591660983878787</v>
      </c>
      <c r="Y29" s="877">
        <v>2.4681772957460302</v>
      </c>
      <c r="Z29" s="877">
        <v>2.4681772957460302</v>
      </c>
      <c r="AA29" s="877">
        <v>2.0832331334098111</v>
      </c>
      <c r="AB29" s="877">
        <v>0</v>
      </c>
      <c r="AC29" s="877">
        <v>0</v>
      </c>
      <c r="AD29" s="877">
        <v>0</v>
      </c>
      <c r="AE29" s="877">
        <v>0</v>
      </c>
      <c r="AF29" s="877">
        <v>0</v>
      </c>
      <c r="AG29" s="877">
        <v>0</v>
      </c>
      <c r="AH29" s="877">
        <v>0</v>
      </c>
      <c r="AI29" s="877">
        <v>0</v>
      </c>
      <c r="AJ29" s="877">
        <v>0</v>
      </c>
      <c r="AK29" s="877">
        <v>0</v>
      </c>
      <c r="AL29" s="877">
        <v>0</v>
      </c>
      <c r="AM29" s="877">
        <v>0</v>
      </c>
      <c r="AN29" s="877">
        <v>0</v>
      </c>
      <c r="AO29" s="877">
        <v>0</v>
      </c>
      <c r="AP29" s="50"/>
      <c r="AQ29" s="876">
        <v>828145.23611635633</v>
      </c>
      <c r="AR29" s="877">
        <v>828145.23611635633</v>
      </c>
      <c r="AS29" s="877">
        <v>828145.23611635633</v>
      </c>
      <c r="AT29" s="877">
        <v>828145.23611635633</v>
      </c>
      <c r="AU29" s="877">
        <v>756863.75720861834</v>
      </c>
      <c r="AV29" s="877">
        <v>678991.74408785533</v>
      </c>
      <c r="AW29" s="877">
        <v>511916.49039899476</v>
      </c>
      <c r="AX29" s="877">
        <v>510049.03956614202</v>
      </c>
      <c r="AY29" s="877">
        <v>659202.53159464314</v>
      </c>
      <c r="AZ29" s="877">
        <v>211532.34731579214</v>
      </c>
      <c r="BA29" s="877">
        <v>76165.954715947475</v>
      </c>
      <c r="BB29" s="877">
        <v>67046.760369533469</v>
      </c>
      <c r="BC29" s="877">
        <v>67046.760369533469</v>
      </c>
      <c r="BD29" s="877">
        <v>49516.848609935492</v>
      </c>
      <c r="BE29" s="877">
        <v>49516.848609935492</v>
      </c>
      <c r="BF29" s="877">
        <v>44991.369421956675</v>
      </c>
      <c r="BG29" s="877">
        <v>0</v>
      </c>
      <c r="BH29" s="877">
        <v>0</v>
      </c>
      <c r="BI29" s="877">
        <v>0</v>
      </c>
      <c r="BJ29" s="877">
        <v>0</v>
      </c>
      <c r="BK29" s="877">
        <v>0</v>
      </c>
      <c r="BL29" s="877">
        <v>0</v>
      </c>
      <c r="BM29" s="877">
        <v>0</v>
      </c>
      <c r="BN29" s="877">
        <v>0</v>
      </c>
      <c r="BO29" s="877">
        <v>0</v>
      </c>
      <c r="BP29" s="877">
        <v>0</v>
      </c>
      <c r="BQ29" s="877">
        <v>0</v>
      </c>
      <c r="BR29" s="877">
        <v>0</v>
      </c>
      <c r="BS29" s="877">
        <v>0</v>
      </c>
      <c r="BT29" s="878">
        <v>0</v>
      </c>
      <c r="BU29" s="16"/>
    </row>
    <row r="30" spans="2:73" s="17" customFormat="1" ht="15.75">
      <c r="B30" s="875" t="s">
        <v>1167</v>
      </c>
      <c r="C30" s="875" t="s">
        <v>1168</v>
      </c>
      <c r="D30" s="875" t="s">
        <v>4</v>
      </c>
      <c r="E30" s="875" t="s">
        <v>1169</v>
      </c>
      <c r="F30" s="875" t="s">
        <v>29</v>
      </c>
      <c r="G30" s="875" t="s">
        <v>1170</v>
      </c>
      <c r="H30" s="875">
        <v>2011</v>
      </c>
      <c r="I30" s="625" t="s">
        <v>574</v>
      </c>
      <c r="J30" s="625" t="s">
        <v>592</v>
      </c>
      <c r="K30" s="50"/>
      <c r="L30" s="876">
        <v>38.096534721325746</v>
      </c>
      <c r="M30" s="877">
        <v>38.096534721325746</v>
      </c>
      <c r="N30" s="877">
        <v>38.096534721325746</v>
      </c>
      <c r="O30" s="877">
        <v>38.096534721325746</v>
      </c>
      <c r="P30" s="877">
        <v>35.419933543781319</v>
      </c>
      <c r="Q30" s="877">
        <v>32.495859503642912</v>
      </c>
      <c r="R30" s="877">
        <v>27.873808034379522</v>
      </c>
      <c r="S30" s="877">
        <v>27.62137665050837</v>
      </c>
      <c r="T30" s="877">
        <v>33.222051868191194</v>
      </c>
      <c r="U30" s="877">
        <v>16.412151726483717</v>
      </c>
      <c r="V30" s="877">
        <v>1.9950011353896917</v>
      </c>
      <c r="W30" s="877">
        <v>1.9937518238743321</v>
      </c>
      <c r="X30" s="877">
        <v>1.9937518238743321</v>
      </c>
      <c r="Y30" s="877">
        <v>1.9391157884628689</v>
      </c>
      <c r="Z30" s="877">
        <v>1.9391157884628689</v>
      </c>
      <c r="AA30" s="877">
        <v>1.8284038553609416</v>
      </c>
      <c r="AB30" s="877">
        <v>0</v>
      </c>
      <c r="AC30" s="877">
        <v>0</v>
      </c>
      <c r="AD30" s="877">
        <v>0</v>
      </c>
      <c r="AE30" s="877">
        <v>0</v>
      </c>
      <c r="AF30" s="877">
        <v>0</v>
      </c>
      <c r="AG30" s="877">
        <v>0</v>
      </c>
      <c r="AH30" s="877">
        <v>0</v>
      </c>
      <c r="AI30" s="877">
        <v>0</v>
      </c>
      <c r="AJ30" s="877">
        <v>0</v>
      </c>
      <c r="AK30" s="877">
        <v>0</v>
      </c>
      <c r="AL30" s="877">
        <v>0</v>
      </c>
      <c r="AM30" s="877">
        <v>0</v>
      </c>
      <c r="AN30" s="877">
        <v>0</v>
      </c>
      <c r="AO30" s="877">
        <v>0</v>
      </c>
      <c r="AP30" s="50"/>
      <c r="AQ30" s="876">
        <v>644008.9432445626</v>
      </c>
      <c r="AR30" s="877">
        <v>644008.9432445626</v>
      </c>
      <c r="AS30" s="877">
        <v>644008.9432445626</v>
      </c>
      <c r="AT30" s="877">
        <v>644008.9432445626</v>
      </c>
      <c r="AU30" s="877">
        <v>586202.66585637734</v>
      </c>
      <c r="AV30" s="877">
        <v>523051.7427805296</v>
      </c>
      <c r="AW30" s="877">
        <v>423229.77767931536</v>
      </c>
      <c r="AX30" s="877">
        <v>421018.47875660408</v>
      </c>
      <c r="AY30" s="877">
        <v>541975.67922063696</v>
      </c>
      <c r="AZ30" s="877">
        <v>178934.01331555436</v>
      </c>
      <c r="BA30" s="877">
        <v>56099.925081835725</v>
      </c>
      <c r="BB30" s="877">
        <v>45804.169027574884</v>
      </c>
      <c r="BC30" s="877">
        <v>45804.169027574884</v>
      </c>
      <c r="BD30" s="877">
        <v>40789.399227414026</v>
      </c>
      <c r="BE30" s="877">
        <v>40789.399227414026</v>
      </c>
      <c r="BF30" s="877">
        <v>39487.847994443073</v>
      </c>
      <c r="BG30" s="877">
        <v>0</v>
      </c>
      <c r="BH30" s="877">
        <v>0</v>
      </c>
      <c r="BI30" s="877">
        <v>0</v>
      </c>
      <c r="BJ30" s="877">
        <v>0</v>
      </c>
      <c r="BK30" s="877">
        <v>0</v>
      </c>
      <c r="BL30" s="877">
        <v>0</v>
      </c>
      <c r="BM30" s="877">
        <v>0</v>
      </c>
      <c r="BN30" s="877">
        <v>0</v>
      </c>
      <c r="BO30" s="877">
        <v>0</v>
      </c>
      <c r="BP30" s="877">
        <v>0</v>
      </c>
      <c r="BQ30" s="877">
        <v>0</v>
      </c>
      <c r="BR30" s="877">
        <v>0</v>
      </c>
      <c r="BS30" s="877">
        <v>0</v>
      </c>
      <c r="BT30" s="878">
        <v>0</v>
      </c>
      <c r="BU30" s="16"/>
    </row>
    <row r="31" spans="2:73" s="17" customFormat="1" ht="15.75">
      <c r="B31" s="875" t="s">
        <v>1167</v>
      </c>
      <c r="C31" s="875" t="s">
        <v>1168</v>
      </c>
      <c r="D31" s="875" t="s">
        <v>3</v>
      </c>
      <c r="E31" s="875" t="s">
        <v>1169</v>
      </c>
      <c r="F31" s="875" t="s">
        <v>29</v>
      </c>
      <c r="G31" s="875" t="s">
        <v>1170</v>
      </c>
      <c r="H31" s="875">
        <v>2011</v>
      </c>
      <c r="I31" s="625" t="s">
        <v>574</v>
      </c>
      <c r="J31" s="625" t="s">
        <v>592</v>
      </c>
      <c r="K31" s="50"/>
      <c r="L31" s="876">
        <v>1130.8267092486012</v>
      </c>
      <c r="M31" s="877">
        <v>1130.8267092486012</v>
      </c>
      <c r="N31" s="877">
        <v>1130.8267092486012</v>
      </c>
      <c r="O31" s="877">
        <v>1130.8267092486012</v>
      </c>
      <c r="P31" s="877">
        <v>1130.8267092486012</v>
      </c>
      <c r="Q31" s="877">
        <v>1130.8267092486012</v>
      </c>
      <c r="R31" s="877">
        <v>1130.8267092486012</v>
      </c>
      <c r="S31" s="877">
        <v>1130.8267092486012</v>
      </c>
      <c r="T31" s="877">
        <v>1130.8267092486012</v>
      </c>
      <c r="U31" s="877">
        <v>1130.8267092486012</v>
      </c>
      <c r="V31" s="877">
        <v>1130.8267092486012</v>
      </c>
      <c r="W31" s="877">
        <v>1130.8267092486012</v>
      </c>
      <c r="X31" s="877">
        <v>1130.8267092486012</v>
      </c>
      <c r="Y31" s="877">
        <v>1130.8267092486012</v>
      </c>
      <c r="Z31" s="877">
        <v>1130.8267092486012</v>
      </c>
      <c r="AA31" s="877">
        <v>1130.8267092486012</v>
      </c>
      <c r="AB31" s="877">
        <v>1130.8267092486012</v>
      </c>
      <c r="AC31" s="877">
        <v>1130.8267092486012</v>
      </c>
      <c r="AD31" s="877">
        <v>901.542522019942</v>
      </c>
      <c r="AE31" s="877">
        <v>0</v>
      </c>
      <c r="AF31" s="877">
        <v>0</v>
      </c>
      <c r="AG31" s="877">
        <v>0</v>
      </c>
      <c r="AH31" s="877">
        <v>0</v>
      </c>
      <c r="AI31" s="877">
        <v>0</v>
      </c>
      <c r="AJ31" s="877">
        <v>0</v>
      </c>
      <c r="AK31" s="877">
        <v>0</v>
      </c>
      <c r="AL31" s="877">
        <v>0</v>
      </c>
      <c r="AM31" s="877">
        <v>0</v>
      </c>
      <c r="AN31" s="877">
        <v>0</v>
      </c>
      <c r="AO31" s="877">
        <v>0</v>
      </c>
      <c r="AP31" s="50"/>
      <c r="AQ31" s="876">
        <v>2057629.0370242209</v>
      </c>
      <c r="AR31" s="877">
        <v>2057629.0370242209</v>
      </c>
      <c r="AS31" s="877">
        <v>2057629.0370242209</v>
      </c>
      <c r="AT31" s="877">
        <v>2057629.0370242209</v>
      </c>
      <c r="AU31" s="877">
        <v>2057629.0370242209</v>
      </c>
      <c r="AV31" s="877">
        <v>2057629.0370242209</v>
      </c>
      <c r="AW31" s="877">
        <v>2057629.0370242209</v>
      </c>
      <c r="AX31" s="877">
        <v>2057629.0370242209</v>
      </c>
      <c r="AY31" s="877">
        <v>2057629.0370242209</v>
      </c>
      <c r="AZ31" s="877">
        <v>2057629.0370242209</v>
      </c>
      <c r="BA31" s="877">
        <v>2057629.0370242209</v>
      </c>
      <c r="BB31" s="877">
        <v>2057629.0370242209</v>
      </c>
      <c r="BC31" s="877">
        <v>2057629.0370242209</v>
      </c>
      <c r="BD31" s="877">
        <v>2057629.0370242209</v>
      </c>
      <c r="BE31" s="877">
        <v>2057629.0370242209</v>
      </c>
      <c r="BF31" s="877">
        <v>2057629.0370242209</v>
      </c>
      <c r="BG31" s="877">
        <v>2057629.0370242209</v>
      </c>
      <c r="BH31" s="877">
        <v>2057629.0370242209</v>
      </c>
      <c r="BI31" s="877">
        <v>1852562.3916144166</v>
      </c>
      <c r="BJ31" s="877">
        <v>0</v>
      </c>
      <c r="BK31" s="877">
        <v>0</v>
      </c>
      <c r="BL31" s="877">
        <v>0</v>
      </c>
      <c r="BM31" s="877">
        <v>0</v>
      </c>
      <c r="BN31" s="877">
        <v>0</v>
      </c>
      <c r="BO31" s="877">
        <v>0</v>
      </c>
      <c r="BP31" s="877">
        <v>0</v>
      </c>
      <c r="BQ31" s="877">
        <v>0</v>
      </c>
      <c r="BR31" s="877">
        <v>0</v>
      </c>
      <c r="BS31" s="877">
        <v>0</v>
      </c>
      <c r="BT31" s="878">
        <v>0</v>
      </c>
      <c r="BU31" s="16"/>
    </row>
    <row r="32" spans="2:73" s="17" customFormat="1" ht="15.75">
      <c r="B32" s="875" t="s">
        <v>1167</v>
      </c>
      <c r="C32" s="875" t="s">
        <v>1168</v>
      </c>
      <c r="D32" s="875" t="s">
        <v>6</v>
      </c>
      <c r="E32" s="875" t="s">
        <v>1169</v>
      </c>
      <c r="F32" s="875" t="s">
        <v>29</v>
      </c>
      <c r="G32" s="875" t="s">
        <v>1170</v>
      </c>
      <c r="H32" s="875">
        <v>2011</v>
      </c>
      <c r="I32" s="625" t="s">
        <v>574</v>
      </c>
      <c r="J32" s="625" t="s">
        <v>592</v>
      </c>
      <c r="K32" s="50"/>
      <c r="L32" s="876">
        <v>0</v>
      </c>
      <c r="M32" s="877">
        <v>0</v>
      </c>
      <c r="N32" s="877">
        <v>0</v>
      </c>
      <c r="O32" s="877">
        <v>0</v>
      </c>
      <c r="P32" s="877">
        <v>0</v>
      </c>
      <c r="Q32" s="877">
        <v>0</v>
      </c>
      <c r="R32" s="877">
        <v>0</v>
      </c>
      <c r="S32" s="877">
        <v>0</v>
      </c>
      <c r="T32" s="877">
        <v>0</v>
      </c>
      <c r="U32" s="877">
        <v>0</v>
      </c>
      <c r="V32" s="877">
        <v>0</v>
      </c>
      <c r="W32" s="877">
        <v>0</v>
      </c>
      <c r="X32" s="877">
        <v>0</v>
      </c>
      <c r="Y32" s="877">
        <v>0</v>
      </c>
      <c r="Z32" s="877">
        <v>0</v>
      </c>
      <c r="AA32" s="877">
        <v>0</v>
      </c>
      <c r="AB32" s="877">
        <v>0</v>
      </c>
      <c r="AC32" s="877">
        <v>0</v>
      </c>
      <c r="AD32" s="877">
        <v>0</v>
      </c>
      <c r="AE32" s="877">
        <v>0</v>
      </c>
      <c r="AF32" s="877">
        <v>0</v>
      </c>
      <c r="AG32" s="877">
        <v>0</v>
      </c>
      <c r="AH32" s="877">
        <v>0</v>
      </c>
      <c r="AI32" s="877">
        <v>0</v>
      </c>
      <c r="AJ32" s="877">
        <v>0</v>
      </c>
      <c r="AK32" s="877">
        <v>0</v>
      </c>
      <c r="AL32" s="877">
        <v>0</v>
      </c>
      <c r="AM32" s="877">
        <v>0</v>
      </c>
      <c r="AN32" s="877">
        <v>0</v>
      </c>
      <c r="AO32" s="877">
        <v>0</v>
      </c>
      <c r="AP32" s="50"/>
      <c r="AQ32" s="876">
        <v>0</v>
      </c>
      <c r="AR32" s="877">
        <v>0</v>
      </c>
      <c r="AS32" s="877">
        <v>0</v>
      </c>
      <c r="AT32" s="877">
        <v>0</v>
      </c>
      <c r="AU32" s="877">
        <v>0</v>
      </c>
      <c r="AV32" s="877">
        <v>0</v>
      </c>
      <c r="AW32" s="877">
        <v>0</v>
      </c>
      <c r="AX32" s="877">
        <v>0</v>
      </c>
      <c r="AY32" s="877">
        <v>0</v>
      </c>
      <c r="AZ32" s="877">
        <v>0</v>
      </c>
      <c r="BA32" s="877">
        <v>0</v>
      </c>
      <c r="BB32" s="877">
        <v>0</v>
      </c>
      <c r="BC32" s="877">
        <v>0</v>
      </c>
      <c r="BD32" s="877">
        <v>0</v>
      </c>
      <c r="BE32" s="877">
        <v>0</v>
      </c>
      <c r="BF32" s="877">
        <v>0</v>
      </c>
      <c r="BG32" s="877">
        <v>0</v>
      </c>
      <c r="BH32" s="877">
        <v>0</v>
      </c>
      <c r="BI32" s="877">
        <v>0</v>
      </c>
      <c r="BJ32" s="877">
        <v>0</v>
      </c>
      <c r="BK32" s="877">
        <v>0</v>
      </c>
      <c r="BL32" s="877">
        <v>0</v>
      </c>
      <c r="BM32" s="877">
        <v>0</v>
      </c>
      <c r="BN32" s="877">
        <v>0</v>
      </c>
      <c r="BO32" s="877">
        <v>0</v>
      </c>
      <c r="BP32" s="877">
        <v>0</v>
      </c>
      <c r="BQ32" s="877">
        <v>0</v>
      </c>
      <c r="BR32" s="877">
        <v>0</v>
      </c>
      <c r="BS32" s="877">
        <v>0</v>
      </c>
      <c r="BT32" s="878">
        <v>0</v>
      </c>
      <c r="BU32" s="16"/>
    </row>
    <row r="33" spans="2:73" s="17" customFormat="1" ht="15.75">
      <c r="B33" s="875" t="s">
        <v>1167</v>
      </c>
      <c r="C33" s="875" t="s">
        <v>1171</v>
      </c>
      <c r="D33" s="875" t="s">
        <v>1172</v>
      </c>
      <c r="E33" s="875" t="s">
        <v>1169</v>
      </c>
      <c r="F33" s="875" t="s">
        <v>1173</v>
      </c>
      <c r="G33" s="875" t="s">
        <v>1174</v>
      </c>
      <c r="H33" s="875">
        <v>2011</v>
      </c>
      <c r="I33" s="625" t="s">
        <v>574</v>
      </c>
      <c r="J33" s="625" t="s">
        <v>592</v>
      </c>
      <c r="K33" s="50"/>
      <c r="L33" s="876">
        <v>57.643700000000003</v>
      </c>
      <c r="M33" s="877">
        <v>0</v>
      </c>
      <c r="N33" s="877">
        <v>0</v>
      </c>
      <c r="O33" s="877">
        <v>0</v>
      </c>
      <c r="P33" s="877">
        <v>0</v>
      </c>
      <c r="Q33" s="877">
        <v>0</v>
      </c>
      <c r="R33" s="877">
        <v>0</v>
      </c>
      <c r="S33" s="877">
        <v>0</v>
      </c>
      <c r="T33" s="877">
        <v>0</v>
      </c>
      <c r="U33" s="877">
        <v>0</v>
      </c>
      <c r="V33" s="877">
        <v>0</v>
      </c>
      <c r="W33" s="877">
        <v>0</v>
      </c>
      <c r="X33" s="877">
        <v>0</v>
      </c>
      <c r="Y33" s="877">
        <v>0</v>
      </c>
      <c r="Z33" s="877">
        <v>0</v>
      </c>
      <c r="AA33" s="877">
        <v>0</v>
      </c>
      <c r="AB33" s="877">
        <v>0</v>
      </c>
      <c r="AC33" s="877">
        <v>0</v>
      </c>
      <c r="AD33" s="877">
        <v>0</v>
      </c>
      <c r="AE33" s="877">
        <v>0</v>
      </c>
      <c r="AF33" s="877">
        <v>0</v>
      </c>
      <c r="AG33" s="877">
        <v>0</v>
      </c>
      <c r="AH33" s="877">
        <v>0</v>
      </c>
      <c r="AI33" s="877">
        <v>0</v>
      </c>
      <c r="AJ33" s="877">
        <v>0</v>
      </c>
      <c r="AK33" s="877">
        <v>0</v>
      </c>
      <c r="AL33" s="877">
        <v>0</v>
      </c>
      <c r="AM33" s="877">
        <v>0</v>
      </c>
      <c r="AN33" s="877">
        <v>0</v>
      </c>
      <c r="AO33" s="877">
        <v>0</v>
      </c>
      <c r="AP33" s="50"/>
      <c r="AQ33" s="876">
        <v>2250.5829999999996</v>
      </c>
      <c r="AR33" s="877">
        <v>0</v>
      </c>
      <c r="AS33" s="877">
        <v>0</v>
      </c>
      <c r="AT33" s="877">
        <v>0</v>
      </c>
      <c r="AU33" s="877">
        <v>0</v>
      </c>
      <c r="AV33" s="877">
        <v>0</v>
      </c>
      <c r="AW33" s="877">
        <v>0</v>
      </c>
      <c r="AX33" s="877">
        <v>0</v>
      </c>
      <c r="AY33" s="877">
        <v>0</v>
      </c>
      <c r="AZ33" s="877">
        <v>0</v>
      </c>
      <c r="BA33" s="877">
        <v>0</v>
      </c>
      <c r="BB33" s="877">
        <v>0</v>
      </c>
      <c r="BC33" s="877">
        <v>0</v>
      </c>
      <c r="BD33" s="877">
        <v>0</v>
      </c>
      <c r="BE33" s="877">
        <v>0</v>
      </c>
      <c r="BF33" s="877">
        <v>0</v>
      </c>
      <c r="BG33" s="877">
        <v>0</v>
      </c>
      <c r="BH33" s="877">
        <v>0</v>
      </c>
      <c r="BI33" s="877">
        <v>0</v>
      </c>
      <c r="BJ33" s="877">
        <v>0</v>
      </c>
      <c r="BK33" s="877">
        <v>0</v>
      </c>
      <c r="BL33" s="877">
        <v>0</v>
      </c>
      <c r="BM33" s="877">
        <v>0</v>
      </c>
      <c r="BN33" s="877">
        <v>0</v>
      </c>
      <c r="BO33" s="877">
        <v>0</v>
      </c>
      <c r="BP33" s="877">
        <v>0</v>
      </c>
      <c r="BQ33" s="877">
        <v>0</v>
      </c>
      <c r="BR33" s="877">
        <v>0</v>
      </c>
      <c r="BS33" s="877">
        <v>0</v>
      </c>
      <c r="BT33" s="878">
        <v>0</v>
      </c>
      <c r="BU33" s="16"/>
    </row>
    <row r="34" spans="2:73" s="17" customFormat="1" ht="15.75">
      <c r="B34" s="875" t="s">
        <v>1167</v>
      </c>
      <c r="C34" s="875" t="s">
        <v>1171</v>
      </c>
      <c r="D34" s="875" t="s">
        <v>22</v>
      </c>
      <c r="E34" s="875" t="s">
        <v>1169</v>
      </c>
      <c r="F34" s="875" t="s">
        <v>1173</v>
      </c>
      <c r="G34" s="875" t="s">
        <v>1170</v>
      </c>
      <c r="H34" s="875">
        <v>2011</v>
      </c>
      <c r="I34" s="625" t="s">
        <v>574</v>
      </c>
      <c r="J34" s="625" t="s">
        <v>592</v>
      </c>
      <c r="K34" s="50"/>
      <c r="L34" s="876">
        <v>472.79476174267575</v>
      </c>
      <c r="M34" s="877">
        <v>472.79476174267575</v>
      </c>
      <c r="N34" s="877">
        <v>472.79476174267575</v>
      </c>
      <c r="O34" s="877">
        <v>472.79476174267575</v>
      </c>
      <c r="P34" s="877">
        <v>472.79476174267575</v>
      </c>
      <c r="Q34" s="877">
        <v>472.79476174267575</v>
      </c>
      <c r="R34" s="877">
        <v>472.79476174267575</v>
      </c>
      <c r="S34" s="877">
        <v>472.79476174267575</v>
      </c>
      <c r="T34" s="877">
        <v>347.99484870460464</v>
      </c>
      <c r="U34" s="877">
        <v>347.99484870460464</v>
      </c>
      <c r="V34" s="877">
        <v>65.683879066211503</v>
      </c>
      <c r="W34" s="877">
        <v>65.683879066211503</v>
      </c>
      <c r="X34" s="877">
        <v>65.683879066211503</v>
      </c>
      <c r="Y34" s="877">
        <v>65.683879066211503</v>
      </c>
      <c r="Z34" s="877">
        <v>65.683879066211503</v>
      </c>
      <c r="AA34" s="877">
        <v>0</v>
      </c>
      <c r="AB34" s="877">
        <v>0</v>
      </c>
      <c r="AC34" s="877">
        <v>0</v>
      </c>
      <c r="AD34" s="877">
        <v>0</v>
      </c>
      <c r="AE34" s="877">
        <v>0</v>
      </c>
      <c r="AF34" s="877">
        <v>0</v>
      </c>
      <c r="AG34" s="877">
        <v>0</v>
      </c>
      <c r="AH34" s="877">
        <v>0</v>
      </c>
      <c r="AI34" s="877">
        <v>0</v>
      </c>
      <c r="AJ34" s="877">
        <v>0</v>
      </c>
      <c r="AK34" s="877">
        <v>0</v>
      </c>
      <c r="AL34" s="877">
        <v>0</v>
      </c>
      <c r="AM34" s="877">
        <v>0</v>
      </c>
      <c r="AN34" s="877">
        <v>0</v>
      </c>
      <c r="AO34" s="877">
        <v>0</v>
      </c>
      <c r="AP34" s="50"/>
      <c r="AQ34" s="876">
        <v>2302031.5795068657</v>
      </c>
      <c r="AR34" s="877">
        <v>2302031.5795068657</v>
      </c>
      <c r="AS34" s="877">
        <v>2302031.5795068657</v>
      </c>
      <c r="AT34" s="877">
        <v>2302031.5795068657</v>
      </c>
      <c r="AU34" s="877">
        <v>2302031.5795068657</v>
      </c>
      <c r="AV34" s="877">
        <v>2302031.5795068657</v>
      </c>
      <c r="AW34" s="877">
        <v>2302031.5795068657</v>
      </c>
      <c r="AX34" s="877">
        <v>2302031.5795068657</v>
      </c>
      <c r="AY34" s="877">
        <v>1806697.7526319013</v>
      </c>
      <c r="AZ34" s="877">
        <v>1806697.7526319013</v>
      </c>
      <c r="BA34" s="877">
        <v>339434.59095100465</v>
      </c>
      <c r="BB34" s="877">
        <v>339434.59095100465</v>
      </c>
      <c r="BC34" s="877">
        <v>339434.59095100465</v>
      </c>
      <c r="BD34" s="877">
        <v>339434.59095100465</v>
      </c>
      <c r="BE34" s="877">
        <v>339434.59095100465</v>
      </c>
      <c r="BF34" s="877">
        <v>0</v>
      </c>
      <c r="BG34" s="877">
        <v>0</v>
      </c>
      <c r="BH34" s="877">
        <v>0</v>
      </c>
      <c r="BI34" s="877">
        <v>0</v>
      </c>
      <c r="BJ34" s="877">
        <v>0</v>
      </c>
      <c r="BK34" s="877">
        <v>0</v>
      </c>
      <c r="BL34" s="877">
        <v>0</v>
      </c>
      <c r="BM34" s="877">
        <v>0</v>
      </c>
      <c r="BN34" s="877">
        <v>0</v>
      </c>
      <c r="BO34" s="877">
        <v>0</v>
      </c>
      <c r="BP34" s="877">
        <v>0</v>
      </c>
      <c r="BQ34" s="877">
        <v>0</v>
      </c>
      <c r="BR34" s="877">
        <v>0</v>
      </c>
      <c r="BS34" s="877">
        <v>0</v>
      </c>
      <c r="BT34" s="878">
        <v>0</v>
      </c>
      <c r="BU34" s="16"/>
    </row>
    <row r="35" spans="2:73" s="17" customFormat="1" ht="15.75">
      <c r="B35" s="875" t="s">
        <v>1167</v>
      </c>
      <c r="C35" s="875" t="s">
        <v>1171</v>
      </c>
      <c r="D35" s="875" t="s">
        <v>20</v>
      </c>
      <c r="E35" s="875" t="s">
        <v>1169</v>
      </c>
      <c r="F35" s="875" t="s">
        <v>1173</v>
      </c>
      <c r="G35" s="875" t="s">
        <v>1170</v>
      </c>
      <c r="H35" s="875">
        <v>2011</v>
      </c>
      <c r="I35" s="625" t="s">
        <v>574</v>
      </c>
      <c r="J35" s="625" t="s">
        <v>592</v>
      </c>
      <c r="K35" s="50"/>
      <c r="L35" s="876">
        <v>0</v>
      </c>
      <c r="M35" s="877">
        <v>0</v>
      </c>
      <c r="N35" s="877">
        <v>0</v>
      </c>
      <c r="O35" s="877">
        <v>0</v>
      </c>
      <c r="P35" s="877">
        <v>0</v>
      </c>
      <c r="Q35" s="877">
        <v>0</v>
      </c>
      <c r="R35" s="877">
        <v>0</v>
      </c>
      <c r="S35" s="877">
        <v>0</v>
      </c>
      <c r="T35" s="877">
        <v>0</v>
      </c>
      <c r="U35" s="877">
        <v>0</v>
      </c>
      <c r="V35" s="877">
        <v>0</v>
      </c>
      <c r="W35" s="877">
        <v>0</v>
      </c>
      <c r="X35" s="877">
        <v>0</v>
      </c>
      <c r="Y35" s="877">
        <v>0</v>
      </c>
      <c r="Z35" s="877">
        <v>0</v>
      </c>
      <c r="AA35" s="877">
        <v>0</v>
      </c>
      <c r="AB35" s="877">
        <v>0</v>
      </c>
      <c r="AC35" s="877">
        <v>0</v>
      </c>
      <c r="AD35" s="877">
        <v>0</v>
      </c>
      <c r="AE35" s="877">
        <v>0</v>
      </c>
      <c r="AF35" s="877">
        <v>0</v>
      </c>
      <c r="AG35" s="877">
        <v>0</v>
      </c>
      <c r="AH35" s="877">
        <v>0</v>
      </c>
      <c r="AI35" s="877">
        <v>0</v>
      </c>
      <c r="AJ35" s="877">
        <v>0</v>
      </c>
      <c r="AK35" s="877">
        <v>0</v>
      </c>
      <c r="AL35" s="877">
        <v>0</v>
      </c>
      <c r="AM35" s="877">
        <v>0</v>
      </c>
      <c r="AN35" s="877">
        <v>0</v>
      </c>
      <c r="AO35" s="877">
        <v>0</v>
      </c>
      <c r="AP35" s="50"/>
      <c r="AQ35" s="876">
        <v>0</v>
      </c>
      <c r="AR35" s="877">
        <v>0</v>
      </c>
      <c r="AS35" s="877">
        <v>0</v>
      </c>
      <c r="AT35" s="877">
        <v>0</v>
      </c>
      <c r="AU35" s="877">
        <v>0</v>
      </c>
      <c r="AV35" s="877">
        <v>0</v>
      </c>
      <c r="AW35" s="877">
        <v>0</v>
      </c>
      <c r="AX35" s="877">
        <v>0</v>
      </c>
      <c r="AY35" s="877">
        <v>0</v>
      </c>
      <c r="AZ35" s="877">
        <v>0</v>
      </c>
      <c r="BA35" s="877">
        <v>0</v>
      </c>
      <c r="BB35" s="877">
        <v>0</v>
      </c>
      <c r="BC35" s="877">
        <v>0</v>
      </c>
      <c r="BD35" s="877">
        <v>0</v>
      </c>
      <c r="BE35" s="877">
        <v>0</v>
      </c>
      <c r="BF35" s="877">
        <v>0</v>
      </c>
      <c r="BG35" s="877">
        <v>0</v>
      </c>
      <c r="BH35" s="877">
        <v>0</v>
      </c>
      <c r="BI35" s="877">
        <v>0</v>
      </c>
      <c r="BJ35" s="877">
        <v>0</v>
      </c>
      <c r="BK35" s="877">
        <v>0</v>
      </c>
      <c r="BL35" s="877">
        <v>0</v>
      </c>
      <c r="BM35" s="877">
        <v>0</v>
      </c>
      <c r="BN35" s="877">
        <v>0</v>
      </c>
      <c r="BO35" s="877">
        <v>0</v>
      </c>
      <c r="BP35" s="877">
        <v>0</v>
      </c>
      <c r="BQ35" s="877">
        <v>0</v>
      </c>
      <c r="BR35" s="877">
        <v>0</v>
      </c>
      <c r="BS35" s="877">
        <v>0</v>
      </c>
      <c r="BT35" s="878">
        <v>0</v>
      </c>
      <c r="BU35" s="16"/>
    </row>
    <row r="36" spans="2:73" s="17" customFormat="1" ht="15.75">
      <c r="B36" s="875" t="s">
        <v>1167</v>
      </c>
      <c r="C36" s="875" t="s">
        <v>1175</v>
      </c>
      <c r="D36" s="875" t="s">
        <v>9</v>
      </c>
      <c r="E36" s="875" t="s">
        <v>1169</v>
      </c>
      <c r="F36" s="875" t="s">
        <v>1175</v>
      </c>
      <c r="G36" s="875" t="s">
        <v>1174</v>
      </c>
      <c r="H36" s="875">
        <v>2011</v>
      </c>
      <c r="I36" s="625" t="s">
        <v>574</v>
      </c>
      <c r="J36" s="625" t="s">
        <v>592</v>
      </c>
      <c r="K36" s="50"/>
      <c r="L36" s="876">
        <v>2276.2950000000001</v>
      </c>
      <c r="M36" s="877">
        <v>0</v>
      </c>
      <c r="N36" s="877">
        <v>0</v>
      </c>
      <c r="O36" s="877">
        <v>0</v>
      </c>
      <c r="P36" s="877">
        <v>0</v>
      </c>
      <c r="Q36" s="877">
        <v>0</v>
      </c>
      <c r="R36" s="877">
        <v>0</v>
      </c>
      <c r="S36" s="877">
        <v>0</v>
      </c>
      <c r="T36" s="877">
        <v>0</v>
      </c>
      <c r="U36" s="877">
        <v>0</v>
      </c>
      <c r="V36" s="877">
        <v>0</v>
      </c>
      <c r="W36" s="877">
        <v>0</v>
      </c>
      <c r="X36" s="877">
        <v>0</v>
      </c>
      <c r="Y36" s="877">
        <v>0</v>
      </c>
      <c r="Z36" s="877">
        <v>0</v>
      </c>
      <c r="AA36" s="877">
        <v>0</v>
      </c>
      <c r="AB36" s="877">
        <v>0</v>
      </c>
      <c r="AC36" s="877">
        <v>0</v>
      </c>
      <c r="AD36" s="877">
        <v>0</v>
      </c>
      <c r="AE36" s="877">
        <v>0</v>
      </c>
      <c r="AF36" s="877">
        <v>0</v>
      </c>
      <c r="AG36" s="877">
        <v>0</v>
      </c>
      <c r="AH36" s="877">
        <v>0</v>
      </c>
      <c r="AI36" s="877">
        <v>0</v>
      </c>
      <c r="AJ36" s="877">
        <v>0</v>
      </c>
      <c r="AK36" s="877">
        <v>0</v>
      </c>
      <c r="AL36" s="877">
        <v>0</v>
      </c>
      <c r="AM36" s="877">
        <v>0</v>
      </c>
      <c r="AN36" s="877">
        <v>0</v>
      </c>
      <c r="AO36" s="877">
        <v>0</v>
      </c>
      <c r="AP36" s="50"/>
      <c r="AQ36" s="876">
        <v>133616</v>
      </c>
      <c r="AR36" s="877">
        <v>0</v>
      </c>
      <c r="AS36" s="877">
        <v>0</v>
      </c>
      <c r="AT36" s="877">
        <v>0</v>
      </c>
      <c r="AU36" s="877">
        <v>0</v>
      </c>
      <c r="AV36" s="877">
        <v>0</v>
      </c>
      <c r="AW36" s="877">
        <v>0</v>
      </c>
      <c r="AX36" s="877">
        <v>0</v>
      </c>
      <c r="AY36" s="877">
        <v>0</v>
      </c>
      <c r="AZ36" s="877">
        <v>0</v>
      </c>
      <c r="BA36" s="877">
        <v>0</v>
      </c>
      <c r="BB36" s="877">
        <v>0</v>
      </c>
      <c r="BC36" s="877">
        <v>0</v>
      </c>
      <c r="BD36" s="877">
        <v>0</v>
      </c>
      <c r="BE36" s="877">
        <v>0</v>
      </c>
      <c r="BF36" s="877">
        <v>0</v>
      </c>
      <c r="BG36" s="877">
        <v>0</v>
      </c>
      <c r="BH36" s="877">
        <v>0</v>
      </c>
      <c r="BI36" s="877">
        <v>0</v>
      </c>
      <c r="BJ36" s="877">
        <v>0</v>
      </c>
      <c r="BK36" s="877">
        <v>0</v>
      </c>
      <c r="BL36" s="877">
        <v>0</v>
      </c>
      <c r="BM36" s="877">
        <v>0</v>
      </c>
      <c r="BN36" s="877">
        <v>0</v>
      </c>
      <c r="BO36" s="877">
        <v>0</v>
      </c>
      <c r="BP36" s="877">
        <v>0</v>
      </c>
      <c r="BQ36" s="877">
        <v>0</v>
      </c>
      <c r="BR36" s="877">
        <v>0</v>
      </c>
      <c r="BS36" s="877">
        <v>0</v>
      </c>
      <c r="BT36" s="878">
        <v>0</v>
      </c>
      <c r="BU36" s="16"/>
    </row>
    <row r="37" spans="2:73" s="17" customFormat="1" ht="15.75">
      <c r="B37" s="875" t="s">
        <v>1167</v>
      </c>
      <c r="C37" s="875" t="s">
        <v>1175</v>
      </c>
      <c r="D37" s="875" t="s">
        <v>22</v>
      </c>
      <c r="E37" s="875" t="s">
        <v>1169</v>
      </c>
      <c r="F37" s="875" t="s">
        <v>1175</v>
      </c>
      <c r="G37" s="875" t="s">
        <v>1170</v>
      </c>
      <c r="H37" s="875">
        <v>2011</v>
      </c>
      <c r="I37" s="625" t="s">
        <v>574</v>
      </c>
      <c r="J37" s="625" t="s">
        <v>592</v>
      </c>
      <c r="K37" s="50"/>
      <c r="L37" s="876">
        <v>190.38025967741785</v>
      </c>
      <c r="M37" s="877">
        <v>190.38025967741785</v>
      </c>
      <c r="N37" s="877">
        <v>190.38025967741785</v>
      </c>
      <c r="O37" s="877">
        <v>190.38025967741785</v>
      </c>
      <c r="P37" s="877">
        <v>190.38025967741785</v>
      </c>
      <c r="Q37" s="877">
        <v>190.38025967741785</v>
      </c>
      <c r="R37" s="877">
        <v>190.38025967741785</v>
      </c>
      <c r="S37" s="877">
        <v>190.38025967741785</v>
      </c>
      <c r="T37" s="877">
        <v>170.5131468576559</v>
      </c>
      <c r="U37" s="877">
        <v>170.5131468576559</v>
      </c>
      <c r="V37" s="877">
        <v>60.307491393813876</v>
      </c>
      <c r="W37" s="877">
        <v>60.307491393813876</v>
      </c>
      <c r="X37" s="877">
        <v>60.307491393813876</v>
      </c>
      <c r="Y37" s="877">
        <v>60.307491393813876</v>
      </c>
      <c r="Z37" s="877">
        <v>60.307491393813876</v>
      </c>
      <c r="AA37" s="877">
        <v>0</v>
      </c>
      <c r="AB37" s="877">
        <v>0</v>
      </c>
      <c r="AC37" s="877">
        <v>0</v>
      </c>
      <c r="AD37" s="877">
        <v>0</v>
      </c>
      <c r="AE37" s="877">
        <v>0</v>
      </c>
      <c r="AF37" s="877">
        <v>0</v>
      </c>
      <c r="AG37" s="877">
        <v>0</v>
      </c>
      <c r="AH37" s="877">
        <v>0</v>
      </c>
      <c r="AI37" s="877">
        <v>0</v>
      </c>
      <c r="AJ37" s="877">
        <v>0</v>
      </c>
      <c r="AK37" s="877">
        <v>0</v>
      </c>
      <c r="AL37" s="877">
        <v>0</v>
      </c>
      <c r="AM37" s="877">
        <v>0</v>
      </c>
      <c r="AN37" s="877">
        <v>0</v>
      </c>
      <c r="AO37" s="877">
        <v>0</v>
      </c>
      <c r="AP37" s="50"/>
      <c r="AQ37" s="876">
        <v>1185811.7824199835</v>
      </c>
      <c r="AR37" s="877">
        <v>1185811.7824199835</v>
      </c>
      <c r="AS37" s="877">
        <v>1185811.7824199835</v>
      </c>
      <c r="AT37" s="877">
        <v>1185811.7824199835</v>
      </c>
      <c r="AU37" s="877">
        <v>1185811.7824199835</v>
      </c>
      <c r="AV37" s="877">
        <v>1185811.7824199835</v>
      </c>
      <c r="AW37" s="877">
        <v>1185811.7824199835</v>
      </c>
      <c r="AX37" s="877">
        <v>1185811.7824199835</v>
      </c>
      <c r="AY37" s="877">
        <v>1101488.0001867337</v>
      </c>
      <c r="AZ37" s="877">
        <v>1101488.0001867337</v>
      </c>
      <c r="BA37" s="877">
        <v>392367.88453038275</v>
      </c>
      <c r="BB37" s="877">
        <v>392367.88453038275</v>
      </c>
      <c r="BC37" s="877">
        <v>392367.88453038275</v>
      </c>
      <c r="BD37" s="877">
        <v>392367.88453038275</v>
      </c>
      <c r="BE37" s="877">
        <v>392367.88453038275</v>
      </c>
      <c r="BF37" s="877">
        <v>0</v>
      </c>
      <c r="BG37" s="877">
        <v>0</v>
      </c>
      <c r="BH37" s="877">
        <v>0</v>
      </c>
      <c r="BI37" s="877">
        <v>0</v>
      </c>
      <c r="BJ37" s="877">
        <v>0</v>
      </c>
      <c r="BK37" s="877">
        <v>0</v>
      </c>
      <c r="BL37" s="877">
        <v>0</v>
      </c>
      <c r="BM37" s="877">
        <v>0</v>
      </c>
      <c r="BN37" s="877">
        <v>0</v>
      </c>
      <c r="BO37" s="877">
        <v>0</v>
      </c>
      <c r="BP37" s="877">
        <v>0</v>
      </c>
      <c r="BQ37" s="877">
        <v>0</v>
      </c>
      <c r="BR37" s="877">
        <v>0</v>
      </c>
      <c r="BS37" s="877">
        <v>0</v>
      </c>
      <c r="BT37" s="878">
        <v>0</v>
      </c>
      <c r="BU37" s="16"/>
    </row>
    <row r="38" spans="2:73" s="17" customFormat="1" ht="15.75">
      <c r="B38" s="875" t="s">
        <v>1167</v>
      </c>
      <c r="C38" s="875" t="s">
        <v>1176</v>
      </c>
      <c r="D38" s="875" t="s">
        <v>16</v>
      </c>
      <c r="E38" s="875" t="s">
        <v>1169</v>
      </c>
      <c r="F38" s="875" t="s">
        <v>1173</v>
      </c>
      <c r="G38" s="875" t="s">
        <v>1170</v>
      </c>
      <c r="H38" s="875">
        <v>2011</v>
      </c>
      <c r="I38" s="625" t="s">
        <v>574</v>
      </c>
      <c r="J38" s="625" t="s">
        <v>592</v>
      </c>
      <c r="K38" s="50"/>
      <c r="L38" s="876">
        <v>890.14576990006037</v>
      </c>
      <c r="M38" s="877">
        <v>890.14576990006037</v>
      </c>
      <c r="N38" s="877">
        <v>890.14576990006037</v>
      </c>
      <c r="O38" s="877">
        <v>890.14576990006037</v>
      </c>
      <c r="P38" s="877">
        <v>890.14576990006037</v>
      </c>
      <c r="Q38" s="877">
        <v>890.14576990006037</v>
      </c>
      <c r="R38" s="877">
        <v>890.14576990006037</v>
      </c>
      <c r="S38" s="877">
        <v>890.14576990006037</v>
      </c>
      <c r="T38" s="877">
        <v>890.14576990006037</v>
      </c>
      <c r="U38" s="877">
        <v>890.14576990006037</v>
      </c>
      <c r="V38" s="877">
        <v>890.14576990006037</v>
      </c>
      <c r="W38" s="877">
        <v>890.14576990006037</v>
      </c>
      <c r="X38" s="877">
        <v>890.14576990006037</v>
      </c>
      <c r="Y38" s="877">
        <v>0</v>
      </c>
      <c r="Z38" s="877">
        <v>0</v>
      </c>
      <c r="AA38" s="877">
        <v>0</v>
      </c>
      <c r="AB38" s="877">
        <v>0</v>
      </c>
      <c r="AC38" s="877">
        <v>0</v>
      </c>
      <c r="AD38" s="877">
        <v>0</v>
      </c>
      <c r="AE38" s="877">
        <v>0</v>
      </c>
      <c r="AF38" s="877">
        <v>0</v>
      </c>
      <c r="AG38" s="877">
        <v>0</v>
      </c>
      <c r="AH38" s="877">
        <v>0</v>
      </c>
      <c r="AI38" s="877">
        <v>0</v>
      </c>
      <c r="AJ38" s="877">
        <v>0</v>
      </c>
      <c r="AK38" s="877">
        <v>0</v>
      </c>
      <c r="AL38" s="877">
        <v>0</v>
      </c>
      <c r="AM38" s="877">
        <v>0</v>
      </c>
      <c r="AN38" s="877">
        <v>0</v>
      </c>
      <c r="AO38" s="877">
        <v>0</v>
      </c>
      <c r="AP38" s="50"/>
      <c r="AQ38" s="876">
        <v>5001908.1941325581</v>
      </c>
      <c r="AR38" s="877">
        <v>5001908.1941325581</v>
      </c>
      <c r="AS38" s="877">
        <v>5001908.1941325581</v>
      </c>
      <c r="AT38" s="877">
        <v>5001908.1941325581</v>
      </c>
      <c r="AU38" s="877">
        <v>5001908.1941325581</v>
      </c>
      <c r="AV38" s="877">
        <v>5001908.1941325581</v>
      </c>
      <c r="AW38" s="877">
        <v>5001908.1941325581</v>
      </c>
      <c r="AX38" s="877">
        <v>5001908.1941325581</v>
      </c>
      <c r="AY38" s="877">
        <v>5001908.1941325581</v>
      </c>
      <c r="AZ38" s="877">
        <v>5001908.1941325581</v>
      </c>
      <c r="BA38" s="877">
        <v>5001908.1941325581</v>
      </c>
      <c r="BB38" s="877">
        <v>5001908.1941325581</v>
      </c>
      <c r="BC38" s="877">
        <v>5001908.1941325581</v>
      </c>
      <c r="BD38" s="877">
        <v>0</v>
      </c>
      <c r="BE38" s="877">
        <v>0</v>
      </c>
      <c r="BF38" s="877">
        <v>0</v>
      </c>
      <c r="BG38" s="877">
        <v>0</v>
      </c>
      <c r="BH38" s="877">
        <v>0</v>
      </c>
      <c r="BI38" s="877">
        <v>0</v>
      </c>
      <c r="BJ38" s="877">
        <v>0</v>
      </c>
      <c r="BK38" s="877">
        <v>0</v>
      </c>
      <c r="BL38" s="877">
        <v>0</v>
      </c>
      <c r="BM38" s="877">
        <v>0</v>
      </c>
      <c r="BN38" s="877">
        <v>0</v>
      </c>
      <c r="BO38" s="877">
        <v>0</v>
      </c>
      <c r="BP38" s="877">
        <v>0</v>
      </c>
      <c r="BQ38" s="877">
        <v>0</v>
      </c>
      <c r="BR38" s="877">
        <v>0</v>
      </c>
      <c r="BS38" s="877">
        <v>0</v>
      </c>
      <c r="BT38" s="878">
        <v>0</v>
      </c>
      <c r="BU38" s="16"/>
    </row>
    <row r="39" spans="2:73" s="17" customFormat="1" ht="15.75">
      <c r="B39" s="875" t="s">
        <v>1167</v>
      </c>
      <c r="C39" s="875" t="s">
        <v>1176</v>
      </c>
      <c r="D39" s="875" t="s">
        <v>17</v>
      </c>
      <c r="E39" s="875" t="s">
        <v>1169</v>
      </c>
      <c r="F39" s="875" t="s">
        <v>1173</v>
      </c>
      <c r="G39" s="875" t="s">
        <v>1170</v>
      </c>
      <c r="H39" s="875">
        <v>2011</v>
      </c>
      <c r="I39" s="625" t="s">
        <v>574</v>
      </c>
      <c r="J39" s="625" t="s">
        <v>592</v>
      </c>
      <c r="K39" s="50"/>
      <c r="L39" s="876">
        <v>111.23352294280267</v>
      </c>
      <c r="M39" s="877">
        <v>111.23352294280267</v>
      </c>
      <c r="N39" s="877">
        <v>111.23352294280267</v>
      </c>
      <c r="O39" s="877">
        <v>111.23352294280267</v>
      </c>
      <c r="P39" s="877">
        <v>111.23352294280267</v>
      </c>
      <c r="Q39" s="877">
        <v>111.23352294280267</v>
      </c>
      <c r="R39" s="877">
        <v>111.23352294280267</v>
      </c>
      <c r="S39" s="877">
        <v>111.23352294280267</v>
      </c>
      <c r="T39" s="877">
        <v>111.23352294280267</v>
      </c>
      <c r="U39" s="877">
        <v>111.23352294280267</v>
      </c>
      <c r="V39" s="877">
        <v>111.23352294280267</v>
      </c>
      <c r="W39" s="877">
        <v>111.23352294280267</v>
      </c>
      <c r="X39" s="877">
        <v>111.23352294280267</v>
      </c>
      <c r="Y39" s="877">
        <v>111.23352294280267</v>
      </c>
      <c r="Z39" s="877">
        <v>111.23352294280267</v>
      </c>
      <c r="AA39" s="877">
        <v>111.23352294280267</v>
      </c>
      <c r="AB39" s="877">
        <v>111.23352294280267</v>
      </c>
      <c r="AC39" s="877">
        <v>111.23352294280267</v>
      </c>
      <c r="AD39" s="877">
        <v>111.23352294280267</v>
      </c>
      <c r="AE39" s="877">
        <v>111.23352294280267</v>
      </c>
      <c r="AF39" s="877">
        <v>111.23352294280267</v>
      </c>
      <c r="AG39" s="877">
        <v>111.23352294280267</v>
      </c>
      <c r="AH39" s="877">
        <v>111.23352294280267</v>
      </c>
      <c r="AI39" s="877">
        <v>111.23352294280267</v>
      </c>
      <c r="AJ39" s="877">
        <v>111.23352294280267</v>
      </c>
      <c r="AK39" s="877">
        <v>111.23352294280267</v>
      </c>
      <c r="AL39" s="877">
        <v>0</v>
      </c>
      <c r="AM39" s="877">
        <v>0</v>
      </c>
      <c r="AN39" s="877">
        <v>0</v>
      </c>
      <c r="AO39" s="877">
        <v>0</v>
      </c>
      <c r="AP39" s="50"/>
      <c r="AQ39" s="876">
        <v>571295.37383423455</v>
      </c>
      <c r="AR39" s="877">
        <v>571295.37383423455</v>
      </c>
      <c r="AS39" s="877">
        <v>571295.37383423455</v>
      </c>
      <c r="AT39" s="877">
        <v>571295.37383423455</v>
      </c>
      <c r="AU39" s="877">
        <v>571295.37383423455</v>
      </c>
      <c r="AV39" s="877">
        <v>571295.37383423455</v>
      </c>
      <c r="AW39" s="877">
        <v>571295.37383423455</v>
      </c>
      <c r="AX39" s="877">
        <v>571295.37383423455</v>
      </c>
      <c r="AY39" s="877">
        <v>571295.37383423455</v>
      </c>
      <c r="AZ39" s="877">
        <v>571295.37383423455</v>
      </c>
      <c r="BA39" s="877">
        <v>571295.37383423455</v>
      </c>
      <c r="BB39" s="877">
        <v>571295.37383423455</v>
      </c>
      <c r="BC39" s="877">
        <v>571295.37383423455</v>
      </c>
      <c r="BD39" s="877">
        <v>571295.37383423455</v>
      </c>
      <c r="BE39" s="877">
        <v>571295.37383423455</v>
      </c>
      <c r="BF39" s="877">
        <v>571295.37383423455</v>
      </c>
      <c r="BG39" s="877">
        <v>571295.37383423455</v>
      </c>
      <c r="BH39" s="877">
        <v>571295.37383423455</v>
      </c>
      <c r="BI39" s="877">
        <v>571295.37383423455</v>
      </c>
      <c r="BJ39" s="877">
        <v>571295.37383423455</v>
      </c>
      <c r="BK39" s="877">
        <v>571295.37383423455</v>
      </c>
      <c r="BL39" s="877">
        <v>571295.37383423455</v>
      </c>
      <c r="BM39" s="877">
        <v>571295.37383423455</v>
      </c>
      <c r="BN39" s="877">
        <v>571295.37383423455</v>
      </c>
      <c r="BO39" s="877">
        <v>571295.37383423455</v>
      </c>
      <c r="BP39" s="877">
        <v>571295.37383423455</v>
      </c>
      <c r="BQ39" s="877">
        <v>0</v>
      </c>
      <c r="BR39" s="877">
        <v>0</v>
      </c>
      <c r="BS39" s="877">
        <v>0</v>
      </c>
      <c r="BT39" s="878">
        <v>0</v>
      </c>
      <c r="BU39" s="16"/>
    </row>
    <row r="40" spans="2:73" s="17" customFormat="1" ht="15.75">
      <c r="B40" s="875" t="s">
        <v>1167</v>
      </c>
      <c r="C40" s="875" t="s">
        <v>1171</v>
      </c>
      <c r="D40" s="875" t="s">
        <v>22</v>
      </c>
      <c r="E40" s="875" t="s">
        <v>1169</v>
      </c>
      <c r="F40" s="875" t="s">
        <v>1177</v>
      </c>
      <c r="G40" s="875" t="s">
        <v>1170</v>
      </c>
      <c r="H40" s="875">
        <v>2012</v>
      </c>
      <c r="I40" s="625" t="s">
        <v>575</v>
      </c>
      <c r="J40" s="625" t="s">
        <v>592</v>
      </c>
      <c r="K40" s="50"/>
      <c r="L40" s="876">
        <v>0</v>
      </c>
      <c r="M40" s="877">
        <v>2096.9218887126381</v>
      </c>
      <c r="N40" s="877">
        <v>2096.9218887126381</v>
      </c>
      <c r="O40" s="877">
        <v>2096.0027982298902</v>
      </c>
      <c r="P40" s="877">
        <v>2074.0065899872166</v>
      </c>
      <c r="Q40" s="877">
        <v>2011.6726772134252</v>
      </c>
      <c r="R40" s="877">
        <v>1846.4428752682027</v>
      </c>
      <c r="S40" s="877">
        <v>1793.3565521686689</v>
      </c>
      <c r="T40" s="877">
        <v>1793.3565521686689</v>
      </c>
      <c r="U40" s="877">
        <v>1653.5479513925009</v>
      </c>
      <c r="V40" s="877">
        <v>937.68537465639804</v>
      </c>
      <c r="W40" s="877">
        <v>930.40272250165822</v>
      </c>
      <c r="X40" s="877">
        <v>930.40272250165822</v>
      </c>
      <c r="Y40" s="877">
        <v>229.88710201575975</v>
      </c>
      <c r="Z40" s="877">
        <v>229.88710201575975</v>
      </c>
      <c r="AA40" s="877">
        <v>229.88710201575975</v>
      </c>
      <c r="AB40" s="877">
        <v>54.313521718185562</v>
      </c>
      <c r="AC40" s="877">
        <v>43.997291499144424</v>
      </c>
      <c r="AD40" s="877">
        <v>43.997291499144424</v>
      </c>
      <c r="AE40" s="877">
        <v>43.997291499144424</v>
      </c>
      <c r="AF40" s="877">
        <v>43.997291499144424</v>
      </c>
      <c r="AG40" s="877">
        <v>0</v>
      </c>
      <c r="AH40" s="877">
        <v>0</v>
      </c>
      <c r="AI40" s="877">
        <v>0</v>
      </c>
      <c r="AJ40" s="877">
        <v>0</v>
      </c>
      <c r="AK40" s="877">
        <v>0</v>
      </c>
      <c r="AL40" s="877">
        <v>0</v>
      </c>
      <c r="AM40" s="877">
        <v>0</v>
      </c>
      <c r="AN40" s="877">
        <v>0</v>
      </c>
      <c r="AO40" s="877">
        <v>0</v>
      </c>
      <c r="AP40" s="50"/>
      <c r="AQ40" s="876">
        <v>0</v>
      </c>
      <c r="AR40" s="877">
        <v>12489528.263783401</v>
      </c>
      <c r="AS40" s="877">
        <v>12489528.263783401</v>
      </c>
      <c r="AT40" s="877">
        <v>12486488.078599092</v>
      </c>
      <c r="AU40" s="877">
        <v>12414293.424689008</v>
      </c>
      <c r="AV40" s="877">
        <v>12122553.412167734</v>
      </c>
      <c r="AW40" s="877">
        <v>11544768.855279958</v>
      </c>
      <c r="AX40" s="877">
        <v>11267925.608812748</v>
      </c>
      <c r="AY40" s="877">
        <v>11267925.608812748</v>
      </c>
      <c r="AZ40" s="877">
        <v>10698550.831636021</v>
      </c>
      <c r="BA40" s="877">
        <v>7121175.9617796326</v>
      </c>
      <c r="BB40" s="877">
        <v>6582905.9823988331</v>
      </c>
      <c r="BC40" s="877">
        <v>6535997.7351728519</v>
      </c>
      <c r="BD40" s="877">
        <v>2397133.7573487507</v>
      </c>
      <c r="BE40" s="877">
        <v>2397133.7573487507</v>
      </c>
      <c r="BF40" s="877">
        <v>2397133.7573487507</v>
      </c>
      <c r="BG40" s="877">
        <v>152216.1117981131</v>
      </c>
      <c r="BH40" s="877">
        <v>134791.49985339603</v>
      </c>
      <c r="BI40" s="877">
        <v>134791.49985339603</v>
      </c>
      <c r="BJ40" s="877">
        <v>134791.49985339603</v>
      </c>
      <c r="BK40" s="877">
        <v>134791.49985339603</v>
      </c>
      <c r="BL40" s="877">
        <v>0</v>
      </c>
      <c r="BM40" s="877">
        <v>0</v>
      </c>
      <c r="BN40" s="877">
        <v>0</v>
      </c>
      <c r="BO40" s="877">
        <v>0</v>
      </c>
      <c r="BP40" s="877">
        <v>0</v>
      </c>
      <c r="BQ40" s="877">
        <v>0</v>
      </c>
      <c r="BR40" s="877">
        <v>0</v>
      </c>
      <c r="BS40" s="877">
        <v>0</v>
      </c>
      <c r="BT40" s="878">
        <v>0</v>
      </c>
      <c r="BU40" s="16"/>
    </row>
    <row r="41" spans="2:73" s="17" customFormat="1" ht="15.75">
      <c r="B41" s="875" t="s">
        <v>1167</v>
      </c>
      <c r="C41" s="875" t="s">
        <v>1171</v>
      </c>
      <c r="D41" s="875" t="s">
        <v>20</v>
      </c>
      <c r="E41" s="875" t="s">
        <v>1169</v>
      </c>
      <c r="F41" s="875" t="s">
        <v>1177</v>
      </c>
      <c r="G41" s="875" t="s">
        <v>1170</v>
      </c>
      <c r="H41" s="875">
        <v>2012</v>
      </c>
      <c r="I41" s="625" t="s">
        <v>575</v>
      </c>
      <c r="J41" s="625" t="s">
        <v>592</v>
      </c>
      <c r="K41" s="50"/>
      <c r="L41" s="876">
        <v>0</v>
      </c>
      <c r="M41" s="877">
        <v>15.531523888694348</v>
      </c>
      <c r="N41" s="877">
        <v>15.531523888694348</v>
      </c>
      <c r="O41" s="877">
        <v>15.531523888694348</v>
      </c>
      <c r="P41" s="877">
        <v>15.531523888694348</v>
      </c>
      <c r="Q41" s="877">
        <v>0</v>
      </c>
      <c r="R41" s="877">
        <v>0</v>
      </c>
      <c r="S41" s="877">
        <v>0</v>
      </c>
      <c r="T41" s="877">
        <v>0</v>
      </c>
      <c r="U41" s="877">
        <v>0</v>
      </c>
      <c r="V41" s="877">
        <v>0</v>
      </c>
      <c r="W41" s="877">
        <v>0</v>
      </c>
      <c r="X41" s="877">
        <v>0</v>
      </c>
      <c r="Y41" s="877">
        <v>0</v>
      </c>
      <c r="Z41" s="877">
        <v>0</v>
      </c>
      <c r="AA41" s="877">
        <v>0</v>
      </c>
      <c r="AB41" s="877">
        <v>0</v>
      </c>
      <c r="AC41" s="877">
        <v>0</v>
      </c>
      <c r="AD41" s="877">
        <v>0</v>
      </c>
      <c r="AE41" s="877">
        <v>0</v>
      </c>
      <c r="AF41" s="877">
        <v>0</v>
      </c>
      <c r="AG41" s="877">
        <v>0</v>
      </c>
      <c r="AH41" s="877">
        <v>0</v>
      </c>
      <c r="AI41" s="877">
        <v>0</v>
      </c>
      <c r="AJ41" s="877">
        <v>0</v>
      </c>
      <c r="AK41" s="877">
        <v>0</v>
      </c>
      <c r="AL41" s="877">
        <v>0</v>
      </c>
      <c r="AM41" s="877">
        <v>0</v>
      </c>
      <c r="AN41" s="877">
        <v>0</v>
      </c>
      <c r="AO41" s="877">
        <v>0</v>
      </c>
      <c r="AP41" s="50"/>
      <c r="AQ41" s="876">
        <v>0</v>
      </c>
      <c r="AR41" s="877">
        <v>75528.763387689221</v>
      </c>
      <c r="AS41" s="877">
        <v>75528.763387689221</v>
      </c>
      <c r="AT41" s="877">
        <v>75528.763387689221</v>
      </c>
      <c r="AU41" s="877">
        <v>75528.763387689221</v>
      </c>
      <c r="AV41" s="877">
        <v>0</v>
      </c>
      <c r="AW41" s="877">
        <v>0</v>
      </c>
      <c r="AX41" s="877">
        <v>0</v>
      </c>
      <c r="AY41" s="877">
        <v>0</v>
      </c>
      <c r="AZ41" s="877">
        <v>0</v>
      </c>
      <c r="BA41" s="877">
        <v>0</v>
      </c>
      <c r="BB41" s="877">
        <v>0</v>
      </c>
      <c r="BC41" s="877">
        <v>0</v>
      </c>
      <c r="BD41" s="877">
        <v>0</v>
      </c>
      <c r="BE41" s="877">
        <v>0</v>
      </c>
      <c r="BF41" s="877">
        <v>0</v>
      </c>
      <c r="BG41" s="877">
        <v>0</v>
      </c>
      <c r="BH41" s="877">
        <v>0</v>
      </c>
      <c r="BI41" s="877">
        <v>0</v>
      </c>
      <c r="BJ41" s="877">
        <v>0</v>
      </c>
      <c r="BK41" s="877">
        <v>0</v>
      </c>
      <c r="BL41" s="877">
        <v>0</v>
      </c>
      <c r="BM41" s="877">
        <v>0</v>
      </c>
      <c r="BN41" s="877">
        <v>0</v>
      </c>
      <c r="BO41" s="877">
        <v>0</v>
      </c>
      <c r="BP41" s="877">
        <v>0</v>
      </c>
      <c r="BQ41" s="877">
        <v>0</v>
      </c>
      <c r="BR41" s="877">
        <v>0</v>
      </c>
      <c r="BS41" s="877">
        <v>0</v>
      </c>
      <c r="BT41" s="878">
        <v>0</v>
      </c>
      <c r="BU41" s="16"/>
    </row>
    <row r="42" spans="2:73" s="17" customFormat="1" ht="15.75">
      <c r="B42" s="875" t="s">
        <v>1167</v>
      </c>
      <c r="C42" s="875" t="s">
        <v>1168</v>
      </c>
      <c r="D42" s="875" t="s">
        <v>2</v>
      </c>
      <c r="E42" s="875" t="s">
        <v>1169</v>
      </c>
      <c r="F42" s="875" t="s">
        <v>29</v>
      </c>
      <c r="G42" s="875" t="s">
        <v>1170</v>
      </c>
      <c r="H42" s="875">
        <v>2012</v>
      </c>
      <c r="I42" s="625" t="s">
        <v>575</v>
      </c>
      <c r="J42" s="625" t="s">
        <v>592</v>
      </c>
      <c r="K42" s="50"/>
      <c r="L42" s="876">
        <v>0</v>
      </c>
      <c r="M42" s="877">
        <v>4.6183987845805685</v>
      </c>
      <c r="N42" s="877">
        <v>4.6183987845805685</v>
      </c>
      <c r="O42" s="877">
        <v>4.6183987845805685</v>
      </c>
      <c r="P42" s="877">
        <v>4.4734545808753134</v>
      </c>
      <c r="Q42" s="877">
        <v>0</v>
      </c>
      <c r="R42" s="877">
        <v>0</v>
      </c>
      <c r="S42" s="877">
        <v>0</v>
      </c>
      <c r="T42" s="877">
        <v>0</v>
      </c>
      <c r="U42" s="877">
        <v>0</v>
      </c>
      <c r="V42" s="877">
        <v>0</v>
      </c>
      <c r="W42" s="877">
        <v>0</v>
      </c>
      <c r="X42" s="877">
        <v>0</v>
      </c>
      <c r="Y42" s="877">
        <v>0</v>
      </c>
      <c r="Z42" s="877">
        <v>0</v>
      </c>
      <c r="AA42" s="877">
        <v>0</v>
      </c>
      <c r="AB42" s="877">
        <v>0</v>
      </c>
      <c r="AC42" s="877">
        <v>0</v>
      </c>
      <c r="AD42" s="877">
        <v>0</v>
      </c>
      <c r="AE42" s="877">
        <v>0</v>
      </c>
      <c r="AF42" s="877">
        <v>0</v>
      </c>
      <c r="AG42" s="877">
        <v>0</v>
      </c>
      <c r="AH42" s="877">
        <v>0</v>
      </c>
      <c r="AI42" s="877">
        <v>0</v>
      </c>
      <c r="AJ42" s="877">
        <v>0</v>
      </c>
      <c r="AK42" s="877">
        <v>0</v>
      </c>
      <c r="AL42" s="877">
        <v>0</v>
      </c>
      <c r="AM42" s="877">
        <v>0</v>
      </c>
      <c r="AN42" s="877">
        <v>0</v>
      </c>
      <c r="AO42" s="877">
        <v>0</v>
      </c>
      <c r="AP42" s="50"/>
      <c r="AQ42" s="876">
        <v>0</v>
      </c>
      <c r="AR42" s="877">
        <v>8106.0628592353123</v>
      </c>
      <c r="AS42" s="877">
        <v>8106.0628592353123</v>
      </c>
      <c r="AT42" s="877">
        <v>8106.0628592353123</v>
      </c>
      <c r="AU42" s="877">
        <v>7976.4458643720991</v>
      </c>
      <c r="AV42" s="877">
        <v>0</v>
      </c>
      <c r="AW42" s="877">
        <v>0</v>
      </c>
      <c r="AX42" s="877">
        <v>0</v>
      </c>
      <c r="AY42" s="877">
        <v>0</v>
      </c>
      <c r="AZ42" s="877">
        <v>0</v>
      </c>
      <c r="BA42" s="877">
        <v>0</v>
      </c>
      <c r="BB42" s="877">
        <v>0</v>
      </c>
      <c r="BC42" s="877">
        <v>0</v>
      </c>
      <c r="BD42" s="877">
        <v>0</v>
      </c>
      <c r="BE42" s="877">
        <v>0</v>
      </c>
      <c r="BF42" s="877">
        <v>0</v>
      </c>
      <c r="BG42" s="877">
        <v>0</v>
      </c>
      <c r="BH42" s="877">
        <v>0</v>
      </c>
      <c r="BI42" s="877">
        <v>0</v>
      </c>
      <c r="BJ42" s="877">
        <v>0</v>
      </c>
      <c r="BK42" s="877">
        <v>0</v>
      </c>
      <c r="BL42" s="877">
        <v>0</v>
      </c>
      <c r="BM42" s="877">
        <v>0</v>
      </c>
      <c r="BN42" s="877">
        <v>0</v>
      </c>
      <c r="BO42" s="877">
        <v>0</v>
      </c>
      <c r="BP42" s="877">
        <v>0</v>
      </c>
      <c r="BQ42" s="877">
        <v>0</v>
      </c>
      <c r="BR42" s="877">
        <v>0</v>
      </c>
      <c r="BS42" s="877">
        <v>0</v>
      </c>
      <c r="BT42" s="878">
        <v>0</v>
      </c>
      <c r="BU42" s="16"/>
    </row>
    <row r="43" spans="2:73" s="17" customFormat="1" ht="15.75">
      <c r="B43" s="875" t="s">
        <v>1167</v>
      </c>
      <c r="C43" s="875" t="s">
        <v>1168</v>
      </c>
      <c r="D43" s="875" t="s">
        <v>1</v>
      </c>
      <c r="E43" s="875" t="s">
        <v>1169</v>
      </c>
      <c r="F43" s="875" t="s">
        <v>29</v>
      </c>
      <c r="G43" s="875" t="s">
        <v>1170</v>
      </c>
      <c r="H43" s="875">
        <v>2012</v>
      </c>
      <c r="I43" s="625" t="s">
        <v>575</v>
      </c>
      <c r="J43" s="625" t="s">
        <v>592</v>
      </c>
      <c r="K43" s="50"/>
      <c r="L43" s="876">
        <v>0</v>
      </c>
      <c r="M43" s="877">
        <v>32.927791458571946</v>
      </c>
      <c r="N43" s="877">
        <v>32.927791458571946</v>
      </c>
      <c r="O43" s="877">
        <v>32.927791458571946</v>
      </c>
      <c r="P43" s="877">
        <v>30.635713216156176</v>
      </c>
      <c r="Q43" s="877">
        <v>18.803489185820293</v>
      </c>
      <c r="R43" s="877">
        <v>0</v>
      </c>
      <c r="S43" s="877">
        <v>0</v>
      </c>
      <c r="T43" s="877">
        <v>0</v>
      </c>
      <c r="U43" s="877">
        <v>0</v>
      </c>
      <c r="V43" s="877">
        <v>0</v>
      </c>
      <c r="W43" s="877">
        <v>0</v>
      </c>
      <c r="X43" s="877">
        <v>0</v>
      </c>
      <c r="Y43" s="877">
        <v>0</v>
      </c>
      <c r="Z43" s="877">
        <v>0</v>
      </c>
      <c r="AA43" s="877">
        <v>0</v>
      </c>
      <c r="AB43" s="877">
        <v>0</v>
      </c>
      <c r="AC43" s="877">
        <v>0</v>
      </c>
      <c r="AD43" s="877">
        <v>0</v>
      </c>
      <c r="AE43" s="877">
        <v>0</v>
      </c>
      <c r="AF43" s="877">
        <v>0</v>
      </c>
      <c r="AG43" s="877">
        <v>0</v>
      </c>
      <c r="AH43" s="877">
        <v>0</v>
      </c>
      <c r="AI43" s="877">
        <v>0</v>
      </c>
      <c r="AJ43" s="877">
        <v>0</v>
      </c>
      <c r="AK43" s="877">
        <v>0</v>
      </c>
      <c r="AL43" s="877">
        <v>0</v>
      </c>
      <c r="AM43" s="877">
        <v>0</v>
      </c>
      <c r="AN43" s="877">
        <v>0</v>
      </c>
      <c r="AO43" s="877">
        <v>0</v>
      </c>
      <c r="AP43" s="50"/>
      <c r="AQ43" s="876">
        <v>0</v>
      </c>
      <c r="AR43" s="877">
        <v>230362.02718068566</v>
      </c>
      <c r="AS43" s="877">
        <v>230362.02718068566</v>
      </c>
      <c r="AT43" s="877">
        <v>230362.02718068566</v>
      </c>
      <c r="AU43" s="877">
        <v>228312.32608068589</v>
      </c>
      <c r="AV43" s="877">
        <v>143014.36531066109</v>
      </c>
      <c r="AW43" s="877">
        <v>0</v>
      </c>
      <c r="AX43" s="877">
        <v>0</v>
      </c>
      <c r="AY43" s="877">
        <v>0</v>
      </c>
      <c r="AZ43" s="877">
        <v>0</v>
      </c>
      <c r="BA43" s="877">
        <v>0</v>
      </c>
      <c r="BB43" s="877">
        <v>0</v>
      </c>
      <c r="BC43" s="877">
        <v>0</v>
      </c>
      <c r="BD43" s="877">
        <v>0</v>
      </c>
      <c r="BE43" s="877">
        <v>0</v>
      </c>
      <c r="BF43" s="877">
        <v>0</v>
      </c>
      <c r="BG43" s="877">
        <v>0</v>
      </c>
      <c r="BH43" s="877">
        <v>0</v>
      </c>
      <c r="BI43" s="877">
        <v>0</v>
      </c>
      <c r="BJ43" s="877">
        <v>0</v>
      </c>
      <c r="BK43" s="877">
        <v>0</v>
      </c>
      <c r="BL43" s="877">
        <v>0</v>
      </c>
      <c r="BM43" s="877">
        <v>0</v>
      </c>
      <c r="BN43" s="877">
        <v>0</v>
      </c>
      <c r="BO43" s="877">
        <v>0</v>
      </c>
      <c r="BP43" s="877">
        <v>0</v>
      </c>
      <c r="BQ43" s="877">
        <v>0</v>
      </c>
      <c r="BR43" s="877">
        <v>0</v>
      </c>
      <c r="BS43" s="877">
        <v>0</v>
      </c>
      <c r="BT43" s="878">
        <v>0</v>
      </c>
      <c r="BU43" s="16"/>
    </row>
    <row r="44" spans="2:73" s="17" customFormat="1" ht="15.75">
      <c r="B44" s="875" t="s">
        <v>1167</v>
      </c>
      <c r="C44" s="875" t="s">
        <v>1168</v>
      </c>
      <c r="D44" s="875" t="s">
        <v>5</v>
      </c>
      <c r="E44" s="875" t="s">
        <v>1169</v>
      </c>
      <c r="F44" s="875" t="s">
        <v>29</v>
      </c>
      <c r="G44" s="875" t="s">
        <v>1170</v>
      </c>
      <c r="H44" s="875">
        <v>2012</v>
      </c>
      <c r="I44" s="625" t="s">
        <v>575</v>
      </c>
      <c r="J44" s="625" t="s">
        <v>592</v>
      </c>
      <c r="K44" s="50"/>
      <c r="L44" s="876">
        <v>0</v>
      </c>
      <c r="M44" s="877">
        <v>41.706252538460724</v>
      </c>
      <c r="N44" s="877">
        <v>41.706252538460724</v>
      </c>
      <c r="O44" s="877">
        <v>41.706252538460724</v>
      </c>
      <c r="P44" s="877">
        <v>41.706252538460724</v>
      </c>
      <c r="Q44" s="877">
        <v>38.174538361198145</v>
      </c>
      <c r="R44" s="877">
        <v>32.304655509361815</v>
      </c>
      <c r="S44" s="877">
        <v>24.184328076903807</v>
      </c>
      <c r="T44" s="877">
        <v>24.095036226224352</v>
      </c>
      <c r="U44" s="877">
        <v>24.095036226224352</v>
      </c>
      <c r="V44" s="877">
        <v>15.539154621870475</v>
      </c>
      <c r="W44" s="877">
        <v>6.0795265485645276</v>
      </c>
      <c r="X44" s="877">
        <v>6.07899275502339</v>
      </c>
      <c r="Y44" s="877">
        <v>6.07899275502339</v>
      </c>
      <c r="Z44" s="877">
        <v>5.9746727491670857</v>
      </c>
      <c r="AA44" s="877">
        <v>5.9746727491670857</v>
      </c>
      <c r="AB44" s="877">
        <v>5.8262281516712422</v>
      </c>
      <c r="AC44" s="877">
        <v>1.6347272388711438</v>
      </c>
      <c r="AD44" s="877">
        <v>1.6347272388711438</v>
      </c>
      <c r="AE44" s="877">
        <v>1.6347272388711438</v>
      </c>
      <c r="AF44" s="877">
        <v>1.6347272388711438</v>
      </c>
      <c r="AG44" s="877">
        <v>0</v>
      </c>
      <c r="AH44" s="877">
        <v>0</v>
      </c>
      <c r="AI44" s="877">
        <v>0</v>
      </c>
      <c r="AJ44" s="877">
        <v>0</v>
      </c>
      <c r="AK44" s="877">
        <v>0</v>
      </c>
      <c r="AL44" s="877">
        <v>0</v>
      </c>
      <c r="AM44" s="877">
        <v>0</v>
      </c>
      <c r="AN44" s="877">
        <v>0</v>
      </c>
      <c r="AO44" s="877">
        <v>0</v>
      </c>
      <c r="AP44" s="50"/>
      <c r="AQ44" s="876">
        <v>0</v>
      </c>
      <c r="AR44" s="877">
        <v>754713.39050143119</v>
      </c>
      <c r="AS44" s="877">
        <v>754713.39050143119</v>
      </c>
      <c r="AT44" s="877">
        <v>754713.39050143119</v>
      </c>
      <c r="AU44" s="877">
        <v>754713.39050143119</v>
      </c>
      <c r="AV44" s="877">
        <v>678439.32655069989</v>
      </c>
      <c r="AW44" s="877">
        <v>551668.07679704856</v>
      </c>
      <c r="AX44" s="877">
        <v>376294.20937829517</v>
      </c>
      <c r="AY44" s="877">
        <v>375512.01276634313</v>
      </c>
      <c r="AZ44" s="877">
        <v>375512.01276634313</v>
      </c>
      <c r="BA44" s="877">
        <v>190731.527174727</v>
      </c>
      <c r="BB44" s="877">
        <v>141547.67119990225</v>
      </c>
      <c r="BC44" s="877">
        <v>137148.60178021801</v>
      </c>
      <c r="BD44" s="877">
        <v>137148.60178021801</v>
      </c>
      <c r="BE44" s="877">
        <v>127573.58757977253</v>
      </c>
      <c r="BF44" s="877">
        <v>127573.58757977253</v>
      </c>
      <c r="BG44" s="877">
        <v>125828.44373226413</v>
      </c>
      <c r="BH44" s="877">
        <v>35305.034241560556</v>
      </c>
      <c r="BI44" s="877">
        <v>35305.034241560556</v>
      </c>
      <c r="BJ44" s="877">
        <v>35305.034241560556</v>
      </c>
      <c r="BK44" s="877">
        <v>35305.034241560556</v>
      </c>
      <c r="BL44" s="877">
        <v>0</v>
      </c>
      <c r="BM44" s="877">
        <v>0</v>
      </c>
      <c r="BN44" s="877">
        <v>0</v>
      </c>
      <c r="BO44" s="877">
        <v>0</v>
      </c>
      <c r="BP44" s="877">
        <v>0</v>
      </c>
      <c r="BQ44" s="877">
        <v>0</v>
      </c>
      <c r="BR44" s="877">
        <v>0</v>
      </c>
      <c r="BS44" s="877">
        <v>0</v>
      </c>
      <c r="BT44" s="878">
        <v>0</v>
      </c>
      <c r="BU44" s="16"/>
    </row>
    <row r="45" spans="2:73" s="17" customFormat="1" ht="15.75">
      <c r="B45" s="875" t="s">
        <v>1167</v>
      </c>
      <c r="C45" s="875" t="s">
        <v>1168</v>
      </c>
      <c r="D45" s="875" t="s">
        <v>4</v>
      </c>
      <c r="E45" s="875" t="s">
        <v>1169</v>
      </c>
      <c r="F45" s="875" t="s">
        <v>29</v>
      </c>
      <c r="G45" s="875" t="s">
        <v>1170</v>
      </c>
      <c r="H45" s="875">
        <v>2012</v>
      </c>
      <c r="I45" s="625" t="s">
        <v>575</v>
      </c>
      <c r="J45" s="625" t="s">
        <v>592</v>
      </c>
      <c r="K45" s="50"/>
      <c r="L45" s="876">
        <v>0</v>
      </c>
      <c r="M45" s="877">
        <v>6.4931606243001623</v>
      </c>
      <c r="N45" s="877">
        <v>6.4931606243001623</v>
      </c>
      <c r="O45" s="877">
        <v>6.4931606243001623</v>
      </c>
      <c r="P45" s="877">
        <v>6.4931606243001623</v>
      </c>
      <c r="Q45" s="877">
        <v>6.4657515932178544</v>
      </c>
      <c r="R45" s="877">
        <v>6.4657515932178544</v>
      </c>
      <c r="S45" s="877">
        <v>5.514951330401054</v>
      </c>
      <c r="T45" s="877">
        <v>5.5034373812344937</v>
      </c>
      <c r="U45" s="877">
        <v>5.5034373812344937</v>
      </c>
      <c r="V45" s="877">
        <v>5.5034373812344937</v>
      </c>
      <c r="W45" s="877">
        <v>0.10123401579621749</v>
      </c>
      <c r="X45" s="877">
        <v>0.10116429741324533</v>
      </c>
      <c r="Y45" s="877">
        <v>0.10116429741324533</v>
      </c>
      <c r="Z45" s="877">
        <v>9.7521461560995296E-2</v>
      </c>
      <c r="AA45" s="877">
        <v>9.7521461560995296E-2</v>
      </c>
      <c r="AB45" s="877">
        <v>9.1092758519836725E-2</v>
      </c>
      <c r="AC45" s="877">
        <v>0</v>
      </c>
      <c r="AD45" s="877">
        <v>0</v>
      </c>
      <c r="AE45" s="877">
        <v>0</v>
      </c>
      <c r="AF45" s="877">
        <v>0</v>
      </c>
      <c r="AG45" s="877">
        <v>0</v>
      </c>
      <c r="AH45" s="877">
        <v>0</v>
      </c>
      <c r="AI45" s="877">
        <v>0</v>
      </c>
      <c r="AJ45" s="877">
        <v>0</v>
      </c>
      <c r="AK45" s="877">
        <v>0</v>
      </c>
      <c r="AL45" s="877">
        <v>0</v>
      </c>
      <c r="AM45" s="877">
        <v>0</v>
      </c>
      <c r="AN45" s="877">
        <v>0</v>
      </c>
      <c r="AO45" s="877">
        <v>0</v>
      </c>
      <c r="AP45" s="50"/>
      <c r="AQ45" s="876">
        <v>0</v>
      </c>
      <c r="AR45" s="877">
        <v>39401.631541547125</v>
      </c>
      <c r="AS45" s="877">
        <v>39401.631541547125</v>
      </c>
      <c r="AT45" s="877">
        <v>39401.631541547125</v>
      </c>
      <c r="AU45" s="877">
        <v>39401.631541547125</v>
      </c>
      <c r="AV45" s="877">
        <v>38809.681546539352</v>
      </c>
      <c r="AW45" s="877">
        <v>38809.681546539352</v>
      </c>
      <c r="AX45" s="877">
        <v>18275.347109919679</v>
      </c>
      <c r="AY45" s="877">
        <v>18174.484915220601</v>
      </c>
      <c r="AZ45" s="877">
        <v>18174.484915220601</v>
      </c>
      <c r="BA45" s="877">
        <v>18174.484915220601</v>
      </c>
      <c r="BB45" s="877">
        <v>2951.8149377912387</v>
      </c>
      <c r="BC45" s="877">
        <v>2377.2557067635244</v>
      </c>
      <c r="BD45" s="877">
        <v>2377.2557067635244</v>
      </c>
      <c r="BE45" s="877">
        <v>2042.8979320598737</v>
      </c>
      <c r="BF45" s="877">
        <v>2042.8979320598737</v>
      </c>
      <c r="BG45" s="877">
        <v>1967.3208363016356</v>
      </c>
      <c r="BH45" s="877">
        <v>0</v>
      </c>
      <c r="BI45" s="877">
        <v>0</v>
      </c>
      <c r="BJ45" s="877">
        <v>0</v>
      </c>
      <c r="BK45" s="877">
        <v>0</v>
      </c>
      <c r="BL45" s="877">
        <v>0</v>
      </c>
      <c r="BM45" s="877">
        <v>0</v>
      </c>
      <c r="BN45" s="877">
        <v>0</v>
      </c>
      <c r="BO45" s="877">
        <v>0</v>
      </c>
      <c r="BP45" s="877">
        <v>0</v>
      </c>
      <c r="BQ45" s="877">
        <v>0</v>
      </c>
      <c r="BR45" s="877">
        <v>0</v>
      </c>
      <c r="BS45" s="877">
        <v>0</v>
      </c>
      <c r="BT45" s="878">
        <v>0</v>
      </c>
      <c r="BU45" s="16"/>
    </row>
    <row r="46" spans="2:73" s="17" customFormat="1" ht="15.75">
      <c r="B46" s="875" t="s">
        <v>1167</v>
      </c>
      <c r="C46" s="875" t="s">
        <v>1168</v>
      </c>
      <c r="D46" s="875" t="s">
        <v>3</v>
      </c>
      <c r="E46" s="875" t="s">
        <v>1169</v>
      </c>
      <c r="F46" s="875" t="s">
        <v>29</v>
      </c>
      <c r="G46" s="875" t="s">
        <v>1170</v>
      </c>
      <c r="H46" s="875">
        <v>2012</v>
      </c>
      <c r="I46" s="625" t="s">
        <v>575</v>
      </c>
      <c r="J46" s="625" t="s">
        <v>592</v>
      </c>
      <c r="K46" s="50"/>
      <c r="L46" s="876">
        <v>0</v>
      </c>
      <c r="M46" s="877">
        <v>709.88095324583458</v>
      </c>
      <c r="N46" s="877">
        <v>709.88095324583458</v>
      </c>
      <c r="O46" s="877">
        <v>709.88095324583458</v>
      </c>
      <c r="P46" s="877">
        <v>709.88095324583458</v>
      </c>
      <c r="Q46" s="877">
        <v>709.88095324583458</v>
      </c>
      <c r="R46" s="877">
        <v>709.88095324583458</v>
      </c>
      <c r="S46" s="877">
        <v>709.88095324583458</v>
      </c>
      <c r="T46" s="877">
        <v>709.88095324583458</v>
      </c>
      <c r="U46" s="877">
        <v>709.88095324583458</v>
      </c>
      <c r="V46" s="877">
        <v>709.88095324583458</v>
      </c>
      <c r="W46" s="877">
        <v>709.88095324583458</v>
      </c>
      <c r="X46" s="877">
        <v>709.88095324583458</v>
      </c>
      <c r="Y46" s="877">
        <v>709.88095324583458</v>
      </c>
      <c r="Z46" s="877">
        <v>709.88095324583458</v>
      </c>
      <c r="AA46" s="877">
        <v>709.88095324583458</v>
      </c>
      <c r="AB46" s="877">
        <v>709.88095324583458</v>
      </c>
      <c r="AC46" s="877">
        <v>709.88095324583458</v>
      </c>
      <c r="AD46" s="877">
        <v>709.88095324583458</v>
      </c>
      <c r="AE46" s="877">
        <v>547.46057278914043</v>
      </c>
      <c r="AF46" s="877">
        <v>0</v>
      </c>
      <c r="AG46" s="877">
        <v>0</v>
      </c>
      <c r="AH46" s="877">
        <v>0</v>
      </c>
      <c r="AI46" s="877">
        <v>0</v>
      </c>
      <c r="AJ46" s="877">
        <v>0</v>
      </c>
      <c r="AK46" s="877">
        <v>0</v>
      </c>
      <c r="AL46" s="877">
        <v>0</v>
      </c>
      <c r="AM46" s="877">
        <v>0</v>
      </c>
      <c r="AN46" s="877">
        <v>0</v>
      </c>
      <c r="AO46" s="877">
        <v>0</v>
      </c>
      <c r="AP46" s="50"/>
      <c r="AQ46" s="876">
        <v>0</v>
      </c>
      <c r="AR46" s="877">
        <v>1202085.3024682223</v>
      </c>
      <c r="AS46" s="877">
        <v>1202085.3024682223</v>
      </c>
      <c r="AT46" s="877">
        <v>1202085.3024682223</v>
      </c>
      <c r="AU46" s="877">
        <v>1202085.3024682223</v>
      </c>
      <c r="AV46" s="877">
        <v>1202085.3024682223</v>
      </c>
      <c r="AW46" s="877">
        <v>1202085.3024682223</v>
      </c>
      <c r="AX46" s="877">
        <v>1202085.3024682223</v>
      </c>
      <c r="AY46" s="877">
        <v>1202085.3024682223</v>
      </c>
      <c r="AZ46" s="877">
        <v>1202085.3024682223</v>
      </c>
      <c r="BA46" s="877">
        <v>1202085.3024682223</v>
      </c>
      <c r="BB46" s="877">
        <v>1202085.3024682223</v>
      </c>
      <c r="BC46" s="877">
        <v>1202085.3024682223</v>
      </c>
      <c r="BD46" s="877">
        <v>1202085.3024682223</v>
      </c>
      <c r="BE46" s="877">
        <v>1202085.3024682223</v>
      </c>
      <c r="BF46" s="877">
        <v>1202085.3024682223</v>
      </c>
      <c r="BG46" s="877">
        <v>1202085.3024682223</v>
      </c>
      <c r="BH46" s="877">
        <v>1202085.3024682223</v>
      </c>
      <c r="BI46" s="877">
        <v>1202085.3024682223</v>
      </c>
      <c r="BJ46" s="877">
        <v>1056840.1592947762</v>
      </c>
      <c r="BK46" s="877">
        <v>0</v>
      </c>
      <c r="BL46" s="877">
        <v>0</v>
      </c>
      <c r="BM46" s="877">
        <v>0</v>
      </c>
      <c r="BN46" s="877">
        <v>0</v>
      </c>
      <c r="BO46" s="877">
        <v>0</v>
      </c>
      <c r="BP46" s="877">
        <v>0</v>
      </c>
      <c r="BQ46" s="877">
        <v>0</v>
      </c>
      <c r="BR46" s="877">
        <v>0</v>
      </c>
      <c r="BS46" s="877">
        <v>0</v>
      </c>
      <c r="BT46" s="878">
        <v>0</v>
      </c>
      <c r="BU46" s="16"/>
    </row>
    <row r="47" spans="2:73" s="17" customFormat="1" ht="15.75">
      <c r="B47" s="875" t="s">
        <v>1167</v>
      </c>
      <c r="C47" s="875" t="s">
        <v>1168</v>
      </c>
      <c r="D47" s="875" t="s">
        <v>42</v>
      </c>
      <c r="E47" s="875" t="s">
        <v>1169</v>
      </c>
      <c r="F47" s="875" t="s">
        <v>29</v>
      </c>
      <c r="G47" s="875" t="s">
        <v>1174</v>
      </c>
      <c r="H47" s="875">
        <v>2012</v>
      </c>
      <c r="I47" s="625" t="s">
        <v>575</v>
      </c>
      <c r="J47" s="625" t="s">
        <v>592</v>
      </c>
      <c r="K47" s="50"/>
      <c r="L47" s="876">
        <v>0</v>
      </c>
      <c r="M47" s="877">
        <v>466.85700000000003</v>
      </c>
      <c r="N47" s="877">
        <v>0</v>
      </c>
      <c r="O47" s="877">
        <v>0</v>
      </c>
      <c r="P47" s="877">
        <v>0</v>
      </c>
      <c r="Q47" s="877">
        <v>0</v>
      </c>
      <c r="R47" s="877">
        <v>0</v>
      </c>
      <c r="S47" s="877">
        <v>0</v>
      </c>
      <c r="T47" s="877">
        <v>0</v>
      </c>
      <c r="U47" s="877">
        <v>0</v>
      </c>
      <c r="V47" s="877">
        <v>0</v>
      </c>
      <c r="W47" s="877">
        <v>0</v>
      </c>
      <c r="X47" s="877">
        <v>0</v>
      </c>
      <c r="Y47" s="877">
        <v>0</v>
      </c>
      <c r="Z47" s="877">
        <v>0</v>
      </c>
      <c r="AA47" s="877">
        <v>0</v>
      </c>
      <c r="AB47" s="877">
        <v>0</v>
      </c>
      <c r="AC47" s="877">
        <v>0</v>
      </c>
      <c r="AD47" s="877">
        <v>0</v>
      </c>
      <c r="AE47" s="877">
        <v>0</v>
      </c>
      <c r="AF47" s="877">
        <v>0</v>
      </c>
      <c r="AG47" s="877">
        <v>0</v>
      </c>
      <c r="AH47" s="877">
        <v>0</v>
      </c>
      <c r="AI47" s="877">
        <v>0</v>
      </c>
      <c r="AJ47" s="877">
        <v>0</v>
      </c>
      <c r="AK47" s="877">
        <v>0</v>
      </c>
      <c r="AL47" s="877">
        <v>0</v>
      </c>
      <c r="AM47" s="877">
        <v>0</v>
      </c>
      <c r="AN47" s="877">
        <v>0</v>
      </c>
      <c r="AO47" s="877">
        <v>0</v>
      </c>
      <c r="AP47" s="50"/>
      <c r="AQ47" s="876">
        <v>0</v>
      </c>
      <c r="AR47" s="877">
        <v>3387.2020000000002</v>
      </c>
      <c r="AS47" s="877">
        <v>0</v>
      </c>
      <c r="AT47" s="877">
        <v>0</v>
      </c>
      <c r="AU47" s="877">
        <v>0</v>
      </c>
      <c r="AV47" s="877">
        <v>0</v>
      </c>
      <c r="AW47" s="877">
        <v>0</v>
      </c>
      <c r="AX47" s="877">
        <v>0</v>
      </c>
      <c r="AY47" s="877">
        <v>0</v>
      </c>
      <c r="AZ47" s="877">
        <v>0</v>
      </c>
      <c r="BA47" s="877">
        <v>0</v>
      </c>
      <c r="BB47" s="877">
        <v>0</v>
      </c>
      <c r="BC47" s="877">
        <v>0</v>
      </c>
      <c r="BD47" s="877">
        <v>0</v>
      </c>
      <c r="BE47" s="877">
        <v>0</v>
      </c>
      <c r="BF47" s="877">
        <v>0</v>
      </c>
      <c r="BG47" s="877">
        <v>0</v>
      </c>
      <c r="BH47" s="877">
        <v>0</v>
      </c>
      <c r="BI47" s="877">
        <v>0</v>
      </c>
      <c r="BJ47" s="877">
        <v>0</v>
      </c>
      <c r="BK47" s="877">
        <v>0</v>
      </c>
      <c r="BL47" s="877">
        <v>0</v>
      </c>
      <c r="BM47" s="877">
        <v>0</v>
      </c>
      <c r="BN47" s="877">
        <v>0</v>
      </c>
      <c r="BO47" s="877">
        <v>0</v>
      </c>
      <c r="BP47" s="877">
        <v>0</v>
      </c>
      <c r="BQ47" s="877">
        <v>0</v>
      </c>
      <c r="BR47" s="877">
        <v>0</v>
      </c>
      <c r="BS47" s="877">
        <v>0</v>
      </c>
      <c r="BT47" s="878">
        <v>0</v>
      </c>
      <c r="BU47" s="16"/>
    </row>
    <row r="48" spans="2:73" s="17" customFormat="1" ht="15.75">
      <c r="B48" s="875" t="s">
        <v>1167</v>
      </c>
      <c r="C48" s="875" t="s">
        <v>1175</v>
      </c>
      <c r="D48" s="875" t="s">
        <v>9</v>
      </c>
      <c r="E48" s="875" t="s">
        <v>1169</v>
      </c>
      <c r="F48" s="875" t="s">
        <v>1175</v>
      </c>
      <c r="G48" s="875" t="s">
        <v>1174</v>
      </c>
      <c r="H48" s="875">
        <v>2012</v>
      </c>
      <c r="I48" s="625" t="s">
        <v>575</v>
      </c>
      <c r="J48" s="625" t="s">
        <v>592</v>
      </c>
      <c r="K48" s="50"/>
      <c r="L48" s="876">
        <v>0</v>
      </c>
      <c r="M48" s="877">
        <v>2786.6507928000001</v>
      </c>
      <c r="N48" s="877">
        <v>0</v>
      </c>
      <c r="O48" s="877">
        <v>0</v>
      </c>
      <c r="P48" s="877">
        <v>0</v>
      </c>
      <c r="Q48" s="877">
        <v>0</v>
      </c>
      <c r="R48" s="877">
        <v>0</v>
      </c>
      <c r="S48" s="877">
        <v>0</v>
      </c>
      <c r="T48" s="877">
        <v>0</v>
      </c>
      <c r="U48" s="877">
        <v>0</v>
      </c>
      <c r="V48" s="877">
        <v>0</v>
      </c>
      <c r="W48" s="877">
        <v>0</v>
      </c>
      <c r="X48" s="877">
        <v>0</v>
      </c>
      <c r="Y48" s="877">
        <v>0</v>
      </c>
      <c r="Z48" s="877">
        <v>0</v>
      </c>
      <c r="AA48" s="877">
        <v>0</v>
      </c>
      <c r="AB48" s="877">
        <v>0</v>
      </c>
      <c r="AC48" s="877">
        <v>0</v>
      </c>
      <c r="AD48" s="877">
        <v>0</v>
      </c>
      <c r="AE48" s="877">
        <v>0</v>
      </c>
      <c r="AF48" s="877">
        <v>0</v>
      </c>
      <c r="AG48" s="877">
        <v>0</v>
      </c>
      <c r="AH48" s="877">
        <v>0</v>
      </c>
      <c r="AI48" s="877">
        <v>0</v>
      </c>
      <c r="AJ48" s="877">
        <v>0</v>
      </c>
      <c r="AK48" s="877">
        <v>0</v>
      </c>
      <c r="AL48" s="877">
        <v>0</v>
      </c>
      <c r="AM48" s="877">
        <v>0</v>
      </c>
      <c r="AN48" s="877">
        <v>0</v>
      </c>
      <c r="AO48" s="877">
        <v>0</v>
      </c>
      <c r="AP48" s="50"/>
      <c r="AQ48" s="876">
        <v>0</v>
      </c>
      <c r="AR48" s="877">
        <v>67157.070000000007</v>
      </c>
      <c r="AS48" s="877">
        <v>0</v>
      </c>
      <c r="AT48" s="877">
        <v>0</v>
      </c>
      <c r="AU48" s="877">
        <v>0</v>
      </c>
      <c r="AV48" s="877">
        <v>0</v>
      </c>
      <c r="AW48" s="877">
        <v>0</v>
      </c>
      <c r="AX48" s="877">
        <v>0</v>
      </c>
      <c r="AY48" s="877">
        <v>0</v>
      </c>
      <c r="AZ48" s="877">
        <v>0</v>
      </c>
      <c r="BA48" s="877">
        <v>0</v>
      </c>
      <c r="BB48" s="877">
        <v>0</v>
      </c>
      <c r="BC48" s="877">
        <v>0</v>
      </c>
      <c r="BD48" s="877">
        <v>0</v>
      </c>
      <c r="BE48" s="877">
        <v>0</v>
      </c>
      <c r="BF48" s="877">
        <v>0</v>
      </c>
      <c r="BG48" s="877">
        <v>0</v>
      </c>
      <c r="BH48" s="877">
        <v>0</v>
      </c>
      <c r="BI48" s="877">
        <v>0</v>
      </c>
      <c r="BJ48" s="877">
        <v>0</v>
      </c>
      <c r="BK48" s="877">
        <v>0</v>
      </c>
      <c r="BL48" s="877">
        <v>0</v>
      </c>
      <c r="BM48" s="877">
        <v>0</v>
      </c>
      <c r="BN48" s="877">
        <v>0</v>
      </c>
      <c r="BO48" s="877">
        <v>0</v>
      </c>
      <c r="BP48" s="877">
        <v>0</v>
      </c>
      <c r="BQ48" s="877">
        <v>0</v>
      </c>
      <c r="BR48" s="877">
        <v>0</v>
      </c>
      <c r="BS48" s="877">
        <v>0</v>
      </c>
      <c r="BT48" s="878">
        <v>0</v>
      </c>
      <c r="BU48" s="16"/>
    </row>
    <row r="49" spans="2:73" s="17" customFormat="1" ht="15.75">
      <c r="B49" s="875" t="s">
        <v>1167</v>
      </c>
      <c r="C49" s="875" t="s">
        <v>1176</v>
      </c>
      <c r="D49" s="875" t="s">
        <v>17</v>
      </c>
      <c r="E49" s="875" t="s">
        <v>1169</v>
      </c>
      <c r="F49" s="875" t="s">
        <v>1177</v>
      </c>
      <c r="G49" s="875" t="s">
        <v>1170</v>
      </c>
      <c r="H49" s="875">
        <v>2012</v>
      </c>
      <c r="I49" s="625" t="s">
        <v>575</v>
      </c>
      <c r="J49" s="625" t="s">
        <v>592</v>
      </c>
      <c r="K49" s="50"/>
      <c r="L49" s="876">
        <v>0</v>
      </c>
      <c r="M49" s="877">
        <v>82.344364509887797</v>
      </c>
      <c r="N49" s="877">
        <v>82.344364509887797</v>
      </c>
      <c r="O49" s="877">
        <v>82.344364509887797</v>
      </c>
      <c r="P49" s="877">
        <v>82.344364509887797</v>
      </c>
      <c r="Q49" s="877">
        <v>82.344364509887797</v>
      </c>
      <c r="R49" s="877">
        <v>82.344364509887797</v>
      </c>
      <c r="S49" s="877">
        <v>82.344364509887797</v>
      </c>
      <c r="T49" s="877">
        <v>82.344364509887797</v>
      </c>
      <c r="U49" s="877">
        <v>82.344364509887797</v>
      </c>
      <c r="V49" s="877">
        <v>82.344364509887797</v>
      </c>
      <c r="W49" s="877">
        <v>82.344364509887797</v>
      </c>
      <c r="X49" s="877">
        <v>82.344364509887797</v>
      </c>
      <c r="Y49" s="877">
        <v>0</v>
      </c>
      <c r="Z49" s="877">
        <v>0</v>
      </c>
      <c r="AA49" s="877">
        <v>0</v>
      </c>
      <c r="AB49" s="877">
        <v>0</v>
      </c>
      <c r="AC49" s="877">
        <v>0</v>
      </c>
      <c r="AD49" s="877">
        <v>0</v>
      </c>
      <c r="AE49" s="877">
        <v>0</v>
      </c>
      <c r="AF49" s="877">
        <v>0</v>
      </c>
      <c r="AG49" s="877">
        <v>0</v>
      </c>
      <c r="AH49" s="877">
        <v>0</v>
      </c>
      <c r="AI49" s="877">
        <v>0</v>
      </c>
      <c r="AJ49" s="877">
        <v>0</v>
      </c>
      <c r="AK49" s="877">
        <v>0</v>
      </c>
      <c r="AL49" s="877">
        <v>0</v>
      </c>
      <c r="AM49" s="877">
        <v>0</v>
      </c>
      <c r="AN49" s="877">
        <v>0</v>
      </c>
      <c r="AO49" s="877">
        <v>0</v>
      </c>
      <c r="AP49" s="50"/>
      <c r="AQ49" s="876">
        <v>0</v>
      </c>
      <c r="AR49" s="877">
        <v>363460.78787606861</v>
      </c>
      <c r="AS49" s="877">
        <v>363460.78787606861</v>
      </c>
      <c r="AT49" s="877">
        <v>363460.78787606861</v>
      </c>
      <c r="AU49" s="877">
        <v>363460.78787606861</v>
      </c>
      <c r="AV49" s="877">
        <v>363460.78787606861</v>
      </c>
      <c r="AW49" s="877">
        <v>363460.78787606861</v>
      </c>
      <c r="AX49" s="877">
        <v>363460.78787606861</v>
      </c>
      <c r="AY49" s="877">
        <v>363460.78787606861</v>
      </c>
      <c r="AZ49" s="877">
        <v>363460.78787606861</v>
      </c>
      <c r="BA49" s="877">
        <v>363460.78787606861</v>
      </c>
      <c r="BB49" s="877">
        <v>363460.78787606861</v>
      </c>
      <c r="BC49" s="877">
        <v>363460.78787606861</v>
      </c>
      <c r="BD49" s="877">
        <v>0</v>
      </c>
      <c r="BE49" s="877">
        <v>0</v>
      </c>
      <c r="BF49" s="877">
        <v>0</v>
      </c>
      <c r="BG49" s="877">
        <v>0</v>
      </c>
      <c r="BH49" s="877">
        <v>0</v>
      </c>
      <c r="BI49" s="877">
        <v>0</v>
      </c>
      <c r="BJ49" s="877">
        <v>0</v>
      </c>
      <c r="BK49" s="877">
        <v>0</v>
      </c>
      <c r="BL49" s="877">
        <v>0</v>
      </c>
      <c r="BM49" s="877">
        <v>0</v>
      </c>
      <c r="BN49" s="877">
        <v>0</v>
      </c>
      <c r="BO49" s="877">
        <v>0</v>
      </c>
      <c r="BP49" s="877">
        <v>0</v>
      </c>
      <c r="BQ49" s="877">
        <v>0</v>
      </c>
      <c r="BR49" s="877">
        <v>0</v>
      </c>
      <c r="BS49" s="877">
        <v>0</v>
      </c>
      <c r="BT49" s="878">
        <v>0</v>
      </c>
      <c r="BU49" s="16"/>
    </row>
    <row r="50" spans="2:73" s="17" customFormat="1" ht="15.75">
      <c r="B50" s="875" t="s">
        <v>1167</v>
      </c>
      <c r="C50" s="875" t="s">
        <v>1171</v>
      </c>
      <c r="D50" s="875" t="s">
        <v>1172</v>
      </c>
      <c r="E50" s="875" t="s">
        <v>1169</v>
      </c>
      <c r="F50" s="875" t="s">
        <v>1177</v>
      </c>
      <c r="G50" s="875" t="s">
        <v>1174</v>
      </c>
      <c r="H50" s="875">
        <v>2012</v>
      </c>
      <c r="I50" s="625" t="s">
        <v>575</v>
      </c>
      <c r="J50" s="625" t="s">
        <v>592</v>
      </c>
      <c r="K50" s="50"/>
      <c r="L50" s="876">
        <v>0</v>
      </c>
      <c r="M50" s="877">
        <v>57.813618000000005</v>
      </c>
      <c r="N50" s="877">
        <v>0</v>
      </c>
      <c r="O50" s="877">
        <v>0</v>
      </c>
      <c r="P50" s="877">
        <v>0</v>
      </c>
      <c r="Q50" s="877">
        <v>0</v>
      </c>
      <c r="R50" s="877">
        <v>0</v>
      </c>
      <c r="S50" s="877">
        <v>0</v>
      </c>
      <c r="T50" s="877">
        <v>0</v>
      </c>
      <c r="U50" s="877">
        <v>0</v>
      </c>
      <c r="V50" s="877">
        <v>0</v>
      </c>
      <c r="W50" s="877">
        <v>0</v>
      </c>
      <c r="X50" s="877">
        <v>0</v>
      </c>
      <c r="Y50" s="877">
        <v>0</v>
      </c>
      <c r="Z50" s="877">
        <v>0</v>
      </c>
      <c r="AA50" s="877">
        <v>0</v>
      </c>
      <c r="AB50" s="877">
        <v>0</v>
      </c>
      <c r="AC50" s="877">
        <v>0</v>
      </c>
      <c r="AD50" s="877">
        <v>0</v>
      </c>
      <c r="AE50" s="877">
        <v>0</v>
      </c>
      <c r="AF50" s="877">
        <v>0</v>
      </c>
      <c r="AG50" s="877">
        <v>0</v>
      </c>
      <c r="AH50" s="877">
        <v>0</v>
      </c>
      <c r="AI50" s="877">
        <v>0</v>
      </c>
      <c r="AJ50" s="877">
        <v>0</v>
      </c>
      <c r="AK50" s="877">
        <v>0</v>
      </c>
      <c r="AL50" s="877">
        <v>0</v>
      </c>
      <c r="AM50" s="877">
        <v>0</v>
      </c>
      <c r="AN50" s="877">
        <v>0</v>
      </c>
      <c r="AO50" s="877">
        <v>0</v>
      </c>
      <c r="AP50" s="50"/>
      <c r="AQ50" s="876">
        <v>0</v>
      </c>
      <c r="AR50" s="877">
        <v>840.33939999999996</v>
      </c>
      <c r="AS50" s="877">
        <v>0</v>
      </c>
      <c r="AT50" s="877">
        <v>0</v>
      </c>
      <c r="AU50" s="877">
        <v>0</v>
      </c>
      <c r="AV50" s="877">
        <v>0</v>
      </c>
      <c r="AW50" s="877">
        <v>0</v>
      </c>
      <c r="AX50" s="877">
        <v>0</v>
      </c>
      <c r="AY50" s="877">
        <v>0</v>
      </c>
      <c r="AZ50" s="877">
        <v>0</v>
      </c>
      <c r="BA50" s="877">
        <v>0</v>
      </c>
      <c r="BB50" s="877">
        <v>0</v>
      </c>
      <c r="BC50" s="877">
        <v>0</v>
      </c>
      <c r="BD50" s="877">
        <v>0</v>
      </c>
      <c r="BE50" s="877">
        <v>0</v>
      </c>
      <c r="BF50" s="877">
        <v>0</v>
      </c>
      <c r="BG50" s="877">
        <v>0</v>
      </c>
      <c r="BH50" s="877">
        <v>0</v>
      </c>
      <c r="BI50" s="877">
        <v>0</v>
      </c>
      <c r="BJ50" s="877">
        <v>0</v>
      </c>
      <c r="BK50" s="877">
        <v>0</v>
      </c>
      <c r="BL50" s="877">
        <v>0</v>
      </c>
      <c r="BM50" s="877">
        <v>0</v>
      </c>
      <c r="BN50" s="877">
        <v>0</v>
      </c>
      <c r="BO50" s="877">
        <v>0</v>
      </c>
      <c r="BP50" s="877">
        <v>0</v>
      </c>
      <c r="BQ50" s="877">
        <v>0</v>
      </c>
      <c r="BR50" s="877">
        <v>0</v>
      </c>
      <c r="BS50" s="877">
        <v>0</v>
      </c>
      <c r="BT50" s="878">
        <v>0</v>
      </c>
      <c r="BU50" s="16"/>
    </row>
    <row r="51" spans="2:73" s="17" customFormat="1" ht="15.75">
      <c r="B51" s="875" t="s">
        <v>1178</v>
      </c>
      <c r="C51" s="875" t="s">
        <v>1175</v>
      </c>
      <c r="D51" s="875" t="s">
        <v>9</v>
      </c>
      <c r="E51" s="875" t="s">
        <v>1169</v>
      </c>
      <c r="F51" s="875" t="s">
        <v>1175</v>
      </c>
      <c r="G51" s="875" t="s">
        <v>1174</v>
      </c>
      <c r="H51" s="875">
        <v>2012</v>
      </c>
      <c r="I51" s="625" t="s">
        <v>575</v>
      </c>
      <c r="J51" s="625" t="s">
        <v>592</v>
      </c>
      <c r="K51" s="50"/>
      <c r="L51" s="876">
        <v>0</v>
      </c>
      <c r="M51" s="877">
        <v>192.062398</v>
      </c>
      <c r="N51" s="877">
        <v>0</v>
      </c>
      <c r="O51" s="877">
        <v>0</v>
      </c>
      <c r="P51" s="877">
        <v>0</v>
      </c>
      <c r="Q51" s="877">
        <v>0</v>
      </c>
      <c r="R51" s="877">
        <v>0</v>
      </c>
      <c r="S51" s="877">
        <v>0</v>
      </c>
      <c r="T51" s="877">
        <v>0</v>
      </c>
      <c r="U51" s="877">
        <v>0</v>
      </c>
      <c r="V51" s="877">
        <v>0</v>
      </c>
      <c r="W51" s="877">
        <v>0</v>
      </c>
      <c r="X51" s="877">
        <v>0</v>
      </c>
      <c r="Y51" s="877">
        <v>0</v>
      </c>
      <c r="Z51" s="877">
        <v>0</v>
      </c>
      <c r="AA51" s="877">
        <v>0</v>
      </c>
      <c r="AB51" s="877">
        <v>0</v>
      </c>
      <c r="AC51" s="877">
        <v>0</v>
      </c>
      <c r="AD51" s="877">
        <v>0</v>
      </c>
      <c r="AE51" s="877">
        <v>0</v>
      </c>
      <c r="AF51" s="877">
        <v>0</v>
      </c>
      <c r="AG51" s="877">
        <v>0</v>
      </c>
      <c r="AH51" s="877">
        <v>0</v>
      </c>
      <c r="AI51" s="877">
        <v>0</v>
      </c>
      <c r="AJ51" s="877">
        <v>0</v>
      </c>
      <c r="AK51" s="877">
        <v>0</v>
      </c>
      <c r="AL51" s="877">
        <v>0</v>
      </c>
      <c r="AM51" s="877">
        <v>0</v>
      </c>
      <c r="AN51" s="877">
        <v>0</v>
      </c>
      <c r="AO51" s="877">
        <v>0</v>
      </c>
      <c r="AP51" s="50"/>
      <c r="AQ51" s="876">
        <v>0</v>
      </c>
      <c r="AR51" s="877">
        <v>4628.62</v>
      </c>
      <c r="AS51" s="877">
        <v>0</v>
      </c>
      <c r="AT51" s="877">
        <v>0</v>
      </c>
      <c r="AU51" s="877">
        <v>0</v>
      </c>
      <c r="AV51" s="877">
        <v>0</v>
      </c>
      <c r="AW51" s="877">
        <v>0</v>
      </c>
      <c r="AX51" s="877">
        <v>0</v>
      </c>
      <c r="AY51" s="877">
        <v>0</v>
      </c>
      <c r="AZ51" s="877">
        <v>0</v>
      </c>
      <c r="BA51" s="877">
        <v>0</v>
      </c>
      <c r="BB51" s="877">
        <v>0</v>
      </c>
      <c r="BC51" s="877">
        <v>0</v>
      </c>
      <c r="BD51" s="877">
        <v>0</v>
      </c>
      <c r="BE51" s="877">
        <v>0</v>
      </c>
      <c r="BF51" s="877">
        <v>0</v>
      </c>
      <c r="BG51" s="877">
        <v>0</v>
      </c>
      <c r="BH51" s="877">
        <v>0</v>
      </c>
      <c r="BI51" s="877">
        <v>0</v>
      </c>
      <c r="BJ51" s="877">
        <v>0</v>
      </c>
      <c r="BK51" s="877">
        <v>0</v>
      </c>
      <c r="BL51" s="877">
        <v>0</v>
      </c>
      <c r="BM51" s="877">
        <v>0</v>
      </c>
      <c r="BN51" s="877">
        <v>0</v>
      </c>
      <c r="BO51" s="877">
        <v>0</v>
      </c>
      <c r="BP51" s="877">
        <v>0</v>
      </c>
      <c r="BQ51" s="877">
        <v>0</v>
      </c>
      <c r="BR51" s="877">
        <v>0</v>
      </c>
      <c r="BS51" s="877">
        <v>0</v>
      </c>
      <c r="BT51" s="878">
        <v>0</v>
      </c>
      <c r="BU51" s="16"/>
    </row>
    <row r="52" spans="2:73" s="17" customFormat="1" ht="15.75">
      <c r="B52" s="875" t="s">
        <v>1178</v>
      </c>
      <c r="C52" s="875" t="s">
        <v>1171</v>
      </c>
      <c r="D52" s="875" t="s">
        <v>9</v>
      </c>
      <c r="E52" s="875" t="s">
        <v>1169</v>
      </c>
      <c r="F52" s="875" t="s">
        <v>1171</v>
      </c>
      <c r="G52" s="875" t="s">
        <v>1174</v>
      </c>
      <c r="H52" s="875">
        <v>2012</v>
      </c>
      <c r="I52" s="625" t="s">
        <v>575</v>
      </c>
      <c r="J52" s="625" t="s">
        <v>592</v>
      </c>
      <c r="K52" s="50"/>
      <c r="L52" s="876">
        <v>0</v>
      </c>
      <c r="M52" s="877">
        <v>79.874077499999999</v>
      </c>
      <c r="N52" s="877">
        <v>0</v>
      </c>
      <c r="O52" s="877">
        <v>0</v>
      </c>
      <c r="P52" s="877">
        <v>0</v>
      </c>
      <c r="Q52" s="877">
        <v>0</v>
      </c>
      <c r="R52" s="877">
        <v>0</v>
      </c>
      <c r="S52" s="877">
        <v>0</v>
      </c>
      <c r="T52" s="877">
        <v>0</v>
      </c>
      <c r="U52" s="877">
        <v>0</v>
      </c>
      <c r="V52" s="877">
        <v>0</v>
      </c>
      <c r="W52" s="877">
        <v>0</v>
      </c>
      <c r="X52" s="877">
        <v>0</v>
      </c>
      <c r="Y52" s="877">
        <v>0</v>
      </c>
      <c r="Z52" s="877">
        <v>0</v>
      </c>
      <c r="AA52" s="877">
        <v>0</v>
      </c>
      <c r="AB52" s="877">
        <v>0</v>
      </c>
      <c r="AC52" s="877">
        <v>0</v>
      </c>
      <c r="AD52" s="877">
        <v>0</v>
      </c>
      <c r="AE52" s="877">
        <v>0</v>
      </c>
      <c r="AF52" s="877">
        <v>0</v>
      </c>
      <c r="AG52" s="877">
        <v>0</v>
      </c>
      <c r="AH52" s="877">
        <v>0</v>
      </c>
      <c r="AI52" s="877">
        <v>0</v>
      </c>
      <c r="AJ52" s="877">
        <v>0</v>
      </c>
      <c r="AK52" s="877">
        <v>0</v>
      </c>
      <c r="AL52" s="877">
        <v>0</v>
      </c>
      <c r="AM52" s="877">
        <v>0</v>
      </c>
      <c r="AN52" s="877">
        <v>0</v>
      </c>
      <c r="AO52" s="877">
        <v>0</v>
      </c>
      <c r="AP52" s="50"/>
      <c r="AQ52" s="876">
        <v>0</v>
      </c>
      <c r="AR52" s="877">
        <v>1160.9949999999999</v>
      </c>
      <c r="AS52" s="877">
        <v>0</v>
      </c>
      <c r="AT52" s="877">
        <v>0</v>
      </c>
      <c r="AU52" s="877">
        <v>0</v>
      </c>
      <c r="AV52" s="877">
        <v>0</v>
      </c>
      <c r="AW52" s="877">
        <v>0</v>
      </c>
      <c r="AX52" s="877">
        <v>0</v>
      </c>
      <c r="AY52" s="877">
        <v>0</v>
      </c>
      <c r="AZ52" s="877">
        <v>0</v>
      </c>
      <c r="BA52" s="877">
        <v>0</v>
      </c>
      <c r="BB52" s="877">
        <v>0</v>
      </c>
      <c r="BC52" s="877">
        <v>0</v>
      </c>
      <c r="BD52" s="877">
        <v>0</v>
      </c>
      <c r="BE52" s="877">
        <v>0</v>
      </c>
      <c r="BF52" s="877">
        <v>0</v>
      </c>
      <c r="BG52" s="877">
        <v>0</v>
      </c>
      <c r="BH52" s="877">
        <v>0</v>
      </c>
      <c r="BI52" s="877">
        <v>0</v>
      </c>
      <c r="BJ52" s="877">
        <v>0</v>
      </c>
      <c r="BK52" s="877">
        <v>0</v>
      </c>
      <c r="BL52" s="877">
        <v>0</v>
      </c>
      <c r="BM52" s="877">
        <v>0</v>
      </c>
      <c r="BN52" s="877">
        <v>0</v>
      </c>
      <c r="BO52" s="877">
        <v>0</v>
      </c>
      <c r="BP52" s="877">
        <v>0</v>
      </c>
      <c r="BQ52" s="877">
        <v>0</v>
      </c>
      <c r="BR52" s="877">
        <v>0</v>
      </c>
      <c r="BS52" s="877">
        <v>0</v>
      </c>
      <c r="BT52" s="878">
        <v>0</v>
      </c>
      <c r="BU52" s="16"/>
    </row>
    <row r="53" spans="2:73">
      <c r="B53" s="875" t="s">
        <v>1179</v>
      </c>
      <c r="C53" s="875" t="s">
        <v>1171</v>
      </c>
      <c r="D53" s="875" t="s">
        <v>22</v>
      </c>
      <c r="E53" s="875" t="s">
        <v>1169</v>
      </c>
      <c r="F53" s="875" t="s">
        <v>1177</v>
      </c>
      <c r="G53" s="875" t="s">
        <v>1170</v>
      </c>
      <c r="H53" s="875">
        <v>2011</v>
      </c>
      <c r="I53" s="625" t="s">
        <v>575</v>
      </c>
      <c r="J53" s="625" t="s">
        <v>592</v>
      </c>
      <c r="K53" s="50"/>
      <c r="L53" s="876">
        <v>299.35738520904414</v>
      </c>
      <c r="M53" s="877">
        <v>299.35738520904414</v>
      </c>
      <c r="N53" s="877">
        <v>299.35738520904414</v>
      </c>
      <c r="O53" s="877">
        <v>299.35738520904414</v>
      </c>
      <c r="P53" s="877">
        <v>299.35738520904414</v>
      </c>
      <c r="Q53" s="877">
        <v>297.18961487137665</v>
      </c>
      <c r="R53" s="877">
        <v>196.71804603554938</v>
      </c>
      <c r="S53" s="877">
        <v>114.94917541686137</v>
      </c>
      <c r="T53" s="877">
        <v>110.68028909455127</v>
      </c>
      <c r="U53" s="877">
        <v>110.68028909455127</v>
      </c>
      <c r="V53" s="877">
        <v>109.64413715542857</v>
      </c>
      <c r="W53" s="877">
        <v>45.278343720536505</v>
      </c>
      <c r="X53" s="877">
        <v>0</v>
      </c>
      <c r="Y53" s="877">
        <v>0</v>
      </c>
      <c r="Z53" s="877">
        <v>0</v>
      </c>
      <c r="AA53" s="877">
        <v>0</v>
      </c>
      <c r="AB53" s="877">
        <v>0</v>
      </c>
      <c r="AC53" s="877">
        <v>0</v>
      </c>
      <c r="AD53" s="877">
        <v>0</v>
      </c>
      <c r="AE53" s="877">
        <v>0</v>
      </c>
      <c r="AF53" s="877">
        <v>0</v>
      </c>
      <c r="AG53" s="877">
        <v>0</v>
      </c>
      <c r="AH53" s="877">
        <v>0</v>
      </c>
      <c r="AI53" s="877">
        <v>0</v>
      </c>
      <c r="AJ53" s="877">
        <v>0</v>
      </c>
      <c r="AK53" s="877">
        <v>0</v>
      </c>
      <c r="AL53" s="877">
        <v>0</v>
      </c>
      <c r="AM53" s="877">
        <v>0</v>
      </c>
      <c r="AN53" s="877">
        <v>0</v>
      </c>
      <c r="AO53" s="877">
        <v>0</v>
      </c>
      <c r="AP53" s="50"/>
      <c r="AQ53" s="876">
        <v>956342.66685900395</v>
      </c>
      <c r="AR53" s="877">
        <v>956342.66685900395</v>
      </c>
      <c r="AS53" s="877">
        <v>956342.66685900395</v>
      </c>
      <c r="AT53" s="877">
        <v>956342.66685900395</v>
      </c>
      <c r="AU53" s="877">
        <v>956342.66685900395</v>
      </c>
      <c r="AV53" s="877">
        <v>947952.21777788526</v>
      </c>
      <c r="AW53" s="877">
        <v>612910.87452149275</v>
      </c>
      <c r="AX53" s="877">
        <v>347012.46783069178</v>
      </c>
      <c r="AY53" s="877">
        <v>330630.54214663559</v>
      </c>
      <c r="AZ53" s="877">
        <v>330630.54214663559</v>
      </c>
      <c r="BA53" s="877">
        <v>317232.26866200799</v>
      </c>
      <c r="BB53" s="877">
        <v>259715.18207661132</v>
      </c>
      <c r="BC53" s="877">
        <v>0</v>
      </c>
      <c r="BD53" s="877">
        <v>0</v>
      </c>
      <c r="BE53" s="877">
        <v>0</v>
      </c>
      <c r="BF53" s="877">
        <v>0</v>
      </c>
      <c r="BG53" s="877">
        <v>0</v>
      </c>
      <c r="BH53" s="877">
        <v>0</v>
      </c>
      <c r="BI53" s="877">
        <v>0</v>
      </c>
      <c r="BJ53" s="877">
        <v>0</v>
      </c>
      <c r="BK53" s="877">
        <v>0</v>
      </c>
      <c r="BL53" s="877">
        <v>0</v>
      </c>
      <c r="BM53" s="877">
        <v>0</v>
      </c>
      <c r="BN53" s="877">
        <v>0</v>
      </c>
      <c r="BO53" s="877">
        <v>0</v>
      </c>
      <c r="BP53" s="877">
        <v>0</v>
      </c>
      <c r="BQ53" s="877">
        <v>0</v>
      </c>
      <c r="BR53" s="877">
        <v>0</v>
      </c>
      <c r="BS53" s="877">
        <v>0</v>
      </c>
      <c r="BT53" s="878">
        <v>0</v>
      </c>
    </row>
    <row r="54" spans="2:73">
      <c r="B54" s="875" t="s">
        <v>1179</v>
      </c>
      <c r="C54" s="875" t="s">
        <v>1171</v>
      </c>
      <c r="D54" s="875" t="s">
        <v>20</v>
      </c>
      <c r="E54" s="875" t="s">
        <v>1169</v>
      </c>
      <c r="F54" s="875" t="s">
        <v>1177</v>
      </c>
      <c r="G54" s="875" t="s">
        <v>1170</v>
      </c>
      <c r="H54" s="875">
        <v>2011</v>
      </c>
      <c r="I54" s="625" t="s">
        <v>575</v>
      </c>
      <c r="J54" s="625" t="s">
        <v>592</v>
      </c>
      <c r="K54" s="50"/>
      <c r="L54" s="876">
        <v>25.885873147823911</v>
      </c>
      <c r="M54" s="877">
        <v>25.885873147823911</v>
      </c>
      <c r="N54" s="877">
        <v>25.885873147823911</v>
      </c>
      <c r="O54" s="877">
        <v>25.885873147823911</v>
      </c>
      <c r="P54" s="877">
        <v>25.885873147823911</v>
      </c>
      <c r="Q54" s="877">
        <v>0</v>
      </c>
      <c r="R54" s="877">
        <v>0</v>
      </c>
      <c r="S54" s="877">
        <v>0</v>
      </c>
      <c r="T54" s="877">
        <v>0</v>
      </c>
      <c r="U54" s="877">
        <v>0</v>
      </c>
      <c r="V54" s="877">
        <v>0</v>
      </c>
      <c r="W54" s="877">
        <v>0</v>
      </c>
      <c r="X54" s="877">
        <v>0</v>
      </c>
      <c r="Y54" s="877">
        <v>0</v>
      </c>
      <c r="Z54" s="877">
        <v>0</v>
      </c>
      <c r="AA54" s="877">
        <v>0</v>
      </c>
      <c r="AB54" s="877">
        <v>0</v>
      </c>
      <c r="AC54" s="877">
        <v>0</v>
      </c>
      <c r="AD54" s="877">
        <v>0</v>
      </c>
      <c r="AE54" s="877">
        <v>0</v>
      </c>
      <c r="AF54" s="877">
        <v>0</v>
      </c>
      <c r="AG54" s="877">
        <v>0</v>
      </c>
      <c r="AH54" s="877">
        <v>0</v>
      </c>
      <c r="AI54" s="877">
        <v>0</v>
      </c>
      <c r="AJ54" s="877">
        <v>0</v>
      </c>
      <c r="AK54" s="877">
        <v>0</v>
      </c>
      <c r="AL54" s="877">
        <v>0</v>
      </c>
      <c r="AM54" s="877">
        <v>0</v>
      </c>
      <c r="AN54" s="877">
        <v>0</v>
      </c>
      <c r="AO54" s="877">
        <v>0</v>
      </c>
      <c r="AP54" s="50"/>
      <c r="AQ54" s="876">
        <v>125881.27231281539</v>
      </c>
      <c r="AR54" s="877">
        <v>125881.27231281539</v>
      </c>
      <c r="AS54" s="877">
        <v>125881.27231281539</v>
      </c>
      <c r="AT54" s="877">
        <v>125881.27231281539</v>
      </c>
      <c r="AU54" s="877">
        <v>125881.27231281539</v>
      </c>
      <c r="AV54" s="877">
        <v>0</v>
      </c>
      <c r="AW54" s="877">
        <v>0</v>
      </c>
      <c r="AX54" s="877">
        <v>0</v>
      </c>
      <c r="AY54" s="877">
        <v>0</v>
      </c>
      <c r="AZ54" s="877">
        <v>0</v>
      </c>
      <c r="BA54" s="877">
        <v>0</v>
      </c>
      <c r="BB54" s="877">
        <v>0</v>
      </c>
      <c r="BC54" s="877">
        <v>0</v>
      </c>
      <c r="BD54" s="877">
        <v>0</v>
      </c>
      <c r="BE54" s="877">
        <v>0</v>
      </c>
      <c r="BF54" s="877">
        <v>0</v>
      </c>
      <c r="BG54" s="877">
        <v>0</v>
      </c>
      <c r="BH54" s="877">
        <v>0</v>
      </c>
      <c r="BI54" s="877">
        <v>0</v>
      </c>
      <c r="BJ54" s="877">
        <v>0</v>
      </c>
      <c r="BK54" s="877">
        <v>0</v>
      </c>
      <c r="BL54" s="877">
        <v>0</v>
      </c>
      <c r="BM54" s="877">
        <v>0</v>
      </c>
      <c r="BN54" s="877">
        <v>0</v>
      </c>
      <c r="BO54" s="877">
        <v>0</v>
      </c>
      <c r="BP54" s="877">
        <v>0</v>
      </c>
      <c r="BQ54" s="877">
        <v>0</v>
      </c>
      <c r="BR54" s="877">
        <v>0</v>
      </c>
      <c r="BS54" s="877">
        <v>0</v>
      </c>
      <c r="BT54" s="878">
        <v>0</v>
      </c>
    </row>
    <row r="55" spans="2:73">
      <c r="B55" s="875" t="s">
        <v>1179</v>
      </c>
      <c r="C55" s="875" t="s">
        <v>1176</v>
      </c>
      <c r="D55" s="875" t="s">
        <v>17</v>
      </c>
      <c r="E55" s="875" t="s">
        <v>1169</v>
      </c>
      <c r="F55" s="875" t="s">
        <v>1177</v>
      </c>
      <c r="G55" s="875" t="s">
        <v>1170</v>
      </c>
      <c r="H55" s="875">
        <v>2011</v>
      </c>
      <c r="I55" s="625" t="s">
        <v>575</v>
      </c>
      <c r="J55" s="625" t="s">
        <v>592</v>
      </c>
      <c r="K55" s="50"/>
      <c r="L55" s="876">
        <v>68.711477057197328</v>
      </c>
      <c r="M55" s="877">
        <v>68.711477057197328</v>
      </c>
      <c r="N55" s="877">
        <v>68.711477057197328</v>
      </c>
      <c r="O55" s="877">
        <v>68.711477057197328</v>
      </c>
      <c r="P55" s="877">
        <v>68.7114770571973</v>
      </c>
      <c r="Q55" s="877">
        <v>68.7114770571973</v>
      </c>
      <c r="R55" s="877">
        <v>68.7114770571973</v>
      </c>
      <c r="S55" s="877">
        <v>68.7114770571973</v>
      </c>
      <c r="T55" s="877">
        <v>68.7114770571973</v>
      </c>
      <c r="U55" s="877">
        <v>68.7114770571973</v>
      </c>
      <c r="V55" s="877">
        <v>68.7114770571973</v>
      </c>
      <c r="W55" s="877">
        <v>68.7114770571973</v>
      </c>
      <c r="X55" s="877">
        <v>68.7114770571973</v>
      </c>
      <c r="Y55" s="877">
        <v>68.7114770571973</v>
      </c>
      <c r="Z55" s="877">
        <v>68.7114770571973</v>
      </c>
      <c r="AA55" s="877">
        <v>0</v>
      </c>
      <c r="AB55" s="877">
        <v>0</v>
      </c>
      <c r="AC55" s="877">
        <v>0</v>
      </c>
      <c r="AD55" s="877">
        <v>0</v>
      </c>
      <c r="AE55" s="877">
        <v>0</v>
      </c>
      <c r="AF55" s="877">
        <v>0</v>
      </c>
      <c r="AG55" s="877">
        <v>0</v>
      </c>
      <c r="AH55" s="877">
        <v>0</v>
      </c>
      <c r="AI55" s="877">
        <v>0</v>
      </c>
      <c r="AJ55" s="877">
        <v>0</v>
      </c>
      <c r="AK55" s="877">
        <v>0</v>
      </c>
      <c r="AL55" s="877">
        <v>0</v>
      </c>
      <c r="AM55" s="877">
        <v>0</v>
      </c>
      <c r="AN55" s="877">
        <v>0</v>
      </c>
      <c r="AO55" s="877">
        <v>0</v>
      </c>
      <c r="AP55" s="50"/>
      <c r="AQ55" s="876">
        <v>88044.146165765487</v>
      </c>
      <c r="AR55" s="877">
        <v>88044.146165765487</v>
      </c>
      <c r="AS55" s="877">
        <v>88044.146165765487</v>
      </c>
      <c r="AT55" s="877">
        <v>88044.146165765487</v>
      </c>
      <c r="AU55" s="877">
        <v>88044.146165765502</v>
      </c>
      <c r="AV55" s="877">
        <v>88044.146165765502</v>
      </c>
      <c r="AW55" s="877">
        <v>88044.146165765502</v>
      </c>
      <c r="AX55" s="877">
        <v>88044.146165765502</v>
      </c>
      <c r="AY55" s="877">
        <v>88044.146165765502</v>
      </c>
      <c r="AZ55" s="877">
        <v>88044.146165765502</v>
      </c>
      <c r="BA55" s="877">
        <v>88044.146165765502</v>
      </c>
      <c r="BB55" s="877">
        <v>88044.146165765502</v>
      </c>
      <c r="BC55" s="877">
        <v>88044.146165765502</v>
      </c>
      <c r="BD55" s="877">
        <v>88044.146165765502</v>
      </c>
      <c r="BE55" s="877">
        <v>88044.146165765502</v>
      </c>
      <c r="BF55" s="877">
        <v>0</v>
      </c>
      <c r="BG55" s="877">
        <v>0</v>
      </c>
      <c r="BH55" s="877">
        <v>0</v>
      </c>
      <c r="BI55" s="877">
        <v>0</v>
      </c>
      <c r="BJ55" s="877">
        <v>0</v>
      </c>
      <c r="BK55" s="877">
        <v>0</v>
      </c>
      <c r="BL55" s="877">
        <v>0</v>
      </c>
      <c r="BM55" s="877">
        <v>0</v>
      </c>
      <c r="BN55" s="877">
        <v>0</v>
      </c>
      <c r="BO55" s="877">
        <v>0</v>
      </c>
      <c r="BP55" s="877">
        <v>0</v>
      </c>
      <c r="BQ55" s="877">
        <v>0</v>
      </c>
      <c r="BR55" s="877">
        <v>0</v>
      </c>
      <c r="BS55" s="877">
        <v>0</v>
      </c>
      <c r="BT55" s="878">
        <v>0</v>
      </c>
    </row>
    <row r="56" spans="2:73">
      <c r="B56" s="875" t="s">
        <v>1179</v>
      </c>
      <c r="C56" s="875" t="s">
        <v>1168</v>
      </c>
      <c r="D56" s="875" t="s">
        <v>3</v>
      </c>
      <c r="E56" s="875" t="s">
        <v>1169</v>
      </c>
      <c r="F56" s="875" t="s">
        <v>29</v>
      </c>
      <c r="G56" s="875" t="s">
        <v>1170</v>
      </c>
      <c r="H56" s="875">
        <v>2011</v>
      </c>
      <c r="I56" s="625" t="s">
        <v>575</v>
      </c>
      <c r="J56" s="625" t="s">
        <v>592</v>
      </c>
      <c r="K56" s="50"/>
      <c r="L56" s="876">
        <v>-221.77367917263032</v>
      </c>
      <c r="M56" s="877">
        <v>-221.77367917263032</v>
      </c>
      <c r="N56" s="877">
        <v>-221.77367917263032</v>
      </c>
      <c r="O56" s="877">
        <v>-221.77367917263032</v>
      </c>
      <c r="P56" s="877">
        <v>-221.77367917263032</v>
      </c>
      <c r="Q56" s="877">
        <v>-221.77367917263032</v>
      </c>
      <c r="R56" s="877">
        <v>-221.77367917263032</v>
      </c>
      <c r="S56" s="877">
        <v>-221.77367917263032</v>
      </c>
      <c r="T56" s="877">
        <v>-221.77367917263032</v>
      </c>
      <c r="U56" s="877">
        <v>-221.77367917263032</v>
      </c>
      <c r="V56" s="877">
        <v>-221.77367917263032</v>
      </c>
      <c r="W56" s="877">
        <v>-221.77367917263032</v>
      </c>
      <c r="X56" s="877">
        <v>-221.77367917263032</v>
      </c>
      <c r="Y56" s="877">
        <v>-221.77367917263032</v>
      </c>
      <c r="Z56" s="877">
        <v>-221.77367917263032</v>
      </c>
      <c r="AA56" s="877">
        <v>-221.77367917263032</v>
      </c>
      <c r="AB56" s="877">
        <v>-221.77367917263032</v>
      </c>
      <c r="AC56" s="877">
        <v>-221.77367917263032</v>
      </c>
      <c r="AD56" s="877">
        <v>-176.56493887104972</v>
      </c>
      <c r="AE56" s="877">
        <v>0</v>
      </c>
      <c r="AF56" s="877">
        <v>0</v>
      </c>
      <c r="AG56" s="877">
        <v>0</v>
      </c>
      <c r="AH56" s="877">
        <v>0</v>
      </c>
      <c r="AI56" s="877">
        <v>0</v>
      </c>
      <c r="AJ56" s="877">
        <v>0</v>
      </c>
      <c r="AK56" s="877">
        <v>0</v>
      </c>
      <c r="AL56" s="877">
        <v>0</v>
      </c>
      <c r="AM56" s="877">
        <v>0</v>
      </c>
      <c r="AN56" s="877">
        <v>0</v>
      </c>
      <c r="AO56" s="877">
        <v>0</v>
      </c>
      <c r="AP56" s="50"/>
      <c r="AQ56" s="876">
        <v>-403424.10563074268</v>
      </c>
      <c r="AR56" s="877">
        <v>-403424.10563074268</v>
      </c>
      <c r="AS56" s="877">
        <v>-403424.10563074268</v>
      </c>
      <c r="AT56" s="877">
        <v>-403424.10563074268</v>
      </c>
      <c r="AU56" s="877">
        <v>-403424.10563074268</v>
      </c>
      <c r="AV56" s="877">
        <v>-403424.10563074268</v>
      </c>
      <c r="AW56" s="877">
        <v>-403424.10563074268</v>
      </c>
      <c r="AX56" s="877">
        <v>-403424.10563074268</v>
      </c>
      <c r="AY56" s="877">
        <v>-403424.10563074268</v>
      </c>
      <c r="AZ56" s="877">
        <v>-403424.10563074268</v>
      </c>
      <c r="BA56" s="877">
        <v>-403424.10563074268</v>
      </c>
      <c r="BB56" s="877">
        <v>-403424.10563074268</v>
      </c>
      <c r="BC56" s="877">
        <v>-403424.10563074268</v>
      </c>
      <c r="BD56" s="877">
        <v>-403424.10563074268</v>
      </c>
      <c r="BE56" s="877">
        <v>-403424.10563074268</v>
      </c>
      <c r="BF56" s="877">
        <v>-403424.10563074268</v>
      </c>
      <c r="BG56" s="877">
        <v>-403424.10563074268</v>
      </c>
      <c r="BH56" s="877">
        <v>-403424.10563074268</v>
      </c>
      <c r="BI56" s="877">
        <v>-363065.20388435916</v>
      </c>
      <c r="BJ56" s="877">
        <v>0</v>
      </c>
      <c r="BK56" s="877">
        <v>0</v>
      </c>
      <c r="BL56" s="877">
        <v>0</v>
      </c>
      <c r="BM56" s="877">
        <v>0</v>
      </c>
      <c r="BN56" s="877">
        <v>0</v>
      </c>
      <c r="BO56" s="877">
        <v>0</v>
      </c>
      <c r="BP56" s="877">
        <v>0</v>
      </c>
      <c r="BQ56" s="877">
        <v>0</v>
      </c>
      <c r="BR56" s="877">
        <v>0</v>
      </c>
      <c r="BS56" s="877">
        <v>0</v>
      </c>
      <c r="BT56" s="878">
        <v>0</v>
      </c>
    </row>
    <row r="57" spans="2:73">
      <c r="B57" s="875" t="s">
        <v>1179</v>
      </c>
      <c r="C57" s="875" t="s">
        <v>1168</v>
      </c>
      <c r="D57" s="875" t="s">
        <v>5</v>
      </c>
      <c r="E57" s="875" t="s">
        <v>1169</v>
      </c>
      <c r="F57" s="875" t="s">
        <v>29</v>
      </c>
      <c r="G57" s="875" t="s">
        <v>1170</v>
      </c>
      <c r="H57" s="875">
        <v>2011</v>
      </c>
      <c r="I57" s="625" t="s">
        <v>575</v>
      </c>
      <c r="J57" s="625" t="s">
        <v>592</v>
      </c>
      <c r="K57" s="50"/>
      <c r="L57" s="876">
        <v>3.0396329269556275</v>
      </c>
      <c r="M57" s="877">
        <v>3.0396329269556275</v>
      </c>
      <c r="N57" s="877">
        <v>3.0396329269556275</v>
      </c>
      <c r="O57" s="877">
        <v>3.0396329269556275</v>
      </c>
      <c r="P57" s="877">
        <v>3.0396329269556275</v>
      </c>
      <c r="Q57" s="877">
        <v>2.7795620825293481</v>
      </c>
      <c r="R57" s="877">
        <v>1.5883918025898152</v>
      </c>
      <c r="S57" s="877">
        <v>1.587689786678997</v>
      </c>
      <c r="T57" s="877">
        <v>1.587689786678997</v>
      </c>
      <c r="U57" s="877">
        <v>0.49855009122774935</v>
      </c>
      <c r="V57" s="877">
        <v>0.20714138357291845</v>
      </c>
      <c r="W57" s="877">
        <v>0.20708593366996492</v>
      </c>
      <c r="X57" s="877">
        <v>0.20708593366996492</v>
      </c>
      <c r="Y57" s="877">
        <v>0.19756418479863985</v>
      </c>
      <c r="Z57" s="877">
        <v>0.19756418479863985</v>
      </c>
      <c r="AA57" s="877">
        <v>0.19712819627110328</v>
      </c>
      <c r="AB57" s="877">
        <v>0</v>
      </c>
      <c r="AC57" s="877">
        <v>0</v>
      </c>
      <c r="AD57" s="877">
        <v>0</v>
      </c>
      <c r="AE57" s="877">
        <v>0</v>
      </c>
      <c r="AF57" s="877">
        <v>0</v>
      </c>
      <c r="AG57" s="877">
        <v>0</v>
      </c>
      <c r="AH57" s="877">
        <v>0</v>
      </c>
      <c r="AI57" s="877">
        <v>0</v>
      </c>
      <c r="AJ57" s="877">
        <v>0</v>
      </c>
      <c r="AK57" s="877">
        <v>0</v>
      </c>
      <c r="AL57" s="877">
        <v>0</v>
      </c>
      <c r="AM57" s="877">
        <v>0</v>
      </c>
      <c r="AN57" s="877">
        <v>0</v>
      </c>
      <c r="AO57" s="877">
        <v>0</v>
      </c>
      <c r="AP57" s="50"/>
      <c r="AQ57" s="876">
        <v>61528.42559924777</v>
      </c>
      <c r="AR57" s="877">
        <v>61528.42559924777</v>
      </c>
      <c r="AS57" s="877">
        <v>61528.42559924777</v>
      </c>
      <c r="AT57" s="877">
        <v>61528.42559924777</v>
      </c>
      <c r="AU57" s="877">
        <v>61528.42559924777</v>
      </c>
      <c r="AV57" s="877">
        <v>55911.702607562722</v>
      </c>
      <c r="AW57" s="877">
        <v>30186.121898554076</v>
      </c>
      <c r="AX57" s="877">
        <v>30179.972239175309</v>
      </c>
      <c r="AY57" s="877">
        <v>30179.972239175309</v>
      </c>
      <c r="AZ57" s="877">
        <v>6657.9354568787639</v>
      </c>
      <c r="BA57" s="877">
        <v>5593.4073073859417</v>
      </c>
      <c r="BB57" s="877">
        <v>5136.4366743427026</v>
      </c>
      <c r="BC57" s="877">
        <v>5136.4366743427026</v>
      </c>
      <c r="BD57" s="877">
        <v>4262.4827293861072</v>
      </c>
      <c r="BE57" s="877">
        <v>4262.4827293861072</v>
      </c>
      <c r="BF57" s="877">
        <v>4257.3571626140601</v>
      </c>
      <c r="BG57" s="877">
        <v>0</v>
      </c>
      <c r="BH57" s="877">
        <v>0</v>
      </c>
      <c r="BI57" s="877">
        <v>0</v>
      </c>
      <c r="BJ57" s="877">
        <v>0</v>
      </c>
      <c r="BK57" s="877">
        <v>0</v>
      </c>
      <c r="BL57" s="877">
        <v>0</v>
      </c>
      <c r="BM57" s="877">
        <v>0</v>
      </c>
      <c r="BN57" s="877">
        <v>0</v>
      </c>
      <c r="BO57" s="877">
        <v>0</v>
      </c>
      <c r="BP57" s="877">
        <v>0</v>
      </c>
      <c r="BQ57" s="877">
        <v>0</v>
      </c>
      <c r="BR57" s="877">
        <v>0</v>
      </c>
      <c r="BS57" s="877">
        <v>0</v>
      </c>
      <c r="BT57" s="878">
        <v>0</v>
      </c>
    </row>
    <row r="58" spans="2:73">
      <c r="B58" s="875" t="s">
        <v>1179</v>
      </c>
      <c r="C58" s="875" t="s">
        <v>1168</v>
      </c>
      <c r="D58" s="875" t="s">
        <v>4</v>
      </c>
      <c r="E58" s="875" t="s">
        <v>1169</v>
      </c>
      <c r="F58" s="875" t="s">
        <v>29</v>
      </c>
      <c r="G58" s="875" t="s">
        <v>1170</v>
      </c>
      <c r="H58" s="875">
        <v>2011</v>
      </c>
      <c r="I58" s="625" t="s">
        <v>575</v>
      </c>
      <c r="J58" s="625" t="s">
        <v>592</v>
      </c>
      <c r="K58" s="50"/>
      <c r="L58" s="876">
        <v>0.45367307891498865</v>
      </c>
      <c r="M58" s="877">
        <v>0.45367307891498865</v>
      </c>
      <c r="N58" s="877">
        <v>0.45367307891498865</v>
      </c>
      <c r="O58" s="877">
        <v>0.45367307891498865</v>
      </c>
      <c r="P58" s="877">
        <v>0.45367307891498865</v>
      </c>
      <c r="Q58" s="877">
        <v>0.42262558180459975</v>
      </c>
      <c r="R58" s="877">
        <v>0.29560538438347467</v>
      </c>
      <c r="S58" s="877">
        <v>0.29492862464119274</v>
      </c>
      <c r="T58" s="877">
        <v>0.29492862464119274</v>
      </c>
      <c r="U58" s="877">
        <v>0.16490612395708465</v>
      </c>
      <c r="V58" s="877">
        <v>2.1798351700156732E-2</v>
      </c>
      <c r="W58" s="877">
        <v>2.1775358563102584E-2</v>
      </c>
      <c r="X58" s="877">
        <v>2.1775358563102584E-2</v>
      </c>
      <c r="Y58" s="877">
        <v>2.1209978564502702E-2</v>
      </c>
      <c r="Z58" s="877">
        <v>2.1209978564502702E-2</v>
      </c>
      <c r="AA58" s="877">
        <v>2.0822060362618706E-2</v>
      </c>
      <c r="AB58" s="877">
        <v>0</v>
      </c>
      <c r="AC58" s="877">
        <v>0</v>
      </c>
      <c r="AD58" s="877">
        <v>0</v>
      </c>
      <c r="AE58" s="877">
        <v>0</v>
      </c>
      <c r="AF58" s="877">
        <v>0</v>
      </c>
      <c r="AG58" s="877">
        <v>0</v>
      </c>
      <c r="AH58" s="877">
        <v>0</v>
      </c>
      <c r="AI58" s="877">
        <v>0</v>
      </c>
      <c r="AJ58" s="877">
        <v>0</v>
      </c>
      <c r="AK58" s="877">
        <v>0</v>
      </c>
      <c r="AL58" s="877">
        <v>0</v>
      </c>
      <c r="AM58" s="877">
        <v>0</v>
      </c>
      <c r="AN58" s="877">
        <v>0</v>
      </c>
      <c r="AO58" s="877">
        <v>0</v>
      </c>
      <c r="AP58" s="50"/>
      <c r="AQ58" s="876">
        <v>7768.0215296967481</v>
      </c>
      <c r="AR58" s="877">
        <v>7768.0215296967481</v>
      </c>
      <c r="AS58" s="877">
        <v>7768.0215296967481</v>
      </c>
      <c r="AT58" s="877">
        <v>7768.0215296967481</v>
      </c>
      <c r="AU58" s="877">
        <v>7768.0215296967481</v>
      </c>
      <c r="AV58" s="877">
        <v>7097.4919621133722</v>
      </c>
      <c r="AW58" s="877">
        <v>4354.249962659489</v>
      </c>
      <c r="AX58" s="877">
        <v>4348.3215473170994</v>
      </c>
      <c r="AY58" s="877">
        <v>4348.3215473170994</v>
      </c>
      <c r="AZ58" s="877">
        <v>1540.2391163938303</v>
      </c>
      <c r="BA58" s="877">
        <v>695.63548486981415</v>
      </c>
      <c r="BB58" s="877">
        <v>506.14573221706229</v>
      </c>
      <c r="BC58" s="877">
        <v>506.14573221706229</v>
      </c>
      <c r="BD58" s="877">
        <v>454.25231569733455</v>
      </c>
      <c r="BE58" s="877">
        <v>454.25231569733455</v>
      </c>
      <c r="BF58" s="877">
        <v>449.69187311623398</v>
      </c>
      <c r="BG58" s="877">
        <v>0</v>
      </c>
      <c r="BH58" s="877">
        <v>0</v>
      </c>
      <c r="BI58" s="877">
        <v>0</v>
      </c>
      <c r="BJ58" s="877">
        <v>0</v>
      </c>
      <c r="BK58" s="877">
        <v>0</v>
      </c>
      <c r="BL58" s="877">
        <v>0</v>
      </c>
      <c r="BM58" s="877">
        <v>0</v>
      </c>
      <c r="BN58" s="877">
        <v>0</v>
      </c>
      <c r="BO58" s="877">
        <v>0</v>
      </c>
      <c r="BP58" s="877">
        <v>0</v>
      </c>
      <c r="BQ58" s="877">
        <v>0</v>
      </c>
      <c r="BR58" s="877">
        <v>0</v>
      </c>
      <c r="BS58" s="877">
        <v>0</v>
      </c>
      <c r="BT58" s="878">
        <v>0</v>
      </c>
    </row>
    <row r="59" spans="2:73">
      <c r="B59" s="875" t="s">
        <v>208</v>
      </c>
      <c r="C59" s="875" t="s">
        <v>1171</v>
      </c>
      <c r="D59" s="875" t="s">
        <v>1180</v>
      </c>
      <c r="E59" s="875" t="s">
        <v>1169</v>
      </c>
      <c r="F59" s="875" t="s">
        <v>1173</v>
      </c>
      <c r="G59" s="875" t="s">
        <v>1170</v>
      </c>
      <c r="H59" s="875">
        <v>2012</v>
      </c>
      <c r="I59" s="625" t="s">
        <v>576</v>
      </c>
      <c r="J59" s="625" t="s">
        <v>592</v>
      </c>
      <c r="K59" s="50"/>
      <c r="L59" s="876">
        <v>0</v>
      </c>
      <c r="M59" s="877">
        <v>5.1771746299999997</v>
      </c>
      <c r="N59" s="877">
        <v>5.1771746299999997</v>
      </c>
      <c r="O59" s="877">
        <v>5.1771746299999997</v>
      </c>
      <c r="P59" s="877">
        <v>5.1771746299999997</v>
      </c>
      <c r="Q59" s="877">
        <v>0</v>
      </c>
      <c r="R59" s="877">
        <v>0</v>
      </c>
      <c r="S59" s="877">
        <v>0</v>
      </c>
      <c r="T59" s="877">
        <v>0</v>
      </c>
      <c r="U59" s="877">
        <v>0</v>
      </c>
      <c r="V59" s="877">
        <v>0</v>
      </c>
      <c r="W59" s="877">
        <v>0</v>
      </c>
      <c r="X59" s="877">
        <v>0</v>
      </c>
      <c r="Y59" s="877">
        <v>0</v>
      </c>
      <c r="Z59" s="877">
        <v>0</v>
      </c>
      <c r="AA59" s="877">
        <v>0</v>
      </c>
      <c r="AB59" s="877">
        <v>0</v>
      </c>
      <c r="AC59" s="877">
        <v>0</v>
      </c>
      <c r="AD59" s="877">
        <v>0</v>
      </c>
      <c r="AE59" s="877">
        <v>0</v>
      </c>
      <c r="AF59" s="877">
        <v>0</v>
      </c>
      <c r="AG59" s="877">
        <v>0</v>
      </c>
      <c r="AH59" s="877">
        <v>0</v>
      </c>
      <c r="AI59" s="877">
        <v>0</v>
      </c>
      <c r="AJ59" s="877">
        <v>0</v>
      </c>
      <c r="AK59" s="877">
        <v>0</v>
      </c>
      <c r="AL59" s="877">
        <v>0</v>
      </c>
      <c r="AM59" s="877">
        <v>0</v>
      </c>
      <c r="AN59" s="877">
        <v>0</v>
      </c>
      <c r="AO59" s="877">
        <v>0</v>
      </c>
      <c r="AP59" s="50"/>
      <c r="AQ59" s="876">
        <v>0</v>
      </c>
      <c r="AR59" s="877">
        <v>25176.254462563</v>
      </c>
      <c r="AS59" s="877">
        <v>25176.254462563</v>
      </c>
      <c r="AT59" s="877">
        <v>25176.254462563</v>
      </c>
      <c r="AU59" s="877">
        <v>25176.254462563</v>
      </c>
      <c r="AV59" s="877">
        <v>0</v>
      </c>
      <c r="AW59" s="877">
        <v>0</v>
      </c>
      <c r="AX59" s="877">
        <v>0</v>
      </c>
      <c r="AY59" s="877">
        <v>0</v>
      </c>
      <c r="AZ59" s="877">
        <v>0</v>
      </c>
      <c r="BA59" s="877">
        <v>0</v>
      </c>
      <c r="BB59" s="877">
        <v>0</v>
      </c>
      <c r="BC59" s="877">
        <v>0</v>
      </c>
      <c r="BD59" s="877">
        <v>0</v>
      </c>
      <c r="BE59" s="877">
        <v>0</v>
      </c>
      <c r="BF59" s="877">
        <v>0</v>
      </c>
      <c r="BG59" s="877">
        <v>0</v>
      </c>
      <c r="BH59" s="877">
        <v>0</v>
      </c>
      <c r="BI59" s="877">
        <v>0</v>
      </c>
      <c r="BJ59" s="877">
        <v>0</v>
      </c>
      <c r="BK59" s="877">
        <v>0</v>
      </c>
      <c r="BL59" s="877">
        <v>0</v>
      </c>
      <c r="BM59" s="877">
        <v>0</v>
      </c>
      <c r="BN59" s="877">
        <v>0</v>
      </c>
      <c r="BO59" s="877">
        <v>0</v>
      </c>
      <c r="BP59" s="877">
        <v>0</v>
      </c>
      <c r="BQ59" s="877">
        <v>0</v>
      </c>
      <c r="BR59" s="877">
        <v>0</v>
      </c>
      <c r="BS59" s="877">
        <v>0</v>
      </c>
      <c r="BT59" s="878">
        <v>0</v>
      </c>
    </row>
    <row r="60" spans="2:73" ht="15.75">
      <c r="B60" s="875" t="s">
        <v>208</v>
      </c>
      <c r="C60" s="875" t="s">
        <v>1171</v>
      </c>
      <c r="D60" s="875" t="s">
        <v>1180</v>
      </c>
      <c r="E60" s="875" t="s">
        <v>1169</v>
      </c>
      <c r="F60" s="875" t="s">
        <v>1173</v>
      </c>
      <c r="G60" s="875" t="s">
        <v>1170</v>
      </c>
      <c r="H60" s="875">
        <v>2013</v>
      </c>
      <c r="I60" s="625" t="s">
        <v>576</v>
      </c>
      <c r="J60" s="625" t="s">
        <v>592</v>
      </c>
      <c r="K60" s="50"/>
      <c r="L60" s="876">
        <v>0</v>
      </c>
      <c r="M60" s="877">
        <v>0</v>
      </c>
      <c r="N60" s="877">
        <v>35.250706491000003</v>
      </c>
      <c r="O60" s="877">
        <v>35.250706491000003</v>
      </c>
      <c r="P60" s="877">
        <v>35.250706491000003</v>
      </c>
      <c r="Q60" s="877">
        <v>35.250706491000003</v>
      </c>
      <c r="R60" s="877">
        <v>0</v>
      </c>
      <c r="S60" s="877">
        <v>0</v>
      </c>
      <c r="T60" s="877">
        <v>0</v>
      </c>
      <c r="U60" s="877">
        <v>0</v>
      </c>
      <c r="V60" s="877">
        <v>0</v>
      </c>
      <c r="W60" s="877">
        <v>0</v>
      </c>
      <c r="X60" s="877">
        <v>0</v>
      </c>
      <c r="Y60" s="877">
        <v>0</v>
      </c>
      <c r="Z60" s="877">
        <v>0</v>
      </c>
      <c r="AA60" s="877">
        <v>0</v>
      </c>
      <c r="AB60" s="877">
        <v>0</v>
      </c>
      <c r="AC60" s="877">
        <v>0</v>
      </c>
      <c r="AD60" s="877">
        <v>0</v>
      </c>
      <c r="AE60" s="877">
        <v>0</v>
      </c>
      <c r="AF60" s="877">
        <v>0</v>
      </c>
      <c r="AG60" s="877">
        <v>0</v>
      </c>
      <c r="AH60" s="877">
        <v>0</v>
      </c>
      <c r="AI60" s="877">
        <v>0</v>
      </c>
      <c r="AJ60" s="877">
        <v>0</v>
      </c>
      <c r="AK60" s="877">
        <v>0</v>
      </c>
      <c r="AL60" s="877">
        <v>0</v>
      </c>
      <c r="AM60" s="877">
        <v>0</v>
      </c>
      <c r="AN60" s="877">
        <v>0</v>
      </c>
      <c r="AO60" s="877">
        <v>0</v>
      </c>
      <c r="AP60" s="50"/>
      <c r="AQ60" s="876">
        <v>0</v>
      </c>
      <c r="AR60" s="877">
        <v>0</v>
      </c>
      <c r="AS60" s="877">
        <v>193803.07118789799</v>
      </c>
      <c r="AT60" s="877">
        <v>193803.07118789799</v>
      </c>
      <c r="AU60" s="877">
        <v>193803.07118789799</v>
      </c>
      <c r="AV60" s="877">
        <v>193803.07118789799</v>
      </c>
      <c r="AW60" s="877">
        <v>0</v>
      </c>
      <c r="AX60" s="877">
        <v>0</v>
      </c>
      <c r="AY60" s="877">
        <v>0</v>
      </c>
      <c r="AZ60" s="877">
        <v>0</v>
      </c>
      <c r="BA60" s="877">
        <v>0</v>
      </c>
      <c r="BB60" s="877">
        <v>0</v>
      </c>
      <c r="BC60" s="877">
        <v>0</v>
      </c>
      <c r="BD60" s="877">
        <v>0</v>
      </c>
      <c r="BE60" s="877">
        <v>0</v>
      </c>
      <c r="BF60" s="877">
        <v>0</v>
      </c>
      <c r="BG60" s="877">
        <v>0</v>
      </c>
      <c r="BH60" s="877">
        <v>0</v>
      </c>
      <c r="BI60" s="877">
        <v>0</v>
      </c>
      <c r="BJ60" s="877">
        <v>0</v>
      </c>
      <c r="BK60" s="877">
        <v>0</v>
      </c>
      <c r="BL60" s="877">
        <v>0</v>
      </c>
      <c r="BM60" s="877">
        <v>0</v>
      </c>
      <c r="BN60" s="877">
        <v>0</v>
      </c>
      <c r="BO60" s="877">
        <v>0</v>
      </c>
      <c r="BP60" s="877">
        <v>0</v>
      </c>
      <c r="BQ60" s="877">
        <v>0</v>
      </c>
      <c r="BR60" s="877">
        <v>0</v>
      </c>
      <c r="BS60" s="877">
        <v>0</v>
      </c>
      <c r="BT60" s="878">
        <v>0</v>
      </c>
      <c r="BU60" s="160"/>
    </row>
    <row r="61" spans="2:73">
      <c r="B61" s="875" t="s">
        <v>208</v>
      </c>
      <c r="C61" s="875" t="s">
        <v>1171</v>
      </c>
      <c r="D61" s="875" t="s">
        <v>1181</v>
      </c>
      <c r="E61" s="875" t="s">
        <v>1169</v>
      </c>
      <c r="F61" s="875" t="s">
        <v>1173</v>
      </c>
      <c r="G61" s="875" t="s">
        <v>1174</v>
      </c>
      <c r="H61" s="875">
        <v>2013</v>
      </c>
      <c r="I61" s="625" t="s">
        <v>576</v>
      </c>
      <c r="J61" s="625" t="s">
        <v>592</v>
      </c>
      <c r="K61" s="50"/>
      <c r="L61" s="876">
        <v>0</v>
      </c>
      <c r="M61" s="877">
        <v>0</v>
      </c>
      <c r="N61" s="877">
        <v>58.632820000000002</v>
      </c>
      <c r="O61" s="877">
        <v>0</v>
      </c>
      <c r="P61" s="877">
        <v>0</v>
      </c>
      <c r="Q61" s="877">
        <v>0</v>
      </c>
      <c r="R61" s="877">
        <v>0</v>
      </c>
      <c r="S61" s="877">
        <v>0</v>
      </c>
      <c r="T61" s="877">
        <v>0</v>
      </c>
      <c r="U61" s="877">
        <v>0</v>
      </c>
      <c r="V61" s="877">
        <v>0</v>
      </c>
      <c r="W61" s="877">
        <v>0</v>
      </c>
      <c r="X61" s="877">
        <v>0</v>
      </c>
      <c r="Y61" s="877">
        <v>0</v>
      </c>
      <c r="Z61" s="877">
        <v>0</v>
      </c>
      <c r="AA61" s="877">
        <v>0</v>
      </c>
      <c r="AB61" s="877">
        <v>0</v>
      </c>
      <c r="AC61" s="877">
        <v>0</v>
      </c>
      <c r="AD61" s="877">
        <v>0</v>
      </c>
      <c r="AE61" s="877">
        <v>0</v>
      </c>
      <c r="AF61" s="877">
        <v>0</v>
      </c>
      <c r="AG61" s="877">
        <v>0</v>
      </c>
      <c r="AH61" s="877">
        <v>0</v>
      </c>
      <c r="AI61" s="877">
        <v>0</v>
      </c>
      <c r="AJ61" s="877">
        <v>0</v>
      </c>
      <c r="AK61" s="877">
        <v>0</v>
      </c>
      <c r="AL61" s="877">
        <v>0</v>
      </c>
      <c r="AM61" s="877">
        <v>0</v>
      </c>
      <c r="AN61" s="877">
        <v>0</v>
      </c>
      <c r="AO61" s="877">
        <v>0</v>
      </c>
      <c r="AP61" s="50"/>
      <c r="AQ61" s="876">
        <v>0</v>
      </c>
      <c r="AR61" s="877">
        <v>0</v>
      </c>
      <c r="AS61" s="877">
        <v>782.91240000000005</v>
      </c>
      <c r="AT61" s="877">
        <v>0</v>
      </c>
      <c r="AU61" s="877">
        <v>0</v>
      </c>
      <c r="AV61" s="877">
        <v>0</v>
      </c>
      <c r="AW61" s="877">
        <v>0</v>
      </c>
      <c r="AX61" s="877">
        <v>0</v>
      </c>
      <c r="AY61" s="877">
        <v>0</v>
      </c>
      <c r="AZ61" s="877">
        <v>0</v>
      </c>
      <c r="BA61" s="877">
        <v>0</v>
      </c>
      <c r="BB61" s="877">
        <v>0</v>
      </c>
      <c r="BC61" s="877">
        <v>0</v>
      </c>
      <c r="BD61" s="877">
        <v>0</v>
      </c>
      <c r="BE61" s="877">
        <v>0</v>
      </c>
      <c r="BF61" s="877">
        <v>0</v>
      </c>
      <c r="BG61" s="877">
        <v>0</v>
      </c>
      <c r="BH61" s="877">
        <v>0</v>
      </c>
      <c r="BI61" s="877">
        <v>0</v>
      </c>
      <c r="BJ61" s="877">
        <v>0</v>
      </c>
      <c r="BK61" s="877">
        <v>0</v>
      </c>
      <c r="BL61" s="877">
        <v>0</v>
      </c>
      <c r="BM61" s="877">
        <v>0</v>
      </c>
      <c r="BN61" s="877">
        <v>0</v>
      </c>
      <c r="BO61" s="877">
        <v>0</v>
      </c>
      <c r="BP61" s="877">
        <v>0</v>
      </c>
      <c r="BQ61" s="877">
        <v>0</v>
      </c>
      <c r="BR61" s="877">
        <v>0</v>
      </c>
      <c r="BS61" s="877">
        <v>0</v>
      </c>
      <c r="BT61" s="878">
        <v>0</v>
      </c>
    </row>
    <row r="62" spans="2:73">
      <c r="B62" s="875" t="s">
        <v>208</v>
      </c>
      <c r="C62" s="875" t="s">
        <v>1171</v>
      </c>
      <c r="D62" s="875" t="s">
        <v>24</v>
      </c>
      <c r="E62" s="875" t="s">
        <v>1169</v>
      </c>
      <c r="F62" s="875" t="s">
        <v>1173</v>
      </c>
      <c r="G62" s="875" t="s">
        <v>1170</v>
      </c>
      <c r="H62" s="875">
        <v>2013</v>
      </c>
      <c r="I62" s="625" t="s">
        <v>576</v>
      </c>
      <c r="J62" s="625" t="s">
        <v>592</v>
      </c>
      <c r="K62" s="50"/>
      <c r="L62" s="876">
        <v>0</v>
      </c>
      <c r="M62" s="877">
        <v>0</v>
      </c>
      <c r="N62" s="877">
        <v>52.38</v>
      </c>
      <c r="O62" s="877">
        <v>52.38</v>
      </c>
      <c r="P62" s="877">
        <v>52.38</v>
      </c>
      <c r="Q62" s="877">
        <v>52.38</v>
      </c>
      <c r="R62" s="877">
        <v>52.38</v>
      </c>
      <c r="S62" s="877">
        <v>52.38</v>
      </c>
      <c r="T62" s="877">
        <v>52.38</v>
      </c>
      <c r="U62" s="877">
        <v>52.38</v>
      </c>
      <c r="V62" s="877">
        <v>52.38</v>
      </c>
      <c r="W62" s="877">
        <v>52.38</v>
      </c>
      <c r="X62" s="877">
        <v>52.38</v>
      </c>
      <c r="Y62" s="877">
        <v>52.38</v>
      </c>
      <c r="Z62" s="877">
        <v>52.38</v>
      </c>
      <c r="AA62" s="877">
        <v>52.38</v>
      </c>
      <c r="AB62" s="877">
        <v>52.38</v>
      </c>
      <c r="AC62" s="877">
        <v>0</v>
      </c>
      <c r="AD62" s="877">
        <v>0</v>
      </c>
      <c r="AE62" s="877">
        <v>0</v>
      </c>
      <c r="AF62" s="877">
        <v>0</v>
      </c>
      <c r="AG62" s="877">
        <v>0</v>
      </c>
      <c r="AH62" s="877">
        <v>0</v>
      </c>
      <c r="AI62" s="877">
        <v>0</v>
      </c>
      <c r="AJ62" s="877">
        <v>0</v>
      </c>
      <c r="AK62" s="877">
        <v>0</v>
      </c>
      <c r="AL62" s="877">
        <v>0</v>
      </c>
      <c r="AM62" s="877">
        <v>0</v>
      </c>
      <c r="AN62" s="877">
        <v>0</v>
      </c>
      <c r="AO62" s="877">
        <v>0</v>
      </c>
      <c r="AP62" s="50"/>
      <c r="AQ62" s="876">
        <v>0</v>
      </c>
      <c r="AR62" s="877">
        <v>0</v>
      </c>
      <c r="AS62" s="877">
        <v>92807.1</v>
      </c>
      <c r="AT62" s="877">
        <v>92807.1</v>
      </c>
      <c r="AU62" s="877">
        <v>92807.1</v>
      </c>
      <c r="AV62" s="877">
        <v>92807.1</v>
      </c>
      <c r="AW62" s="877">
        <v>92807.1</v>
      </c>
      <c r="AX62" s="877">
        <v>92807.1</v>
      </c>
      <c r="AY62" s="877">
        <v>92807.1</v>
      </c>
      <c r="AZ62" s="877">
        <v>92807.1</v>
      </c>
      <c r="BA62" s="877">
        <v>92807.1</v>
      </c>
      <c r="BB62" s="877">
        <v>92807.1</v>
      </c>
      <c r="BC62" s="877">
        <v>92807.1</v>
      </c>
      <c r="BD62" s="877">
        <v>92807.1</v>
      </c>
      <c r="BE62" s="877">
        <v>92807.1</v>
      </c>
      <c r="BF62" s="877">
        <v>92807.1</v>
      </c>
      <c r="BG62" s="877">
        <v>92807.1</v>
      </c>
      <c r="BH62" s="877">
        <v>0</v>
      </c>
      <c r="BI62" s="877">
        <v>0</v>
      </c>
      <c r="BJ62" s="877">
        <v>0</v>
      </c>
      <c r="BK62" s="877">
        <v>0</v>
      </c>
      <c r="BL62" s="877">
        <v>0</v>
      </c>
      <c r="BM62" s="877">
        <v>0</v>
      </c>
      <c r="BN62" s="877">
        <v>0</v>
      </c>
      <c r="BO62" s="877">
        <v>0</v>
      </c>
      <c r="BP62" s="877">
        <v>0</v>
      </c>
      <c r="BQ62" s="877">
        <v>0</v>
      </c>
      <c r="BR62" s="877">
        <v>0</v>
      </c>
      <c r="BS62" s="877">
        <v>0</v>
      </c>
      <c r="BT62" s="878">
        <v>0</v>
      </c>
    </row>
    <row r="63" spans="2:73">
      <c r="B63" s="875" t="s">
        <v>208</v>
      </c>
      <c r="C63" s="875" t="s">
        <v>1171</v>
      </c>
      <c r="D63" s="875" t="s">
        <v>22</v>
      </c>
      <c r="E63" s="875" t="s">
        <v>1169</v>
      </c>
      <c r="F63" s="875" t="s">
        <v>1173</v>
      </c>
      <c r="G63" s="875" t="s">
        <v>1170</v>
      </c>
      <c r="H63" s="875">
        <v>2012</v>
      </c>
      <c r="I63" s="625" t="s">
        <v>576</v>
      </c>
      <c r="J63" s="625" t="s">
        <v>592</v>
      </c>
      <c r="K63" s="50"/>
      <c r="L63" s="876">
        <v>0</v>
      </c>
      <c r="M63" s="877">
        <v>196.38853557799999</v>
      </c>
      <c r="N63" s="877">
        <v>196.38853557799999</v>
      </c>
      <c r="O63" s="877">
        <v>196.38853557799999</v>
      </c>
      <c r="P63" s="877">
        <v>196.38853557799999</v>
      </c>
      <c r="Q63" s="877">
        <v>196.38853557799999</v>
      </c>
      <c r="R63" s="877">
        <v>191.82329603599999</v>
      </c>
      <c r="S63" s="877">
        <v>189.56391359599999</v>
      </c>
      <c r="T63" s="877">
        <v>189.56391359599999</v>
      </c>
      <c r="U63" s="877">
        <v>184.436684007</v>
      </c>
      <c r="V63" s="877">
        <v>170.88819912700001</v>
      </c>
      <c r="W63" s="877">
        <v>141.05650285999999</v>
      </c>
      <c r="X63" s="877">
        <v>140.872357717</v>
      </c>
      <c r="Y63" s="877">
        <v>70.510570195</v>
      </c>
      <c r="Z63" s="877">
        <v>70.510570195</v>
      </c>
      <c r="AA63" s="877">
        <v>70.510570195</v>
      </c>
      <c r="AB63" s="877">
        <v>50.418976215999997</v>
      </c>
      <c r="AC63" s="877">
        <v>0</v>
      </c>
      <c r="AD63" s="877">
        <v>0</v>
      </c>
      <c r="AE63" s="877">
        <v>0</v>
      </c>
      <c r="AF63" s="877">
        <v>0</v>
      </c>
      <c r="AG63" s="877">
        <v>0</v>
      </c>
      <c r="AH63" s="877">
        <v>0</v>
      </c>
      <c r="AI63" s="877">
        <v>0</v>
      </c>
      <c r="AJ63" s="877">
        <v>0</v>
      </c>
      <c r="AK63" s="877">
        <v>0</v>
      </c>
      <c r="AL63" s="877">
        <v>0</v>
      </c>
      <c r="AM63" s="877">
        <v>0</v>
      </c>
      <c r="AN63" s="877">
        <v>0</v>
      </c>
      <c r="AO63" s="877">
        <v>0</v>
      </c>
      <c r="AP63" s="50"/>
      <c r="AQ63" s="876">
        <v>0</v>
      </c>
      <c r="AR63" s="877">
        <v>1243869.5040438899</v>
      </c>
      <c r="AS63" s="877">
        <v>1243869.5040438899</v>
      </c>
      <c r="AT63" s="877">
        <v>1243869.5040438899</v>
      </c>
      <c r="AU63" s="877">
        <v>1243869.5040438899</v>
      </c>
      <c r="AV63" s="877">
        <v>1243869.5040438899</v>
      </c>
      <c r="AW63" s="877">
        <v>1229847.49438377</v>
      </c>
      <c r="AX63" s="877">
        <v>1217773.27796863</v>
      </c>
      <c r="AY63" s="877">
        <v>1217773.27796863</v>
      </c>
      <c r="AZ63" s="877">
        <v>1182207.35587804</v>
      </c>
      <c r="BA63" s="877">
        <v>1102491.2457920201</v>
      </c>
      <c r="BB63" s="877">
        <v>924348.20810337295</v>
      </c>
      <c r="BC63" s="877">
        <v>894881.96966494899</v>
      </c>
      <c r="BD63" s="877">
        <v>495629.25560131698</v>
      </c>
      <c r="BE63" s="877">
        <v>495629.25560131698</v>
      </c>
      <c r="BF63" s="877">
        <v>495629.25560131698</v>
      </c>
      <c r="BG63" s="877">
        <v>354402.46166069998</v>
      </c>
      <c r="BH63" s="877">
        <v>0</v>
      </c>
      <c r="BI63" s="877">
        <v>0</v>
      </c>
      <c r="BJ63" s="877">
        <v>0</v>
      </c>
      <c r="BK63" s="877">
        <v>0</v>
      </c>
      <c r="BL63" s="877">
        <v>0</v>
      </c>
      <c r="BM63" s="877">
        <v>0</v>
      </c>
      <c r="BN63" s="877">
        <v>0</v>
      </c>
      <c r="BO63" s="877">
        <v>0</v>
      </c>
      <c r="BP63" s="877">
        <v>0</v>
      </c>
      <c r="BQ63" s="877">
        <v>0</v>
      </c>
      <c r="BR63" s="877">
        <v>0</v>
      </c>
      <c r="BS63" s="877">
        <v>0</v>
      </c>
      <c r="BT63" s="878">
        <v>0</v>
      </c>
    </row>
    <row r="64" spans="2:73">
      <c r="B64" s="875" t="s">
        <v>208</v>
      </c>
      <c r="C64" s="875" t="s">
        <v>1171</v>
      </c>
      <c r="D64" s="875" t="s">
        <v>22</v>
      </c>
      <c r="E64" s="875" t="s">
        <v>1169</v>
      </c>
      <c r="F64" s="875" t="s">
        <v>1173</v>
      </c>
      <c r="G64" s="875" t="s">
        <v>1170</v>
      </c>
      <c r="H64" s="875">
        <v>2013</v>
      </c>
      <c r="I64" s="625" t="s">
        <v>576</v>
      </c>
      <c r="J64" s="625" t="s">
        <v>592</v>
      </c>
      <c r="K64" s="50"/>
      <c r="L64" s="876">
        <v>0</v>
      </c>
      <c r="M64" s="877">
        <v>0</v>
      </c>
      <c r="N64" s="877">
        <v>2351.3985909449998</v>
      </c>
      <c r="O64" s="877">
        <v>2348.419691009</v>
      </c>
      <c r="P64" s="877">
        <v>2348.1405035759999</v>
      </c>
      <c r="Q64" s="877">
        <v>2337.252601357</v>
      </c>
      <c r="R64" s="877">
        <v>2241.8195641339998</v>
      </c>
      <c r="S64" s="877">
        <v>2190.627300355</v>
      </c>
      <c r="T64" s="877">
        <v>2190.627300355</v>
      </c>
      <c r="U64" s="877">
        <v>2189.2819392719998</v>
      </c>
      <c r="V64" s="877">
        <v>2026.0939303109997</v>
      </c>
      <c r="W64" s="877">
        <v>1653.2897039459999</v>
      </c>
      <c r="X64" s="877">
        <v>1210.0064381239999</v>
      </c>
      <c r="Y64" s="877">
        <v>1198.8514263919999</v>
      </c>
      <c r="Z64" s="877">
        <v>380.41435275200001</v>
      </c>
      <c r="AA64" s="877">
        <v>379.56914936200002</v>
      </c>
      <c r="AB64" s="877">
        <v>379.56914936200002</v>
      </c>
      <c r="AC64" s="877">
        <v>344.18725819500003</v>
      </c>
      <c r="AD64" s="877">
        <v>94.869726444999998</v>
      </c>
      <c r="AE64" s="877">
        <v>69.881777012000001</v>
      </c>
      <c r="AF64" s="877">
        <v>69.881777012000001</v>
      </c>
      <c r="AG64" s="877">
        <v>69.881777012000001</v>
      </c>
      <c r="AH64" s="877">
        <v>0</v>
      </c>
      <c r="AI64" s="877">
        <v>0</v>
      </c>
      <c r="AJ64" s="877">
        <v>0</v>
      </c>
      <c r="AK64" s="877">
        <v>0</v>
      </c>
      <c r="AL64" s="877">
        <v>0</v>
      </c>
      <c r="AM64" s="877">
        <v>0</v>
      </c>
      <c r="AN64" s="877">
        <v>0</v>
      </c>
      <c r="AO64" s="877">
        <v>0</v>
      </c>
      <c r="AP64" s="50"/>
      <c r="AQ64" s="876">
        <v>0</v>
      </c>
      <c r="AR64" s="877">
        <v>0</v>
      </c>
      <c r="AS64" s="877">
        <v>15912521.1501751</v>
      </c>
      <c r="AT64" s="877">
        <v>15903257.9896779</v>
      </c>
      <c r="AU64" s="877">
        <v>15902383.3647008</v>
      </c>
      <c r="AV64" s="877">
        <v>15868525.9244652</v>
      </c>
      <c r="AW64" s="877">
        <v>15570117.084765101</v>
      </c>
      <c r="AX64" s="877">
        <v>15310241.940694001</v>
      </c>
      <c r="AY64" s="877">
        <v>15310241.940694001</v>
      </c>
      <c r="AZ64" s="877">
        <v>15197710.840492399</v>
      </c>
      <c r="BA64" s="877">
        <v>14623036.0422132</v>
      </c>
      <c r="BB64" s="877">
        <v>12729784.0959119</v>
      </c>
      <c r="BC64" s="877">
        <v>9464024.1597192306</v>
      </c>
      <c r="BD64" s="877">
        <v>8530976.6985486895</v>
      </c>
      <c r="BE64" s="877">
        <v>3573603.3539616098</v>
      </c>
      <c r="BF64" s="877">
        <v>3570955.5413849098</v>
      </c>
      <c r="BG64" s="877">
        <v>3570955.5413849098</v>
      </c>
      <c r="BH64" s="877">
        <v>2935556.8986655399</v>
      </c>
      <c r="BI64" s="877">
        <v>218176.59045228199</v>
      </c>
      <c r="BJ64" s="877">
        <v>192365.538023517</v>
      </c>
      <c r="BK64" s="877">
        <v>192365.538023517</v>
      </c>
      <c r="BL64" s="877">
        <v>192365.538023517</v>
      </c>
      <c r="BM64" s="877">
        <v>0</v>
      </c>
      <c r="BN64" s="877">
        <v>0</v>
      </c>
      <c r="BO64" s="877">
        <v>0</v>
      </c>
      <c r="BP64" s="877">
        <v>0</v>
      </c>
      <c r="BQ64" s="877">
        <v>0</v>
      </c>
      <c r="BR64" s="877">
        <v>0</v>
      </c>
      <c r="BS64" s="877">
        <v>0</v>
      </c>
      <c r="BT64" s="878">
        <v>0</v>
      </c>
    </row>
    <row r="65" spans="2:73">
      <c r="B65" s="875" t="s">
        <v>208</v>
      </c>
      <c r="C65" s="875" t="s">
        <v>1171</v>
      </c>
      <c r="D65" s="875" t="s">
        <v>1182</v>
      </c>
      <c r="E65" s="875" t="s">
        <v>1169</v>
      </c>
      <c r="F65" s="875" t="s">
        <v>1173</v>
      </c>
      <c r="G65" s="875" t="s">
        <v>1170</v>
      </c>
      <c r="H65" s="875">
        <v>2013</v>
      </c>
      <c r="I65" s="625" t="s">
        <v>576</v>
      </c>
      <c r="J65" s="625" t="s">
        <v>592</v>
      </c>
      <c r="K65" s="50"/>
      <c r="L65" s="876">
        <v>0</v>
      </c>
      <c r="M65" s="877">
        <v>0</v>
      </c>
      <c r="N65" s="877">
        <v>694.45195067500003</v>
      </c>
      <c r="O65" s="877">
        <v>694.45195067500003</v>
      </c>
      <c r="P65" s="877">
        <v>685.77140338599997</v>
      </c>
      <c r="Q65" s="877">
        <v>606.60496135899996</v>
      </c>
      <c r="R65" s="877">
        <v>276.76029788800003</v>
      </c>
      <c r="S65" s="877">
        <v>276.32383114499999</v>
      </c>
      <c r="T65" s="877">
        <v>276.32383114499999</v>
      </c>
      <c r="U65" s="877">
        <v>268.78542984000001</v>
      </c>
      <c r="V65" s="877">
        <v>268.78542984000001</v>
      </c>
      <c r="W65" s="877">
        <v>268.78542984000001</v>
      </c>
      <c r="X65" s="877">
        <v>261.83151513199999</v>
      </c>
      <c r="Y65" s="877">
        <v>223.19413807399999</v>
      </c>
      <c r="Z65" s="877">
        <v>0</v>
      </c>
      <c r="AA65" s="877">
        <v>0</v>
      </c>
      <c r="AB65" s="877">
        <v>0</v>
      </c>
      <c r="AC65" s="877">
        <v>0</v>
      </c>
      <c r="AD65" s="877">
        <v>0</v>
      </c>
      <c r="AE65" s="877">
        <v>0</v>
      </c>
      <c r="AF65" s="877">
        <v>0</v>
      </c>
      <c r="AG65" s="877">
        <v>0</v>
      </c>
      <c r="AH65" s="877">
        <v>0</v>
      </c>
      <c r="AI65" s="877">
        <v>0</v>
      </c>
      <c r="AJ65" s="877">
        <v>0</v>
      </c>
      <c r="AK65" s="877">
        <v>0</v>
      </c>
      <c r="AL65" s="877">
        <v>0</v>
      </c>
      <c r="AM65" s="877">
        <v>0</v>
      </c>
      <c r="AN65" s="877">
        <v>0</v>
      </c>
      <c r="AO65" s="877">
        <v>0</v>
      </c>
      <c r="AP65" s="50"/>
      <c r="AQ65" s="876">
        <v>0</v>
      </c>
      <c r="AR65" s="877">
        <v>0</v>
      </c>
      <c r="AS65" s="877">
        <v>2383867.23384048</v>
      </c>
      <c r="AT65" s="877">
        <v>2383867.23384048</v>
      </c>
      <c r="AU65" s="877">
        <v>2350252.7035361002</v>
      </c>
      <c r="AV65" s="877">
        <v>2039095.98351864</v>
      </c>
      <c r="AW65" s="877">
        <v>959350.15022725496</v>
      </c>
      <c r="AX65" s="877">
        <v>958719.43892033899</v>
      </c>
      <c r="AY65" s="877">
        <v>958719.43892033899</v>
      </c>
      <c r="AZ65" s="877">
        <v>951186.40994861803</v>
      </c>
      <c r="BA65" s="877">
        <v>951186.40994861803</v>
      </c>
      <c r="BB65" s="877">
        <v>951186.40994861803</v>
      </c>
      <c r="BC65" s="877">
        <v>888101.36571934202</v>
      </c>
      <c r="BD65" s="877">
        <v>738692.82945158298</v>
      </c>
      <c r="BE65" s="877">
        <v>0</v>
      </c>
      <c r="BF65" s="877">
        <v>0</v>
      </c>
      <c r="BG65" s="877">
        <v>0</v>
      </c>
      <c r="BH65" s="877">
        <v>0</v>
      </c>
      <c r="BI65" s="877">
        <v>0</v>
      </c>
      <c r="BJ65" s="877">
        <v>0</v>
      </c>
      <c r="BK65" s="877">
        <v>0</v>
      </c>
      <c r="BL65" s="877">
        <v>0</v>
      </c>
      <c r="BM65" s="877">
        <v>0</v>
      </c>
      <c r="BN65" s="877">
        <v>0</v>
      </c>
      <c r="BO65" s="877">
        <v>0</v>
      </c>
      <c r="BP65" s="877">
        <v>0</v>
      </c>
      <c r="BQ65" s="877">
        <v>0</v>
      </c>
      <c r="BR65" s="877">
        <v>0</v>
      </c>
      <c r="BS65" s="877">
        <v>0</v>
      </c>
      <c r="BT65" s="878">
        <v>0</v>
      </c>
    </row>
    <row r="66" spans="2:73">
      <c r="B66" s="875" t="s">
        <v>208</v>
      </c>
      <c r="C66" s="875" t="s">
        <v>1168</v>
      </c>
      <c r="D66" s="875" t="s">
        <v>1183</v>
      </c>
      <c r="E66" s="875" t="s">
        <v>1169</v>
      </c>
      <c r="F66" s="875" t="s">
        <v>29</v>
      </c>
      <c r="G66" s="875" t="s">
        <v>1170</v>
      </c>
      <c r="H66" s="875">
        <v>2013</v>
      </c>
      <c r="I66" s="625" t="s">
        <v>576</v>
      </c>
      <c r="J66" s="625" t="s">
        <v>592</v>
      </c>
      <c r="K66" s="50"/>
      <c r="L66" s="876">
        <v>0</v>
      </c>
      <c r="M66" s="877">
        <v>0</v>
      </c>
      <c r="N66" s="877">
        <v>14.557500849</v>
      </c>
      <c r="O66" s="877">
        <v>14.557500849</v>
      </c>
      <c r="P66" s="877">
        <v>14.032052713000001</v>
      </c>
      <c r="Q66" s="877">
        <v>12.0289512</v>
      </c>
      <c r="R66" s="877">
        <v>12.0289512</v>
      </c>
      <c r="S66" s="877">
        <v>12.0289512</v>
      </c>
      <c r="T66" s="877">
        <v>12.0289512</v>
      </c>
      <c r="U66" s="877">
        <v>12.01211938</v>
      </c>
      <c r="V66" s="877">
        <v>8.9843696170000005</v>
      </c>
      <c r="W66" s="877">
        <v>8.9843696170000005</v>
      </c>
      <c r="X66" s="877">
        <v>7.2168377059999997</v>
      </c>
      <c r="Y66" s="877">
        <v>7.2166357410000002</v>
      </c>
      <c r="Z66" s="877">
        <v>7.2166357410000002</v>
      </c>
      <c r="AA66" s="877">
        <v>7.2058771300000002</v>
      </c>
      <c r="AB66" s="877">
        <v>7.2058771300000002</v>
      </c>
      <c r="AC66" s="877">
        <v>7.1970637699999997</v>
      </c>
      <c r="AD66" s="877">
        <v>6.9746652329999996</v>
      </c>
      <c r="AE66" s="877">
        <v>4.0939737410000001</v>
      </c>
      <c r="AF66" s="877">
        <v>4.0939737410000001</v>
      </c>
      <c r="AG66" s="877">
        <v>4.0939737410000001</v>
      </c>
      <c r="AH66" s="877">
        <v>0</v>
      </c>
      <c r="AI66" s="877">
        <v>0</v>
      </c>
      <c r="AJ66" s="877">
        <v>0</v>
      </c>
      <c r="AK66" s="877">
        <v>0</v>
      </c>
      <c r="AL66" s="877">
        <v>0</v>
      </c>
      <c r="AM66" s="877">
        <v>0</v>
      </c>
      <c r="AN66" s="877">
        <v>0</v>
      </c>
      <c r="AO66" s="877">
        <v>0</v>
      </c>
      <c r="AP66" s="50"/>
      <c r="AQ66" s="876">
        <v>0</v>
      </c>
      <c r="AR66" s="877">
        <v>0</v>
      </c>
      <c r="AS66" s="877">
        <v>217201.077418959</v>
      </c>
      <c r="AT66" s="877">
        <v>217201.077418959</v>
      </c>
      <c r="AU66" s="877">
        <v>208831.04327977699</v>
      </c>
      <c r="AV66" s="877">
        <v>176922.988241799</v>
      </c>
      <c r="AW66" s="877">
        <v>176922.988241799</v>
      </c>
      <c r="AX66" s="877">
        <v>176922.988241799</v>
      </c>
      <c r="AY66" s="877">
        <v>176922.988241799</v>
      </c>
      <c r="AZ66" s="877">
        <v>176775.541500174</v>
      </c>
      <c r="BA66" s="877">
        <v>128545.53146122799</v>
      </c>
      <c r="BB66" s="877">
        <v>128545.53146122799</v>
      </c>
      <c r="BC66" s="877">
        <v>116879.526406177</v>
      </c>
      <c r="BD66" s="877">
        <v>115215.110541998</v>
      </c>
      <c r="BE66" s="877">
        <v>115215.110541998</v>
      </c>
      <c r="BF66" s="877">
        <v>114741.478683268</v>
      </c>
      <c r="BG66" s="877">
        <v>114741.478683268</v>
      </c>
      <c r="BH66" s="877">
        <v>114644.367927399</v>
      </c>
      <c r="BI66" s="877">
        <v>111101.70936288001</v>
      </c>
      <c r="BJ66" s="877">
        <v>65214.238310918008</v>
      </c>
      <c r="BK66" s="877">
        <v>65214.238310918008</v>
      </c>
      <c r="BL66" s="877">
        <v>65214.238310918008</v>
      </c>
      <c r="BM66" s="877">
        <v>0</v>
      </c>
      <c r="BN66" s="877">
        <v>0</v>
      </c>
      <c r="BO66" s="877">
        <v>0</v>
      </c>
      <c r="BP66" s="877">
        <v>0</v>
      </c>
      <c r="BQ66" s="877">
        <v>0</v>
      </c>
      <c r="BR66" s="877">
        <v>0</v>
      </c>
      <c r="BS66" s="877">
        <v>0</v>
      </c>
      <c r="BT66" s="878">
        <v>0</v>
      </c>
    </row>
    <row r="67" spans="2:73">
      <c r="B67" s="875" t="s">
        <v>208</v>
      </c>
      <c r="C67" s="875" t="s">
        <v>1168</v>
      </c>
      <c r="D67" s="875" t="s">
        <v>2</v>
      </c>
      <c r="E67" s="875" t="s">
        <v>1169</v>
      </c>
      <c r="F67" s="875" t="s">
        <v>29</v>
      </c>
      <c r="G67" s="875" t="s">
        <v>1170</v>
      </c>
      <c r="H67" s="875">
        <v>2013</v>
      </c>
      <c r="I67" s="625" t="s">
        <v>576</v>
      </c>
      <c r="J67" s="625" t="s">
        <v>592</v>
      </c>
      <c r="K67" s="50"/>
      <c r="L67" s="876">
        <v>0</v>
      </c>
      <c r="M67" s="877">
        <v>0</v>
      </c>
      <c r="N67" s="877">
        <v>15.953945630000002</v>
      </c>
      <c r="O67" s="877">
        <v>15.953945630000002</v>
      </c>
      <c r="P67" s="877">
        <v>15.953945630000002</v>
      </c>
      <c r="Q67" s="877">
        <v>15.953945630000002</v>
      </c>
      <c r="R67" s="877">
        <v>0</v>
      </c>
      <c r="S67" s="877">
        <v>0</v>
      </c>
      <c r="T67" s="877">
        <v>0</v>
      </c>
      <c r="U67" s="877">
        <v>0</v>
      </c>
      <c r="V67" s="877">
        <v>0</v>
      </c>
      <c r="W67" s="877">
        <v>0</v>
      </c>
      <c r="X67" s="877">
        <v>0</v>
      </c>
      <c r="Y67" s="877">
        <v>0</v>
      </c>
      <c r="Z67" s="877">
        <v>0</v>
      </c>
      <c r="AA67" s="877">
        <v>0</v>
      </c>
      <c r="AB67" s="877">
        <v>0</v>
      </c>
      <c r="AC67" s="877">
        <v>0</v>
      </c>
      <c r="AD67" s="877">
        <v>0</v>
      </c>
      <c r="AE67" s="877">
        <v>0</v>
      </c>
      <c r="AF67" s="877">
        <v>0</v>
      </c>
      <c r="AG67" s="877">
        <v>0</v>
      </c>
      <c r="AH67" s="877">
        <v>0</v>
      </c>
      <c r="AI67" s="877">
        <v>0</v>
      </c>
      <c r="AJ67" s="877">
        <v>0</v>
      </c>
      <c r="AK67" s="877">
        <v>0</v>
      </c>
      <c r="AL67" s="877">
        <v>0</v>
      </c>
      <c r="AM67" s="877">
        <v>0</v>
      </c>
      <c r="AN67" s="877">
        <v>0</v>
      </c>
      <c r="AO67" s="877">
        <v>0</v>
      </c>
      <c r="AP67" s="50"/>
      <c r="AQ67" s="876">
        <v>0</v>
      </c>
      <c r="AR67" s="877">
        <v>0</v>
      </c>
      <c r="AS67" s="877">
        <v>28446.870599999998</v>
      </c>
      <c r="AT67" s="877">
        <v>28446.870599999998</v>
      </c>
      <c r="AU67" s="877">
        <v>28446.870599999998</v>
      </c>
      <c r="AV67" s="877">
        <v>28446.870599999998</v>
      </c>
      <c r="AW67" s="877">
        <v>0</v>
      </c>
      <c r="AX67" s="877">
        <v>0</v>
      </c>
      <c r="AY67" s="877">
        <v>0</v>
      </c>
      <c r="AZ67" s="877">
        <v>0</v>
      </c>
      <c r="BA67" s="877">
        <v>0</v>
      </c>
      <c r="BB67" s="877">
        <v>0</v>
      </c>
      <c r="BC67" s="877">
        <v>0</v>
      </c>
      <c r="BD67" s="877">
        <v>0</v>
      </c>
      <c r="BE67" s="877">
        <v>0</v>
      </c>
      <c r="BF67" s="877">
        <v>0</v>
      </c>
      <c r="BG67" s="877">
        <v>0</v>
      </c>
      <c r="BH67" s="877">
        <v>0</v>
      </c>
      <c r="BI67" s="877">
        <v>0</v>
      </c>
      <c r="BJ67" s="877">
        <v>0</v>
      </c>
      <c r="BK67" s="877">
        <v>0</v>
      </c>
      <c r="BL67" s="877">
        <v>0</v>
      </c>
      <c r="BM67" s="877">
        <v>0</v>
      </c>
      <c r="BN67" s="877">
        <v>0</v>
      </c>
      <c r="BO67" s="877">
        <v>0</v>
      </c>
      <c r="BP67" s="877">
        <v>0</v>
      </c>
      <c r="BQ67" s="877">
        <v>0</v>
      </c>
      <c r="BR67" s="877">
        <v>0</v>
      </c>
      <c r="BS67" s="877">
        <v>0</v>
      </c>
      <c r="BT67" s="878">
        <v>0</v>
      </c>
    </row>
    <row r="68" spans="2:73">
      <c r="B68" s="875" t="s">
        <v>208</v>
      </c>
      <c r="C68" s="875" t="s">
        <v>1168</v>
      </c>
      <c r="D68" s="875" t="s">
        <v>1</v>
      </c>
      <c r="E68" s="875" t="s">
        <v>1169</v>
      </c>
      <c r="F68" s="875" t="s">
        <v>29</v>
      </c>
      <c r="G68" s="875" t="s">
        <v>1170</v>
      </c>
      <c r="H68" s="875">
        <v>2013</v>
      </c>
      <c r="I68" s="625" t="s">
        <v>576</v>
      </c>
      <c r="J68" s="625" t="s">
        <v>592</v>
      </c>
      <c r="K68" s="50"/>
      <c r="L68" s="876">
        <v>0</v>
      </c>
      <c r="M68" s="877">
        <v>0</v>
      </c>
      <c r="N68" s="877">
        <v>22.936357784999995</v>
      </c>
      <c r="O68" s="877">
        <v>22.936357784999995</v>
      </c>
      <c r="P68" s="877">
        <v>22.936357784999995</v>
      </c>
      <c r="Q68" s="877">
        <v>21.993301517999996</v>
      </c>
      <c r="R68" s="877">
        <v>12.926173027999999</v>
      </c>
      <c r="S68" s="877">
        <v>0</v>
      </c>
      <c r="T68" s="877">
        <v>0</v>
      </c>
      <c r="U68" s="877">
        <v>0</v>
      </c>
      <c r="V68" s="877">
        <v>0</v>
      </c>
      <c r="W68" s="877">
        <v>0</v>
      </c>
      <c r="X68" s="877">
        <v>0</v>
      </c>
      <c r="Y68" s="877">
        <v>0</v>
      </c>
      <c r="Z68" s="877">
        <v>0</v>
      </c>
      <c r="AA68" s="877">
        <v>0</v>
      </c>
      <c r="AB68" s="877">
        <v>0</v>
      </c>
      <c r="AC68" s="877">
        <v>0</v>
      </c>
      <c r="AD68" s="877">
        <v>0</v>
      </c>
      <c r="AE68" s="877">
        <v>0</v>
      </c>
      <c r="AF68" s="877">
        <v>0</v>
      </c>
      <c r="AG68" s="877">
        <v>0</v>
      </c>
      <c r="AH68" s="877">
        <v>0</v>
      </c>
      <c r="AI68" s="877">
        <v>0</v>
      </c>
      <c r="AJ68" s="877">
        <v>0</v>
      </c>
      <c r="AK68" s="877">
        <v>0</v>
      </c>
      <c r="AL68" s="877">
        <v>0</v>
      </c>
      <c r="AM68" s="877">
        <v>0</v>
      </c>
      <c r="AN68" s="877">
        <v>0</v>
      </c>
      <c r="AO68" s="877">
        <v>0</v>
      </c>
      <c r="AP68" s="50"/>
      <c r="AQ68" s="876">
        <v>0</v>
      </c>
      <c r="AR68" s="877">
        <v>0</v>
      </c>
      <c r="AS68" s="877">
        <v>149975.16578104199</v>
      </c>
      <c r="AT68" s="877">
        <v>149975.16578104199</v>
      </c>
      <c r="AU68" s="877">
        <v>149975.16578104199</v>
      </c>
      <c r="AV68" s="877">
        <v>149052.26511604199</v>
      </c>
      <c r="AW68" s="877">
        <v>87951.816908512003</v>
      </c>
      <c r="AX68" s="877">
        <v>0</v>
      </c>
      <c r="AY68" s="877">
        <v>0</v>
      </c>
      <c r="AZ68" s="877">
        <v>0</v>
      </c>
      <c r="BA68" s="877">
        <v>0</v>
      </c>
      <c r="BB68" s="877">
        <v>0</v>
      </c>
      <c r="BC68" s="877">
        <v>0</v>
      </c>
      <c r="BD68" s="877">
        <v>0</v>
      </c>
      <c r="BE68" s="877">
        <v>0</v>
      </c>
      <c r="BF68" s="877">
        <v>0</v>
      </c>
      <c r="BG68" s="877">
        <v>0</v>
      </c>
      <c r="BH68" s="877">
        <v>0</v>
      </c>
      <c r="BI68" s="877">
        <v>0</v>
      </c>
      <c r="BJ68" s="877">
        <v>0</v>
      </c>
      <c r="BK68" s="877">
        <v>0</v>
      </c>
      <c r="BL68" s="877">
        <v>0</v>
      </c>
      <c r="BM68" s="877">
        <v>0</v>
      </c>
      <c r="BN68" s="877">
        <v>0</v>
      </c>
      <c r="BO68" s="877">
        <v>0</v>
      </c>
      <c r="BP68" s="877">
        <v>0</v>
      </c>
      <c r="BQ68" s="877">
        <v>0</v>
      </c>
      <c r="BR68" s="877">
        <v>0</v>
      </c>
      <c r="BS68" s="877">
        <v>0</v>
      </c>
      <c r="BT68" s="878">
        <v>0</v>
      </c>
    </row>
    <row r="69" spans="2:73">
      <c r="B69" s="875" t="s">
        <v>208</v>
      </c>
      <c r="C69" s="875" t="s">
        <v>1168</v>
      </c>
      <c r="D69" s="875" t="s">
        <v>1184</v>
      </c>
      <c r="E69" s="875" t="s">
        <v>1169</v>
      </c>
      <c r="F69" s="875" t="s">
        <v>29</v>
      </c>
      <c r="G69" s="875" t="s">
        <v>1170</v>
      </c>
      <c r="H69" s="875">
        <v>2013</v>
      </c>
      <c r="I69" s="625" t="s">
        <v>576</v>
      </c>
      <c r="J69" s="625" t="s">
        <v>592</v>
      </c>
      <c r="K69" s="50"/>
      <c r="L69" s="876">
        <v>0</v>
      </c>
      <c r="M69" s="877">
        <v>0</v>
      </c>
      <c r="N69" s="877">
        <v>33.355839650999997</v>
      </c>
      <c r="O69" s="877">
        <v>33.355839650999997</v>
      </c>
      <c r="P69" s="877">
        <v>31.524619731000001</v>
      </c>
      <c r="Q69" s="877">
        <v>25.275130964999999</v>
      </c>
      <c r="R69" s="877">
        <v>25.275130964999999</v>
      </c>
      <c r="S69" s="877">
        <v>25.275130964999999</v>
      </c>
      <c r="T69" s="877">
        <v>25.275130964999999</v>
      </c>
      <c r="U69" s="877">
        <v>25.227318838999999</v>
      </c>
      <c r="V69" s="877">
        <v>21.682633538000001</v>
      </c>
      <c r="W69" s="877">
        <v>21.682633538000001</v>
      </c>
      <c r="X69" s="877">
        <v>15.733544475</v>
      </c>
      <c r="Y69" s="877">
        <v>10.16273033</v>
      </c>
      <c r="Z69" s="877">
        <v>10.16273033</v>
      </c>
      <c r="AA69" s="877">
        <v>9.9625317419999995</v>
      </c>
      <c r="AB69" s="877">
        <v>9.9625317419999995</v>
      </c>
      <c r="AC69" s="877">
        <v>9.8598244140000002</v>
      </c>
      <c r="AD69" s="877">
        <v>8.5106851429999999</v>
      </c>
      <c r="AE69" s="877">
        <v>4.9955799770000002</v>
      </c>
      <c r="AF69" s="877">
        <v>4.9955799770000002</v>
      </c>
      <c r="AG69" s="877">
        <v>4.9955799770000002</v>
      </c>
      <c r="AH69" s="877">
        <v>0</v>
      </c>
      <c r="AI69" s="877">
        <v>0</v>
      </c>
      <c r="AJ69" s="877">
        <v>0</v>
      </c>
      <c r="AK69" s="877">
        <v>0</v>
      </c>
      <c r="AL69" s="877">
        <v>0</v>
      </c>
      <c r="AM69" s="877">
        <v>0</v>
      </c>
      <c r="AN69" s="877">
        <v>0</v>
      </c>
      <c r="AO69" s="877">
        <v>0</v>
      </c>
      <c r="AP69" s="50"/>
      <c r="AQ69" s="876">
        <v>0</v>
      </c>
      <c r="AR69" s="877">
        <v>0</v>
      </c>
      <c r="AS69" s="877">
        <v>484131.64446824102</v>
      </c>
      <c r="AT69" s="877">
        <v>484131.64446824102</v>
      </c>
      <c r="AU69" s="877">
        <v>454961.54719735502</v>
      </c>
      <c r="AV69" s="877">
        <v>355411.409476339</v>
      </c>
      <c r="AW69" s="877">
        <v>355411.409476339</v>
      </c>
      <c r="AX69" s="877">
        <v>355411.409476339</v>
      </c>
      <c r="AY69" s="877">
        <v>355411.409476339</v>
      </c>
      <c r="AZ69" s="877">
        <v>354992.57525375002</v>
      </c>
      <c r="BA69" s="877">
        <v>298528.131022716</v>
      </c>
      <c r="BB69" s="877">
        <v>298528.131022716</v>
      </c>
      <c r="BC69" s="877">
        <v>259767.63181322804</v>
      </c>
      <c r="BD69" s="877">
        <v>167005.481716838</v>
      </c>
      <c r="BE69" s="877">
        <v>167005.481716838</v>
      </c>
      <c r="BF69" s="877">
        <v>158192.03706505001</v>
      </c>
      <c r="BG69" s="877">
        <v>158192.03706505001</v>
      </c>
      <c r="BH69" s="877">
        <v>157060.34766822099</v>
      </c>
      <c r="BI69" s="877">
        <v>135569.469731619</v>
      </c>
      <c r="BJ69" s="877">
        <v>79576.217092029998</v>
      </c>
      <c r="BK69" s="877">
        <v>79576.217092029998</v>
      </c>
      <c r="BL69" s="877">
        <v>79576.217092029998</v>
      </c>
      <c r="BM69" s="877">
        <v>0</v>
      </c>
      <c r="BN69" s="877">
        <v>0</v>
      </c>
      <c r="BO69" s="877">
        <v>0</v>
      </c>
      <c r="BP69" s="877">
        <v>0</v>
      </c>
      <c r="BQ69" s="877">
        <v>0</v>
      </c>
      <c r="BR69" s="877">
        <v>0</v>
      </c>
      <c r="BS69" s="877">
        <v>0</v>
      </c>
      <c r="BT69" s="878">
        <v>0</v>
      </c>
    </row>
    <row r="70" spans="2:73">
      <c r="B70" s="875" t="s">
        <v>208</v>
      </c>
      <c r="C70" s="875" t="s">
        <v>1168</v>
      </c>
      <c r="D70" s="875" t="s">
        <v>1185</v>
      </c>
      <c r="E70" s="875" t="s">
        <v>1169</v>
      </c>
      <c r="F70" s="875" t="s">
        <v>29</v>
      </c>
      <c r="G70" s="875" t="s">
        <v>1170</v>
      </c>
      <c r="H70" s="875">
        <v>2013</v>
      </c>
      <c r="I70" s="625" t="s">
        <v>576</v>
      </c>
      <c r="J70" s="625" t="s">
        <v>592</v>
      </c>
      <c r="K70" s="50"/>
      <c r="L70" s="876">
        <v>0</v>
      </c>
      <c r="M70" s="877">
        <v>0</v>
      </c>
      <c r="N70" s="877">
        <v>805.93680856699996</v>
      </c>
      <c r="O70" s="877">
        <v>805.93680856699996</v>
      </c>
      <c r="P70" s="877">
        <v>805.93680856699996</v>
      </c>
      <c r="Q70" s="877">
        <v>805.93680856699996</v>
      </c>
      <c r="R70" s="877">
        <v>805.93680856699996</v>
      </c>
      <c r="S70" s="877">
        <v>805.93680856699996</v>
      </c>
      <c r="T70" s="877">
        <v>805.93680856699996</v>
      </c>
      <c r="U70" s="877">
        <v>805.93680856699996</v>
      </c>
      <c r="V70" s="877">
        <v>805.93680856699996</v>
      </c>
      <c r="W70" s="877">
        <v>805.93680856699996</v>
      </c>
      <c r="X70" s="877">
        <v>805.93680856699996</v>
      </c>
      <c r="Y70" s="877">
        <v>805.93680856699996</v>
      </c>
      <c r="Z70" s="877">
        <v>805.93680856699996</v>
      </c>
      <c r="AA70" s="877">
        <v>805.93680856699996</v>
      </c>
      <c r="AB70" s="877">
        <v>805.93680856699996</v>
      </c>
      <c r="AC70" s="877">
        <v>805.93680856699996</v>
      </c>
      <c r="AD70" s="877">
        <v>805.93680856699996</v>
      </c>
      <c r="AE70" s="877">
        <v>805.93680856699996</v>
      </c>
      <c r="AF70" s="877">
        <v>617.63896172299997</v>
      </c>
      <c r="AG70" s="877">
        <v>0</v>
      </c>
      <c r="AH70" s="877">
        <v>0</v>
      </c>
      <c r="AI70" s="877">
        <v>0</v>
      </c>
      <c r="AJ70" s="877">
        <v>0</v>
      </c>
      <c r="AK70" s="877">
        <v>0</v>
      </c>
      <c r="AL70" s="877">
        <v>0</v>
      </c>
      <c r="AM70" s="877">
        <v>0</v>
      </c>
      <c r="AN70" s="877">
        <v>0</v>
      </c>
      <c r="AO70" s="877">
        <v>0</v>
      </c>
      <c r="AP70" s="50"/>
      <c r="AQ70" s="876">
        <v>0</v>
      </c>
      <c r="AR70" s="877">
        <v>0</v>
      </c>
      <c r="AS70" s="877">
        <v>1367673.5858560719</v>
      </c>
      <c r="AT70" s="877">
        <v>1367673.5858560719</v>
      </c>
      <c r="AU70" s="877">
        <v>1367673.5858560719</v>
      </c>
      <c r="AV70" s="877">
        <v>1367673.5858560719</v>
      </c>
      <c r="AW70" s="877">
        <v>1367673.5858560719</v>
      </c>
      <c r="AX70" s="877">
        <v>1367673.5858560719</v>
      </c>
      <c r="AY70" s="877">
        <v>1367673.5858560719</v>
      </c>
      <c r="AZ70" s="877">
        <v>1367673.5858560719</v>
      </c>
      <c r="BA70" s="877">
        <v>1367673.5858560719</v>
      </c>
      <c r="BB70" s="877">
        <v>1367673.5858560719</v>
      </c>
      <c r="BC70" s="877">
        <v>1367673.5858560719</v>
      </c>
      <c r="BD70" s="877">
        <v>1367673.5858560719</v>
      </c>
      <c r="BE70" s="877">
        <v>1367673.5858560719</v>
      </c>
      <c r="BF70" s="877">
        <v>1367673.5858560719</v>
      </c>
      <c r="BG70" s="877">
        <v>1367673.5858560719</v>
      </c>
      <c r="BH70" s="877">
        <v>1367673.5858560719</v>
      </c>
      <c r="BI70" s="877">
        <v>1367673.5858560719</v>
      </c>
      <c r="BJ70" s="877">
        <v>1367673.5858560719</v>
      </c>
      <c r="BK70" s="877">
        <v>1199287.4039788099</v>
      </c>
      <c r="BL70" s="877">
        <v>0</v>
      </c>
      <c r="BM70" s="877">
        <v>0</v>
      </c>
      <c r="BN70" s="877">
        <v>0</v>
      </c>
      <c r="BO70" s="877">
        <v>0</v>
      </c>
      <c r="BP70" s="877">
        <v>0</v>
      </c>
      <c r="BQ70" s="877">
        <v>0</v>
      </c>
      <c r="BR70" s="877">
        <v>0</v>
      </c>
      <c r="BS70" s="877">
        <v>0</v>
      </c>
      <c r="BT70" s="878">
        <v>0</v>
      </c>
    </row>
    <row r="71" spans="2:73">
      <c r="B71" s="875" t="s">
        <v>208</v>
      </c>
      <c r="C71" s="875" t="s">
        <v>1168</v>
      </c>
      <c r="D71" s="875" t="s">
        <v>1185</v>
      </c>
      <c r="E71" s="875" t="s">
        <v>1169</v>
      </c>
      <c r="F71" s="875" t="s">
        <v>29</v>
      </c>
      <c r="G71" s="875" t="s">
        <v>1170</v>
      </c>
      <c r="H71" s="875">
        <v>2011</v>
      </c>
      <c r="I71" s="625" t="s">
        <v>576</v>
      </c>
      <c r="J71" s="625" t="s">
        <v>592</v>
      </c>
      <c r="K71" s="50"/>
      <c r="L71" s="876">
        <v>0.52716432700000004</v>
      </c>
      <c r="M71" s="877">
        <v>0.52716432700000004</v>
      </c>
      <c r="N71" s="877">
        <v>0.52716432700000004</v>
      </c>
      <c r="O71" s="877">
        <v>0.52716432700000004</v>
      </c>
      <c r="P71" s="877">
        <v>0.52716432700000004</v>
      </c>
      <c r="Q71" s="877">
        <v>0.52716432700000004</v>
      </c>
      <c r="R71" s="877">
        <v>0.52716432700000004</v>
      </c>
      <c r="S71" s="877">
        <v>0.52716432700000004</v>
      </c>
      <c r="T71" s="877">
        <v>0.52716432700000004</v>
      </c>
      <c r="U71" s="877">
        <v>0.52716432700000004</v>
      </c>
      <c r="V71" s="877">
        <v>0.52716432700000004</v>
      </c>
      <c r="W71" s="877">
        <v>0.52716432700000004</v>
      </c>
      <c r="X71" s="877">
        <v>0.52716432700000004</v>
      </c>
      <c r="Y71" s="877">
        <v>0.52716432700000004</v>
      </c>
      <c r="Z71" s="877">
        <v>0.52716432700000004</v>
      </c>
      <c r="AA71" s="877">
        <v>0.52716432700000004</v>
      </c>
      <c r="AB71" s="877">
        <v>0.52716432700000004</v>
      </c>
      <c r="AC71" s="877">
        <v>0.52716432700000004</v>
      </c>
      <c r="AD71" s="877">
        <v>0.36971780100000001</v>
      </c>
      <c r="AE71" s="877">
        <v>0</v>
      </c>
      <c r="AF71" s="877">
        <v>0</v>
      </c>
      <c r="AG71" s="877">
        <v>0</v>
      </c>
      <c r="AH71" s="877">
        <v>0</v>
      </c>
      <c r="AI71" s="877">
        <v>0</v>
      </c>
      <c r="AJ71" s="877">
        <v>0</v>
      </c>
      <c r="AK71" s="877">
        <v>0</v>
      </c>
      <c r="AL71" s="877">
        <v>0</v>
      </c>
      <c r="AM71" s="877">
        <v>0</v>
      </c>
      <c r="AN71" s="877">
        <v>0</v>
      </c>
      <c r="AO71" s="877">
        <v>0</v>
      </c>
      <c r="AP71" s="50"/>
      <c r="AQ71" s="876">
        <v>900.32480314499992</v>
      </c>
      <c r="AR71" s="877">
        <v>900.32480314499992</v>
      </c>
      <c r="AS71" s="877">
        <v>900.32480314499992</v>
      </c>
      <c r="AT71" s="877">
        <v>900.32480314499992</v>
      </c>
      <c r="AU71" s="877">
        <v>900.32480314499992</v>
      </c>
      <c r="AV71" s="877">
        <v>900.32480314499992</v>
      </c>
      <c r="AW71" s="877">
        <v>900.32480314499992</v>
      </c>
      <c r="AX71" s="877">
        <v>900.32480314499992</v>
      </c>
      <c r="AY71" s="877">
        <v>900.32480314499992</v>
      </c>
      <c r="AZ71" s="877">
        <v>900.32480314499992</v>
      </c>
      <c r="BA71" s="877">
        <v>900.32480314499992</v>
      </c>
      <c r="BB71" s="877">
        <v>900.32480314499992</v>
      </c>
      <c r="BC71" s="877">
        <v>900.32480314499992</v>
      </c>
      <c r="BD71" s="877">
        <v>900.32480314499992</v>
      </c>
      <c r="BE71" s="877">
        <v>900.32480314499992</v>
      </c>
      <c r="BF71" s="877">
        <v>900.32480314499992</v>
      </c>
      <c r="BG71" s="877">
        <v>900.32480314499992</v>
      </c>
      <c r="BH71" s="877">
        <v>900.32480314499992</v>
      </c>
      <c r="BI71" s="877">
        <v>759.52755114499996</v>
      </c>
      <c r="BJ71" s="877">
        <v>0</v>
      </c>
      <c r="BK71" s="877">
        <v>0</v>
      </c>
      <c r="BL71" s="877">
        <v>0</v>
      </c>
      <c r="BM71" s="877">
        <v>0</v>
      </c>
      <c r="BN71" s="877">
        <v>0</v>
      </c>
      <c r="BO71" s="877">
        <v>0</v>
      </c>
      <c r="BP71" s="877">
        <v>0</v>
      </c>
      <c r="BQ71" s="877">
        <v>0</v>
      </c>
      <c r="BR71" s="877">
        <v>0</v>
      </c>
      <c r="BS71" s="877">
        <v>0</v>
      </c>
      <c r="BT71" s="878">
        <v>0</v>
      </c>
    </row>
    <row r="72" spans="2:73">
      <c r="B72" s="875" t="s">
        <v>208</v>
      </c>
      <c r="C72" s="875" t="s">
        <v>1168</v>
      </c>
      <c r="D72" s="875" t="s">
        <v>1185</v>
      </c>
      <c r="E72" s="875" t="s">
        <v>1169</v>
      </c>
      <c r="F72" s="875" t="s">
        <v>29</v>
      </c>
      <c r="G72" s="875" t="s">
        <v>1170</v>
      </c>
      <c r="H72" s="875">
        <v>2012</v>
      </c>
      <c r="I72" s="625" t="s">
        <v>576</v>
      </c>
      <c r="J72" s="625" t="s">
        <v>592</v>
      </c>
      <c r="K72" s="50"/>
      <c r="L72" s="876">
        <v>0</v>
      </c>
      <c r="M72" s="877">
        <v>28.962256755999999</v>
      </c>
      <c r="N72" s="877">
        <v>28.962256755999999</v>
      </c>
      <c r="O72" s="877">
        <v>28.962256755999999</v>
      </c>
      <c r="P72" s="877">
        <v>28.962256755999999</v>
      </c>
      <c r="Q72" s="877">
        <v>28.962256755999999</v>
      </c>
      <c r="R72" s="877">
        <v>28.962256755999999</v>
      </c>
      <c r="S72" s="877">
        <v>28.962256755999999</v>
      </c>
      <c r="T72" s="877">
        <v>28.962256755999999</v>
      </c>
      <c r="U72" s="877">
        <v>28.962256755999999</v>
      </c>
      <c r="V72" s="877">
        <v>28.962256755999999</v>
      </c>
      <c r="W72" s="877">
        <v>28.962256755999999</v>
      </c>
      <c r="X72" s="877">
        <v>28.962256755999999</v>
      </c>
      <c r="Y72" s="877">
        <v>28.962256755999999</v>
      </c>
      <c r="Z72" s="877">
        <v>28.962256755999999</v>
      </c>
      <c r="AA72" s="877">
        <v>28.962256755999999</v>
      </c>
      <c r="AB72" s="877">
        <v>28.962256755999999</v>
      </c>
      <c r="AC72" s="877">
        <v>28.962256755999999</v>
      </c>
      <c r="AD72" s="877">
        <v>28.962256755999999</v>
      </c>
      <c r="AE72" s="877">
        <v>28.962256755999999</v>
      </c>
      <c r="AF72" s="877">
        <v>24.561876741999999</v>
      </c>
      <c r="AG72" s="877">
        <v>0</v>
      </c>
      <c r="AH72" s="877">
        <v>0</v>
      </c>
      <c r="AI72" s="877">
        <v>0</v>
      </c>
      <c r="AJ72" s="877">
        <v>0</v>
      </c>
      <c r="AK72" s="877">
        <v>0</v>
      </c>
      <c r="AL72" s="877">
        <v>0</v>
      </c>
      <c r="AM72" s="877">
        <v>0</v>
      </c>
      <c r="AN72" s="877">
        <v>0</v>
      </c>
      <c r="AO72" s="877">
        <v>0</v>
      </c>
      <c r="AP72" s="50"/>
      <c r="AQ72" s="876">
        <v>0</v>
      </c>
      <c r="AR72" s="877">
        <v>58468.267990847002</v>
      </c>
      <c r="AS72" s="877">
        <v>58468.267990847002</v>
      </c>
      <c r="AT72" s="877">
        <v>58468.267990847002</v>
      </c>
      <c r="AU72" s="877">
        <v>58468.267990847002</v>
      </c>
      <c r="AV72" s="877">
        <v>58468.267990847002</v>
      </c>
      <c r="AW72" s="877">
        <v>58468.267990847002</v>
      </c>
      <c r="AX72" s="877">
        <v>58468.267990847002</v>
      </c>
      <c r="AY72" s="877">
        <v>58468.267990847002</v>
      </c>
      <c r="AZ72" s="877">
        <v>58468.267990847002</v>
      </c>
      <c r="BA72" s="877">
        <v>58468.267990847002</v>
      </c>
      <c r="BB72" s="877">
        <v>58468.267990847002</v>
      </c>
      <c r="BC72" s="877">
        <v>58468.267990847002</v>
      </c>
      <c r="BD72" s="877">
        <v>58468.267990847002</v>
      </c>
      <c r="BE72" s="877">
        <v>58468.267990847002</v>
      </c>
      <c r="BF72" s="877">
        <v>58468.267990847002</v>
      </c>
      <c r="BG72" s="877">
        <v>58468.267990847002</v>
      </c>
      <c r="BH72" s="877">
        <v>58468.267990847002</v>
      </c>
      <c r="BI72" s="877">
        <v>58468.267990847002</v>
      </c>
      <c r="BJ72" s="877">
        <v>54075.750705434999</v>
      </c>
      <c r="BK72" s="877">
        <v>0</v>
      </c>
      <c r="BL72" s="877">
        <v>0</v>
      </c>
      <c r="BM72" s="877">
        <v>0</v>
      </c>
      <c r="BN72" s="877">
        <v>0</v>
      </c>
      <c r="BO72" s="877">
        <v>0</v>
      </c>
      <c r="BP72" s="877">
        <v>0</v>
      </c>
      <c r="BQ72" s="877">
        <v>0</v>
      </c>
      <c r="BR72" s="877">
        <v>0</v>
      </c>
      <c r="BS72" s="877">
        <v>0</v>
      </c>
      <c r="BT72" s="878">
        <v>0</v>
      </c>
    </row>
    <row r="73" spans="2:73">
      <c r="B73" s="875" t="s">
        <v>208</v>
      </c>
      <c r="C73" s="875" t="s">
        <v>1168</v>
      </c>
      <c r="D73" s="875" t="s">
        <v>1186</v>
      </c>
      <c r="E73" s="875" t="s">
        <v>1169</v>
      </c>
      <c r="F73" s="875" t="s">
        <v>29</v>
      </c>
      <c r="G73" s="875" t="s">
        <v>1174</v>
      </c>
      <c r="H73" s="875">
        <v>2011</v>
      </c>
      <c r="I73" s="625" t="s">
        <v>576</v>
      </c>
      <c r="J73" s="625" t="s">
        <v>592</v>
      </c>
      <c r="K73" s="50"/>
      <c r="L73" s="876">
        <v>0</v>
      </c>
      <c r="M73" s="877">
        <v>0</v>
      </c>
      <c r="N73" s="877">
        <v>515.82029999999997</v>
      </c>
      <c r="O73" s="877">
        <v>0</v>
      </c>
      <c r="P73" s="877">
        <v>0</v>
      </c>
      <c r="Q73" s="877">
        <v>0</v>
      </c>
      <c r="R73" s="877">
        <v>0</v>
      </c>
      <c r="S73" s="877">
        <v>0</v>
      </c>
      <c r="T73" s="877">
        <v>0</v>
      </c>
      <c r="U73" s="877">
        <v>0</v>
      </c>
      <c r="V73" s="877">
        <v>0</v>
      </c>
      <c r="W73" s="877">
        <v>0</v>
      </c>
      <c r="X73" s="877">
        <v>0</v>
      </c>
      <c r="Y73" s="877">
        <v>0</v>
      </c>
      <c r="Z73" s="877">
        <v>0</v>
      </c>
      <c r="AA73" s="877">
        <v>0</v>
      </c>
      <c r="AB73" s="877">
        <v>0</v>
      </c>
      <c r="AC73" s="877">
        <v>0</v>
      </c>
      <c r="AD73" s="877">
        <v>0</v>
      </c>
      <c r="AE73" s="877">
        <v>0</v>
      </c>
      <c r="AF73" s="877">
        <v>0</v>
      </c>
      <c r="AG73" s="877">
        <v>0</v>
      </c>
      <c r="AH73" s="877">
        <v>0</v>
      </c>
      <c r="AI73" s="877">
        <v>0</v>
      </c>
      <c r="AJ73" s="877">
        <v>0</v>
      </c>
      <c r="AK73" s="877">
        <v>0</v>
      </c>
      <c r="AL73" s="877">
        <v>0</v>
      </c>
      <c r="AM73" s="877">
        <v>0</v>
      </c>
      <c r="AN73" s="877">
        <v>0</v>
      </c>
      <c r="AO73" s="877">
        <v>0</v>
      </c>
      <c r="AP73" s="50"/>
      <c r="AQ73" s="876">
        <v>0</v>
      </c>
      <c r="AR73" s="877">
        <v>0</v>
      </c>
      <c r="AS73" s="877">
        <v>495.2235</v>
      </c>
      <c r="AT73" s="877">
        <v>0</v>
      </c>
      <c r="AU73" s="877">
        <v>0</v>
      </c>
      <c r="AV73" s="877">
        <v>0</v>
      </c>
      <c r="AW73" s="877">
        <v>0</v>
      </c>
      <c r="AX73" s="877">
        <v>0</v>
      </c>
      <c r="AY73" s="877">
        <v>0</v>
      </c>
      <c r="AZ73" s="877">
        <v>0</v>
      </c>
      <c r="BA73" s="877">
        <v>0</v>
      </c>
      <c r="BB73" s="877">
        <v>0</v>
      </c>
      <c r="BC73" s="877">
        <v>0</v>
      </c>
      <c r="BD73" s="877">
        <v>0</v>
      </c>
      <c r="BE73" s="877">
        <v>0</v>
      </c>
      <c r="BF73" s="877">
        <v>0</v>
      </c>
      <c r="BG73" s="877">
        <v>0</v>
      </c>
      <c r="BH73" s="877">
        <v>0</v>
      </c>
      <c r="BI73" s="877">
        <v>0</v>
      </c>
      <c r="BJ73" s="877">
        <v>0</v>
      </c>
      <c r="BK73" s="877">
        <v>0</v>
      </c>
      <c r="BL73" s="877">
        <v>0</v>
      </c>
      <c r="BM73" s="877">
        <v>0</v>
      </c>
      <c r="BN73" s="877">
        <v>0</v>
      </c>
      <c r="BO73" s="877">
        <v>0</v>
      </c>
      <c r="BP73" s="877">
        <v>0</v>
      </c>
      <c r="BQ73" s="877">
        <v>0</v>
      </c>
      <c r="BR73" s="877">
        <v>0</v>
      </c>
      <c r="BS73" s="877">
        <v>0</v>
      </c>
      <c r="BT73" s="878">
        <v>0</v>
      </c>
    </row>
    <row r="74" spans="2:73">
      <c r="B74" s="875" t="s">
        <v>208</v>
      </c>
      <c r="C74" s="875" t="s">
        <v>1175</v>
      </c>
      <c r="D74" s="875" t="s">
        <v>1181</v>
      </c>
      <c r="E74" s="875" t="s">
        <v>1169</v>
      </c>
      <c r="F74" s="875" t="s">
        <v>1175</v>
      </c>
      <c r="G74" s="875" t="s">
        <v>1174</v>
      </c>
      <c r="H74" s="875">
        <v>2013</v>
      </c>
      <c r="I74" s="625" t="s">
        <v>576</v>
      </c>
      <c r="J74" s="625" t="s">
        <v>592</v>
      </c>
      <c r="K74" s="50"/>
      <c r="L74" s="876">
        <v>0</v>
      </c>
      <c r="M74" s="877">
        <v>0</v>
      </c>
      <c r="N74" s="877">
        <v>3757.6860000000001</v>
      </c>
      <c r="O74" s="877">
        <v>0</v>
      </c>
      <c r="P74" s="877">
        <v>0</v>
      </c>
      <c r="Q74" s="877">
        <v>0</v>
      </c>
      <c r="R74" s="877">
        <v>0</v>
      </c>
      <c r="S74" s="877">
        <v>0</v>
      </c>
      <c r="T74" s="877">
        <v>0</v>
      </c>
      <c r="U74" s="877">
        <v>0</v>
      </c>
      <c r="V74" s="877">
        <v>0</v>
      </c>
      <c r="W74" s="877">
        <v>0</v>
      </c>
      <c r="X74" s="877">
        <v>0</v>
      </c>
      <c r="Y74" s="877">
        <v>0</v>
      </c>
      <c r="Z74" s="877">
        <v>0</v>
      </c>
      <c r="AA74" s="877">
        <v>0</v>
      </c>
      <c r="AB74" s="877">
        <v>0</v>
      </c>
      <c r="AC74" s="877">
        <v>0</v>
      </c>
      <c r="AD74" s="877">
        <v>0</v>
      </c>
      <c r="AE74" s="877">
        <v>0</v>
      </c>
      <c r="AF74" s="877">
        <v>0</v>
      </c>
      <c r="AG74" s="877">
        <v>0</v>
      </c>
      <c r="AH74" s="877">
        <v>0</v>
      </c>
      <c r="AI74" s="877">
        <v>0</v>
      </c>
      <c r="AJ74" s="877">
        <v>0</v>
      </c>
      <c r="AK74" s="877">
        <v>0</v>
      </c>
      <c r="AL74" s="877">
        <v>0</v>
      </c>
      <c r="AM74" s="877">
        <v>0</v>
      </c>
      <c r="AN74" s="877">
        <v>0</v>
      </c>
      <c r="AO74" s="877">
        <v>0</v>
      </c>
      <c r="AP74" s="50"/>
      <c r="AQ74" s="876">
        <v>0</v>
      </c>
      <c r="AR74" s="877">
        <v>0</v>
      </c>
      <c r="AS74" s="877">
        <v>103235.7</v>
      </c>
      <c r="AT74" s="877">
        <v>0</v>
      </c>
      <c r="AU74" s="877">
        <v>0</v>
      </c>
      <c r="AV74" s="877">
        <v>0</v>
      </c>
      <c r="AW74" s="877">
        <v>0</v>
      </c>
      <c r="AX74" s="877">
        <v>0</v>
      </c>
      <c r="AY74" s="877">
        <v>0</v>
      </c>
      <c r="AZ74" s="877">
        <v>0</v>
      </c>
      <c r="BA74" s="877">
        <v>0</v>
      </c>
      <c r="BB74" s="877">
        <v>0</v>
      </c>
      <c r="BC74" s="877">
        <v>0</v>
      </c>
      <c r="BD74" s="877">
        <v>0</v>
      </c>
      <c r="BE74" s="877">
        <v>0</v>
      </c>
      <c r="BF74" s="877">
        <v>0</v>
      </c>
      <c r="BG74" s="877">
        <v>0</v>
      </c>
      <c r="BH74" s="877">
        <v>0</v>
      </c>
      <c r="BI74" s="877">
        <v>0</v>
      </c>
      <c r="BJ74" s="877">
        <v>0</v>
      </c>
      <c r="BK74" s="877">
        <v>0</v>
      </c>
      <c r="BL74" s="877">
        <v>0</v>
      </c>
      <c r="BM74" s="877">
        <v>0</v>
      </c>
      <c r="BN74" s="877">
        <v>0</v>
      </c>
      <c r="BO74" s="877">
        <v>0</v>
      </c>
      <c r="BP74" s="877">
        <v>0</v>
      </c>
      <c r="BQ74" s="877">
        <v>0</v>
      </c>
      <c r="BR74" s="877">
        <v>0</v>
      </c>
      <c r="BS74" s="877">
        <v>0</v>
      </c>
      <c r="BT74" s="878">
        <v>0</v>
      </c>
    </row>
    <row r="75" spans="2:73">
      <c r="B75" s="875" t="s">
        <v>208</v>
      </c>
      <c r="C75" s="875" t="s">
        <v>1168</v>
      </c>
      <c r="D75" s="875" t="s">
        <v>1</v>
      </c>
      <c r="E75" s="875" t="s">
        <v>1169</v>
      </c>
      <c r="F75" s="875" t="s">
        <v>29</v>
      </c>
      <c r="G75" s="875" t="s">
        <v>1170</v>
      </c>
      <c r="H75" s="875">
        <v>2013</v>
      </c>
      <c r="I75" s="625" t="s">
        <v>576</v>
      </c>
      <c r="J75" s="625" t="s">
        <v>592</v>
      </c>
      <c r="K75" s="50"/>
      <c r="L75" s="876">
        <v>0</v>
      </c>
      <c r="M75" s="877">
        <v>0</v>
      </c>
      <c r="N75" s="877">
        <v>2.4625832363729318E-2</v>
      </c>
      <c r="O75" s="877">
        <v>2.4625832363729318E-2</v>
      </c>
      <c r="P75" s="877">
        <v>2.4625832363729318E-2</v>
      </c>
      <c r="Q75" s="877">
        <v>2.4625832363729318E-2</v>
      </c>
      <c r="R75" s="877">
        <v>1.3681215391662421E-2</v>
      </c>
      <c r="S75" s="877">
        <v>0</v>
      </c>
      <c r="T75" s="877">
        <v>0</v>
      </c>
      <c r="U75" s="877">
        <v>0</v>
      </c>
      <c r="V75" s="877">
        <v>0</v>
      </c>
      <c r="W75" s="877">
        <v>0</v>
      </c>
      <c r="X75" s="877">
        <v>0</v>
      </c>
      <c r="Y75" s="877">
        <v>0</v>
      </c>
      <c r="Z75" s="877">
        <v>0</v>
      </c>
      <c r="AA75" s="877">
        <v>0</v>
      </c>
      <c r="AB75" s="877">
        <v>0</v>
      </c>
      <c r="AC75" s="877">
        <v>0</v>
      </c>
      <c r="AD75" s="877">
        <v>0</v>
      </c>
      <c r="AE75" s="877">
        <v>0</v>
      </c>
      <c r="AF75" s="877">
        <v>0</v>
      </c>
      <c r="AG75" s="877">
        <v>0</v>
      </c>
      <c r="AH75" s="877">
        <v>0</v>
      </c>
      <c r="AI75" s="877">
        <v>0</v>
      </c>
      <c r="AJ75" s="877">
        <v>0</v>
      </c>
      <c r="AK75" s="877">
        <v>0</v>
      </c>
      <c r="AL75" s="877">
        <v>0</v>
      </c>
      <c r="AM75" s="877">
        <v>0</v>
      </c>
      <c r="AN75" s="877">
        <v>0</v>
      </c>
      <c r="AO75" s="877">
        <v>0</v>
      </c>
      <c r="AP75" s="50"/>
      <c r="AQ75" s="876">
        <v>0</v>
      </c>
      <c r="AR75" s="877">
        <v>0</v>
      </c>
      <c r="AS75" s="877">
        <v>172.33449941907443</v>
      </c>
      <c r="AT75" s="877">
        <v>172.33449941907443</v>
      </c>
      <c r="AU75" s="877">
        <v>172.33449941907443</v>
      </c>
      <c r="AV75" s="877">
        <v>172.33449941907443</v>
      </c>
      <c r="AW75" s="877">
        <v>93.089249854545471</v>
      </c>
      <c r="AX75" s="877">
        <v>0</v>
      </c>
      <c r="AY75" s="877">
        <v>0</v>
      </c>
      <c r="AZ75" s="877">
        <v>0</v>
      </c>
      <c r="BA75" s="877">
        <v>0</v>
      </c>
      <c r="BB75" s="877">
        <v>0</v>
      </c>
      <c r="BC75" s="877">
        <v>0</v>
      </c>
      <c r="BD75" s="877">
        <v>0</v>
      </c>
      <c r="BE75" s="877">
        <v>0</v>
      </c>
      <c r="BF75" s="877">
        <v>0</v>
      </c>
      <c r="BG75" s="877">
        <v>0</v>
      </c>
      <c r="BH75" s="877">
        <v>0</v>
      </c>
      <c r="BI75" s="877">
        <v>0</v>
      </c>
      <c r="BJ75" s="877">
        <v>0</v>
      </c>
      <c r="BK75" s="877">
        <v>0</v>
      </c>
      <c r="BL75" s="877">
        <v>0</v>
      </c>
      <c r="BM75" s="877">
        <v>0</v>
      </c>
      <c r="BN75" s="877">
        <v>0</v>
      </c>
      <c r="BO75" s="877">
        <v>0</v>
      </c>
      <c r="BP75" s="877">
        <v>0</v>
      </c>
      <c r="BQ75" s="877">
        <v>0</v>
      </c>
      <c r="BR75" s="877">
        <v>0</v>
      </c>
      <c r="BS75" s="877">
        <v>0</v>
      </c>
      <c r="BT75" s="878">
        <v>0</v>
      </c>
    </row>
    <row r="76" spans="2:73">
      <c r="B76" s="875" t="s">
        <v>208</v>
      </c>
      <c r="C76" s="875" t="s">
        <v>1168</v>
      </c>
      <c r="D76" s="875" t="s">
        <v>1185</v>
      </c>
      <c r="E76" s="875" t="s">
        <v>1169</v>
      </c>
      <c r="F76" s="875" t="s">
        <v>29</v>
      </c>
      <c r="G76" s="875" t="s">
        <v>1170</v>
      </c>
      <c r="H76" s="875">
        <v>2012</v>
      </c>
      <c r="I76" s="625" t="s">
        <v>576</v>
      </c>
      <c r="J76" s="625" t="s">
        <v>592</v>
      </c>
      <c r="K76" s="50"/>
      <c r="L76" s="876">
        <v>0</v>
      </c>
      <c r="M76" s="877">
        <v>0.11504136832828124</v>
      </c>
      <c r="N76" s="877">
        <v>0.11504136832828124</v>
      </c>
      <c r="O76" s="877">
        <v>0.11504136832828124</v>
      </c>
      <c r="P76" s="877">
        <v>0.11504136832828124</v>
      </c>
      <c r="Q76" s="877">
        <v>0.11504136832828124</v>
      </c>
      <c r="R76" s="877">
        <v>0.11504136832828124</v>
      </c>
      <c r="S76" s="877">
        <v>0.11504136832828124</v>
      </c>
      <c r="T76" s="877">
        <v>0.11504136832828124</v>
      </c>
      <c r="U76" s="877">
        <v>0.11504136832828124</v>
      </c>
      <c r="V76" s="877">
        <v>0.11504136832828124</v>
      </c>
      <c r="W76" s="877">
        <v>0.11504136832828124</v>
      </c>
      <c r="X76" s="877">
        <v>0.11504136832828124</v>
      </c>
      <c r="Y76" s="877">
        <v>0.11504136832828124</v>
      </c>
      <c r="Z76" s="877">
        <v>0.11504136832828124</v>
      </c>
      <c r="AA76" s="877">
        <v>0.11504136832828124</v>
      </c>
      <c r="AB76" s="877">
        <v>0.11504136832828124</v>
      </c>
      <c r="AC76" s="877">
        <v>0.11504136832828124</v>
      </c>
      <c r="AD76" s="877">
        <v>0.11504136832828124</v>
      </c>
      <c r="AE76" s="877">
        <v>0.11504136832828124</v>
      </c>
      <c r="AF76" s="877">
        <v>9.8879859169426862E-2</v>
      </c>
      <c r="AG76" s="877">
        <v>0</v>
      </c>
      <c r="AH76" s="877">
        <v>0</v>
      </c>
      <c r="AI76" s="877">
        <v>0</v>
      </c>
      <c r="AJ76" s="877">
        <v>0</v>
      </c>
      <c r="AK76" s="877">
        <v>0</v>
      </c>
      <c r="AL76" s="877">
        <v>0</v>
      </c>
      <c r="AM76" s="877">
        <v>0</v>
      </c>
      <c r="AN76" s="877">
        <v>0</v>
      </c>
      <c r="AO76" s="877">
        <v>0</v>
      </c>
      <c r="AP76" s="50"/>
      <c r="AQ76" s="876">
        <v>0</v>
      </c>
      <c r="AR76" s="877">
        <v>233.89425020903982</v>
      </c>
      <c r="AS76" s="877">
        <v>233.89425020903982</v>
      </c>
      <c r="AT76" s="877">
        <v>233.89425020903982</v>
      </c>
      <c r="AU76" s="877">
        <v>233.89425020903982</v>
      </c>
      <c r="AV76" s="877">
        <v>233.89425020903982</v>
      </c>
      <c r="AW76" s="877">
        <v>233.89425020903982</v>
      </c>
      <c r="AX76" s="877">
        <v>233.89425020903982</v>
      </c>
      <c r="AY76" s="877">
        <v>233.89425020903982</v>
      </c>
      <c r="AZ76" s="877">
        <v>233.89425020903982</v>
      </c>
      <c r="BA76" s="877">
        <v>233.89425020903982</v>
      </c>
      <c r="BB76" s="877">
        <v>233.89425020903982</v>
      </c>
      <c r="BC76" s="877">
        <v>233.89425020903982</v>
      </c>
      <c r="BD76" s="877">
        <v>233.89425020903982</v>
      </c>
      <c r="BE76" s="877">
        <v>233.89425020903982</v>
      </c>
      <c r="BF76" s="877">
        <v>233.89425020903982</v>
      </c>
      <c r="BG76" s="877">
        <v>233.89425020903982</v>
      </c>
      <c r="BH76" s="877">
        <v>233.89425020903982</v>
      </c>
      <c r="BI76" s="877">
        <v>233.89425020903982</v>
      </c>
      <c r="BJ76" s="877">
        <v>217.69519771420647</v>
      </c>
      <c r="BK76" s="877">
        <v>0</v>
      </c>
      <c r="BL76" s="877">
        <v>0</v>
      </c>
      <c r="BM76" s="877">
        <v>0</v>
      </c>
      <c r="BN76" s="877">
        <v>0</v>
      </c>
      <c r="BO76" s="877">
        <v>0</v>
      </c>
      <c r="BP76" s="877">
        <v>0</v>
      </c>
      <c r="BQ76" s="877">
        <v>0</v>
      </c>
      <c r="BR76" s="877">
        <v>0</v>
      </c>
      <c r="BS76" s="877">
        <v>0</v>
      </c>
      <c r="BT76" s="878">
        <v>0</v>
      </c>
    </row>
    <row r="77" spans="2:73">
      <c r="B77" s="875" t="s">
        <v>208</v>
      </c>
      <c r="C77" s="875" t="s">
        <v>1171</v>
      </c>
      <c r="D77" s="875" t="s">
        <v>21</v>
      </c>
      <c r="E77" s="875" t="s">
        <v>1169</v>
      </c>
      <c r="F77" s="875" t="s">
        <v>1187</v>
      </c>
      <c r="G77" s="875" t="s">
        <v>1170</v>
      </c>
      <c r="H77" s="875">
        <v>2014</v>
      </c>
      <c r="I77" s="625" t="s">
        <v>577</v>
      </c>
      <c r="J77" s="625" t="s">
        <v>592</v>
      </c>
      <c r="K77" s="50"/>
      <c r="L77" s="876">
        <v>0</v>
      </c>
      <c r="M77" s="877">
        <v>0</v>
      </c>
      <c r="N77" s="877">
        <v>0</v>
      </c>
      <c r="O77" s="877">
        <v>482.00670309999998</v>
      </c>
      <c r="P77" s="877">
        <v>477.55900220000001</v>
      </c>
      <c r="Q77" s="877">
        <v>456.92726620000002</v>
      </c>
      <c r="R77" s="877">
        <v>303.47631059999998</v>
      </c>
      <c r="S77" s="877">
        <v>303.47631059999998</v>
      </c>
      <c r="T77" s="877">
        <v>303.47631059999998</v>
      </c>
      <c r="U77" s="877">
        <v>303.47631059999998</v>
      </c>
      <c r="V77" s="877">
        <v>303.47631059999998</v>
      </c>
      <c r="W77" s="877">
        <v>303.47631059999998</v>
      </c>
      <c r="X77" s="877">
        <v>303.47631059999998</v>
      </c>
      <c r="Y77" s="877">
        <v>300.015962</v>
      </c>
      <c r="Z77" s="877">
        <v>79.585054040000003</v>
      </c>
      <c r="AA77" s="877">
        <v>0</v>
      </c>
      <c r="AB77" s="877">
        <v>0</v>
      </c>
      <c r="AC77" s="877">
        <v>0</v>
      </c>
      <c r="AD77" s="877">
        <v>0</v>
      </c>
      <c r="AE77" s="877">
        <v>0</v>
      </c>
      <c r="AF77" s="877">
        <v>0</v>
      </c>
      <c r="AG77" s="877">
        <v>0</v>
      </c>
      <c r="AH77" s="877">
        <v>0</v>
      </c>
      <c r="AI77" s="877">
        <v>0</v>
      </c>
      <c r="AJ77" s="877">
        <v>0</v>
      </c>
      <c r="AK77" s="877">
        <v>0</v>
      </c>
      <c r="AL77" s="877">
        <v>0</v>
      </c>
      <c r="AM77" s="877">
        <v>0</v>
      </c>
      <c r="AN77" s="877">
        <v>0</v>
      </c>
      <c r="AO77" s="877">
        <v>0</v>
      </c>
      <c r="AP77" s="50"/>
      <c r="AQ77" s="876">
        <v>0</v>
      </c>
      <c r="AR77" s="877">
        <v>0</v>
      </c>
      <c r="AS77" s="877">
        <v>0</v>
      </c>
      <c r="AT77" s="877">
        <v>1836501.5179999999</v>
      </c>
      <c r="AU77" s="877">
        <v>1818069.1329999999</v>
      </c>
      <c r="AV77" s="877">
        <v>1729494.0589999999</v>
      </c>
      <c r="AW77" s="877">
        <v>1196542.6040000001</v>
      </c>
      <c r="AX77" s="877">
        <v>1196542.6040000001</v>
      </c>
      <c r="AY77" s="877">
        <v>1196542.6040000001</v>
      </c>
      <c r="AZ77" s="877">
        <v>1196542.6040000001</v>
      </c>
      <c r="BA77" s="877">
        <v>1196542.6040000001</v>
      </c>
      <c r="BB77" s="877">
        <v>1196542.6040000001</v>
      </c>
      <c r="BC77" s="877">
        <v>1196542.6040000001</v>
      </c>
      <c r="BD77" s="877">
        <v>1164634.618</v>
      </c>
      <c r="BE77" s="877">
        <v>274360.25829999999</v>
      </c>
      <c r="BF77" s="877">
        <v>0</v>
      </c>
      <c r="BG77" s="877">
        <v>0</v>
      </c>
      <c r="BH77" s="877">
        <v>0</v>
      </c>
      <c r="BI77" s="877">
        <v>0</v>
      </c>
      <c r="BJ77" s="877">
        <v>0</v>
      </c>
      <c r="BK77" s="877">
        <v>0</v>
      </c>
      <c r="BL77" s="877">
        <v>0</v>
      </c>
      <c r="BM77" s="877">
        <v>0</v>
      </c>
      <c r="BN77" s="877">
        <v>0</v>
      </c>
      <c r="BO77" s="877">
        <v>0</v>
      </c>
      <c r="BP77" s="877">
        <v>0</v>
      </c>
      <c r="BQ77" s="877">
        <v>0</v>
      </c>
      <c r="BR77" s="877">
        <v>0</v>
      </c>
      <c r="BS77" s="877">
        <v>0</v>
      </c>
      <c r="BT77" s="878">
        <v>0</v>
      </c>
    </row>
    <row r="78" spans="2:73">
      <c r="B78" s="875" t="s">
        <v>208</v>
      </c>
      <c r="C78" s="875" t="s">
        <v>1171</v>
      </c>
      <c r="D78" s="875" t="s">
        <v>20</v>
      </c>
      <c r="E78" s="875" t="s">
        <v>1169</v>
      </c>
      <c r="F78" s="875" t="s">
        <v>1187</v>
      </c>
      <c r="G78" s="875" t="s">
        <v>1170</v>
      </c>
      <c r="H78" s="875">
        <v>2011</v>
      </c>
      <c r="I78" s="625" t="s">
        <v>577</v>
      </c>
      <c r="J78" s="625" t="s">
        <v>592</v>
      </c>
      <c r="K78" s="50"/>
      <c r="L78" s="876">
        <v>1.233876127</v>
      </c>
      <c r="M78" s="877">
        <v>1.233876127</v>
      </c>
      <c r="N78" s="877">
        <v>1.233876127</v>
      </c>
      <c r="O78" s="877">
        <v>1.233876127</v>
      </c>
      <c r="P78" s="877">
        <v>0</v>
      </c>
      <c r="Q78" s="877">
        <v>0</v>
      </c>
      <c r="R78" s="877">
        <v>0</v>
      </c>
      <c r="S78" s="877">
        <v>0</v>
      </c>
      <c r="T78" s="877">
        <v>0</v>
      </c>
      <c r="U78" s="877">
        <v>0</v>
      </c>
      <c r="V78" s="877">
        <v>0</v>
      </c>
      <c r="W78" s="877">
        <v>0</v>
      </c>
      <c r="X78" s="877">
        <v>0</v>
      </c>
      <c r="Y78" s="877">
        <v>0</v>
      </c>
      <c r="Z78" s="877">
        <v>0</v>
      </c>
      <c r="AA78" s="877">
        <v>0</v>
      </c>
      <c r="AB78" s="877">
        <v>0</v>
      </c>
      <c r="AC78" s="877">
        <v>0</v>
      </c>
      <c r="AD78" s="877">
        <v>0</v>
      </c>
      <c r="AE78" s="877">
        <v>0</v>
      </c>
      <c r="AF78" s="877">
        <v>0</v>
      </c>
      <c r="AG78" s="877">
        <v>0</v>
      </c>
      <c r="AH78" s="877">
        <v>0</v>
      </c>
      <c r="AI78" s="877">
        <v>0</v>
      </c>
      <c r="AJ78" s="877">
        <v>0</v>
      </c>
      <c r="AK78" s="877">
        <v>0</v>
      </c>
      <c r="AL78" s="877">
        <v>0</v>
      </c>
      <c r="AM78" s="877">
        <v>0</v>
      </c>
      <c r="AN78" s="877">
        <v>0</v>
      </c>
      <c r="AO78" s="877">
        <v>0</v>
      </c>
      <c r="AP78" s="50"/>
      <c r="AQ78" s="876">
        <v>6110.2030949999998</v>
      </c>
      <c r="AR78" s="877">
        <v>6110.2030949999998</v>
      </c>
      <c r="AS78" s="877">
        <v>6110.2030949999998</v>
      </c>
      <c r="AT78" s="877">
        <v>6110.2030949999998</v>
      </c>
      <c r="AU78" s="877">
        <v>0</v>
      </c>
      <c r="AV78" s="877">
        <v>0</v>
      </c>
      <c r="AW78" s="877">
        <v>0</v>
      </c>
      <c r="AX78" s="877">
        <v>0</v>
      </c>
      <c r="AY78" s="877">
        <v>0</v>
      </c>
      <c r="AZ78" s="877">
        <v>0</v>
      </c>
      <c r="BA78" s="877">
        <v>0</v>
      </c>
      <c r="BB78" s="877">
        <v>0</v>
      </c>
      <c r="BC78" s="877">
        <v>0</v>
      </c>
      <c r="BD78" s="877">
        <v>0</v>
      </c>
      <c r="BE78" s="877">
        <v>0</v>
      </c>
      <c r="BF78" s="877">
        <v>0</v>
      </c>
      <c r="BG78" s="877">
        <v>0</v>
      </c>
      <c r="BH78" s="877">
        <v>0</v>
      </c>
      <c r="BI78" s="877">
        <v>0</v>
      </c>
      <c r="BJ78" s="877">
        <v>0</v>
      </c>
      <c r="BK78" s="877">
        <v>0</v>
      </c>
      <c r="BL78" s="877">
        <v>0</v>
      </c>
      <c r="BM78" s="877">
        <v>0</v>
      </c>
      <c r="BN78" s="877">
        <v>0</v>
      </c>
      <c r="BO78" s="877">
        <v>0</v>
      </c>
      <c r="BP78" s="877">
        <v>0</v>
      </c>
      <c r="BQ78" s="877">
        <v>0</v>
      </c>
      <c r="BR78" s="877">
        <v>0</v>
      </c>
      <c r="BS78" s="877">
        <v>0</v>
      </c>
      <c r="BT78" s="878">
        <v>0</v>
      </c>
    </row>
    <row r="79" spans="2:73" ht="15.75">
      <c r="B79" s="875" t="s">
        <v>208</v>
      </c>
      <c r="C79" s="875" t="s">
        <v>1171</v>
      </c>
      <c r="D79" s="875" t="s">
        <v>20</v>
      </c>
      <c r="E79" s="875" t="s">
        <v>1169</v>
      </c>
      <c r="F79" s="875" t="s">
        <v>1187</v>
      </c>
      <c r="G79" s="875" t="s">
        <v>1170</v>
      </c>
      <c r="H79" s="875">
        <v>2012</v>
      </c>
      <c r="I79" s="625" t="s">
        <v>577</v>
      </c>
      <c r="J79" s="625" t="s">
        <v>592</v>
      </c>
      <c r="K79" s="50"/>
      <c r="L79" s="876">
        <v>0</v>
      </c>
      <c r="M79" s="877">
        <v>0.172466273</v>
      </c>
      <c r="N79" s="877">
        <v>0.172466273</v>
      </c>
      <c r="O79" s="877">
        <v>0.172466273</v>
      </c>
      <c r="P79" s="877">
        <v>0.172466273</v>
      </c>
      <c r="Q79" s="877">
        <v>0</v>
      </c>
      <c r="R79" s="877">
        <v>0</v>
      </c>
      <c r="S79" s="877">
        <v>0</v>
      </c>
      <c r="T79" s="877">
        <v>0</v>
      </c>
      <c r="U79" s="877">
        <v>0</v>
      </c>
      <c r="V79" s="877">
        <v>0</v>
      </c>
      <c r="W79" s="877">
        <v>0</v>
      </c>
      <c r="X79" s="877">
        <v>0</v>
      </c>
      <c r="Y79" s="877">
        <v>0</v>
      </c>
      <c r="Z79" s="877">
        <v>0</v>
      </c>
      <c r="AA79" s="877">
        <v>0</v>
      </c>
      <c r="AB79" s="877">
        <v>0</v>
      </c>
      <c r="AC79" s="877">
        <v>0</v>
      </c>
      <c r="AD79" s="877">
        <v>0</v>
      </c>
      <c r="AE79" s="877">
        <v>0</v>
      </c>
      <c r="AF79" s="877">
        <v>0</v>
      </c>
      <c r="AG79" s="877">
        <v>0</v>
      </c>
      <c r="AH79" s="877">
        <v>0</v>
      </c>
      <c r="AI79" s="877">
        <v>0</v>
      </c>
      <c r="AJ79" s="877">
        <v>0</v>
      </c>
      <c r="AK79" s="877">
        <v>0</v>
      </c>
      <c r="AL79" s="877">
        <v>0</v>
      </c>
      <c r="AM79" s="877">
        <v>0</v>
      </c>
      <c r="AN79" s="877">
        <v>0</v>
      </c>
      <c r="AO79" s="877">
        <v>0</v>
      </c>
      <c r="AP79" s="50"/>
      <c r="AQ79" s="876">
        <v>0</v>
      </c>
      <c r="AR79" s="877">
        <v>854.05976269999996</v>
      </c>
      <c r="AS79" s="877">
        <v>854.05976269999996</v>
      </c>
      <c r="AT79" s="877">
        <v>854.05976269999996</v>
      </c>
      <c r="AU79" s="877">
        <v>854.05976269999996</v>
      </c>
      <c r="AV79" s="877">
        <v>0</v>
      </c>
      <c r="AW79" s="877">
        <v>0</v>
      </c>
      <c r="AX79" s="877">
        <v>0</v>
      </c>
      <c r="AY79" s="877">
        <v>0</v>
      </c>
      <c r="AZ79" s="877">
        <v>0</v>
      </c>
      <c r="BA79" s="877">
        <v>0</v>
      </c>
      <c r="BB79" s="877">
        <v>0</v>
      </c>
      <c r="BC79" s="877">
        <v>0</v>
      </c>
      <c r="BD79" s="877">
        <v>0</v>
      </c>
      <c r="BE79" s="877">
        <v>0</v>
      </c>
      <c r="BF79" s="877">
        <v>0</v>
      </c>
      <c r="BG79" s="877">
        <v>0</v>
      </c>
      <c r="BH79" s="877">
        <v>0</v>
      </c>
      <c r="BI79" s="877">
        <v>0</v>
      </c>
      <c r="BJ79" s="877">
        <v>0</v>
      </c>
      <c r="BK79" s="877">
        <v>0</v>
      </c>
      <c r="BL79" s="877">
        <v>0</v>
      </c>
      <c r="BM79" s="877">
        <v>0</v>
      </c>
      <c r="BN79" s="877">
        <v>0</v>
      </c>
      <c r="BO79" s="877">
        <v>0</v>
      </c>
      <c r="BP79" s="877">
        <v>0</v>
      </c>
      <c r="BQ79" s="877">
        <v>0</v>
      </c>
      <c r="BR79" s="877">
        <v>0</v>
      </c>
      <c r="BS79" s="877">
        <v>0</v>
      </c>
      <c r="BT79" s="878">
        <v>0</v>
      </c>
      <c r="BU79" s="160"/>
    </row>
    <row r="80" spans="2:73" ht="15.75">
      <c r="B80" s="875" t="s">
        <v>208</v>
      </c>
      <c r="C80" s="875" t="s">
        <v>1171</v>
      </c>
      <c r="D80" s="875" t="s">
        <v>20</v>
      </c>
      <c r="E80" s="875" t="s">
        <v>1169</v>
      </c>
      <c r="F80" s="875" t="s">
        <v>1187</v>
      </c>
      <c r="G80" s="875" t="s">
        <v>1170</v>
      </c>
      <c r="H80" s="875">
        <v>2012</v>
      </c>
      <c r="I80" s="625" t="s">
        <v>577</v>
      </c>
      <c r="J80" s="625" t="s">
        <v>592</v>
      </c>
      <c r="K80" s="50"/>
      <c r="L80" s="876">
        <v>0</v>
      </c>
      <c r="M80" s="877">
        <v>0.51739881799999998</v>
      </c>
      <c r="N80" s="877">
        <v>0.51739881799999998</v>
      </c>
      <c r="O80" s="877">
        <v>0.51739881799999998</v>
      </c>
      <c r="P80" s="877">
        <v>0.51739881799999998</v>
      </c>
      <c r="Q80" s="877">
        <v>0</v>
      </c>
      <c r="R80" s="877">
        <v>0</v>
      </c>
      <c r="S80" s="877">
        <v>0</v>
      </c>
      <c r="T80" s="877">
        <v>0</v>
      </c>
      <c r="U80" s="877">
        <v>0</v>
      </c>
      <c r="V80" s="877">
        <v>0</v>
      </c>
      <c r="W80" s="877">
        <v>0</v>
      </c>
      <c r="X80" s="877">
        <v>0</v>
      </c>
      <c r="Y80" s="877">
        <v>0</v>
      </c>
      <c r="Z80" s="877">
        <v>0</v>
      </c>
      <c r="AA80" s="877">
        <v>0</v>
      </c>
      <c r="AB80" s="877">
        <v>0</v>
      </c>
      <c r="AC80" s="877">
        <v>0</v>
      </c>
      <c r="AD80" s="877">
        <v>0</v>
      </c>
      <c r="AE80" s="877">
        <v>0</v>
      </c>
      <c r="AF80" s="877">
        <v>0</v>
      </c>
      <c r="AG80" s="877">
        <v>0</v>
      </c>
      <c r="AH80" s="877">
        <v>0</v>
      </c>
      <c r="AI80" s="877">
        <v>0</v>
      </c>
      <c r="AJ80" s="877">
        <v>0</v>
      </c>
      <c r="AK80" s="877">
        <v>0</v>
      </c>
      <c r="AL80" s="877">
        <v>0</v>
      </c>
      <c r="AM80" s="877">
        <v>0</v>
      </c>
      <c r="AN80" s="877">
        <v>0</v>
      </c>
      <c r="AO80" s="877">
        <v>0</v>
      </c>
      <c r="AP80" s="50"/>
      <c r="AQ80" s="876">
        <v>0</v>
      </c>
      <c r="AR80" s="877">
        <v>2562.1792879999998</v>
      </c>
      <c r="AS80" s="877">
        <v>2562.1792879999998</v>
      </c>
      <c r="AT80" s="877">
        <v>2562.1792879999998</v>
      </c>
      <c r="AU80" s="877">
        <v>2562.1792879999998</v>
      </c>
      <c r="AV80" s="877">
        <v>0</v>
      </c>
      <c r="AW80" s="877">
        <v>0</v>
      </c>
      <c r="AX80" s="877">
        <v>0</v>
      </c>
      <c r="AY80" s="877">
        <v>0</v>
      </c>
      <c r="AZ80" s="877">
        <v>0</v>
      </c>
      <c r="BA80" s="877">
        <v>0</v>
      </c>
      <c r="BB80" s="877">
        <v>0</v>
      </c>
      <c r="BC80" s="877">
        <v>0</v>
      </c>
      <c r="BD80" s="877">
        <v>0</v>
      </c>
      <c r="BE80" s="877">
        <v>0</v>
      </c>
      <c r="BF80" s="877">
        <v>0</v>
      </c>
      <c r="BG80" s="877">
        <v>0</v>
      </c>
      <c r="BH80" s="877">
        <v>0</v>
      </c>
      <c r="BI80" s="877">
        <v>0</v>
      </c>
      <c r="BJ80" s="877">
        <v>0</v>
      </c>
      <c r="BK80" s="877">
        <v>0</v>
      </c>
      <c r="BL80" s="877">
        <v>0</v>
      </c>
      <c r="BM80" s="877">
        <v>0</v>
      </c>
      <c r="BN80" s="877">
        <v>0</v>
      </c>
      <c r="BO80" s="877">
        <v>0</v>
      </c>
      <c r="BP80" s="877">
        <v>0</v>
      </c>
      <c r="BQ80" s="877">
        <v>0</v>
      </c>
      <c r="BR80" s="877">
        <v>0</v>
      </c>
      <c r="BS80" s="877">
        <v>0</v>
      </c>
      <c r="BT80" s="878">
        <v>0</v>
      </c>
      <c r="BU80" s="160"/>
    </row>
    <row r="81" spans="2:73">
      <c r="B81" s="875" t="s">
        <v>208</v>
      </c>
      <c r="C81" s="875" t="s">
        <v>1171</v>
      </c>
      <c r="D81" s="875" t="s">
        <v>20</v>
      </c>
      <c r="E81" s="875" t="s">
        <v>1169</v>
      </c>
      <c r="F81" s="875" t="s">
        <v>1187</v>
      </c>
      <c r="G81" s="875" t="s">
        <v>1170</v>
      </c>
      <c r="H81" s="875">
        <v>2013</v>
      </c>
      <c r="I81" s="625" t="s">
        <v>577</v>
      </c>
      <c r="J81" s="625" t="s">
        <v>592</v>
      </c>
      <c r="K81" s="50"/>
      <c r="L81" s="876">
        <v>0</v>
      </c>
      <c r="M81" s="877">
        <v>0</v>
      </c>
      <c r="N81" s="877">
        <v>2.3380121E-2</v>
      </c>
      <c r="O81" s="877">
        <v>2.3380121E-2</v>
      </c>
      <c r="P81" s="877">
        <v>2.3380121E-2</v>
      </c>
      <c r="Q81" s="877">
        <v>2.3380121E-2</v>
      </c>
      <c r="R81" s="877">
        <v>0</v>
      </c>
      <c r="S81" s="877">
        <v>0</v>
      </c>
      <c r="T81" s="877">
        <v>0</v>
      </c>
      <c r="U81" s="877">
        <v>0</v>
      </c>
      <c r="V81" s="877">
        <v>0</v>
      </c>
      <c r="W81" s="877">
        <v>0</v>
      </c>
      <c r="X81" s="877">
        <v>0</v>
      </c>
      <c r="Y81" s="877">
        <v>0</v>
      </c>
      <c r="Z81" s="877">
        <v>0</v>
      </c>
      <c r="AA81" s="877">
        <v>0</v>
      </c>
      <c r="AB81" s="877">
        <v>0</v>
      </c>
      <c r="AC81" s="877">
        <v>0</v>
      </c>
      <c r="AD81" s="877">
        <v>0</v>
      </c>
      <c r="AE81" s="877">
        <v>0</v>
      </c>
      <c r="AF81" s="877">
        <v>0</v>
      </c>
      <c r="AG81" s="877">
        <v>0</v>
      </c>
      <c r="AH81" s="877">
        <v>0</v>
      </c>
      <c r="AI81" s="877">
        <v>0</v>
      </c>
      <c r="AJ81" s="877">
        <v>0</v>
      </c>
      <c r="AK81" s="877">
        <v>0</v>
      </c>
      <c r="AL81" s="877">
        <v>0</v>
      </c>
      <c r="AM81" s="877">
        <v>0</v>
      </c>
      <c r="AN81" s="877">
        <v>0</v>
      </c>
      <c r="AO81" s="877">
        <v>0</v>
      </c>
      <c r="AP81" s="50"/>
      <c r="AQ81" s="876">
        <v>0</v>
      </c>
      <c r="AR81" s="877">
        <v>0</v>
      </c>
      <c r="AS81" s="877">
        <v>128.54037959999999</v>
      </c>
      <c r="AT81" s="877">
        <v>128.54037959999999</v>
      </c>
      <c r="AU81" s="877">
        <v>128.54037959999999</v>
      </c>
      <c r="AV81" s="877">
        <v>128.54037959999999</v>
      </c>
      <c r="AW81" s="877">
        <v>0</v>
      </c>
      <c r="AX81" s="877">
        <v>0</v>
      </c>
      <c r="AY81" s="877">
        <v>0</v>
      </c>
      <c r="AZ81" s="877">
        <v>0</v>
      </c>
      <c r="BA81" s="877">
        <v>0</v>
      </c>
      <c r="BB81" s="877">
        <v>0</v>
      </c>
      <c r="BC81" s="877">
        <v>0</v>
      </c>
      <c r="BD81" s="877">
        <v>0</v>
      </c>
      <c r="BE81" s="877">
        <v>0</v>
      </c>
      <c r="BF81" s="877">
        <v>0</v>
      </c>
      <c r="BG81" s="877">
        <v>0</v>
      </c>
      <c r="BH81" s="877">
        <v>0</v>
      </c>
      <c r="BI81" s="877">
        <v>0</v>
      </c>
      <c r="BJ81" s="877">
        <v>0</v>
      </c>
      <c r="BK81" s="877">
        <v>0</v>
      </c>
      <c r="BL81" s="877">
        <v>0</v>
      </c>
      <c r="BM81" s="877">
        <v>0</v>
      </c>
      <c r="BN81" s="877">
        <v>0</v>
      </c>
      <c r="BO81" s="877">
        <v>0</v>
      </c>
      <c r="BP81" s="877">
        <v>0</v>
      </c>
      <c r="BQ81" s="877">
        <v>0</v>
      </c>
      <c r="BR81" s="877">
        <v>0</v>
      </c>
      <c r="BS81" s="877">
        <v>0</v>
      </c>
      <c r="BT81" s="878">
        <v>0</v>
      </c>
    </row>
    <row r="82" spans="2:73" ht="15.75">
      <c r="B82" s="875" t="s">
        <v>208</v>
      </c>
      <c r="C82" s="875" t="s">
        <v>1171</v>
      </c>
      <c r="D82" s="875" t="s">
        <v>20</v>
      </c>
      <c r="E82" s="875" t="s">
        <v>1169</v>
      </c>
      <c r="F82" s="875" t="s">
        <v>1187</v>
      </c>
      <c r="G82" s="875" t="s">
        <v>1170</v>
      </c>
      <c r="H82" s="875">
        <v>2014</v>
      </c>
      <c r="I82" s="625" t="s">
        <v>577</v>
      </c>
      <c r="J82" s="625" t="s">
        <v>592</v>
      </c>
      <c r="K82" s="50"/>
      <c r="L82" s="876">
        <v>0</v>
      </c>
      <c r="M82" s="877">
        <v>0</v>
      </c>
      <c r="N82" s="877">
        <v>0</v>
      </c>
      <c r="O82" s="877">
        <v>133.6693052</v>
      </c>
      <c r="P82" s="877">
        <v>133.6693052</v>
      </c>
      <c r="Q82" s="877">
        <v>133.6693052</v>
      </c>
      <c r="R82" s="877">
        <v>133.6693052</v>
      </c>
      <c r="S82" s="877">
        <v>0</v>
      </c>
      <c r="T82" s="877">
        <v>0</v>
      </c>
      <c r="U82" s="877">
        <v>0</v>
      </c>
      <c r="V82" s="877">
        <v>0</v>
      </c>
      <c r="W82" s="877">
        <v>0</v>
      </c>
      <c r="X82" s="877">
        <v>0</v>
      </c>
      <c r="Y82" s="877">
        <v>0</v>
      </c>
      <c r="Z82" s="877">
        <v>0</v>
      </c>
      <c r="AA82" s="877">
        <v>0</v>
      </c>
      <c r="AB82" s="877">
        <v>0</v>
      </c>
      <c r="AC82" s="877">
        <v>0</v>
      </c>
      <c r="AD82" s="877">
        <v>0</v>
      </c>
      <c r="AE82" s="877">
        <v>0</v>
      </c>
      <c r="AF82" s="877">
        <v>0</v>
      </c>
      <c r="AG82" s="877">
        <v>0</v>
      </c>
      <c r="AH82" s="877">
        <v>0</v>
      </c>
      <c r="AI82" s="877">
        <v>0</v>
      </c>
      <c r="AJ82" s="877">
        <v>0</v>
      </c>
      <c r="AK82" s="877">
        <v>0</v>
      </c>
      <c r="AL82" s="877">
        <v>0</v>
      </c>
      <c r="AM82" s="877">
        <v>0</v>
      </c>
      <c r="AN82" s="877">
        <v>0</v>
      </c>
      <c r="AO82" s="877">
        <v>0</v>
      </c>
      <c r="AP82" s="50"/>
      <c r="AQ82" s="876">
        <v>0</v>
      </c>
      <c r="AR82" s="877">
        <v>0</v>
      </c>
      <c r="AS82" s="877">
        <v>0</v>
      </c>
      <c r="AT82" s="877">
        <v>652735.70059999998</v>
      </c>
      <c r="AU82" s="877">
        <v>652735.70059999998</v>
      </c>
      <c r="AV82" s="877">
        <v>652735.70059999998</v>
      </c>
      <c r="AW82" s="877">
        <v>652735.70059999998</v>
      </c>
      <c r="AX82" s="877">
        <v>0</v>
      </c>
      <c r="AY82" s="877">
        <v>0</v>
      </c>
      <c r="AZ82" s="877">
        <v>0</v>
      </c>
      <c r="BA82" s="877">
        <v>0</v>
      </c>
      <c r="BB82" s="877">
        <v>0</v>
      </c>
      <c r="BC82" s="877">
        <v>0</v>
      </c>
      <c r="BD82" s="877">
        <v>0</v>
      </c>
      <c r="BE82" s="877">
        <v>0</v>
      </c>
      <c r="BF82" s="877">
        <v>0</v>
      </c>
      <c r="BG82" s="877">
        <v>0</v>
      </c>
      <c r="BH82" s="877">
        <v>0</v>
      </c>
      <c r="BI82" s="877">
        <v>0</v>
      </c>
      <c r="BJ82" s="877">
        <v>0</v>
      </c>
      <c r="BK82" s="877">
        <v>0</v>
      </c>
      <c r="BL82" s="877">
        <v>0</v>
      </c>
      <c r="BM82" s="877">
        <v>0</v>
      </c>
      <c r="BN82" s="877">
        <v>0</v>
      </c>
      <c r="BO82" s="877">
        <v>0</v>
      </c>
      <c r="BP82" s="877">
        <v>0</v>
      </c>
      <c r="BQ82" s="877">
        <v>0</v>
      </c>
      <c r="BR82" s="877">
        <v>0</v>
      </c>
      <c r="BS82" s="877">
        <v>0</v>
      </c>
      <c r="BT82" s="878">
        <v>0</v>
      </c>
      <c r="BU82" s="160"/>
    </row>
    <row r="83" spans="2:73" ht="15.75">
      <c r="B83" s="875" t="s">
        <v>208</v>
      </c>
      <c r="C83" s="875" t="s">
        <v>1171</v>
      </c>
      <c r="D83" s="875" t="s">
        <v>17</v>
      </c>
      <c r="E83" s="875" t="s">
        <v>1169</v>
      </c>
      <c r="F83" s="875" t="s">
        <v>1187</v>
      </c>
      <c r="G83" s="875" t="s">
        <v>1170</v>
      </c>
      <c r="H83" s="875">
        <v>2013</v>
      </c>
      <c r="I83" s="625" t="s">
        <v>577</v>
      </c>
      <c r="J83" s="625" t="s">
        <v>592</v>
      </c>
      <c r="K83" s="50"/>
      <c r="L83" s="876">
        <v>0</v>
      </c>
      <c r="M83" s="877">
        <v>0</v>
      </c>
      <c r="N83" s="877">
        <v>30.91488369</v>
      </c>
      <c r="O83" s="877">
        <v>30.91488369</v>
      </c>
      <c r="P83" s="877">
        <v>30.91488369</v>
      </c>
      <c r="Q83" s="877">
        <v>30.91488369</v>
      </c>
      <c r="R83" s="877">
        <v>30.91488369</v>
      </c>
      <c r="S83" s="877">
        <v>30.91488369</v>
      </c>
      <c r="T83" s="877">
        <v>30.91488369</v>
      </c>
      <c r="U83" s="877">
        <v>30.91488369</v>
      </c>
      <c r="V83" s="877">
        <v>30.91488369</v>
      </c>
      <c r="W83" s="877">
        <v>30.91488369</v>
      </c>
      <c r="X83" s="877">
        <v>30.91488369</v>
      </c>
      <c r="Y83" s="877">
        <v>30.91488369</v>
      </c>
      <c r="Z83" s="877">
        <v>30.066459930000001</v>
      </c>
      <c r="AA83" s="877">
        <v>30.066459930000001</v>
      </c>
      <c r="AB83" s="877">
        <v>30.066459930000001</v>
      </c>
      <c r="AC83" s="877">
        <v>0.42045992700000001</v>
      </c>
      <c r="AD83" s="877">
        <v>0.42045992700000001</v>
      </c>
      <c r="AE83" s="877">
        <v>0</v>
      </c>
      <c r="AF83" s="877">
        <v>0</v>
      </c>
      <c r="AG83" s="877">
        <v>0</v>
      </c>
      <c r="AH83" s="877">
        <v>0</v>
      </c>
      <c r="AI83" s="877">
        <v>0</v>
      </c>
      <c r="AJ83" s="877">
        <v>0</v>
      </c>
      <c r="AK83" s="877">
        <v>0</v>
      </c>
      <c r="AL83" s="877">
        <v>0</v>
      </c>
      <c r="AM83" s="877">
        <v>0</v>
      </c>
      <c r="AN83" s="877">
        <v>0</v>
      </c>
      <c r="AO83" s="877">
        <v>0</v>
      </c>
      <c r="AP83" s="50"/>
      <c r="AQ83" s="876">
        <v>0</v>
      </c>
      <c r="AR83" s="877">
        <v>0</v>
      </c>
      <c r="AS83" s="877">
        <v>36769.080600000001</v>
      </c>
      <c r="AT83" s="877">
        <v>36769.080600000001</v>
      </c>
      <c r="AU83" s="877">
        <v>36769.080600000001</v>
      </c>
      <c r="AV83" s="877">
        <v>36769.080600000001</v>
      </c>
      <c r="AW83" s="877">
        <v>36769.080600000001</v>
      </c>
      <c r="AX83" s="877">
        <v>36769.080600000001</v>
      </c>
      <c r="AY83" s="877">
        <v>36769.080600000001</v>
      </c>
      <c r="AZ83" s="877">
        <v>36769.080600000001</v>
      </c>
      <c r="BA83" s="877">
        <v>36769.080600000001</v>
      </c>
      <c r="BB83" s="877">
        <v>36769.080600000001</v>
      </c>
      <c r="BC83" s="877">
        <v>36769.080600000001</v>
      </c>
      <c r="BD83" s="877">
        <v>36769.080600000001</v>
      </c>
      <c r="BE83" s="877">
        <v>31489.02</v>
      </c>
      <c r="BF83" s="877">
        <v>31489.02</v>
      </c>
      <c r="BG83" s="877">
        <v>31489.02</v>
      </c>
      <c r="BH83" s="877">
        <v>3196.8</v>
      </c>
      <c r="BI83" s="877">
        <v>3196.8</v>
      </c>
      <c r="BJ83" s="877">
        <v>0</v>
      </c>
      <c r="BK83" s="877">
        <v>0</v>
      </c>
      <c r="BL83" s="877">
        <v>0</v>
      </c>
      <c r="BM83" s="877">
        <v>0</v>
      </c>
      <c r="BN83" s="877">
        <v>0</v>
      </c>
      <c r="BO83" s="877">
        <v>0</v>
      </c>
      <c r="BP83" s="877">
        <v>0</v>
      </c>
      <c r="BQ83" s="877">
        <v>0</v>
      </c>
      <c r="BR83" s="877">
        <v>0</v>
      </c>
      <c r="BS83" s="877">
        <v>0</v>
      </c>
      <c r="BT83" s="878">
        <v>0</v>
      </c>
      <c r="BU83" s="160"/>
    </row>
    <row r="84" spans="2:73" ht="15.75">
      <c r="B84" s="875" t="s">
        <v>208</v>
      </c>
      <c r="C84" s="875" t="s">
        <v>1171</v>
      </c>
      <c r="D84" s="875" t="s">
        <v>17</v>
      </c>
      <c r="E84" s="875" t="s">
        <v>1169</v>
      </c>
      <c r="F84" s="875" t="s">
        <v>1187</v>
      </c>
      <c r="G84" s="875" t="s">
        <v>1170</v>
      </c>
      <c r="H84" s="875">
        <v>2014</v>
      </c>
      <c r="I84" s="625" t="s">
        <v>577</v>
      </c>
      <c r="J84" s="625" t="s">
        <v>592</v>
      </c>
      <c r="K84" s="50"/>
      <c r="L84" s="876">
        <v>0</v>
      </c>
      <c r="M84" s="877">
        <v>0</v>
      </c>
      <c r="N84" s="877">
        <v>0</v>
      </c>
      <c r="O84" s="877">
        <v>144.0798528</v>
      </c>
      <c r="P84" s="877">
        <v>144.0798528</v>
      </c>
      <c r="Q84" s="877">
        <v>144.0798528</v>
      </c>
      <c r="R84" s="877">
        <v>144.0798528</v>
      </c>
      <c r="S84" s="877">
        <v>144.0798528</v>
      </c>
      <c r="T84" s="877">
        <v>144.0798528</v>
      </c>
      <c r="U84" s="877">
        <v>144.0798528</v>
      </c>
      <c r="V84" s="877">
        <v>144.0798528</v>
      </c>
      <c r="W84" s="877">
        <v>135.17341680000001</v>
      </c>
      <c r="X84" s="877">
        <v>135.17341680000001</v>
      </c>
      <c r="Y84" s="877">
        <v>135.17341680000001</v>
      </c>
      <c r="Z84" s="877">
        <v>134.1023376</v>
      </c>
      <c r="AA84" s="877">
        <v>134.1023376</v>
      </c>
      <c r="AB84" s="877">
        <v>134.1023376</v>
      </c>
      <c r="AC84" s="877">
        <v>134.1023376</v>
      </c>
      <c r="AD84" s="877">
        <v>1.723885702</v>
      </c>
      <c r="AE84" s="877">
        <v>1.723885702</v>
      </c>
      <c r="AF84" s="877">
        <v>0</v>
      </c>
      <c r="AG84" s="877">
        <v>0</v>
      </c>
      <c r="AH84" s="877">
        <v>0</v>
      </c>
      <c r="AI84" s="877">
        <v>0</v>
      </c>
      <c r="AJ84" s="877">
        <v>0</v>
      </c>
      <c r="AK84" s="877">
        <v>0</v>
      </c>
      <c r="AL84" s="877">
        <v>0</v>
      </c>
      <c r="AM84" s="877">
        <v>0</v>
      </c>
      <c r="AN84" s="877">
        <v>0</v>
      </c>
      <c r="AO84" s="877">
        <v>0</v>
      </c>
      <c r="AP84" s="50"/>
      <c r="AQ84" s="876">
        <v>0</v>
      </c>
      <c r="AR84" s="877">
        <v>0</v>
      </c>
      <c r="AS84" s="877">
        <v>0</v>
      </c>
      <c r="AT84" s="877">
        <v>481102.86580000003</v>
      </c>
      <c r="AU84" s="877">
        <v>481102.86580000003</v>
      </c>
      <c r="AV84" s="877">
        <v>481102.86580000003</v>
      </c>
      <c r="AW84" s="877">
        <v>481102.86580000003</v>
      </c>
      <c r="AX84" s="877">
        <v>481102.86580000003</v>
      </c>
      <c r="AY84" s="877">
        <v>481102.86580000003</v>
      </c>
      <c r="AZ84" s="877">
        <v>481102.86580000003</v>
      </c>
      <c r="BA84" s="877">
        <v>481102.86580000003</v>
      </c>
      <c r="BB84" s="877">
        <v>451665.35979999998</v>
      </c>
      <c r="BC84" s="877">
        <v>451665.35979999998</v>
      </c>
      <c r="BD84" s="877">
        <v>451665.35979999998</v>
      </c>
      <c r="BE84" s="877">
        <v>449802.35979999998</v>
      </c>
      <c r="BF84" s="877">
        <v>449802.35979999998</v>
      </c>
      <c r="BG84" s="877">
        <v>449802.35979999998</v>
      </c>
      <c r="BH84" s="877">
        <v>449802.35979999998</v>
      </c>
      <c r="BI84" s="877">
        <v>13106.88</v>
      </c>
      <c r="BJ84" s="877">
        <v>13106.88</v>
      </c>
      <c r="BK84" s="877">
        <v>0</v>
      </c>
      <c r="BL84" s="877">
        <v>0</v>
      </c>
      <c r="BM84" s="877">
        <v>0</v>
      </c>
      <c r="BN84" s="877">
        <v>0</v>
      </c>
      <c r="BO84" s="877">
        <v>0</v>
      </c>
      <c r="BP84" s="877">
        <v>0</v>
      </c>
      <c r="BQ84" s="877">
        <v>0</v>
      </c>
      <c r="BR84" s="877">
        <v>0</v>
      </c>
      <c r="BS84" s="877">
        <v>0</v>
      </c>
      <c r="BT84" s="878">
        <v>0</v>
      </c>
      <c r="BU84" s="160"/>
    </row>
    <row r="85" spans="2:73">
      <c r="B85" s="875" t="s">
        <v>208</v>
      </c>
      <c r="C85" s="875" t="s">
        <v>1171</v>
      </c>
      <c r="D85" s="875" t="s">
        <v>22</v>
      </c>
      <c r="E85" s="875" t="s">
        <v>1169</v>
      </c>
      <c r="F85" s="875" t="s">
        <v>1187</v>
      </c>
      <c r="G85" s="875" t="s">
        <v>1170</v>
      </c>
      <c r="H85" s="875">
        <v>2012</v>
      </c>
      <c r="I85" s="625" t="s">
        <v>577</v>
      </c>
      <c r="J85" s="625" t="s">
        <v>592</v>
      </c>
      <c r="K85" s="50"/>
      <c r="L85" s="876">
        <v>0</v>
      </c>
      <c r="M85" s="877">
        <v>102.73</v>
      </c>
      <c r="N85" s="877">
        <v>102.73</v>
      </c>
      <c r="O85" s="877">
        <v>102.73</v>
      </c>
      <c r="P85" s="877">
        <v>83.16</v>
      </c>
      <c r="Q85" s="877">
        <v>83.16</v>
      </c>
      <c r="R85" s="877">
        <v>83.16</v>
      </c>
      <c r="S85" s="877">
        <v>83.16</v>
      </c>
      <c r="T85" s="877">
        <v>83.16</v>
      </c>
      <c r="U85" s="877">
        <v>78.290000000000006</v>
      </c>
      <c r="V85" s="877">
        <v>76.44</v>
      </c>
      <c r="W85" s="877">
        <v>71.7</v>
      </c>
      <c r="X85" s="877">
        <v>64.5</v>
      </c>
      <c r="Y85" s="877">
        <v>63.16</v>
      </c>
      <c r="Z85" s="877">
        <v>63.16</v>
      </c>
      <c r="AA85" s="877">
        <v>63.16</v>
      </c>
      <c r="AB85" s="877">
        <v>45.17</v>
      </c>
      <c r="AC85" s="877">
        <v>0</v>
      </c>
      <c r="AD85" s="877">
        <v>0</v>
      </c>
      <c r="AE85" s="877">
        <v>0</v>
      </c>
      <c r="AF85" s="877">
        <v>0</v>
      </c>
      <c r="AG85" s="877">
        <v>0</v>
      </c>
      <c r="AH85" s="877">
        <v>0</v>
      </c>
      <c r="AI85" s="877">
        <v>0</v>
      </c>
      <c r="AJ85" s="877">
        <v>0</v>
      </c>
      <c r="AK85" s="877">
        <v>0</v>
      </c>
      <c r="AL85" s="877">
        <v>0</v>
      </c>
      <c r="AM85" s="877">
        <v>0</v>
      </c>
      <c r="AN85" s="877">
        <v>0</v>
      </c>
      <c r="AO85" s="877">
        <v>0</v>
      </c>
      <c r="AP85" s="50"/>
      <c r="AQ85" s="876">
        <v>0</v>
      </c>
      <c r="AR85" s="877">
        <v>255250</v>
      </c>
      <c r="AS85" s="877">
        <v>255250</v>
      </c>
      <c r="AT85" s="877">
        <v>255250</v>
      </c>
      <c r="AU85" s="877">
        <v>195122</v>
      </c>
      <c r="AV85" s="877">
        <v>195122</v>
      </c>
      <c r="AW85" s="877">
        <v>195122</v>
      </c>
      <c r="AX85" s="877">
        <v>195122</v>
      </c>
      <c r="AY85" s="877">
        <v>195122</v>
      </c>
      <c r="AZ85" s="877">
        <v>156573</v>
      </c>
      <c r="BA85" s="877">
        <v>141914</v>
      </c>
      <c r="BB85" s="877">
        <v>104385</v>
      </c>
      <c r="BC85" s="877">
        <v>47290</v>
      </c>
      <c r="BD85" s="877">
        <v>38391</v>
      </c>
      <c r="BE85" s="877">
        <v>38391</v>
      </c>
      <c r="BF85" s="877">
        <v>38391</v>
      </c>
      <c r="BG85" s="877">
        <v>27452</v>
      </c>
      <c r="BH85" s="877">
        <v>0</v>
      </c>
      <c r="BI85" s="877">
        <v>0</v>
      </c>
      <c r="BJ85" s="877">
        <v>0</v>
      </c>
      <c r="BK85" s="877">
        <v>0</v>
      </c>
      <c r="BL85" s="877">
        <v>0</v>
      </c>
      <c r="BM85" s="877">
        <v>0</v>
      </c>
      <c r="BN85" s="877">
        <v>0</v>
      </c>
      <c r="BO85" s="877">
        <v>0</v>
      </c>
      <c r="BP85" s="877">
        <v>0</v>
      </c>
      <c r="BQ85" s="877">
        <v>0</v>
      </c>
      <c r="BR85" s="877">
        <v>0</v>
      </c>
      <c r="BS85" s="877">
        <v>0</v>
      </c>
      <c r="BT85" s="878">
        <v>0</v>
      </c>
    </row>
    <row r="86" spans="2:73">
      <c r="B86" s="875" t="s">
        <v>208</v>
      </c>
      <c r="C86" s="875" t="s">
        <v>1171</v>
      </c>
      <c r="D86" s="875" t="s">
        <v>22</v>
      </c>
      <c r="E86" s="875" t="s">
        <v>1169</v>
      </c>
      <c r="F86" s="875" t="s">
        <v>1187</v>
      </c>
      <c r="G86" s="875" t="s">
        <v>1170</v>
      </c>
      <c r="H86" s="875">
        <v>2013</v>
      </c>
      <c r="I86" s="625" t="s">
        <v>577</v>
      </c>
      <c r="J86" s="625" t="s">
        <v>592</v>
      </c>
      <c r="K86" s="50"/>
      <c r="L86" s="876">
        <v>0</v>
      </c>
      <c r="M86" s="877">
        <v>0</v>
      </c>
      <c r="N86" s="877">
        <v>3035.5850260000002</v>
      </c>
      <c r="O86" s="877">
        <v>3033.8973970000002</v>
      </c>
      <c r="P86" s="877">
        <v>3033.7419679999998</v>
      </c>
      <c r="Q86" s="877">
        <v>3033.7419679999998</v>
      </c>
      <c r="R86" s="877">
        <v>3031.4516229999999</v>
      </c>
      <c r="S86" s="877">
        <v>3028.0782340000001</v>
      </c>
      <c r="T86" s="877">
        <v>3028.0782340000001</v>
      </c>
      <c r="U86" s="877">
        <v>3028.0782340000001</v>
      </c>
      <c r="V86" s="877">
        <v>3015.4958069999998</v>
      </c>
      <c r="W86" s="877">
        <v>2990.9046210000001</v>
      </c>
      <c r="X86" s="877">
        <v>2959.2132419999998</v>
      </c>
      <c r="Y86" s="877">
        <v>2959.2132419999998</v>
      </c>
      <c r="Z86" s="877">
        <v>2871.7623039999999</v>
      </c>
      <c r="AA86" s="877">
        <v>2865.461217</v>
      </c>
      <c r="AB86" s="877">
        <v>2865.461217</v>
      </c>
      <c r="AC86" s="877">
        <v>2336.2377270000002</v>
      </c>
      <c r="AD86" s="877">
        <v>79.982166100000001</v>
      </c>
      <c r="AE86" s="877">
        <v>60.17840253</v>
      </c>
      <c r="AF86" s="877">
        <v>60.17840253</v>
      </c>
      <c r="AG86" s="877">
        <v>60.17840253</v>
      </c>
      <c r="AH86" s="877">
        <v>0</v>
      </c>
      <c r="AI86" s="877">
        <v>0</v>
      </c>
      <c r="AJ86" s="877">
        <v>0</v>
      </c>
      <c r="AK86" s="877">
        <v>0</v>
      </c>
      <c r="AL86" s="877">
        <v>0</v>
      </c>
      <c r="AM86" s="877">
        <v>0</v>
      </c>
      <c r="AN86" s="877">
        <v>0</v>
      </c>
      <c r="AO86" s="877">
        <v>0</v>
      </c>
      <c r="AP86" s="50"/>
      <c r="AQ86" s="876">
        <v>0</v>
      </c>
      <c r="AR86" s="877">
        <v>0</v>
      </c>
      <c r="AS86" s="877">
        <v>25374976.73</v>
      </c>
      <c r="AT86" s="877">
        <v>25368147.739999998</v>
      </c>
      <c r="AU86" s="877">
        <v>25367606.309999999</v>
      </c>
      <c r="AV86" s="877">
        <v>25367606.309999999</v>
      </c>
      <c r="AW86" s="877">
        <v>25359590.550000001</v>
      </c>
      <c r="AX86" s="877">
        <v>25338319.609999999</v>
      </c>
      <c r="AY86" s="877">
        <v>25338319.609999999</v>
      </c>
      <c r="AZ86" s="877">
        <v>25316657.280000001</v>
      </c>
      <c r="BA86" s="877">
        <v>25254448.649999999</v>
      </c>
      <c r="BB86" s="877">
        <v>25099388.719999999</v>
      </c>
      <c r="BC86" s="877">
        <v>24669735.539999999</v>
      </c>
      <c r="BD86" s="877">
        <v>24490123.140000001</v>
      </c>
      <c r="BE86" s="877">
        <v>23864202.579999998</v>
      </c>
      <c r="BF86" s="877">
        <v>23839777.620000001</v>
      </c>
      <c r="BG86" s="877">
        <v>23839777.620000001</v>
      </c>
      <c r="BH86" s="877">
        <v>19205424.600000001</v>
      </c>
      <c r="BI86" s="877">
        <v>69041.061669999996</v>
      </c>
      <c r="BJ86" s="877">
        <v>44950.7088</v>
      </c>
      <c r="BK86" s="877">
        <v>44950.7088</v>
      </c>
      <c r="BL86" s="877">
        <v>44950.7088</v>
      </c>
      <c r="BM86" s="877">
        <v>0</v>
      </c>
      <c r="BN86" s="877">
        <v>0</v>
      </c>
      <c r="BO86" s="877">
        <v>0</v>
      </c>
      <c r="BP86" s="877">
        <v>0</v>
      </c>
      <c r="BQ86" s="877">
        <v>0</v>
      </c>
      <c r="BR86" s="877">
        <v>0</v>
      </c>
      <c r="BS86" s="877">
        <v>0</v>
      </c>
      <c r="BT86" s="878">
        <v>0</v>
      </c>
    </row>
    <row r="87" spans="2:73">
      <c r="B87" s="875" t="s">
        <v>208</v>
      </c>
      <c r="C87" s="875" t="s">
        <v>1171</v>
      </c>
      <c r="D87" s="875" t="s">
        <v>22</v>
      </c>
      <c r="E87" s="875" t="s">
        <v>1169</v>
      </c>
      <c r="F87" s="875" t="s">
        <v>1187</v>
      </c>
      <c r="G87" s="875" t="s">
        <v>1170</v>
      </c>
      <c r="H87" s="875">
        <v>2014</v>
      </c>
      <c r="I87" s="625" t="s">
        <v>577</v>
      </c>
      <c r="J87" s="625" t="s">
        <v>592</v>
      </c>
      <c r="K87" s="50"/>
      <c r="L87" s="876">
        <v>0</v>
      </c>
      <c r="M87" s="877">
        <v>0</v>
      </c>
      <c r="N87" s="877">
        <v>0</v>
      </c>
      <c r="O87" s="877">
        <v>2336.3047929999998</v>
      </c>
      <c r="P87" s="877">
        <v>2336.3047929999998</v>
      </c>
      <c r="Q87" s="877">
        <v>2336.3047929999998</v>
      </c>
      <c r="R87" s="877">
        <v>2293.7515429999999</v>
      </c>
      <c r="S87" s="877">
        <v>2293.7515429999999</v>
      </c>
      <c r="T87" s="877">
        <v>2289.9777730000001</v>
      </c>
      <c r="U87" s="877">
        <v>2185.3506120000002</v>
      </c>
      <c r="V87" s="877">
        <v>2185.3506120000002</v>
      </c>
      <c r="W87" s="877">
        <v>1942.9468220000001</v>
      </c>
      <c r="X87" s="877">
        <v>1499.6953559999999</v>
      </c>
      <c r="Y87" s="877">
        <v>1038.85411</v>
      </c>
      <c r="Z87" s="877">
        <v>1007.8854200000001</v>
      </c>
      <c r="AA87" s="877">
        <v>284.20075209999999</v>
      </c>
      <c r="AB87" s="877">
        <v>282.14193569999998</v>
      </c>
      <c r="AC87" s="877">
        <v>282.14193569999998</v>
      </c>
      <c r="AD87" s="877">
        <v>239.44474980000001</v>
      </c>
      <c r="AE87" s="877">
        <v>117.8623503</v>
      </c>
      <c r="AF87" s="877">
        <v>117.8623503</v>
      </c>
      <c r="AG87" s="877">
        <v>117.8623503</v>
      </c>
      <c r="AH87" s="877">
        <v>117.8623503</v>
      </c>
      <c r="AI87" s="877">
        <v>0</v>
      </c>
      <c r="AJ87" s="877">
        <v>0</v>
      </c>
      <c r="AK87" s="877">
        <v>0</v>
      </c>
      <c r="AL87" s="877">
        <v>0</v>
      </c>
      <c r="AM87" s="877">
        <v>0</v>
      </c>
      <c r="AN87" s="877">
        <v>0</v>
      </c>
      <c r="AO87" s="877">
        <v>0</v>
      </c>
      <c r="AP87" s="50"/>
      <c r="AQ87" s="876">
        <v>0</v>
      </c>
      <c r="AR87" s="877">
        <v>0</v>
      </c>
      <c r="AS87" s="877">
        <v>0</v>
      </c>
      <c r="AT87" s="877">
        <v>18550920.370000001</v>
      </c>
      <c r="AU87" s="877">
        <v>18550920.370000001</v>
      </c>
      <c r="AV87" s="877">
        <v>18550920.370000001</v>
      </c>
      <c r="AW87" s="877">
        <v>18402083.149999999</v>
      </c>
      <c r="AX87" s="877">
        <v>18402083.149999999</v>
      </c>
      <c r="AY87" s="877">
        <v>18388937.27</v>
      </c>
      <c r="AZ87" s="877">
        <v>17585928.18</v>
      </c>
      <c r="BA87" s="877">
        <v>17585928.18</v>
      </c>
      <c r="BB87" s="877">
        <v>15995921.48</v>
      </c>
      <c r="BC87" s="877">
        <v>12374714.289999999</v>
      </c>
      <c r="BD87" s="877">
        <v>8422695.4030000009</v>
      </c>
      <c r="BE87" s="877">
        <v>7653057.608</v>
      </c>
      <c r="BF87" s="877">
        <v>2506162.1839999999</v>
      </c>
      <c r="BG87" s="877">
        <v>2498990.321</v>
      </c>
      <c r="BH87" s="877">
        <v>2498990.321</v>
      </c>
      <c r="BI87" s="877">
        <v>1978420.0249999999</v>
      </c>
      <c r="BJ87" s="877">
        <v>205447.64799999999</v>
      </c>
      <c r="BK87" s="877">
        <v>205447.64799999999</v>
      </c>
      <c r="BL87" s="877">
        <v>205447.64799999999</v>
      </c>
      <c r="BM87" s="877">
        <v>205447.64799999999</v>
      </c>
      <c r="BN87" s="877">
        <v>0</v>
      </c>
      <c r="BO87" s="877">
        <v>0</v>
      </c>
      <c r="BP87" s="877">
        <v>0</v>
      </c>
      <c r="BQ87" s="877">
        <v>0</v>
      </c>
      <c r="BR87" s="877">
        <v>0</v>
      </c>
      <c r="BS87" s="877">
        <v>0</v>
      </c>
      <c r="BT87" s="878">
        <v>0</v>
      </c>
    </row>
    <row r="88" spans="2:73">
      <c r="B88" s="875" t="s">
        <v>208</v>
      </c>
      <c r="C88" s="875" t="s">
        <v>1168</v>
      </c>
      <c r="D88" s="875" t="s">
        <v>2</v>
      </c>
      <c r="E88" s="875" t="s">
        <v>1169</v>
      </c>
      <c r="F88" s="875" t="s">
        <v>29</v>
      </c>
      <c r="G88" s="875" t="s">
        <v>1170</v>
      </c>
      <c r="H88" s="875">
        <v>2014</v>
      </c>
      <c r="I88" s="625" t="s">
        <v>577</v>
      </c>
      <c r="J88" s="625" t="s">
        <v>592</v>
      </c>
      <c r="K88" s="50"/>
      <c r="L88" s="876">
        <v>0</v>
      </c>
      <c r="M88" s="877">
        <v>0</v>
      </c>
      <c r="N88" s="877">
        <v>0</v>
      </c>
      <c r="O88" s="877">
        <v>16.575527919999999</v>
      </c>
      <c r="P88" s="877">
        <v>16.575527919999999</v>
      </c>
      <c r="Q88" s="877">
        <v>16.575527919999999</v>
      </c>
      <c r="R88" s="877">
        <v>16.575527919999999</v>
      </c>
      <c r="S88" s="877">
        <v>0</v>
      </c>
      <c r="T88" s="877">
        <v>0</v>
      </c>
      <c r="U88" s="877">
        <v>0</v>
      </c>
      <c r="V88" s="877">
        <v>0</v>
      </c>
      <c r="W88" s="877">
        <v>0</v>
      </c>
      <c r="X88" s="877">
        <v>0</v>
      </c>
      <c r="Y88" s="877">
        <v>0</v>
      </c>
      <c r="Z88" s="877">
        <v>0</v>
      </c>
      <c r="AA88" s="877">
        <v>0</v>
      </c>
      <c r="AB88" s="877">
        <v>0</v>
      </c>
      <c r="AC88" s="877">
        <v>0</v>
      </c>
      <c r="AD88" s="877">
        <v>0</v>
      </c>
      <c r="AE88" s="877">
        <v>0</v>
      </c>
      <c r="AF88" s="877">
        <v>0</v>
      </c>
      <c r="AG88" s="877">
        <v>0</v>
      </c>
      <c r="AH88" s="877">
        <v>0</v>
      </c>
      <c r="AI88" s="877">
        <v>0</v>
      </c>
      <c r="AJ88" s="877">
        <v>0</v>
      </c>
      <c r="AK88" s="877">
        <v>0</v>
      </c>
      <c r="AL88" s="877">
        <v>0</v>
      </c>
      <c r="AM88" s="877">
        <v>0</v>
      </c>
      <c r="AN88" s="877">
        <v>0</v>
      </c>
      <c r="AO88" s="877">
        <v>0</v>
      </c>
      <c r="AP88" s="50"/>
      <c r="AQ88" s="876">
        <v>0</v>
      </c>
      <c r="AR88" s="877">
        <v>0</v>
      </c>
      <c r="AS88" s="877">
        <v>0</v>
      </c>
      <c r="AT88" s="877">
        <v>29555.19024</v>
      </c>
      <c r="AU88" s="877">
        <v>29555.19024</v>
      </c>
      <c r="AV88" s="877">
        <v>29555.19024</v>
      </c>
      <c r="AW88" s="877">
        <v>29555.19024</v>
      </c>
      <c r="AX88" s="877">
        <v>0</v>
      </c>
      <c r="AY88" s="877">
        <v>0</v>
      </c>
      <c r="AZ88" s="877">
        <v>0</v>
      </c>
      <c r="BA88" s="877">
        <v>0</v>
      </c>
      <c r="BB88" s="877">
        <v>0</v>
      </c>
      <c r="BC88" s="877">
        <v>0</v>
      </c>
      <c r="BD88" s="877">
        <v>0</v>
      </c>
      <c r="BE88" s="877">
        <v>0</v>
      </c>
      <c r="BF88" s="877">
        <v>0</v>
      </c>
      <c r="BG88" s="877">
        <v>0</v>
      </c>
      <c r="BH88" s="877">
        <v>0</v>
      </c>
      <c r="BI88" s="877">
        <v>0</v>
      </c>
      <c r="BJ88" s="877">
        <v>0</v>
      </c>
      <c r="BK88" s="877">
        <v>0</v>
      </c>
      <c r="BL88" s="877">
        <v>0</v>
      </c>
      <c r="BM88" s="877">
        <v>0</v>
      </c>
      <c r="BN88" s="877">
        <v>0</v>
      </c>
      <c r="BO88" s="877">
        <v>0</v>
      </c>
      <c r="BP88" s="877">
        <v>0</v>
      </c>
      <c r="BQ88" s="877">
        <v>0</v>
      </c>
      <c r="BR88" s="877">
        <v>0</v>
      </c>
      <c r="BS88" s="877">
        <v>0</v>
      </c>
      <c r="BT88" s="878">
        <v>0</v>
      </c>
    </row>
    <row r="89" spans="2:73">
      <c r="B89" s="875" t="s">
        <v>208</v>
      </c>
      <c r="C89" s="875" t="s">
        <v>1168</v>
      </c>
      <c r="D89" s="875" t="s">
        <v>1</v>
      </c>
      <c r="E89" s="875" t="s">
        <v>1169</v>
      </c>
      <c r="F89" s="875" t="s">
        <v>29</v>
      </c>
      <c r="G89" s="875" t="s">
        <v>1170</v>
      </c>
      <c r="H89" s="875">
        <v>2014</v>
      </c>
      <c r="I89" s="625" t="s">
        <v>577</v>
      </c>
      <c r="J89" s="625" t="s">
        <v>592</v>
      </c>
      <c r="K89" s="50"/>
      <c r="L89" s="876">
        <v>0</v>
      </c>
      <c r="M89" s="877">
        <v>0</v>
      </c>
      <c r="N89" s="877">
        <v>0</v>
      </c>
      <c r="O89" s="877">
        <v>0.93403438000000005</v>
      </c>
      <c r="P89" s="877">
        <v>0.93403438000000005</v>
      </c>
      <c r="Q89" s="877">
        <v>0.93403438000000005</v>
      </c>
      <c r="R89" s="877">
        <v>0</v>
      </c>
      <c r="S89" s="877">
        <v>0</v>
      </c>
      <c r="T89" s="877">
        <v>0</v>
      </c>
      <c r="U89" s="877">
        <v>0</v>
      </c>
      <c r="V89" s="877">
        <v>0</v>
      </c>
      <c r="W89" s="877">
        <v>0</v>
      </c>
      <c r="X89" s="877">
        <v>0</v>
      </c>
      <c r="Y89" s="877">
        <v>0</v>
      </c>
      <c r="Z89" s="877">
        <v>0</v>
      </c>
      <c r="AA89" s="877">
        <v>0</v>
      </c>
      <c r="AB89" s="877">
        <v>0</v>
      </c>
      <c r="AC89" s="877">
        <v>0</v>
      </c>
      <c r="AD89" s="877">
        <v>0</v>
      </c>
      <c r="AE89" s="877">
        <v>0</v>
      </c>
      <c r="AF89" s="877">
        <v>0</v>
      </c>
      <c r="AG89" s="877">
        <v>0</v>
      </c>
      <c r="AH89" s="877">
        <v>0</v>
      </c>
      <c r="AI89" s="877">
        <v>0</v>
      </c>
      <c r="AJ89" s="877">
        <v>0</v>
      </c>
      <c r="AK89" s="877">
        <v>0</v>
      </c>
      <c r="AL89" s="877">
        <v>0</v>
      </c>
      <c r="AM89" s="877">
        <v>0</v>
      </c>
      <c r="AN89" s="877">
        <v>0</v>
      </c>
      <c r="AO89" s="877">
        <v>0</v>
      </c>
      <c r="AP89" s="50"/>
      <c r="AQ89" s="876">
        <v>0</v>
      </c>
      <c r="AR89" s="877">
        <v>0</v>
      </c>
      <c r="AS89" s="877">
        <v>0</v>
      </c>
      <c r="AT89" s="877">
        <v>835.26437290000001</v>
      </c>
      <c r="AU89" s="877">
        <v>835.26437290000001</v>
      </c>
      <c r="AV89" s="877">
        <v>835.26437290000001</v>
      </c>
      <c r="AW89" s="877">
        <v>0</v>
      </c>
      <c r="AX89" s="877">
        <v>0</v>
      </c>
      <c r="AY89" s="877">
        <v>0</v>
      </c>
      <c r="AZ89" s="877">
        <v>0</v>
      </c>
      <c r="BA89" s="877">
        <v>0</v>
      </c>
      <c r="BB89" s="877">
        <v>0</v>
      </c>
      <c r="BC89" s="877">
        <v>0</v>
      </c>
      <c r="BD89" s="877">
        <v>0</v>
      </c>
      <c r="BE89" s="877">
        <v>0</v>
      </c>
      <c r="BF89" s="877">
        <v>0</v>
      </c>
      <c r="BG89" s="877">
        <v>0</v>
      </c>
      <c r="BH89" s="877">
        <v>0</v>
      </c>
      <c r="BI89" s="877">
        <v>0</v>
      </c>
      <c r="BJ89" s="877">
        <v>0</v>
      </c>
      <c r="BK89" s="877">
        <v>0</v>
      </c>
      <c r="BL89" s="877">
        <v>0</v>
      </c>
      <c r="BM89" s="877">
        <v>0</v>
      </c>
      <c r="BN89" s="877">
        <v>0</v>
      </c>
      <c r="BO89" s="877">
        <v>0</v>
      </c>
      <c r="BP89" s="877">
        <v>0</v>
      </c>
      <c r="BQ89" s="877">
        <v>0</v>
      </c>
      <c r="BR89" s="877">
        <v>0</v>
      </c>
      <c r="BS89" s="877">
        <v>0</v>
      </c>
      <c r="BT89" s="878">
        <v>0</v>
      </c>
    </row>
    <row r="90" spans="2:73">
      <c r="B90" s="875" t="s">
        <v>208</v>
      </c>
      <c r="C90" s="875" t="s">
        <v>1168</v>
      </c>
      <c r="D90" s="875" t="s">
        <v>1</v>
      </c>
      <c r="E90" s="875" t="s">
        <v>1169</v>
      </c>
      <c r="F90" s="875" t="s">
        <v>29</v>
      </c>
      <c r="G90" s="875" t="s">
        <v>1170</v>
      </c>
      <c r="H90" s="875">
        <v>2014</v>
      </c>
      <c r="I90" s="625" t="s">
        <v>577</v>
      </c>
      <c r="J90" s="625" t="s">
        <v>592</v>
      </c>
      <c r="K90" s="50"/>
      <c r="L90" s="876">
        <v>0</v>
      </c>
      <c r="M90" s="877">
        <v>0</v>
      </c>
      <c r="N90" s="877">
        <v>0</v>
      </c>
      <c r="O90" s="877">
        <v>0.353979669</v>
      </c>
      <c r="P90" s="877">
        <v>0.353979669</v>
      </c>
      <c r="Q90" s="877">
        <v>0.353979669</v>
      </c>
      <c r="R90" s="877">
        <v>0.353979669</v>
      </c>
      <c r="S90" s="877">
        <v>0</v>
      </c>
      <c r="T90" s="877">
        <v>0</v>
      </c>
      <c r="U90" s="877">
        <v>0</v>
      </c>
      <c r="V90" s="877">
        <v>0</v>
      </c>
      <c r="W90" s="877">
        <v>0</v>
      </c>
      <c r="X90" s="877">
        <v>0</v>
      </c>
      <c r="Y90" s="877">
        <v>0</v>
      </c>
      <c r="Z90" s="877">
        <v>0</v>
      </c>
      <c r="AA90" s="877">
        <v>0</v>
      </c>
      <c r="AB90" s="877">
        <v>0</v>
      </c>
      <c r="AC90" s="877">
        <v>0</v>
      </c>
      <c r="AD90" s="877">
        <v>0</v>
      </c>
      <c r="AE90" s="877">
        <v>0</v>
      </c>
      <c r="AF90" s="877">
        <v>0</v>
      </c>
      <c r="AG90" s="877">
        <v>0</v>
      </c>
      <c r="AH90" s="877">
        <v>0</v>
      </c>
      <c r="AI90" s="877">
        <v>0</v>
      </c>
      <c r="AJ90" s="877">
        <v>0</v>
      </c>
      <c r="AK90" s="877">
        <v>0</v>
      </c>
      <c r="AL90" s="877">
        <v>0</v>
      </c>
      <c r="AM90" s="877">
        <v>0</v>
      </c>
      <c r="AN90" s="877">
        <v>0</v>
      </c>
      <c r="AO90" s="877">
        <v>0</v>
      </c>
      <c r="AP90" s="50"/>
      <c r="AQ90" s="876">
        <v>0</v>
      </c>
      <c r="AR90" s="877">
        <v>0</v>
      </c>
      <c r="AS90" s="877">
        <v>0</v>
      </c>
      <c r="AT90" s="877">
        <v>631.16761640000004</v>
      </c>
      <c r="AU90" s="877">
        <v>631.16761640000004</v>
      </c>
      <c r="AV90" s="877">
        <v>631.16761640000004</v>
      </c>
      <c r="AW90" s="877">
        <v>631.16761640000004</v>
      </c>
      <c r="AX90" s="877">
        <v>0</v>
      </c>
      <c r="AY90" s="877">
        <v>0</v>
      </c>
      <c r="AZ90" s="877">
        <v>0</v>
      </c>
      <c r="BA90" s="877">
        <v>0</v>
      </c>
      <c r="BB90" s="877">
        <v>0</v>
      </c>
      <c r="BC90" s="877">
        <v>0</v>
      </c>
      <c r="BD90" s="877">
        <v>0</v>
      </c>
      <c r="BE90" s="877">
        <v>0</v>
      </c>
      <c r="BF90" s="877">
        <v>0</v>
      </c>
      <c r="BG90" s="877">
        <v>0</v>
      </c>
      <c r="BH90" s="877">
        <v>0</v>
      </c>
      <c r="BI90" s="877">
        <v>0</v>
      </c>
      <c r="BJ90" s="877">
        <v>0</v>
      </c>
      <c r="BK90" s="877">
        <v>0</v>
      </c>
      <c r="BL90" s="877">
        <v>0</v>
      </c>
      <c r="BM90" s="877">
        <v>0</v>
      </c>
      <c r="BN90" s="877">
        <v>0</v>
      </c>
      <c r="BO90" s="877">
        <v>0</v>
      </c>
      <c r="BP90" s="877">
        <v>0</v>
      </c>
      <c r="BQ90" s="877">
        <v>0</v>
      </c>
      <c r="BR90" s="877">
        <v>0</v>
      </c>
      <c r="BS90" s="877">
        <v>0</v>
      </c>
      <c r="BT90" s="878">
        <v>0</v>
      </c>
    </row>
    <row r="91" spans="2:73">
      <c r="B91" s="875" t="s">
        <v>208</v>
      </c>
      <c r="C91" s="875" t="s">
        <v>1168</v>
      </c>
      <c r="D91" s="875" t="s">
        <v>1</v>
      </c>
      <c r="E91" s="875" t="s">
        <v>1169</v>
      </c>
      <c r="F91" s="875" t="s">
        <v>29</v>
      </c>
      <c r="G91" s="875" t="s">
        <v>1170</v>
      </c>
      <c r="H91" s="875">
        <v>2014</v>
      </c>
      <c r="I91" s="625" t="s">
        <v>577</v>
      </c>
      <c r="J91" s="625" t="s">
        <v>592</v>
      </c>
      <c r="K91" s="50"/>
      <c r="L91" s="876">
        <v>0</v>
      </c>
      <c r="M91" s="877">
        <v>0</v>
      </c>
      <c r="N91" s="877">
        <v>0</v>
      </c>
      <c r="O91" s="877">
        <v>7.3197732385669836</v>
      </c>
      <c r="P91" s="877">
        <v>7.3197732385669836</v>
      </c>
      <c r="Q91" s="877">
        <v>7.3197732385669836</v>
      </c>
      <c r="R91" s="877">
        <v>7.3197732385669836</v>
      </c>
      <c r="S91" s="877">
        <v>0</v>
      </c>
      <c r="T91" s="877">
        <v>0</v>
      </c>
      <c r="U91" s="877">
        <v>0</v>
      </c>
      <c r="V91" s="877">
        <v>0</v>
      </c>
      <c r="W91" s="877">
        <v>0</v>
      </c>
      <c r="X91" s="877">
        <v>0</v>
      </c>
      <c r="Y91" s="877">
        <v>0</v>
      </c>
      <c r="Z91" s="877">
        <v>0</v>
      </c>
      <c r="AA91" s="877">
        <v>0</v>
      </c>
      <c r="AB91" s="877">
        <v>0</v>
      </c>
      <c r="AC91" s="877">
        <v>0</v>
      </c>
      <c r="AD91" s="877">
        <v>0</v>
      </c>
      <c r="AE91" s="877">
        <v>0</v>
      </c>
      <c r="AF91" s="877">
        <v>0</v>
      </c>
      <c r="AG91" s="877">
        <v>0</v>
      </c>
      <c r="AH91" s="877">
        <v>0</v>
      </c>
      <c r="AI91" s="877">
        <v>0</v>
      </c>
      <c r="AJ91" s="877">
        <v>0</v>
      </c>
      <c r="AK91" s="877">
        <v>0</v>
      </c>
      <c r="AL91" s="877">
        <v>0</v>
      </c>
      <c r="AM91" s="877">
        <v>0</v>
      </c>
      <c r="AN91" s="877">
        <v>0</v>
      </c>
      <c r="AO91" s="877">
        <v>0</v>
      </c>
      <c r="AP91" s="50"/>
      <c r="AQ91" s="876">
        <v>0</v>
      </c>
      <c r="AR91" s="877">
        <v>0</v>
      </c>
      <c r="AS91" s="877">
        <v>0</v>
      </c>
      <c r="AT91" s="877">
        <v>52999.320015179437</v>
      </c>
      <c r="AU91" s="877">
        <v>52999.320015179437</v>
      </c>
      <c r="AV91" s="877">
        <v>52999.320015179437</v>
      </c>
      <c r="AW91" s="877">
        <v>52999.320015179437</v>
      </c>
      <c r="AX91" s="877">
        <v>0</v>
      </c>
      <c r="AY91" s="877">
        <v>0</v>
      </c>
      <c r="AZ91" s="877">
        <v>0</v>
      </c>
      <c r="BA91" s="877">
        <v>0</v>
      </c>
      <c r="BB91" s="877">
        <v>0</v>
      </c>
      <c r="BC91" s="877">
        <v>0</v>
      </c>
      <c r="BD91" s="877">
        <v>0</v>
      </c>
      <c r="BE91" s="877">
        <v>0</v>
      </c>
      <c r="BF91" s="877">
        <v>0</v>
      </c>
      <c r="BG91" s="877">
        <v>0</v>
      </c>
      <c r="BH91" s="877">
        <v>0</v>
      </c>
      <c r="BI91" s="877">
        <v>0</v>
      </c>
      <c r="BJ91" s="877">
        <v>0</v>
      </c>
      <c r="BK91" s="877">
        <v>0</v>
      </c>
      <c r="BL91" s="877">
        <v>0</v>
      </c>
      <c r="BM91" s="877">
        <v>0</v>
      </c>
      <c r="BN91" s="877">
        <v>0</v>
      </c>
      <c r="BO91" s="877">
        <v>0</v>
      </c>
      <c r="BP91" s="877">
        <v>0</v>
      </c>
      <c r="BQ91" s="877">
        <v>0</v>
      </c>
      <c r="BR91" s="877">
        <v>0</v>
      </c>
      <c r="BS91" s="877">
        <v>0</v>
      </c>
      <c r="BT91" s="878">
        <v>0</v>
      </c>
    </row>
    <row r="92" spans="2:73">
      <c r="B92" s="875" t="s">
        <v>208</v>
      </c>
      <c r="C92" s="875" t="s">
        <v>1168</v>
      </c>
      <c r="D92" s="875" t="s">
        <v>1</v>
      </c>
      <c r="E92" s="875" t="s">
        <v>1169</v>
      </c>
      <c r="F92" s="875" t="s">
        <v>29</v>
      </c>
      <c r="G92" s="875" t="s">
        <v>1170</v>
      </c>
      <c r="H92" s="875">
        <v>2014</v>
      </c>
      <c r="I92" s="625" t="s">
        <v>577</v>
      </c>
      <c r="J92" s="625" t="s">
        <v>592</v>
      </c>
      <c r="K92" s="50"/>
      <c r="L92" s="876">
        <v>0</v>
      </c>
      <c r="M92" s="877">
        <v>0</v>
      </c>
      <c r="N92" s="877">
        <v>0</v>
      </c>
      <c r="O92" s="877">
        <v>10.455434126770971</v>
      </c>
      <c r="P92" s="877">
        <v>10.455434126770971</v>
      </c>
      <c r="Q92" s="877">
        <v>10.455434126770971</v>
      </c>
      <c r="R92" s="877">
        <v>10.455434126770971</v>
      </c>
      <c r="S92" s="877">
        <v>10.455434126770971</v>
      </c>
      <c r="T92" s="877">
        <v>0</v>
      </c>
      <c r="U92" s="877">
        <v>0</v>
      </c>
      <c r="V92" s="877">
        <v>0</v>
      </c>
      <c r="W92" s="877">
        <v>0</v>
      </c>
      <c r="X92" s="877">
        <v>0</v>
      </c>
      <c r="Y92" s="877">
        <v>0</v>
      </c>
      <c r="Z92" s="877">
        <v>0</v>
      </c>
      <c r="AA92" s="877">
        <v>0</v>
      </c>
      <c r="AB92" s="877">
        <v>0</v>
      </c>
      <c r="AC92" s="877">
        <v>0</v>
      </c>
      <c r="AD92" s="877">
        <v>0</v>
      </c>
      <c r="AE92" s="877">
        <v>0</v>
      </c>
      <c r="AF92" s="877">
        <v>0</v>
      </c>
      <c r="AG92" s="877">
        <v>0</v>
      </c>
      <c r="AH92" s="877">
        <v>0</v>
      </c>
      <c r="AI92" s="877">
        <v>0</v>
      </c>
      <c r="AJ92" s="877">
        <v>0</v>
      </c>
      <c r="AK92" s="877">
        <v>0</v>
      </c>
      <c r="AL92" s="877">
        <v>0</v>
      </c>
      <c r="AM92" s="877">
        <v>0</v>
      </c>
      <c r="AN92" s="877">
        <v>0</v>
      </c>
      <c r="AO92" s="877">
        <v>0</v>
      </c>
      <c r="AP92" s="50"/>
      <c r="AQ92" s="876">
        <v>0</v>
      </c>
      <c r="AR92" s="877">
        <v>0</v>
      </c>
      <c r="AS92" s="877">
        <v>0</v>
      </c>
      <c r="AT92" s="877">
        <v>71142.751122124479</v>
      </c>
      <c r="AU92" s="877">
        <v>71142.751122124479</v>
      </c>
      <c r="AV92" s="877">
        <v>71142.751122124479</v>
      </c>
      <c r="AW92" s="877">
        <v>71142.751122124479</v>
      </c>
      <c r="AX92" s="877">
        <v>71142.751122124479</v>
      </c>
      <c r="AY92" s="877">
        <v>0</v>
      </c>
      <c r="AZ92" s="877">
        <v>0</v>
      </c>
      <c r="BA92" s="877">
        <v>0</v>
      </c>
      <c r="BB92" s="877">
        <v>0</v>
      </c>
      <c r="BC92" s="877">
        <v>0</v>
      </c>
      <c r="BD92" s="877">
        <v>0</v>
      </c>
      <c r="BE92" s="877">
        <v>0</v>
      </c>
      <c r="BF92" s="877">
        <v>0</v>
      </c>
      <c r="BG92" s="877">
        <v>0</v>
      </c>
      <c r="BH92" s="877">
        <v>0</v>
      </c>
      <c r="BI92" s="877">
        <v>0</v>
      </c>
      <c r="BJ92" s="877">
        <v>0</v>
      </c>
      <c r="BK92" s="877">
        <v>0</v>
      </c>
      <c r="BL92" s="877">
        <v>0</v>
      </c>
      <c r="BM92" s="877">
        <v>0</v>
      </c>
      <c r="BN92" s="877">
        <v>0</v>
      </c>
      <c r="BO92" s="877">
        <v>0</v>
      </c>
      <c r="BP92" s="877">
        <v>0</v>
      </c>
      <c r="BQ92" s="877">
        <v>0</v>
      </c>
      <c r="BR92" s="877">
        <v>0</v>
      </c>
      <c r="BS92" s="877">
        <v>0</v>
      </c>
      <c r="BT92" s="878">
        <v>0</v>
      </c>
    </row>
    <row r="93" spans="2:73">
      <c r="B93" s="875" t="s">
        <v>208</v>
      </c>
      <c r="C93" s="875" t="s">
        <v>1168</v>
      </c>
      <c r="D93" s="875" t="s">
        <v>5</v>
      </c>
      <c r="E93" s="875" t="s">
        <v>1169</v>
      </c>
      <c r="F93" s="875" t="s">
        <v>29</v>
      </c>
      <c r="G93" s="875" t="s">
        <v>1170</v>
      </c>
      <c r="H93" s="875">
        <v>2014</v>
      </c>
      <c r="I93" s="625" t="s">
        <v>577</v>
      </c>
      <c r="J93" s="625" t="s">
        <v>592</v>
      </c>
      <c r="K93" s="50"/>
      <c r="L93" s="876">
        <v>0</v>
      </c>
      <c r="M93" s="877">
        <v>0</v>
      </c>
      <c r="N93" s="877">
        <v>0</v>
      </c>
      <c r="O93" s="877">
        <v>226.66498089999999</v>
      </c>
      <c r="P93" s="877">
        <v>197.85392820000001</v>
      </c>
      <c r="Q93" s="877">
        <v>182.83920280000001</v>
      </c>
      <c r="R93" s="877">
        <v>182.83920280000001</v>
      </c>
      <c r="S93" s="877">
        <v>182.83920280000001</v>
      </c>
      <c r="T93" s="877">
        <v>182.83920280000001</v>
      </c>
      <c r="U93" s="877">
        <v>182.83920280000001</v>
      </c>
      <c r="V93" s="877">
        <v>182.70245729999999</v>
      </c>
      <c r="W93" s="877">
        <v>182.70245729999999</v>
      </c>
      <c r="X93" s="877">
        <v>170.56544600000001</v>
      </c>
      <c r="Y93" s="877">
        <v>155.2250306</v>
      </c>
      <c r="Z93" s="877">
        <v>131.48991319999999</v>
      </c>
      <c r="AA93" s="877">
        <v>131.48991319999999</v>
      </c>
      <c r="AB93" s="877">
        <v>130.85718650000001</v>
      </c>
      <c r="AC93" s="877">
        <v>130.85718650000001</v>
      </c>
      <c r="AD93" s="877">
        <v>130.58990159999999</v>
      </c>
      <c r="AE93" s="877">
        <v>106.1610105</v>
      </c>
      <c r="AF93" s="877">
        <v>106.1610105</v>
      </c>
      <c r="AG93" s="877">
        <v>106.1610105</v>
      </c>
      <c r="AH93" s="877">
        <v>106.1610105</v>
      </c>
      <c r="AI93" s="877">
        <v>0</v>
      </c>
      <c r="AJ93" s="877">
        <v>0</v>
      </c>
      <c r="AK93" s="877">
        <v>0</v>
      </c>
      <c r="AL93" s="877">
        <v>0</v>
      </c>
      <c r="AM93" s="877">
        <v>0</v>
      </c>
      <c r="AN93" s="877">
        <v>0</v>
      </c>
      <c r="AO93" s="877">
        <v>0</v>
      </c>
      <c r="AP93" s="50"/>
      <c r="AQ93" s="876">
        <v>0</v>
      </c>
      <c r="AR93" s="877">
        <v>0</v>
      </c>
      <c r="AS93" s="877">
        <v>0</v>
      </c>
      <c r="AT93" s="877">
        <v>3463426.6910000001</v>
      </c>
      <c r="AU93" s="877">
        <v>3004486.0690000001</v>
      </c>
      <c r="AV93" s="877">
        <v>2765311.628</v>
      </c>
      <c r="AW93" s="877">
        <v>2765311.628</v>
      </c>
      <c r="AX93" s="877">
        <v>2765311.628</v>
      </c>
      <c r="AY93" s="877">
        <v>2765311.628</v>
      </c>
      <c r="AZ93" s="877">
        <v>2765311.628</v>
      </c>
      <c r="BA93" s="877">
        <v>2764113.7370000002</v>
      </c>
      <c r="BB93" s="877">
        <v>2764113.7370000002</v>
      </c>
      <c r="BC93" s="877">
        <v>2570779.341</v>
      </c>
      <c r="BD93" s="877">
        <v>2499287.0809999998</v>
      </c>
      <c r="BE93" s="877">
        <v>2113418.0520000001</v>
      </c>
      <c r="BF93" s="877">
        <v>2113418.0520000001</v>
      </c>
      <c r="BG93" s="877">
        <v>2083154.0869999998</v>
      </c>
      <c r="BH93" s="877">
        <v>2083154.0869999998</v>
      </c>
      <c r="BI93" s="877">
        <v>2080208.986</v>
      </c>
      <c r="BJ93" s="877">
        <v>1691073.2390000001</v>
      </c>
      <c r="BK93" s="877">
        <v>1691073.2390000001</v>
      </c>
      <c r="BL93" s="877">
        <v>1691073.2390000001</v>
      </c>
      <c r="BM93" s="877">
        <v>1691073.2390000001</v>
      </c>
      <c r="BN93" s="877">
        <v>0</v>
      </c>
      <c r="BO93" s="877">
        <v>0</v>
      </c>
      <c r="BP93" s="877">
        <v>0</v>
      </c>
      <c r="BQ93" s="877">
        <v>0</v>
      </c>
      <c r="BR93" s="877">
        <v>0</v>
      </c>
      <c r="BS93" s="877">
        <v>0</v>
      </c>
      <c r="BT93" s="878">
        <v>0</v>
      </c>
    </row>
    <row r="94" spans="2:73">
      <c r="B94" s="875" t="s">
        <v>208</v>
      </c>
      <c r="C94" s="875" t="s">
        <v>1168</v>
      </c>
      <c r="D94" s="875" t="s">
        <v>4</v>
      </c>
      <c r="E94" s="875" t="s">
        <v>1169</v>
      </c>
      <c r="F94" s="875" t="s">
        <v>29</v>
      </c>
      <c r="G94" s="875" t="s">
        <v>1170</v>
      </c>
      <c r="H94" s="875">
        <v>2013</v>
      </c>
      <c r="I94" s="625" t="s">
        <v>577</v>
      </c>
      <c r="J94" s="625" t="s">
        <v>592</v>
      </c>
      <c r="K94" s="50"/>
      <c r="L94" s="876">
        <v>0</v>
      </c>
      <c r="M94" s="877">
        <v>0</v>
      </c>
      <c r="N94" s="877">
        <v>4.7E-2</v>
      </c>
      <c r="O94" s="877">
        <v>4.7E-2</v>
      </c>
      <c r="P94" s="877">
        <v>4.4999999999999998E-2</v>
      </c>
      <c r="Q94" s="877">
        <v>0.04</v>
      </c>
      <c r="R94" s="877">
        <v>0.04</v>
      </c>
      <c r="S94" s="877">
        <v>0.04</v>
      </c>
      <c r="T94" s="877">
        <v>0.04</v>
      </c>
      <c r="U94" s="877">
        <v>0.04</v>
      </c>
      <c r="V94" s="877">
        <v>3.4000000000000002E-2</v>
      </c>
      <c r="W94" s="877">
        <v>3.4000000000000002E-2</v>
      </c>
      <c r="X94" s="877">
        <v>2.7E-2</v>
      </c>
      <c r="Y94" s="877">
        <v>2.7E-2</v>
      </c>
      <c r="Z94" s="877">
        <v>2.7E-2</v>
      </c>
      <c r="AA94" s="877">
        <v>2.7E-2</v>
      </c>
      <c r="AB94" s="877">
        <v>2.7E-2</v>
      </c>
      <c r="AC94" s="877">
        <v>2.7E-2</v>
      </c>
      <c r="AD94" s="877">
        <v>1.4E-2</v>
      </c>
      <c r="AE94" s="877">
        <v>1.4E-2</v>
      </c>
      <c r="AF94" s="877">
        <v>1.4E-2</v>
      </c>
      <c r="AG94" s="877">
        <v>1.4E-2</v>
      </c>
      <c r="AH94" s="877">
        <v>0</v>
      </c>
      <c r="AI94" s="877">
        <v>0</v>
      </c>
      <c r="AJ94" s="877">
        <v>0</v>
      </c>
      <c r="AK94" s="877">
        <v>0</v>
      </c>
      <c r="AL94" s="877">
        <v>0</v>
      </c>
      <c r="AM94" s="877">
        <v>0</v>
      </c>
      <c r="AN94" s="877">
        <v>0</v>
      </c>
      <c r="AO94" s="877">
        <v>0</v>
      </c>
      <c r="AP94" s="50"/>
      <c r="AQ94" s="876">
        <v>0</v>
      </c>
      <c r="AR94" s="877">
        <v>0</v>
      </c>
      <c r="AS94" s="877">
        <v>664</v>
      </c>
      <c r="AT94" s="877">
        <v>664</v>
      </c>
      <c r="AU94" s="877">
        <v>632</v>
      </c>
      <c r="AV94" s="877">
        <v>546</v>
      </c>
      <c r="AW94" s="877">
        <v>546</v>
      </c>
      <c r="AX94" s="877">
        <v>546</v>
      </c>
      <c r="AY94" s="877">
        <v>546</v>
      </c>
      <c r="AZ94" s="877">
        <v>546</v>
      </c>
      <c r="BA94" s="877">
        <v>459</v>
      </c>
      <c r="BB94" s="877">
        <v>459</v>
      </c>
      <c r="BC94" s="877">
        <v>435</v>
      </c>
      <c r="BD94" s="877">
        <v>435</v>
      </c>
      <c r="BE94" s="877">
        <v>435</v>
      </c>
      <c r="BF94" s="877">
        <v>435</v>
      </c>
      <c r="BG94" s="877">
        <v>435</v>
      </c>
      <c r="BH94" s="877">
        <v>435</v>
      </c>
      <c r="BI94" s="877">
        <v>229</v>
      </c>
      <c r="BJ94" s="877">
        <v>229</v>
      </c>
      <c r="BK94" s="877">
        <v>229</v>
      </c>
      <c r="BL94" s="877">
        <v>229</v>
      </c>
      <c r="BM94" s="877">
        <v>0</v>
      </c>
      <c r="BN94" s="877">
        <v>0</v>
      </c>
      <c r="BO94" s="877">
        <v>0</v>
      </c>
      <c r="BP94" s="877">
        <v>0</v>
      </c>
      <c r="BQ94" s="877">
        <v>0</v>
      </c>
      <c r="BR94" s="877">
        <v>0</v>
      </c>
      <c r="BS94" s="877">
        <v>0</v>
      </c>
      <c r="BT94" s="878">
        <v>0</v>
      </c>
    </row>
    <row r="95" spans="2:73">
      <c r="B95" s="875" t="s">
        <v>208</v>
      </c>
      <c r="C95" s="875" t="s">
        <v>1168</v>
      </c>
      <c r="D95" s="875" t="s">
        <v>4</v>
      </c>
      <c r="E95" s="875" t="s">
        <v>1169</v>
      </c>
      <c r="F95" s="875" t="s">
        <v>29</v>
      </c>
      <c r="G95" s="875" t="s">
        <v>1170</v>
      </c>
      <c r="H95" s="875">
        <v>2014</v>
      </c>
      <c r="I95" s="625" t="s">
        <v>577</v>
      </c>
      <c r="J95" s="625" t="s">
        <v>592</v>
      </c>
      <c r="K95" s="50"/>
      <c r="L95" s="876">
        <v>0</v>
      </c>
      <c r="M95" s="877">
        <v>0</v>
      </c>
      <c r="N95" s="877">
        <v>0</v>
      </c>
      <c r="O95" s="877">
        <v>59.960801410000002</v>
      </c>
      <c r="P95" s="877">
        <v>56.47623737</v>
      </c>
      <c r="Q95" s="877">
        <v>54.794306679999998</v>
      </c>
      <c r="R95" s="877">
        <v>54.794306679999998</v>
      </c>
      <c r="S95" s="877">
        <v>54.794306679999998</v>
      </c>
      <c r="T95" s="877">
        <v>54.794306679999998</v>
      </c>
      <c r="U95" s="877">
        <v>54.794306679999998</v>
      </c>
      <c r="V95" s="877">
        <v>54.636194639999999</v>
      </c>
      <c r="W95" s="877">
        <v>54.636194639999999</v>
      </c>
      <c r="X95" s="877">
        <v>48.152426149999997</v>
      </c>
      <c r="Y95" s="877">
        <v>35.214634940000003</v>
      </c>
      <c r="Z95" s="877">
        <v>35.213778750000003</v>
      </c>
      <c r="AA95" s="877">
        <v>35.213778750000003</v>
      </c>
      <c r="AB95" s="877">
        <v>35.145109499999997</v>
      </c>
      <c r="AC95" s="877">
        <v>35.145109499999997</v>
      </c>
      <c r="AD95" s="877">
        <v>34.872764680000003</v>
      </c>
      <c r="AE95" s="877">
        <v>15.858176479999999</v>
      </c>
      <c r="AF95" s="877">
        <v>15.858176479999999</v>
      </c>
      <c r="AG95" s="877">
        <v>15.858176479999999</v>
      </c>
      <c r="AH95" s="877">
        <v>15.858176479999999</v>
      </c>
      <c r="AI95" s="877">
        <v>0</v>
      </c>
      <c r="AJ95" s="877">
        <v>0</v>
      </c>
      <c r="AK95" s="877">
        <v>0</v>
      </c>
      <c r="AL95" s="877">
        <v>0</v>
      </c>
      <c r="AM95" s="877">
        <v>0</v>
      </c>
      <c r="AN95" s="877">
        <v>0</v>
      </c>
      <c r="AO95" s="877">
        <v>0</v>
      </c>
      <c r="AP95" s="50"/>
      <c r="AQ95" s="876">
        <v>0</v>
      </c>
      <c r="AR95" s="877">
        <v>0</v>
      </c>
      <c r="AS95" s="877">
        <v>0</v>
      </c>
      <c r="AT95" s="877">
        <v>802994.7513</v>
      </c>
      <c r="AU95" s="877">
        <v>747485.70129999996</v>
      </c>
      <c r="AV95" s="877">
        <v>720691.38379999995</v>
      </c>
      <c r="AW95" s="877">
        <v>720691.38379999995</v>
      </c>
      <c r="AX95" s="877">
        <v>720691.38379999995</v>
      </c>
      <c r="AY95" s="877">
        <v>720691.38379999995</v>
      </c>
      <c r="AZ95" s="877">
        <v>720691.38379999995</v>
      </c>
      <c r="BA95" s="877">
        <v>719306.3223</v>
      </c>
      <c r="BB95" s="877">
        <v>719306.3223</v>
      </c>
      <c r="BC95" s="877">
        <v>616024.26659999997</v>
      </c>
      <c r="BD95" s="877">
        <v>569934.54989999998</v>
      </c>
      <c r="BE95" s="877">
        <v>562878.59479999996</v>
      </c>
      <c r="BF95" s="877">
        <v>562878.59479999996</v>
      </c>
      <c r="BG95" s="877">
        <v>559553.17000000004</v>
      </c>
      <c r="BH95" s="877">
        <v>559553.17000000004</v>
      </c>
      <c r="BI95" s="877">
        <v>555508.69290000002</v>
      </c>
      <c r="BJ95" s="877">
        <v>252610.0472</v>
      </c>
      <c r="BK95" s="877">
        <v>252610.0472</v>
      </c>
      <c r="BL95" s="877">
        <v>252610.0472</v>
      </c>
      <c r="BM95" s="877">
        <v>252610.0472</v>
      </c>
      <c r="BN95" s="877">
        <v>0</v>
      </c>
      <c r="BO95" s="877">
        <v>0</v>
      </c>
      <c r="BP95" s="877">
        <v>0</v>
      </c>
      <c r="BQ95" s="877">
        <v>0</v>
      </c>
      <c r="BR95" s="877">
        <v>0</v>
      </c>
      <c r="BS95" s="877">
        <v>0</v>
      </c>
      <c r="BT95" s="878">
        <v>0</v>
      </c>
    </row>
    <row r="96" spans="2:73">
      <c r="B96" s="875" t="s">
        <v>208</v>
      </c>
      <c r="C96" s="875" t="s">
        <v>1188</v>
      </c>
      <c r="D96" s="875" t="s">
        <v>14</v>
      </c>
      <c r="E96" s="875" t="s">
        <v>1169</v>
      </c>
      <c r="F96" s="875" t="s">
        <v>29</v>
      </c>
      <c r="G96" s="875" t="s">
        <v>1170</v>
      </c>
      <c r="H96" s="875">
        <v>2012</v>
      </c>
      <c r="I96" s="625" t="s">
        <v>577</v>
      </c>
      <c r="J96" s="625" t="s">
        <v>592</v>
      </c>
      <c r="K96" s="50"/>
      <c r="L96" s="876">
        <v>0</v>
      </c>
      <c r="M96" s="877">
        <v>0.35549999399999999</v>
      </c>
      <c r="N96" s="877">
        <v>0.35549999399999999</v>
      </c>
      <c r="O96" s="877">
        <v>0.35391837199999998</v>
      </c>
      <c r="P96" s="877">
        <v>0.35377458899999997</v>
      </c>
      <c r="Q96" s="877">
        <v>0.34481155400000002</v>
      </c>
      <c r="R96" s="877">
        <v>0.34090516900000001</v>
      </c>
      <c r="S96" s="877">
        <v>0.33699878500000002</v>
      </c>
      <c r="T96" s="877">
        <v>0.33699878500000002</v>
      </c>
      <c r="U96" s="877">
        <v>0.33699878500000002</v>
      </c>
      <c r="V96" s="877">
        <v>0.28169999299999998</v>
      </c>
      <c r="W96" s="877">
        <v>0.28169999299999998</v>
      </c>
      <c r="X96" s="877">
        <v>0.28169999299999998</v>
      </c>
      <c r="Y96" s="877">
        <v>0.28169999299999998</v>
      </c>
      <c r="Z96" s="877">
        <v>8.2099996999999994E-2</v>
      </c>
      <c r="AA96" s="877">
        <v>8.2099996999999994E-2</v>
      </c>
      <c r="AB96" s="877">
        <v>0</v>
      </c>
      <c r="AC96" s="877">
        <v>0</v>
      </c>
      <c r="AD96" s="877">
        <v>0</v>
      </c>
      <c r="AE96" s="877">
        <v>0</v>
      </c>
      <c r="AF96" s="877">
        <v>0</v>
      </c>
      <c r="AG96" s="877">
        <v>0</v>
      </c>
      <c r="AH96" s="877">
        <v>0</v>
      </c>
      <c r="AI96" s="877">
        <v>0</v>
      </c>
      <c r="AJ96" s="877">
        <v>0</v>
      </c>
      <c r="AK96" s="877">
        <v>0</v>
      </c>
      <c r="AL96" s="877">
        <v>0</v>
      </c>
      <c r="AM96" s="877">
        <v>0</v>
      </c>
      <c r="AN96" s="877">
        <v>0</v>
      </c>
      <c r="AO96" s="877">
        <v>0</v>
      </c>
      <c r="AP96" s="50"/>
      <c r="AQ96" s="876">
        <v>2755</v>
      </c>
      <c r="AR96" s="877">
        <v>2755</v>
      </c>
      <c r="AS96" s="877">
        <v>2755</v>
      </c>
      <c r="AT96" s="877">
        <v>2724.1999970000002</v>
      </c>
      <c r="AU96" s="877">
        <v>2721.4000019999999</v>
      </c>
      <c r="AV96" s="877">
        <v>2549.25531</v>
      </c>
      <c r="AW96" s="877">
        <v>2474.3829959999998</v>
      </c>
      <c r="AX96" s="877">
        <v>2399.51062</v>
      </c>
      <c r="AY96" s="877">
        <v>2399.51062</v>
      </c>
      <c r="AZ96" s="877">
        <v>2399.51062</v>
      </c>
      <c r="BA96" s="877">
        <v>1339</v>
      </c>
      <c r="BB96" s="877">
        <v>1339</v>
      </c>
      <c r="BC96" s="877">
        <v>1339</v>
      </c>
      <c r="BD96" s="877">
        <v>1339</v>
      </c>
      <c r="BE96" s="877">
        <v>675</v>
      </c>
      <c r="BF96" s="877">
        <v>675</v>
      </c>
      <c r="BG96" s="877">
        <v>0</v>
      </c>
      <c r="BH96" s="877">
        <v>0</v>
      </c>
      <c r="BI96" s="877">
        <v>0</v>
      </c>
      <c r="BJ96" s="877">
        <v>0</v>
      </c>
      <c r="BK96" s="877">
        <v>0</v>
      </c>
      <c r="BL96" s="877">
        <v>0</v>
      </c>
      <c r="BM96" s="877">
        <v>0</v>
      </c>
      <c r="BN96" s="877">
        <v>0</v>
      </c>
      <c r="BO96" s="877">
        <v>0</v>
      </c>
      <c r="BP96" s="877">
        <v>0</v>
      </c>
      <c r="BQ96" s="877">
        <v>0</v>
      </c>
      <c r="BR96" s="877">
        <v>0</v>
      </c>
      <c r="BS96" s="877">
        <v>0</v>
      </c>
      <c r="BT96" s="878">
        <v>0</v>
      </c>
    </row>
    <row r="97" spans="2:73">
      <c r="B97" s="875" t="s">
        <v>208</v>
      </c>
      <c r="C97" s="875" t="s">
        <v>1188</v>
      </c>
      <c r="D97" s="875" t="s">
        <v>14</v>
      </c>
      <c r="E97" s="875" t="s">
        <v>1169</v>
      </c>
      <c r="F97" s="875" t="s">
        <v>29</v>
      </c>
      <c r="G97" s="875" t="s">
        <v>1170</v>
      </c>
      <c r="H97" s="875">
        <v>2014</v>
      </c>
      <c r="I97" s="625" t="s">
        <v>577</v>
      </c>
      <c r="J97" s="625" t="s">
        <v>592</v>
      </c>
      <c r="K97" s="50"/>
      <c r="L97" s="876">
        <v>0</v>
      </c>
      <c r="M97" s="877">
        <v>0</v>
      </c>
      <c r="N97" s="877">
        <v>0</v>
      </c>
      <c r="O97" s="877">
        <v>22.70998166</v>
      </c>
      <c r="P97" s="877">
        <v>22.651342020000001</v>
      </c>
      <c r="Q97" s="877">
        <v>21.322625559999999</v>
      </c>
      <c r="R97" s="877">
        <v>20.892825930000001</v>
      </c>
      <c r="S97" s="877">
        <v>20.4410448</v>
      </c>
      <c r="T97" s="877">
        <v>20.4410448</v>
      </c>
      <c r="U97" s="877">
        <v>20.347834760000001</v>
      </c>
      <c r="V97" s="877">
        <v>20.347834760000001</v>
      </c>
      <c r="W97" s="877">
        <v>14.640204600000001</v>
      </c>
      <c r="X97" s="877">
        <v>14.640204600000001</v>
      </c>
      <c r="Y97" s="877">
        <v>14.624434920000001</v>
      </c>
      <c r="Z97" s="877">
        <v>14.624434920000001</v>
      </c>
      <c r="AA97" s="877">
        <v>14.48135802</v>
      </c>
      <c r="AB97" s="877">
        <v>14.48135802</v>
      </c>
      <c r="AC97" s="877">
        <v>1.7817583079999999</v>
      </c>
      <c r="AD97" s="877">
        <v>1.7817583079999999</v>
      </c>
      <c r="AE97" s="877">
        <v>1.7817583079999999</v>
      </c>
      <c r="AF97" s="877">
        <v>1.7817583079999999</v>
      </c>
      <c r="AG97" s="877">
        <v>1.7817583079999999</v>
      </c>
      <c r="AH97" s="877">
        <v>1.7817583079999999</v>
      </c>
      <c r="AI97" s="877">
        <v>0.17180000200000001</v>
      </c>
      <c r="AJ97" s="877">
        <v>0</v>
      </c>
      <c r="AK97" s="877">
        <v>0</v>
      </c>
      <c r="AL97" s="877">
        <v>0</v>
      </c>
      <c r="AM97" s="877">
        <v>0</v>
      </c>
      <c r="AN97" s="877">
        <v>0</v>
      </c>
      <c r="AO97" s="877">
        <v>0</v>
      </c>
      <c r="AP97" s="50"/>
      <c r="AQ97" s="876">
        <v>0</v>
      </c>
      <c r="AR97" s="877">
        <v>0</v>
      </c>
      <c r="AS97" s="877">
        <v>0</v>
      </c>
      <c r="AT97" s="877">
        <v>266839.61430000002</v>
      </c>
      <c r="AU97" s="877">
        <v>265697.68410000001</v>
      </c>
      <c r="AV97" s="877">
        <v>240086.58989999999</v>
      </c>
      <c r="AW97" s="877">
        <v>231848.76550000001</v>
      </c>
      <c r="AX97" s="877">
        <v>223036.03719999999</v>
      </c>
      <c r="AY97" s="877">
        <v>223036.03719999999</v>
      </c>
      <c r="AZ97" s="877">
        <v>221247.92619999999</v>
      </c>
      <c r="BA97" s="877">
        <v>220465.89189999999</v>
      </c>
      <c r="BB97" s="877">
        <v>110505.1712</v>
      </c>
      <c r="BC97" s="877">
        <v>110505.1712</v>
      </c>
      <c r="BD97" s="877">
        <v>110235.71739999999</v>
      </c>
      <c r="BE97" s="877">
        <v>110235.71739999999</v>
      </c>
      <c r="BF97" s="877">
        <v>109760.102</v>
      </c>
      <c r="BG97" s="877">
        <v>109760.102</v>
      </c>
      <c r="BH97" s="877">
        <v>5340.1019900000001</v>
      </c>
      <c r="BI97" s="877">
        <v>5340.1019900000001</v>
      </c>
      <c r="BJ97" s="877">
        <v>5340.1019900000001</v>
      </c>
      <c r="BK97" s="877">
        <v>5340.1019900000001</v>
      </c>
      <c r="BL97" s="877">
        <v>5340.1019900000001</v>
      </c>
      <c r="BM97" s="877">
        <v>5340.1019900000001</v>
      </c>
      <c r="BN97" s="877">
        <v>1266</v>
      </c>
      <c r="BO97" s="877">
        <v>0</v>
      </c>
      <c r="BP97" s="877">
        <v>0</v>
      </c>
      <c r="BQ97" s="877">
        <v>0</v>
      </c>
      <c r="BR97" s="877">
        <v>0</v>
      </c>
      <c r="BS97" s="877">
        <v>0</v>
      </c>
      <c r="BT97" s="878">
        <v>0</v>
      </c>
    </row>
    <row r="98" spans="2:73" ht="15.75">
      <c r="B98" s="875" t="s">
        <v>208</v>
      </c>
      <c r="C98" s="875" t="s">
        <v>1168</v>
      </c>
      <c r="D98" s="875" t="s">
        <v>3</v>
      </c>
      <c r="E98" s="875" t="s">
        <v>1169</v>
      </c>
      <c r="F98" s="875" t="s">
        <v>29</v>
      </c>
      <c r="G98" s="875" t="s">
        <v>1174</v>
      </c>
      <c r="H98" s="875">
        <v>2013</v>
      </c>
      <c r="I98" s="625" t="s">
        <v>577</v>
      </c>
      <c r="J98" s="625" t="s">
        <v>592</v>
      </c>
      <c r="K98" s="50"/>
      <c r="L98" s="876">
        <v>0</v>
      </c>
      <c r="M98" s="877">
        <v>0</v>
      </c>
      <c r="N98" s="877">
        <v>49.077025599999999</v>
      </c>
      <c r="O98" s="877">
        <v>49.077025599999999</v>
      </c>
      <c r="P98" s="877">
        <v>49.077025599999999</v>
      </c>
      <c r="Q98" s="877">
        <v>49.077025599999999</v>
      </c>
      <c r="R98" s="877">
        <v>49.077025599999999</v>
      </c>
      <c r="S98" s="877">
        <v>49.077025599999999</v>
      </c>
      <c r="T98" s="877">
        <v>49.077025599999999</v>
      </c>
      <c r="U98" s="877">
        <v>49.077025599999999</v>
      </c>
      <c r="V98" s="877">
        <v>49.077025599999999</v>
      </c>
      <c r="W98" s="877">
        <v>49.077025599999999</v>
      </c>
      <c r="X98" s="877">
        <v>49.077025599999999</v>
      </c>
      <c r="Y98" s="877">
        <v>49.077025599999999</v>
      </c>
      <c r="Z98" s="877">
        <v>49.077025599999999</v>
      </c>
      <c r="AA98" s="877">
        <v>49.077025599999999</v>
      </c>
      <c r="AB98" s="877">
        <v>49.077025599999999</v>
      </c>
      <c r="AC98" s="877">
        <v>49.077025599999999</v>
      </c>
      <c r="AD98" s="877">
        <v>49.077025599999999</v>
      </c>
      <c r="AE98" s="877">
        <v>49.077025599999999</v>
      </c>
      <c r="AF98" s="877">
        <v>40.492294635999997</v>
      </c>
      <c r="AG98" s="877">
        <v>0</v>
      </c>
      <c r="AH98" s="877">
        <v>0</v>
      </c>
      <c r="AI98" s="877">
        <v>0</v>
      </c>
      <c r="AJ98" s="877">
        <v>0</v>
      </c>
      <c r="AK98" s="877">
        <v>0</v>
      </c>
      <c r="AL98" s="877">
        <v>0</v>
      </c>
      <c r="AM98" s="877">
        <v>0</v>
      </c>
      <c r="AN98" s="877">
        <v>0</v>
      </c>
      <c r="AO98" s="877">
        <v>0</v>
      </c>
      <c r="AP98" s="50"/>
      <c r="AQ98" s="876">
        <v>0</v>
      </c>
      <c r="AR98" s="877">
        <v>0</v>
      </c>
      <c r="AS98" s="877">
        <v>86301.991175999996</v>
      </c>
      <c r="AT98" s="877">
        <v>86301.991175999996</v>
      </c>
      <c r="AU98" s="877">
        <v>86301.991175999996</v>
      </c>
      <c r="AV98" s="877">
        <v>86301.991175999996</v>
      </c>
      <c r="AW98" s="877">
        <v>86301.991175999996</v>
      </c>
      <c r="AX98" s="877">
        <v>86301.991175999996</v>
      </c>
      <c r="AY98" s="877">
        <v>86301.991175999996</v>
      </c>
      <c r="AZ98" s="877">
        <v>86301.991175999996</v>
      </c>
      <c r="BA98" s="877">
        <v>86301.991175999996</v>
      </c>
      <c r="BB98" s="877">
        <v>86301.991175999996</v>
      </c>
      <c r="BC98" s="877">
        <v>86301.991175999996</v>
      </c>
      <c r="BD98" s="877">
        <v>86301.991175999996</v>
      </c>
      <c r="BE98" s="877">
        <v>86301.991175999996</v>
      </c>
      <c r="BF98" s="877">
        <v>86301.991175999996</v>
      </c>
      <c r="BG98" s="877">
        <v>86301.991175999996</v>
      </c>
      <c r="BH98" s="877">
        <v>86301.991175999996</v>
      </c>
      <c r="BI98" s="877">
        <v>86301.991175999996</v>
      </c>
      <c r="BJ98" s="877">
        <v>86301.991175999996</v>
      </c>
      <c r="BK98" s="877">
        <v>78625.057564000002</v>
      </c>
      <c r="BL98" s="877">
        <v>0</v>
      </c>
      <c r="BM98" s="877">
        <v>0</v>
      </c>
      <c r="BN98" s="877">
        <v>0</v>
      </c>
      <c r="BO98" s="877">
        <v>0</v>
      </c>
      <c r="BP98" s="877">
        <v>0</v>
      </c>
      <c r="BQ98" s="877">
        <v>0</v>
      </c>
      <c r="BR98" s="877">
        <v>0</v>
      </c>
      <c r="BS98" s="877">
        <v>0</v>
      </c>
      <c r="BT98" s="878">
        <v>0</v>
      </c>
      <c r="BU98" s="160"/>
    </row>
    <row r="99" spans="2:73" ht="15.75">
      <c r="B99" s="875" t="s">
        <v>208</v>
      </c>
      <c r="C99" s="875" t="s">
        <v>1168</v>
      </c>
      <c r="D99" s="875" t="s">
        <v>3</v>
      </c>
      <c r="E99" s="875" t="s">
        <v>1169</v>
      </c>
      <c r="F99" s="875" t="s">
        <v>29</v>
      </c>
      <c r="G99" s="875" t="s">
        <v>1170</v>
      </c>
      <c r="H99" s="875">
        <v>2012</v>
      </c>
      <c r="I99" s="625" t="s">
        <v>577</v>
      </c>
      <c r="J99" s="625" t="s">
        <v>592</v>
      </c>
      <c r="K99" s="50"/>
      <c r="L99" s="876">
        <v>0</v>
      </c>
      <c r="M99" s="877">
        <v>1.6211459450000001</v>
      </c>
      <c r="N99" s="877">
        <v>1.6211459450000001</v>
      </c>
      <c r="O99" s="877">
        <v>1.6211459450000001</v>
      </c>
      <c r="P99" s="877">
        <v>1.6211459450000001</v>
      </c>
      <c r="Q99" s="877">
        <v>1.6211459450000001</v>
      </c>
      <c r="R99" s="877">
        <v>1.6211459450000001</v>
      </c>
      <c r="S99" s="877">
        <v>1.6211459450000001</v>
      </c>
      <c r="T99" s="877">
        <v>1.6211459450000001</v>
      </c>
      <c r="U99" s="877">
        <v>1.6211459450000001</v>
      </c>
      <c r="V99" s="877">
        <v>1.6211459450000001</v>
      </c>
      <c r="W99" s="877">
        <v>1.6211459450000001</v>
      </c>
      <c r="X99" s="877">
        <v>1.6211459450000001</v>
      </c>
      <c r="Y99" s="877">
        <v>1.6211459450000001</v>
      </c>
      <c r="Z99" s="877">
        <v>1.6211459450000001</v>
      </c>
      <c r="AA99" s="877">
        <v>1.6211459450000001</v>
      </c>
      <c r="AB99" s="877">
        <v>1.6211459450000001</v>
      </c>
      <c r="AC99" s="877">
        <v>1.6211459450000001</v>
      </c>
      <c r="AD99" s="877">
        <v>1.6211459450000001</v>
      </c>
      <c r="AE99" s="877">
        <v>1.137762825</v>
      </c>
      <c r="AF99" s="877">
        <v>0</v>
      </c>
      <c r="AG99" s="877">
        <v>0</v>
      </c>
      <c r="AH99" s="877">
        <v>0</v>
      </c>
      <c r="AI99" s="877">
        <v>0</v>
      </c>
      <c r="AJ99" s="877">
        <v>0</v>
      </c>
      <c r="AK99" s="877">
        <v>0</v>
      </c>
      <c r="AL99" s="877">
        <v>0</v>
      </c>
      <c r="AM99" s="877">
        <v>0</v>
      </c>
      <c r="AN99" s="877">
        <v>0</v>
      </c>
      <c r="AO99" s="877">
        <v>0</v>
      </c>
      <c r="AP99" s="50"/>
      <c r="AQ99" s="876">
        <v>0</v>
      </c>
      <c r="AR99" s="877">
        <v>2637.297063</v>
      </c>
      <c r="AS99" s="877">
        <v>2637.297063</v>
      </c>
      <c r="AT99" s="877">
        <v>2637.297063</v>
      </c>
      <c r="AU99" s="877">
        <v>2637.297063</v>
      </c>
      <c r="AV99" s="877">
        <v>2637.297063</v>
      </c>
      <c r="AW99" s="877">
        <v>2637.297063</v>
      </c>
      <c r="AX99" s="877">
        <v>2637.297063</v>
      </c>
      <c r="AY99" s="877">
        <v>2637.297063</v>
      </c>
      <c r="AZ99" s="877">
        <v>2637.297063</v>
      </c>
      <c r="BA99" s="877">
        <v>2637.297063</v>
      </c>
      <c r="BB99" s="877">
        <v>2637.297063</v>
      </c>
      <c r="BC99" s="877">
        <v>2637.297063</v>
      </c>
      <c r="BD99" s="877">
        <v>2637.297063</v>
      </c>
      <c r="BE99" s="877">
        <v>2637.297063</v>
      </c>
      <c r="BF99" s="877">
        <v>2637.297063</v>
      </c>
      <c r="BG99" s="877">
        <v>2637.297063</v>
      </c>
      <c r="BH99" s="877">
        <v>2637.297063</v>
      </c>
      <c r="BI99" s="877">
        <v>2637.297063</v>
      </c>
      <c r="BJ99" s="877">
        <v>2205.029571</v>
      </c>
      <c r="BK99" s="877">
        <v>0</v>
      </c>
      <c r="BL99" s="877">
        <v>0</v>
      </c>
      <c r="BM99" s="877">
        <v>0</v>
      </c>
      <c r="BN99" s="877">
        <v>0</v>
      </c>
      <c r="BO99" s="877">
        <v>0</v>
      </c>
      <c r="BP99" s="877">
        <v>0</v>
      </c>
      <c r="BQ99" s="877">
        <v>0</v>
      </c>
      <c r="BR99" s="877">
        <v>0</v>
      </c>
      <c r="BS99" s="877">
        <v>0</v>
      </c>
      <c r="BT99" s="878">
        <v>0</v>
      </c>
      <c r="BU99" s="160"/>
    </row>
    <row r="100" spans="2:73" ht="15.75">
      <c r="B100" s="875" t="s">
        <v>208</v>
      </c>
      <c r="C100" s="875" t="s">
        <v>1168</v>
      </c>
      <c r="D100" s="875" t="s">
        <v>3</v>
      </c>
      <c r="E100" s="875" t="s">
        <v>1169</v>
      </c>
      <c r="F100" s="875" t="s">
        <v>29</v>
      </c>
      <c r="G100" s="875" t="s">
        <v>1170</v>
      </c>
      <c r="H100" s="875">
        <v>2014</v>
      </c>
      <c r="I100" s="625" t="s">
        <v>577</v>
      </c>
      <c r="J100" s="625" t="s">
        <v>592</v>
      </c>
      <c r="K100" s="50"/>
      <c r="L100" s="876">
        <v>0</v>
      </c>
      <c r="M100" s="877">
        <v>0</v>
      </c>
      <c r="N100" s="877">
        <v>0</v>
      </c>
      <c r="O100" s="877">
        <v>911.7459614899999</v>
      </c>
      <c r="P100" s="877">
        <v>911.7459614899999</v>
      </c>
      <c r="Q100" s="877">
        <v>911.7459614899999</v>
      </c>
      <c r="R100" s="877">
        <v>911.7459614899999</v>
      </c>
      <c r="S100" s="877">
        <v>911.7459614899999</v>
      </c>
      <c r="T100" s="877">
        <v>911.7459614899999</v>
      </c>
      <c r="U100" s="877">
        <v>911.7459614899999</v>
      </c>
      <c r="V100" s="877">
        <v>911.7459614899999</v>
      </c>
      <c r="W100" s="877">
        <v>911.7459614899999</v>
      </c>
      <c r="X100" s="877">
        <v>911.7459614899999</v>
      </c>
      <c r="Y100" s="877">
        <v>911.7459614899999</v>
      </c>
      <c r="Z100" s="877">
        <v>911.7459614899999</v>
      </c>
      <c r="AA100" s="877">
        <v>911.7459614899999</v>
      </c>
      <c r="AB100" s="877">
        <v>911.7459614899999</v>
      </c>
      <c r="AC100" s="877">
        <v>911.7459614899999</v>
      </c>
      <c r="AD100" s="877">
        <v>911.7459614899999</v>
      </c>
      <c r="AE100" s="877">
        <v>911.7459614899999</v>
      </c>
      <c r="AF100" s="877">
        <v>911.7459614899999</v>
      </c>
      <c r="AG100" s="877">
        <v>794.14463439999997</v>
      </c>
      <c r="AH100" s="877">
        <v>0</v>
      </c>
      <c r="AI100" s="877">
        <v>0</v>
      </c>
      <c r="AJ100" s="877">
        <v>0</v>
      </c>
      <c r="AK100" s="877">
        <v>0</v>
      </c>
      <c r="AL100" s="877">
        <v>0</v>
      </c>
      <c r="AM100" s="877">
        <v>0</v>
      </c>
      <c r="AN100" s="877">
        <v>0</v>
      </c>
      <c r="AO100" s="877">
        <v>0</v>
      </c>
      <c r="AP100" s="50"/>
      <c r="AQ100" s="876">
        <v>0</v>
      </c>
      <c r="AR100" s="877">
        <v>0</v>
      </c>
      <c r="AS100" s="877">
        <v>0</v>
      </c>
      <c r="AT100" s="877">
        <v>1657748.17362</v>
      </c>
      <c r="AU100" s="877">
        <v>1657748.17362</v>
      </c>
      <c r="AV100" s="877">
        <v>1657748.17362</v>
      </c>
      <c r="AW100" s="877">
        <v>1657748.17362</v>
      </c>
      <c r="AX100" s="877">
        <v>1657748.17362</v>
      </c>
      <c r="AY100" s="877">
        <v>1657748.17362</v>
      </c>
      <c r="AZ100" s="877">
        <v>1657748.17362</v>
      </c>
      <c r="BA100" s="877">
        <v>1657748.17362</v>
      </c>
      <c r="BB100" s="877">
        <v>1657748.17362</v>
      </c>
      <c r="BC100" s="877">
        <v>1657748.17362</v>
      </c>
      <c r="BD100" s="877">
        <v>1657748.17362</v>
      </c>
      <c r="BE100" s="877">
        <v>1657748.17362</v>
      </c>
      <c r="BF100" s="877">
        <v>1657748.17362</v>
      </c>
      <c r="BG100" s="877">
        <v>1657748.17362</v>
      </c>
      <c r="BH100" s="877">
        <v>1657748.17362</v>
      </c>
      <c r="BI100" s="877">
        <v>1657748.17362</v>
      </c>
      <c r="BJ100" s="877">
        <v>1657748.17362</v>
      </c>
      <c r="BK100" s="877">
        <v>1657748.17362</v>
      </c>
      <c r="BL100" s="877">
        <v>1552582.6669999999</v>
      </c>
      <c r="BM100" s="877">
        <v>0</v>
      </c>
      <c r="BN100" s="877">
        <v>0</v>
      </c>
      <c r="BO100" s="877">
        <v>0</v>
      </c>
      <c r="BP100" s="877">
        <v>0</v>
      </c>
      <c r="BQ100" s="877">
        <v>0</v>
      </c>
      <c r="BR100" s="877">
        <v>0</v>
      </c>
      <c r="BS100" s="877">
        <v>0</v>
      </c>
      <c r="BT100" s="878">
        <v>0</v>
      </c>
      <c r="BU100" s="160"/>
    </row>
    <row r="101" spans="2:73">
      <c r="B101" s="875" t="s">
        <v>208</v>
      </c>
      <c r="C101" s="875" t="s">
        <v>1168</v>
      </c>
      <c r="D101" s="875" t="s">
        <v>7</v>
      </c>
      <c r="E101" s="875" t="s">
        <v>1169</v>
      </c>
      <c r="F101" s="875" t="s">
        <v>29</v>
      </c>
      <c r="G101" s="875" t="s">
        <v>1170</v>
      </c>
      <c r="H101" s="875">
        <v>2014</v>
      </c>
      <c r="I101" s="625" t="s">
        <v>577</v>
      </c>
      <c r="J101" s="625" t="s">
        <v>592</v>
      </c>
      <c r="K101" s="50"/>
      <c r="L101" s="876">
        <v>0</v>
      </c>
      <c r="M101" s="877">
        <v>0</v>
      </c>
      <c r="N101" s="877">
        <v>0</v>
      </c>
      <c r="O101" s="877">
        <v>9.7437030930000006</v>
      </c>
      <c r="P101" s="877">
        <v>9.7437030930000006</v>
      </c>
      <c r="Q101" s="877">
        <v>9.7437030930000006</v>
      </c>
      <c r="R101" s="877">
        <v>9.7437030930000006</v>
      </c>
      <c r="S101" s="877">
        <v>9.7437030930000006</v>
      </c>
      <c r="T101" s="877">
        <v>9.7437030930000006</v>
      </c>
      <c r="U101" s="877">
        <v>9.7437030930000006</v>
      </c>
      <c r="V101" s="877">
        <v>9.7437030930000006</v>
      </c>
      <c r="W101" s="877">
        <v>9.7437030930000006</v>
      </c>
      <c r="X101" s="877">
        <v>9.7437030930000006</v>
      </c>
      <c r="Y101" s="877">
        <v>9.7437030930000006</v>
      </c>
      <c r="Z101" s="877">
        <v>9.7437030930000006</v>
      </c>
      <c r="AA101" s="877">
        <v>9.239073093</v>
      </c>
      <c r="AB101" s="877">
        <v>8.7344430929999994</v>
      </c>
      <c r="AC101" s="877">
        <v>8.7344430929999994</v>
      </c>
      <c r="AD101" s="877">
        <v>8.7344430929999994</v>
      </c>
      <c r="AE101" s="877">
        <v>8.7344430929999994</v>
      </c>
      <c r="AF101" s="877">
        <v>8.7344430929999994</v>
      </c>
      <c r="AG101" s="877">
        <v>2.2990987349999998</v>
      </c>
      <c r="AH101" s="877">
        <v>2.2990987349999998</v>
      </c>
      <c r="AI101" s="877">
        <v>0</v>
      </c>
      <c r="AJ101" s="877">
        <v>0</v>
      </c>
      <c r="AK101" s="877">
        <v>0</v>
      </c>
      <c r="AL101" s="877">
        <v>0</v>
      </c>
      <c r="AM101" s="877">
        <v>0</v>
      </c>
      <c r="AN101" s="877">
        <v>0</v>
      </c>
      <c r="AO101" s="877">
        <v>0</v>
      </c>
      <c r="AP101" s="50"/>
      <c r="AQ101" s="876">
        <v>0</v>
      </c>
      <c r="AR101" s="877">
        <v>0</v>
      </c>
      <c r="AS101" s="877">
        <v>0</v>
      </c>
      <c r="AT101" s="877">
        <v>66702.672600000005</v>
      </c>
      <c r="AU101" s="877">
        <v>66702.672600000005</v>
      </c>
      <c r="AV101" s="877">
        <v>66702.672600000005</v>
      </c>
      <c r="AW101" s="877">
        <v>66702.672600000005</v>
      </c>
      <c r="AX101" s="877">
        <v>66702.672600000005</v>
      </c>
      <c r="AY101" s="877">
        <v>66702.672600000005</v>
      </c>
      <c r="AZ101" s="877">
        <v>66702.672600000005</v>
      </c>
      <c r="BA101" s="877">
        <v>66702.672600000005</v>
      </c>
      <c r="BB101" s="877">
        <v>66702.672600000005</v>
      </c>
      <c r="BC101" s="877">
        <v>66702.672600000005</v>
      </c>
      <c r="BD101" s="877">
        <v>66702.672600000005</v>
      </c>
      <c r="BE101" s="877">
        <v>66702.672600000005</v>
      </c>
      <c r="BF101" s="877">
        <v>56014.722600000001</v>
      </c>
      <c r="BG101" s="877">
        <v>45326.772599999997</v>
      </c>
      <c r="BH101" s="877">
        <v>45326.772599999997</v>
      </c>
      <c r="BI101" s="877">
        <v>45326.772599999997</v>
      </c>
      <c r="BJ101" s="877">
        <v>45326.772599999997</v>
      </c>
      <c r="BK101" s="877">
        <v>45326.772599999997</v>
      </c>
      <c r="BL101" s="877">
        <v>34312.32</v>
      </c>
      <c r="BM101" s="877">
        <v>34312.32</v>
      </c>
      <c r="BN101" s="877">
        <v>0</v>
      </c>
      <c r="BO101" s="877">
        <v>0</v>
      </c>
      <c r="BP101" s="877">
        <v>0</v>
      </c>
      <c r="BQ101" s="877">
        <v>0</v>
      </c>
      <c r="BR101" s="877">
        <v>0</v>
      </c>
      <c r="BS101" s="877">
        <v>0</v>
      </c>
      <c r="BT101" s="878">
        <v>0</v>
      </c>
    </row>
    <row r="102" spans="2:73" ht="15.75">
      <c r="B102" s="875" t="s">
        <v>208</v>
      </c>
      <c r="C102" s="875" t="s">
        <v>1175</v>
      </c>
      <c r="D102" s="875" t="s">
        <v>1189</v>
      </c>
      <c r="E102" s="875" t="s">
        <v>1169</v>
      </c>
      <c r="F102" s="875" t="s">
        <v>1175</v>
      </c>
      <c r="G102" s="875" t="s">
        <v>1170</v>
      </c>
      <c r="H102" s="875">
        <v>2013</v>
      </c>
      <c r="I102" s="625" t="s">
        <v>577</v>
      </c>
      <c r="J102" s="625" t="s">
        <v>592</v>
      </c>
      <c r="K102" s="50"/>
      <c r="L102" s="876">
        <v>0</v>
      </c>
      <c r="M102" s="877">
        <v>0</v>
      </c>
      <c r="N102" s="877">
        <v>345.072</v>
      </c>
      <c r="O102" s="877">
        <v>345.072</v>
      </c>
      <c r="P102" s="877">
        <v>345.072</v>
      </c>
      <c r="Q102" s="877">
        <v>345.072</v>
      </c>
      <c r="R102" s="877">
        <v>345.072</v>
      </c>
      <c r="S102" s="877">
        <v>345.072</v>
      </c>
      <c r="T102" s="877">
        <v>345.072</v>
      </c>
      <c r="U102" s="877">
        <v>345.072</v>
      </c>
      <c r="V102" s="877">
        <v>345.072</v>
      </c>
      <c r="W102" s="877">
        <v>345.072</v>
      </c>
      <c r="X102" s="877">
        <v>0</v>
      </c>
      <c r="Y102" s="877">
        <v>0</v>
      </c>
      <c r="Z102" s="877">
        <v>0</v>
      </c>
      <c r="AA102" s="877">
        <v>0</v>
      </c>
      <c r="AB102" s="877">
        <v>0</v>
      </c>
      <c r="AC102" s="877">
        <v>0</v>
      </c>
      <c r="AD102" s="877">
        <v>0</v>
      </c>
      <c r="AE102" s="877">
        <v>0</v>
      </c>
      <c r="AF102" s="877">
        <v>0</v>
      </c>
      <c r="AG102" s="877">
        <v>0</v>
      </c>
      <c r="AH102" s="877">
        <v>0</v>
      </c>
      <c r="AI102" s="877">
        <v>0</v>
      </c>
      <c r="AJ102" s="877">
        <v>0</v>
      </c>
      <c r="AK102" s="877">
        <v>0</v>
      </c>
      <c r="AL102" s="877">
        <v>0</v>
      </c>
      <c r="AM102" s="877">
        <v>0</v>
      </c>
      <c r="AN102" s="877">
        <v>0</v>
      </c>
      <c r="AO102" s="877">
        <v>0</v>
      </c>
      <c r="AP102" s="50"/>
      <c r="AQ102" s="876">
        <v>0</v>
      </c>
      <c r="AR102" s="877">
        <v>0</v>
      </c>
      <c r="AS102" s="877">
        <v>1035720</v>
      </c>
      <c r="AT102" s="877">
        <v>1035720</v>
      </c>
      <c r="AU102" s="877">
        <v>1035720</v>
      </c>
      <c r="AV102" s="877">
        <v>1035720</v>
      </c>
      <c r="AW102" s="877">
        <v>1035720</v>
      </c>
      <c r="AX102" s="877">
        <v>1035720</v>
      </c>
      <c r="AY102" s="877">
        <v>1035720</v>
      </c>
      <c r="AZ102" s="877">
        <v>1035720</v>
      </c>
      <c r="BA102" s="877">
        <v>1035720</v>
      </c>
      <c r="BB102" s="877">
        <v>1035720</v>
      </c>
      <c r="BC102" s="877">
        <v>0</v>
      </c>
      <c r="BD102" s="877">
        <v>0</v>
      </c>
      <c r="BE102" s="877">
        <v>0</v>
      </c>
      <c r="BF102" s="877">
        <v>0</v>
      </c>
      <c r="BG102" s="877">
        <v>0</v>
      </c>
      <c r="BH102" s="877">
        <v>0</v>
      </c>
      <c r="BI102" s="877">
        <v>0</v>
      </c>
      <c r="BJ102" s="877">
        <v>0</v>
      </c>
      <c r="BK102" s="877">
        <v>0</v>
      </c>
      <c r="BL102" s="877">
        <v>0</v>
      </c>
      <c r="BM102" s="877">
        <v>0</v>
      </c>
      <c r="BN102" s="877">
        <v>0</v>
      </c>
      <c r="BO102" s="877">
        <v>0</v>
      </c>
      <c r="BP102" s="877">
        <v>0</v>
      </c>
      <c r="BQ102" s="877">
        <v>0</v>
      </c>
      <c r="BR102" s="877">
        <v>0</v>
      </c>
      <c r="BS102" s="877">
        <v>0</v>
      </c>
      <c r="BT102" s="878">
        <v>0</v>
      </c>
      <c r="BU102" s="160"/>
    </row>
    <row r="103" spans="2:73" ht="15.75">
      <c r="B103" s="875" t="s">
        <v>208</v>
      </c>
      <c r="C103" s="875" t="s">
        <v>1190</v>
      </c>
      <c r="D103" s="875" t="s">
        <v>1191</v>
      </c>
      <c r="E103" s="875" t="s">
        <v>1169</v>
      </c>
      <c r="F103" s="875" t="s">
        <v>487</v>
      </c>
      <c r="G103" s="875" t="s">
        <v>1170</v>
      </c>
      <c r="H103" s="875">
        <v>2014</v>
      </c>
      <c r="I103" s="625" t="s">
        <v>577</v>
      </c>
      <c r="J103" s="625" t="s">
        <v>592</v>
      </c>
      <c r="K103" s="50"/>
      <c r="L103" s="876">
        <v>0</v>
      </c>
      <c r="M103" s="877">
        <v>0</v>
      </c>
      <c r="N103" s="877">
        <v>0</v>
      </c>
      <c r="O103" s="877">
        <v>361.26900000000001</v>
      </c>
      <c r="P103" s="877">
        <v>361.26900000000001</v>
      </c>
      <c r="Q103" s="877">
        <v>361.26900000000001</v>
      </c>
      <c r="R103" s="877">
        <v>361.26900000000001</v>
      </c>
      <c r="S103" s="877">
        <v>361.26900000000001</v>
      </c>
      <c r="T103" s="877">
        <v>265.23899999999998</v>
      </c>
      <c r="U103" s="877">
        <v>265.23899999999998</v>
      </c>
      <c r="V103" s="877">
        <v>265.23899999999998</v>
      </c>
      <c r="W103" s="877">
        <v>265.23899999999998</v>
      </c>
      <c r="X103" s="877">
        <v>265.23899999999998</v>
      </c>
      <c r="Y103" s="877">
        <v>0</v>
      </c>
      <c r="Z103" s="877">
        <v>0</v>
      </c>
      <c r="AA103" s="877">
        <v>0</v>
      </c>
      <c r="AB103" s="877">
        <v>0</v>
      </c>
      <c r="AC103" s="877">
        <v>0</v>
      </c>
      <c r="AD103" s="877">
        <v>0</v>
      </c>
      <c r="AE103" s="877">
        <v>0</v>
      </c>
      <c r="AF103" s="877">
        <v>0</v>
      </c>
      <c r="AG103" s="877">
        <v>0</v>
      </c>
      <c r="AH103" s="877">
        <v>0</v>
      </c>
      <c r="AI103" s="877">
        <v>0</v>
      </c>
      <c r="AJ103" s="877">
        <v>0</v>
      </c>
      <c r="AK103" s="877">
        <v>0</v>
      </c>
      <c r="AL103" s="877">
        <v>0</v>
      </c>
      <c r="AM103" s="877">
        <v>0</v>
      </c>
      <c r="AN103" s="877">
        <v>0</v>
      </c>
      <c r="AO103" s="877">
        <v>0</v>
      </c>
      <c r="AP103" s="50"/>
      <c r="AQ103" s="876">
        <v>0</v>
      </c>
      <c r="AR103" s="877">
        <v>0</v>
      </c>
      <c r="AS103" s="877">
        <v>0</v>
      </c>
      <c r="AT103" s="877">
        <v>2330503.46</v>
      </c>
      <c r="AU103" s="877">
        <v>2330503.46</v>
      </c>
      <c r="AV103" s="877">
        <v>2330503.46</v>
      </c>
      <c r="AW103" s="877">
        <v>2330503.46</v>
      </c>
      <c r="AX103" s="877">
        <v>2330503.46</v>
      </c>
      <c r="AY103" s="877">
        <v>1745146.66</v>
      </c>
      <c r="AZ103" s="877">
        <v>1745146.66</v>
      </c>
      <c r="BA103" s="877">
        <v>1745146.66</v>
      </c>
      <c r="BB103" s="877">
        <v>1745146.66</v>
      </c>
      <c r="BC103" s="877">
        <v>1745146.66</v>
      </c>
      <c r="BD103" s="877">
        <v>0</v>
      </c>
      <c r="BE103" s="877">
        <v>0</v>
      </c>
      <c r="BF103" s="877">
        <v>0</v>
      </c>
      <c r="BG103" s="877">
        <v>0</v>
      </c>
      <c r="BH103" s="877">
        <v>0</v>
      </c>
      <c r="BI103" s="877">
        <v>0</v>
      </c>
      <c r="BJ103" s="877">
        <v>0</v>
      </c>
      <c r="BK103" s="877">
        <v>0</v>
      </c>
      <c r="BL103" s="877">
        <v>0</v>
      </c>
      <c r="BM103" s="877">
        <v>0</v>
      </c>
      <c r="BN103" s="877">
        <v>0</v>
      </c>
      <c r="BO103" s="877">
        <v>0</v>
      </c>
      <c r="BP103" s="877">
        <v>0</v>
      </c>
      <c r="BQ103" s="877">
        <v>0</v>
      </c>
      <c r="BR103" s="877">
        <v>0</v>
      </c>
      <c r="BS103" s="877">
        <v>0</v>
      </c>
      <c r="BT103" s="878">
        <v>0</v>
      </c>
      <c r="BU103" s="160"/>
    </row>
    <row r="104" spans="2:73" ht="15.75">
      <c r="B104" s="875" t="s">
        <v>208</v>
      </c>
      <c r="C104" s="875" t="s">
        <v>487</v>
      </c>
      <c r="D104" s="875" t="s">
        <v>1192</v>
      </c>
      <c r="E104" s="875" t="s">
        <v>1169</v>
      </c>
      <c r="F104" s="875" t="s">
        <v>487</v>
      </c>
      <c r="G104" s="875" t="s">
        <v>1174</v>
      </c>
      <c r="H104" s="875">
        <v>2014</v>
      </c>
      <c r="I104" s="625" t="s">
        <v>577</v>
      </c>
      <c r="J104" s="625" t="s">
        <v>592</v>
      </c>
      <c r="K104" s="50"/>
      <c r="L104" s="876">
        <v>0</v>
      </c>
      <c r="M104" s="877">
        <v>0</v>
      </c>
      <c r="N104" s="877">
        <v>0</v>
      </c>
      <c r="O104" s="877">
        <v>1879.055482</v>
      </c>
      <c r="P104" s="877">
        <v>0</v>
      </c>
      <c r="Q104" s="877">
        <v>0</v>
      </c>
      <c r="R104" s="877">
        <v>0</v>
      </c>
      <c r="S104" s="877">
        <v>0</v>
      </c>
      <c r="T104" s="877">
        <v>0</v>
      </c>
      <c r="U104" s="877">
        <v>0</v>
      </c>
      <c r="V104" s="877">
        <v>0</v>
      </c>
      <c r="W104" s="877">
        <v>0</v>
      </c>
      <c r="X104" s="877">
        <v>0</v>
      </c>
      <c r="Y104" s="877">
        <v>0</v>
      </c>
      <c r="Z104" s="877">
        <v>0</v>
      </c>
      <c r="AA104" s="877">
        <v>0</v>
      </c>
      <c r="AB104" s="877">
        <v>0</v>
      </c>
      <c r="AC104" s="877">
        <v>0</v>
      </c>
      <c r="AD104" s="877">
        <v>0</v>
      </c>
      <c r="AE104" s="877">
        <v>0</v>
      </c>
      <c r="AF104" s="877">
        <v>0</v>
      </c>
      <c r="AG104" s="877">
        <v>0</v>
      </c>
      <c r="AH104" s="877">
        <v>0</v>
      </c>
      <c r="AI104" s="877">
        <v>0</v>
      </c>
      <c r="AJ104" s="877">
        <v>0</v>
      </c>
      <c r="AK104" s="877">
        <v>0</v>
      </c>
      <c r="AL104" s="877">
        <v>0</v>
      </c>
      <c r="AM104" s="877">
        <v>0</v>
      </c>
      <c r="AN104" s="877">
        <v>0</v>
      </c>
      <c r="AO104" s="877">
        <v>0</v>
      </c>
      <c r="AP104" s="50"/>
      <c r="AQ104" s="876">
        <v>0</v>
      </c>
      <c r="AR104" s="877">
        <v>0</v>
      </c>
      <c r="AS104" s="877">
        <v>0</v>
      </c>
      <c r="AT104" s="877">
        <v>0</v>
      </c>
      <c r="AU104" s="877">
        <v>0</v>
      </c>
      <c r="AV104" s="877">
        <v>0</v>
      </c>
      <c r="AW104" s="877">
        <v>0</v>
      </c>
      <c r="AX104" s="877">
        <v>0</v>
      </c>
      <c r="AY104" s="877">
        <v>0</v>
      </c>
      <c r="AZ104" s="877">
        <v>0</v>
      </c>
      <c r="BA104" s="877">
        <v>0</v>
      </c>
      <c r="BB104" s="877">
        <v>0</v>
      </c>
      <c r="BC104" s="877">
        <v>0</v>
      </c>
      <c r="BD104" s="877">
        <v>0</v>
      </c>
      <c r="BE104" s="877">
        <v>0</v>
      </c>
      <c r="BF104" s="877">
        <v>0</v>
      </c>
      <c r="BG104" s="877">
        <v>0</v>
      </c>
      <c r="BH104" s="877">
        <v>0</v>
      </c>
      <c r="BI104" s="877">
        <v>0</v>
      </c>
      <c r="BJ104" s="877">
        <v>0</v>
      </c>
      <c r="BK104" s="877">
        <v>0</v>
      </c>
      <c r="BL104" s="877">
        <v>0</v>
      </c>
      <c r="BM104" s="877">
        <v>0</v>
      </c>
      <c r="BN104" s="877">
        <v>0</v>
      </c>
      <c r="BO104" s="877">
        <v>0</v>
      </c>
      <c r="BP104" s="877">
        <v>0</v>
      </c>
      <c r="BQ104" s="877">
        <v>0</v>
      </c>
      <c r="BR104" s="877">
        <v>0</v>
      </c>
      <c r="BS104" s="877">
        <v>0</v>
      </c>
      <c r="BT104" s="878">
        <v>0</v>
      </c>
      <c r="BU104" s="160"/>
    </row>
    <row r="105" spans="2:73" ht="15.75">
      <c r="B105" s="875" t="s">
        <v>1167</v>
      </c>
      <c r="C105" s="875" t="s">
        <v>1171</v>
      </c>
      <c r="D105" s="875" t="s">
        <v>1193</v>
      </c>
      <c r="E105" s="875" t="s">
        <v>1169</v>
      </c>
      <c r="F105" s="875" t="s">
        <v>1187</v>
      </c>
      <c r="G105" s="875" t="s">
        <v>1174</v>
      </c>
      <c r="H105" s="875">
        <v>2014</v>
      </c>
      <c r="I105" s="625" t="s">
        <v>577</v>
      </c>
      <c r="J105" s="625" t="s">
        <v>592</v>
      </c>
      <c r="K105" s="50"/>
      <c r="L105" s="876">
        <v>0</v>
      </c>
      <c r="M105" s="877">
        <v>0</v>
      </c>
      <c r="N105" s="877">
        <v>0</v>
      </c>
      <c r="O105" s="877">
        <v>398.87619999999998</v>
      </c>
      <c r="P105" s="877">
        <v>0</v>
      </c>
      <c r="Q105" s="877">
        <v>0</v>
      </c>
      <c r="R105" s="877">
        <v>0</v>
      </c>
      <c r="S105" s="877">
        <v>0</v>
      </c>
      <c r="T105" s="877">
        <v>0</v>
      </c>
      <c r="U105" s="877">
        <v>0</v>
      </c>
      <c r="V105" s="877">
        <v>0</v>
      </c>
      <c r="W105" s="877">
        <v>0</v>
      </c>
      <c r="X105" s="877">
        <v>0</v>
      </c>
      <c r="Y105" s="877">
        <v>0</v>
      </c>
      <c r="Z105" s="877">
        <v>0</v>
      </c>
      <c r="AA105" s="877">
        <v>0</v>
      </c>
      <c r="AB105" s="877">
        <v>0</v>
      </c>
      <c r="AC105" s="877">
        <v>0</v>
      </c>
      <c r="AD105" s="877">
        <v>0</v>
      </c>
      <c r="AE105" s="877">
        <v>0</v>
      </c>
      <c r="AF105" s="877">
        <v>0</v>
      </c>
      <c r="AG105" s="877">
        <v>0</v>
      </c>
      <c r="AH105" s="877">
        <v>0</v>
      </c>
      <c r="AI105" s="877">
        <v>0</v>
      </c>
      <c r="AJ105" s="877">
        <v>0</v>
      </c>
      <c r="AK105" s="877">
        <v>0</v>
      </c>
      <c r="AL105" s="877">
        <v>0</v>
      </c>
      <c r="AM105" s="877">
        <v>0</v>
      </c>
      <c r="AN105" s="877">
        <v>0</v>
      </c>
      <c r="AO105" s="877">
        <v>0</v>
      </c>
      <c r="AP105" s="50"/>
      <c r="AQ105" s="876">
        <v>0</v>
      </c>
      <c r="AR105" s="877">
        <v>0</v>
      </c>
      <c r="AS105" s="877">
        <v>0</v>
      </c>
      <c r="AT105" s="877">
        <v>0</v>
      </c>
      <c r="AU105" s="877">
        <v>0</v>
      </c>
      <c r="AV105" s="877">
        <v>0</v>
      </c>
      <c r="AW105" s="877">
        <v>0</v>
      </c>
      <c r="AX105" s="877">
        <v>0</v>
      </c>
      <c r="AY105" s="877">
        <v>0</v>
      </c>
      <c r="AZ105" s="877">
        <v>0</v>
      </c>
      <c r="BA105" s="877">
        <v>0</v>
      </c>
      <c r="BB105" s="877">
        <v>0</v>
      </c>
      <c r="BC105" s="877">
        <v>0</v>
      </c>
      <c r="BD105" s="877">
        <v>0</v>
      </c>
      <c r="BE105" s="877">
        <v>0</v>
      </c>
      <c r="BF105" s="877">
        <v>0</v>
      </c>
      <c r="BG105" s="877">
        <v>0</v>
      </c>
      <c r="BH105" s="877">
        <v>0</v>
      </c>
      <c r="BI105" s="877">
        <v>0</v>
      </c>
      <c r="BJ105" s="877">
        <v>0</v>
      </c>
      <c r="BK105" s="877">
        <v>0</v>
      </c>
      <c r="BL105" s="877">
        <v>0</v>
      </c>
      <c r="BM105" s="877">
        <v>0</v>
      </c>
      <c r="BN105" s="877">
        <v>0</v>
      </c>
      <c r="BO105" s="877">
        <v>0</v>
      </c>
      <c r="BP105" s="877">
        <v>0</v>
      </c>
      <c r="BQ105" s="877">
        <v>0</v>
      </c>
      <c r="BR105" s="877">
        <v>0</v>
      </c>
      <c r="BS105" s="877">
        <v>0</v>
      </c>
      <c r="BT105" s="878">
        <v>0</v>
      </c>
      <c r="BU105" s="160"/>
    </row>
    <row r="106" spans="2:73" ht="15.75">
      <c r="B106" s="875" t="s">
        <v>1167</v>
      </c>
      <c r="C106" s="875" t="s">
        <v>1171</v>
      </c>
      <c r="D106" s="875" t="s">
        <v>1194</v>
      </c>
      <c r="E106" s="875" t="s">
        <v>1169</v>
      </c>
      <c r="F106" s="875" t="s">
        <v>1187</v>
      </c>
      <c r="G106" s="875" t="s">
        <v>1174</v>
      </c>
      <c r="H106" s="875">
        <v>2013</v>
      </c>
      <c r="I106" s="625" t="s">
        <v>577</v>
      </c>
      <c r="J106" s="625" t="s">
        <v>592</v>
      </c>
      <c r="K106" s="50"/>
      <c r="L106" s="876">
        <v>0</v>
      </c>
      <c r="M106" s="877">
        <v>0</v>
      </c>
      <c r="N106" s="877">
        <v>0</v>
      </c>
      <c r="O106" s="877">
        <v>3.9296829999999998</v>
      </c>
      <c r="P106" s="877">
        <v>0</v>
      </c>
      <c r="Q106" s="877">
        <v>0</v>
      </c>
      <c r="R106" s="877">
        <v>0</v>
      </c>
      <c r="S106" s="877">
        <v>0</v>
      </c>
      <c r="T106" s="877">
        <v>0</v>
      </c>
      <c r="U106" s="877">
        <v>0</v>
      </c>
      <c r="V106" s="877">
        <v>0</v>
      </c>
      <c r="W106" s="877">
        <v>0</v>
      </c>
      <c r="X106" s="877">
        <v>0</v>
      </c>
      <c r="Y106" s="877">
        <v>0</v>
      </c>
      <c r="Z106" s="877">
        <v>0</v>
      </c>
      <c r="AA106" s="877">
        <v>0</v>
      </c>
      <c r="AB106" s="877">
        <v>0</v>
      </c>
      <c r="AC106" s="877">
        <v>0</v>
      </c>
      <c r="AD106" s="877">
        <v>0</v>
      </c>
      <c r="AE106" s="877">
        <v>0</v>
      </c>
      <c r="AF106" s="877">
        <v>0</v>
      </c>
      <c r="AG106" s="877">
        <v>0</v>
      </c>
      <c r="AH106" s="877">
        <v>0</v>
      </c>
      <c r="AI106" s="877">
        <v>0</v>
      </c>
      <c r="AJ106" s="877">
        <v>0</v>
      </c>
      <c r="AK106" s="877">
        <v>0</v>
      </c>
      <c r="AL106" s="877">
        <v>0</v>
      </c>
      <c r="AM106" s="877">
        <v>0</v>
      </c>
      <c r="AN106" s="877">
        <v>0</v>
      </c>
      <c r="AO106" s="877">
        <v>0</v>
      </c>
      <c r="AP106" s="50"/>
      <c r="AQ106" s="876">
        <v>0</v>
      </c>
      <c r="AR106" s="877">
        <v>0</v>
      </c>
      <c r="AS106" s="877">
        <v>0</v>
      </c>
      <c r="AT106" s="877">
        <v>0</v>
      </c>
      <c r="AU106" s="877">
        <v>0</v>
      </c>
      <c r="AV106" s="877">
        <v>0</v>
      </c>
      <c r="AW106" s="877">
        <v>0</v>
      </c>
      <c r="AX106" s="877">
        <v>0</v>
      </c>
      <c r="AY106" s="877">
        <v>0</v>
      </c>
      <c r="AZ106" s="877">
        <v>0</v>
      </c>
      <c r="BA106" s="877">
        <v>0</v>
      </c>
      <c r="BB106" s="877">
        <v>0</v>
      </c>
      <c r="BC106" s="877">
        <v>0</v>
      </c>
      <c r="BD106" s="877">
        <v>0</v>
      </c>
      <c r="BE106" s="877">
        <v>0</v>
      </c>
      <c r="BF106" s="877">
        <v>0</v>
      </c>
      <c r="BG106" s="877">
        <v>0</v>
      </c>
      <c r="BH106" s="877">
        <v>0</v>
      </c>
      <c r="BI106" s="877">
        <v>0</v>
      </c>
      <c r="BJ106" s="877">
        <v>0</v>
      </c>
      <c r="BK106" s="877">
        <v>0</v>
      </c>
      <c r="BL106" s="877">
        <v>0</v>
      </c>
      <c r="BM106" s="877">
        <v>0</v>
      </c>
      <c r="BN106" s="877">
        <v>0</v>
      </c>
      <c r="BO106" s="877">
        <v>0</v>
      </c>
      <c r="BP106" s="877">
        <v>0</v>
      </c>
      <c r="BQ106" s="877">
        <v>0</v>
      </c>
      <c r="BR106" s="877">
        <v>0</v>
      </c>
      <c r="BS106" s="877">
        <v>0</v>
      </c>
      <c r="BT106" s="878">
        <v>0</v>
      </c>
      <c r="BU106" s="160"/>
    </row>
    <row r="107" spans="2:73" ht="15.75">
      <c r="B107" s="875" t="s">
        <v>1167</v>
      </c>
      <c r="C107" s="875" t="s">
        <v>1171</v>
      </c>
      <c r="D107" s="875" t="s">
        <v>1194</v>
      </c>
      <c r="E107" s="875" t="s">
        <v>1169</v>
      </c>
      <c r="F107" s="875" t="s">
        <v>1187</v>
      </c>
      <c r="G107" s="875" t="s">
        <v>1174</v>
      </c>
      <c r="H107" s="875">
        <v>2014</v>
      </c>
      <c r="I107" s="625" t="s">
        <v>577</v>
      </c>
      <c r="J107" s="625" t="s">
        <v>592</v>
      </c>
      <c r="K107" s="50"/>
      <c r="L107" s="876">
        <v>0</v>
      </c>
      <c r="M107" s="877">
        <v>0</v>
      </c>
      <c r="N107" s="877">
        <v>0</v>
      </c>
      <c r="O107" s="877">
        <v>6.2962809999999996</v>
      </c>
      <c r="P107" s="877">
        <v>0</v>
      </c>
      <c r="Q107" s="877">
        <v>0</v>
      </c>
      <c r="R107" s="877">
        <v>0</v>
      </c>
      <c r="S107" s="877">
        <v>0</v>
      </c>
      <c r="T107" s="877">
        <v>0</v>
      </c>
      <c r="U107" s="877">
        <v>0</v>
      </c>
      <c r="V107" s="877">
        <v>0</v>
      </c>
      <c r="W107" s="877">
        <v>0</v>
      </c>
      <c r="X107" s="877">
        <v>0</v>
      </c>
      <c r="Y107" s="877">
        <v>0</v>
      </c>
      <c r="Z107" s="877">
        <v>0</v>
      </c>
      <c r="AA107" s="877">
        <v>0</v>
      </c>
      <c r="AB107" s="877">
        <v>0</v>
      </c>
      <c r="AC107" s="877">
        <v>0</v>
      </c>
      <c r="AD107" s="877">
        <v>0</v>
      </c>
      <c r="AE107" s="877">
        <v>0</v>
      </c>
      <c r="AF107" s="877">
        <v>0</v>
      </c>
      <c r="AG107" s="877">
        <v>0</v>
      </c>
      <c r="AH107" s="877">
        <v>0</v>
      </c>
      <c r="AI107" s="877">
        <v>0</v>
      </c>
      <c r="AJ107" s="877">
        <v>0</v>
      </c>
      <c r="AK107" s="877">
        <v>0</v>
      </c>
      <c r="AL107" s="877">
        <v>0</v>
      </c>
      <c r="AM107" s="877">
        <v>0</v>
      </c>
      <c r="AN107" s="877">
        <v>0</v>
      </c>
      <c r="AO107" s="877">
        <v>0</v>
      </c>
      <c r="AP107" s="50"/>
      <c r="AQ107" s="876">
        <v>0</v>
      </c>
      <c r="AR107" s="877">
        <v>0</v>
      </c>
      <c r="AS107" s="877">
        <v>0</v>
      </c>
      <c r="AT107" s="877">
        <v>0</v>
      </c>
      <c r="AU107" s="877">
        <v>0</v>
      </c>
      <c r="AV107" s="877">
        <v>0</v>
      </c>
      <c r="AW107" s="877">
        <v>0</v>
      </c>
      <c r="AX107" s="877">
        <v>0</v>
      </c>
      <c r="AY107" s="877">
        <v>0</v>
      </c>
      <c r="AZ107" s="877">
        <v>0</v>
      </c>
      <c r="BA107" s="877">
        <v>0</v>
      </c>
      <c r="BB107" s="877">
        <v>0</v>
      </c>
      <c r="BC107" s="877">
        <v>0</v>
      </c>
      <c r="BD107" s="877">
        <v>0</v>
      </c>
      <c r="BE107" s="877">
        <v>0</v>
      </c>
      <c r="BF107" s="877">
        <v>0</v>
      </c>
      <c r="BG107" s="877">
        <v>0</v>
      </c>
      <c r="BH107" s="877">
        <v>0</v>
      </c>
      <c r="BI107" s="877">
        <v>0</v>
      </c>
      <c r="BJ107" s="877">
        <v>0</v>
      </c>
      <c r="BK107" s="877">
        <v>0</v>
      </c>
      <c r="BL107" s="877">
        <v>0</v>
      </c>
      <c r="BM107" s="877">
        <v>0</v>
      </c>
      <c r="BN107" s="877">
        <v>0</v>
      </c>
      <c r="BO107" s="877">
        <v>0</v>
      </c>
      <c r="BP107" s="877">
        <v>0</v>
      </c>
      <c r="BQ107" s="877">
        <v>0</v>
      </c>
      <c r="BR107" s="877">
        <v>0</v>
      </c>
      <c r="BS107" s="877">
        <v>0</v>
      </c>
      <c r="BT107" s="878">
        <v>0</v>
      </c>
      <c r="BU107" s="160"/>
    </row>
    <row r="108" spans="2:73" ht="15.75">
      <c r="B108" s="875" t="s">
        <v>1167</v>
      </c>
      <c r="C108" s="875" t="s">
        <v>1168</v>
      </c>
      <c r="D108" s="875" t="s">
        <v>42</v>
      </c>
      <c r="E108" s="875" t="s">
        <v>1169</v>
      </c>
      <c r="F108" s="875" t="s">
        <v>29</v>
      </c>
      <c r="G108" s="875" t="s">
        <v>1174</v>
      </c>
      <c r="H108" s="875">
        <v>2007</v>
      </c>
      <c r="I108" s="625" t="s">
        <v>577</v>
      </c>
      <c r="J108" s="625" t="s">
        <v>592</v>
      </c>
      <c r="K108" s="50"/>
      <c r="L108" s="876">
        <v>0</v>
      </c>
      <c r="M108" s="877">
        <v>0</v>
      </c>
      <c r="N108" s="877">
        <v>0</v>
      </c>
      <c r="O108" s="877">
        <v>3.1011069999999998</v>
      </c>
      <c r="P108" s="877">
        <v>0</v>
      </c>
      <c r="Q108" s="877">
        <v>0</v>
      </c>
      <c r="R108" s="877">
        <v>0</v>
      </c>
      <c r="S108" s="877">
        <v>0</v>
      </c>
      <c r="T108" s="877">
        <v>0</v>
      </c>
      <c r="U108" s="877">
        <v>0</v>
      </c>
      <c r="V108" s="877">
        <v>0</v>
      </c>
      <c r="W108" s="877">
        <v>0</v>
      </c>
      <c r="X108" s="877">
        <v>0</v>
      </c>
      <c r="Y108" s="877">
        <v>0</v>
      </c>
      <c r="Z108" s="877">
        <v>0</v>
      </c>
      <c r="AA108" s="877">
        <v>0</v>
      </c>
      <c r="AB108" s="877">
        <v>0</v>
      </c>
      <c r="AC108" s="877">
        <v>0</v>
      </c>
      <c r="AD108" s="877">
        <v>0</v>
      </c>
      <c r="AE108" s="877">
        <v>0</v>
      </c>
      <c r="AF108" s="877">
        <v>0</v>
      </c>
      <c r="AG108" s="877">
        <v>0</v>
      </c>
      <c r="AH108" s="877">
        <v>0</v>
      </c>
      <c r="AI108" s="877">
        <v>0</v>
      </c>
      <c r="AJ108" s="877">
        <v>0</v>
      </c>
      <c r="AK108" s="877">
        <v>0</v>
      </c>
      <c r="AL108" s="877">
        <v>0</v>
      </c>
      <c r="AM108" s="877">
        <v>0</v>
      </c>
      <c r="AN108" s="877">
        <v>0</v>
      </c>
      <c r="AO108" s="877">
        <v>0</v>
      </c>
      <c r="AP108" s="50"/>
      <c r="AQ108" s="876">
        <v>0</v>
      </c>
      <c r="AR108" s="877">
        <v>0</v>
      </c>
      <c r="AS108" s="877">
        <v>0</v>
      </c>
      <c r="AT108" s="877">
        <v>0</v>
      </c>
      <c r="AU108" s="877">
        <v>0</v>
      </c>
      <c r="AV108" s="877">
        <v>0</v>
      </c>
      <c r="AW108" s="877">
        <v>0</v>
      </c>
      <c r="AX108" s="877">
        <v>0</v>
      </c>
      <c r="AY108" s="877">
        <v>0</v>
      </c>
      <c r="AZ108" s="877">
        <v>0</v>
      </c>
      <c r="BA108" s="877">
        <v>0</v>
      </c>
      <c r="BB108" s="877">
        <v>0</v>
      </c>
      <c r="BC108" s="877">
        <v>0</v>
      </c>
      <c r="BD108" s="877">
        <v>0</v>
      </c>
      <c r="BE108" s="877">
        <v>0</v>
      </c>
      <c r="BF108" s="877">
        <v>0</v>
      </c>
      <c r="BG108" s="877">
        <v>0</v>
      </c>
      <c r="BH108" s="877">
        <v>0</v>
      </c>
      <c r="BI108" s="877">
        <v>0</v>
      </c>
      <c r="BJ108" s="877">
        <v>0</v>
      </c>
      <c r="BK108" s="877">
        <v>0</v>
      </c>
      <c r="BL108" s="877">
        <v>0</v>
      </c>
      <c r="BM108" s="877">
        <v>0</v>
      </c>
      <c r="BN108" s="877">
        <v>0</v>
      </c>
      <c r="BO108" s="877">
        <v>0</v>
      </c>
      <c r="BP108" s="877">
        <v>0</v>
      </c>
      <c r="BQ108" s="877">
        <v>0</v>
      </c>
      <c r="BR108" s="877">
        <v>0</v>
      </c>
      <c r="BS108" s="877">
        <v>0</v>
      </c>
      <c r="BT108" s="878">
        <v>0</v>
      </c>
      <c r="BU108" s="160"/>
    </row>
    <row r="109" spans="2:73" ht="15.75">
      <c r="B109" s="875" t="s">
        <v>1167</v>
      </c>
      <c r="C109" s="875" t="s">
        <v>1168</v>
      </c>
      <c r="D109" s="875" t="s">
        <v>42</v>
      </c>
      <c r="E109" s="875" t="s">
        <v>1169</v>
      </c>
      <c r="F109" s="875" t="s">
        <v>29</v>
      </c>
      <c r="G109" s="875" t="s">
        <v>1174</v>
      </c>
      <c r="H109" s="875">
        <v>2008</v>
      </c>
      <c r="I109" s="625" t="s">
        <v>577</v>
      </c>
      <c r="J109" s="625" t="s">
        <v>592</v>
      </c>
      <c r="K109" s="50"/>
      <c r="L109" s="876">
        <v>0</v>
      </c>
      <c r="M109" s="877">
        <v>0</v>
      </c>
      <c r="N109" s="877">
        <v>0</v>
      </c>
      <c r="O109" s="877">
        <v>5.6853629999999997</v>
      </c>
      <c r="P109" s="877">
        <v>0</v>
      </c>
      <c r="Q109" s="877">
        <v>0</v>
      </c>
      <c r="R109" s="877">
        <v>0</v>
      </c>
      <c r="S109" s="877">
        <v>0</v>
      </c>
      <c r="T109" s="877">
        <v>0</v>
      </c>
      <c r="U109" s="877">
        <v>0</v>
      </c>
      <c r="V109" s="877">
        <v>0</v>
      </c>
      <c r="W109" s="877">
        <v>0</v>
      </c>
      <c r="X109" s="877">
        <v>0</v>
      </c>
      <c r="Y109" s="877">
        <v>0</v>
      </c>
      <c r="Z109" s="877">
        <v>0</v>
      </c>
      <c r="AA109" s="877">
        <v>0</v>
      </c>
      <c r="AB109" s="877">
        <v>0</v>
      </c>
      <c r="AC109" s="877">
        <v>0</v>
      </c>
      <c r="AD109" s="877">
        <v>0</v>
      </c>
      <c r="AE109" s="877">
        <v>0</v>
      </c>
      <c r="AF109" s="877">
        <v>0</v>
      </c>
      <c r="AG109" s="877">
        <v>0</v>
      </c>
      <c r="AH109" s="877">
        <v>0</v>
      </c>
      <c r="AI109" s="877">
        <v>0</v>
      </c>
      <c r="AJ109" s="877">
        <v>0</v>
      </c>
      <c r="AK109" s="877">
        <v>0</v>
      </c>
      <c r="AL109" s="877">
        <v>0</v>
      </c>
      <c r="AM109" s="877">
        <v>0</v>
      </c>
      <c r="AN109" s="877">
        <v>0</v>
      </c>
      <c r="AO109" s="877">
        <v>0</v>
      </c>
      <c r="AP109" s="50"/>
      <c r="AQ109" s="876">
        <v>0</v>
      </c>
      <c r="AR109" s="877">
        <v>0</v>
      </c>
      <c r="AS109" s="877">
        <v>0</v>
      </c>
      <c r="AT109" s="877">
        <v>0</v>
      </c>
      <c r="AU109" s="877">
        <v>0</v>
      </c>
      <c r="AV109" s="877">
        <v>0</v>
      </c>
      <c r="AW109" s="877">
        <v>0</v>
      </c>
      <c r="AX109" s="877">
        <v>0</v>
      </c>
      <c r="AY109" s="877">
        <v>0</v>
      </c>
      <c r="AZ109" s="877">
        <v>0</v>
      </c>
      <c r="BA109" s="877">
        <v>0</v>
      </c>
      <c r="BB109" s="877">
        <v>0</v>
      </c>
      <c r="BC109" s="877">
        <v>0</v>
      </c>
      <c r="BD109" s="877">
        <v>0</v>
      </c>
      <c r="BE109" s="877">
        <v>0</v>
      </c>
      <c r="BF109" s="877">
        <v>0</v>
      </c>
      <c r="BG109" s="877">
        <v>0</v>
      </c>
      <c r="BH109" s="877">
        <v>0</v>
      </c>
      <c r="BI109" s="877">
        <v>0</v>
      </c>
      <c r="BJ109" s="877">
        <v>0</v>
      </c>
      <c r="BK109" s="877">
        <v>0</v>
      </c>
      <c r="BL109" s="877">
        <v>0</v>
      </c>
      <c r="BM109" s="877">
        <v>0</v>
      </c>
      <c r="BN109" s="877">
        <v>0</v>
      </c>
      <c r="BO109" s="877">
        <v>0</v>
      </c>
      <c r="BP109" s="877">
        <v>0</v>
      </c>
      <c r="BQ109" s="877">
        <v>0</v>
      </c>
      <c r="BR109" s="877">
        <v>0</v>
      </c>
      <c r="BS109" s="877">
        <v>0</v>
      </c>
      <c r="BT109" s="878">
        <v>0</v>
      </c>
      <c r="BU109" s="160"/>
    </row>
    <row r="110" spans="2:73" ht="15.75">
      <c r="B110" s="875" t="s">
        <v>1167</v>
      </c>
      <c r="C110" s="875" t="s">
        <v>1168</v>
      </c>
      <c r="D110" s="875" t="s">
        <v>42</v>
      </c>
      <c r="E110" s="875" t="s">
        <v>1169</v>
      </c>
      <c r="F110" s="875" t="s">
        <v>29</v>
      </c>
      <c r="G110" s="875" t="s">
        <v>1174</v>
      </c>
      <c r="H110" s="875">
        <v>2009</v>
      </c>
      <c r="I110" s="625" t="s">
        <v>577</v>
      </c>
      <c r="J110" s="625" t="s">
        <v>592</v>
      </c>
      <c r="K110" s="50"/>
      <c r="L110" s="876">
        <v>0</v>
      </c>
      <c r="M110" s="877">
        <v>0</v>
      </c>
      <c r="N110" s="877">
        <v>0</v>
      </c>
      <c r="O110" s="877">
        <v>3.1011069999999998</v>
      </c>
      <c r="P110" s="877">
        <v>0</v>
      </c>
      <c r="Q110" s="877">
        <v>0</v>
      </c>
      <c r="R110" s="877">
        <v>0</v>
      </c>
      <c r="S110" s="877">
        <v>0</v>
      </c>
      <c r="T110" s="877">
        <v>0</v>
      </c>
      <c r="U110" s="877">
        <v>0</v>
      </c>
      <c r="V110" s="877">
        <v>0</v>
      </c>
      <c r="W110" s="877">
        <v>0</v>
      </c>
      <c r="X110" s="877">
        <v>0</v>
      </c>
      <c r="Y110" s="877">
        <v>0</v>
      </c>
      <c r="Z110" s="877">
        <v>0</v>
      </c>
      <c r="AA110" s="877">
        <v>0</v>
      </c>
      <c r="AB110" s="877">
        <v>0</v>
      </c>
      <c r="AC110" s="877">
        <v>0</v>
      </c>
      <c r="AD110" s="877">
        <v>0</v>
      </c>
      <c r="AE110" s="877">
        <v>0</v>
      </c>
      <c r="AF110" s="877">
        <v>0</v>
      </c>
      <c r="AG110" s="877">
        <v>0</v>
      </c>
      <c r="AH110" s="877">
        <v>0</v>
      </c>
      <c r="AI110" s="877">
        <v>0</v>
      </c>
      <c r="AJ110" s="877">
        <v>0</v>
      </c>
      <c r="AK110" s="877">
        <v>0</v>
      </c>
      <c r="AL110" s="877">
        <v>0</v>
      </c>
      <c r="AM110" s="877">
        <v>0</v>
      </c>
      <c r="AN110" s="877">
        <v>0</v>
      </c>
      <c r="AO110" s="877">
        <v>0</v>
      </c>
      <c r="AP110" s="50"/>
      <c r="AQ110" s="876">
        <v>0</v>
      </c>
      <c r="AR110" s="877">
        <v>0</v>
      </c>
      <c r="AS110" s="877">
        <v>0</v>
      </c>
      <c r="AT110" s="877">
        <v>0</v>
      </c>
      <c r="AU110" s="877">
        <v>0</v>
      </c>
      <c r="AV110" s="877">
        <v>0</v>
      </c>
      <c r="AW110" s="877">
        <v>0</v>
      </c>
      <c r="AX110" s="877">
        <v>0</v>
      </c>
      <c r="AY110" s="877">
        <v>0</v>
      </c>
      <c r="AZ110" s="877">
        <v>0</v>
      </c>
      <c r="BA110" s="877">
        <v>0</v>
      </c>
      <c r="BB110" s="877">
        <v>0</v>
      </c>
      <c r="BC110" s="877">
        <v>0</v>
      </c>
      <c r="BD110" s="877">
        <v>0</v>
      </c>
      <c r="BE110" s="877">
        <v>0</v>
      </c>
      <c r="BF110" s="877">
        <v>0</v>
      </c>
      <c r="BG110" s="877">
        <v>0</v>
      </c>
      <c r="BH110" s="877">
        <v>0</v>
      </c>
      <c r="BI110" s="877">
        <v>0</v>
      </c>
      <c r="BJ110" s="877">
        <v>0</v>
      </c>
      <c r="BK110" s="877">
        <v>0</v>
      </c>
      <c r="BL110" s="877">
        <v>0</v>
      </c>
      <c r="BM110" s="877">
        <v>0</v>
      </c>
      <c r="BN110" s="877">
        <v>0</v>
      </c>
      <c r="BO110" s="877">
        <v>0</v>
      </c>
      <c r="BP110" s="877">
        <v>0</v>
      </c>
      <c r="BQ110" s="877">
        <v>0</v>
      </c>
      <c r="BR110" s="877">
        <v>0</v>
      </c>
      <c r="BS110" s="877">
        <v>0</v>
      </c>
      <c r="BT110" s="878">
        <v>0</v>
      </c>
      <c r="BU110" s="160"/>
    </row>
    <row r="111" spans="2:73" ht="15.75">
      <c r="B111" s="875" t="s">
        <v>1167</v>
      </c>
      <c r="C111" s="875" t="s">
        <v>1168</v>
      </c>
      <c r="D111" s="875" t="s">
        <v>42</v>
      </c>
      <c r="E111" s="875" t="s">
        <v>1169</v>
      </c>
      <c r="F111" s="875" t="s">
        <v>29</v>
      </c>
      <c r="G111" s="875" t="s">
        <v>1174</v>
      </c>
      <c r="H111" s="875">
        <v>2010</v>
      </c>
      <c r="I111" s="625" t="s">
        <v>577</v>
      </c>
      <c r="J111" s="625" t="s">
        <v>592</v>
      </c>
      <c r="K111" s="50"/>
      <c r="L111" s="876">
        <v>0</v>
      </c>
      <c r="M111" s="877">
        <v>0</v>
      </c>
      <c r="N111" s="877">
        <v>0</v>
      </c>
      <c r="O111" s="877">
        <v>4.1348089999999997</v>
      </c>
      <c r="P111" s="877">
        <v>0</v>
      </c>
      <c r="Q111" s="877">
        <v>0</v>
      </c>
      <c r="R111" s="877">
        <v>0</v>
      </c>
      <c r="S111" s="877">
        <v>0</v>
      </c>
      <c r="T111" s="877">
        <v>0</v>
      </c>
      <c r="U111" s="877">
        <v>0</v>
      </c>
      <c r="V111" s="877">
        <v>0</v>
      </c>
      <c r="W111" s="877">
        <v>0</v>
      </c>
      <c r="X111" s="877">
        <v>0</v>
      </c>
      <c r="Y111" s="877">
        <v>0</v>
      </c>
      <c r="Z111" s="877">
        <v>0</v>
      </c>
      <c r="AA111" s="877">
        <v>0</v>
      </c>
      <c r="AB111" s="877">
        <v>0</v>
      </c>
      <c r="AC111" s="877">
        <v>0</v>
      </c>
      <c r="AD111" s="877">
        <v>0</v>
      </c>
      <c r="AE111" s="877">
        <v>0</v>
      </c>
      <c r="AF111" s="877">
        <v>0</v>
      </c>
      <c r="AG111" s="877">
        <v>0</v>
      </c>
      <c r="AH111" s="877">
        <v>0</v>
      </c>
      <c r="AI111" s="877">
        <v>0</v>
      </c>
      <c r="AJ111" s="877">
        <v>0</v>
      </c>
      <c r="AK111" s="877">
        <v>0</v>
      </c>
      <c r="AL111" s="877">
        <v>0</v>
      </c>
      <c r="AM111" s="877">
        <v>0</v>
      </c>
      <c r="AN111" s="877">
        <v>0</v>
      </c>
      <c r="AO111" s="877">
        <v>0</v>
      </c>
      <c r="AP111" s="50"/>
      <c r="AQ111" s="876">
        <v>0</v>
      </c>
      <c r="AR111" s="877">
        <v>0</v>
      </c>
      <c r="AS111" s="877">
        <v>0</v>
      </c>
      <c r="AT111" s="877">
        <v>0</v>
      </c>
      <c r="AU111" s="877">
        <v>0</v>
      </c>
      <c r="AV111" s="877">
        <v>0</v>
      </c>
      <c r="AW111" s="877">
        <v>0</v>
      </c>
      <c r="AX111" s="877">
        <v>0</v>
      </c>
      <c r="AY111" s="877">
        <v>0</v>
      </c>
      <c r="AZ111" s="877">
        <v>0</v>
      </c>
      <c r="BA111" s="877">
        <v>0</v>
      </c>
      <c r="BB111" s="877">
        <v>0</v>
      </c>
      <c r="BC111" s="877">
        <v>0</v>
      </c>
      <c r="BD111" s="877">
        <v>0</v>
      </c>
      <c r="BE111" s="877">
        <v>0</v>
      </c>
      <c r="BF111" s="877">
        <v>0</v>
      </c>
      <c r="BG111" s="877">
        <v>0</v>
      </c>
      <c r="BH111" s="877">
        <v>0</v>
      </c>
      <c r="BI111" s="877">
        <v>0</v>
      </c>
      <c r="BJ111" s="877">
        <v>0</v>
      </c>
      <c r="BK111" s="877">
        <v>0</v>
      </c>
      <c r="BL111" s="877">
        <v>0</v>
      </c>
      <c r="BM111" s="877">
        <v>0</v>
      </c>
      <c r="BN111" s="877">
        <v>0</v>
      </c>
      <c r="BO111" s="877">
        <v>0</v>
      </c>
      <c r="BP111" s="877">
        <v>0</v>
      </c>
      <c r="BQ111" s="877">
        <v>0</v>
      </c>
      <c r="BR111" s="877">
        <v>0</v>
      </c>
      <c r="BS111" s="877">
        <v>0</v>
      </c>
      <c r="BT111" s="878">
        <v>0</v>
      </c>
      <c r="BU111" s="160"/>
    </row>
    <row r="112" spans="2:73">
      <c r="B112" s="875" t="s">
        <v>1167</v>
      </c>
      <c r="C112" s="875" t="s">
        <v>1168</v>
      </c>
      <c r="D112" s="875" t="s">
        <v>42</v>
      </c>
      <c r="E112" s="875" t="s">
        <v>1169</v>
      </c>
      <c r="F112" s="875" t="s">
        <v>29</v>
      </c>
      <c r="G112" s="875" t="s">
        <v>1174</v>
      </c>
      <c r="H112" s="875">
        <v>2011</v>
      </c>
      <c r="I112" s="625" t="s">
        <v>577</v>
      </c>
      <c r="J112" s="625" t="s">
        <v>592</v>
      </c>
      <c r="K112" s="50"/>
      <c r="L112" s="876">
        <v>0</v>
      </c>
      <c r="M112" s="877">
        <v>0</v>
      </c>
      <c r="N112" s="877">
        <v>0</v>
      </c>
      <c r="O112" s="877">
        <v>468.78399999999999</v>
      </c>
      <c r="P112" s="877">
        <v>0</v>
      </c>
      <c r="Q112" s="877">
        <v>0</v>
      </c>
      <c r="R112" s="877">
        <v>0</v>
      </c>
      <c r="S112" s="877">
        <v>0</v>
      </c>
      <c r="T112" s="877">
        <v>0</v>
      </c>
      <c r="U112" s="877">
        <v>0</v>
      </c>
      <c r="V112" s="877">
        <v>0</v>
      </c>
      <c r="W112" s="877">
        <v>0</v>
      </c>
      <c r="X112" s="877">
        <v>0</v>
      </c>
      <c r="Y112" s="877">
        <v>0</v>
      </c>
      <c r="Z112" s="877">
        <v>0</v>
      </c>
      <c r="AA112" s="877">
        <v>0</v>
      </c>
      <c r="AB112" s="877">
        <v>0</v>
      </c>
      <c r="AC112" s="877">
        <v>0</v>
      </c>
      <c r="AD112" s="877">
        <v>0</v>
      </c>
      <c r="AE112" s="877">
        <v>0</v>
      </c>
      <c r="AF112" s="877">
        <v>0</v>
      </c>
      <c r="AG112" s="877">
        <v>0</v>
      </c>
      <c r="AH112" s="877">
        <v>0</v>
      </c>
      <c r="AI112" s="877">
        <v>0</v>
      </c>
      <c r="AJ112" s="877">
        <v>0</v>
      </c>
      <c r="AK112" s="877">
        <v>0</v>
      </c>
      <c r="AL112" s="877">
        <v>0</v>
      </c>
      <c r="AM112" s="877">
        <v>0</v>
      </c>
      <c r="AN112" s="877">
        <v>0</v>
      </c>
      <c r="AO112" s="877">
        <v>0</v>
      </c>
      <c r="AP112" s="50"/>
      <c r="AQ112" s="876">
        <v>0</v>
      </c>
      <c r="AR112" s="877">
        <v>0</v>
      </c>
      <c r="AS112" s="877">
        <v>0</v>
      </c>
      <c r="AT112" s="877">
        <v>0</v>
      </c>
      <c r="AU112" s="877">
        <v>0</v>
      </c>
      <c r="AV112" s="877">
        <v>0</v>
      </c>
      <c r="AW112" s="877">
        <v>0</v>
      </c>
      <c r="AX112" s="877">
        <v>0</v>
      </c>
      <c r="AY112" s="877">
        <v>0</v>
      </c>
      <c r="AZ112" s="877">
        <v>0</v>
      </c>
      <c r="BA112" s="877">
        <v>0</v>
      </c>
      <c r="BB112" s="877">
        <v>0</v>
      </c>
      <c r="BC112" s="877">
        <v>0</v>
      </c>
      <c r="BD112" s="877">
        <v>0</v>
      </c>
      <c r="BE112" s="877">
        <v>0</v>
      </c>
      <c r="BF112" s="877">
        <v>0</v>
      </c>
      <c r="BG112" s="877">
        <v>0</v>
      </c>
      <c r="BH112" s="877">
        <v>0</v>
      </c>
      <c r="BI112" s="877">
        <v>0</v>
      </c>
      <c r="BJ112" s="877">
        <v>0</v>
      </c>
      <c r="BK112" s="877">
        <v>0</v>
      </c>
      <c r="BL112" s="877">
        <v>0</v>
      </c>
      <c r="BM112" s="877">
        <v>0</v>
      </c>
      <c r="BN112" s="877">
        <v>0</v>
      </c>
      <c r="BO112" s="877">
        <v>0</v>
      </c>
      <c r="BP112" s="877">
        <v>0</v>
      </c>
      <c r="BQ112" s="877">
        <v>0</v>
      </c>
      <c r="BR112" s="877">
        <v>0</v>
      </c>
      <c r="BS112" s="877">
        <v>0</v>
      </c>
      <c r="BT112" s="878">
        <v>0</v>
      </c>
    </row>
    <row r="113" spans="2:73">
      <c r="B113" s="875" t="s">
        <v>1167</v>
      </c>
      <c r="C113" s="875" t="s">
        <v>1168</v>
      </c>
      <c r="D113" s="875" t="s">
        <v>42</v>
      </c>
      <c r="E113" s="875" t="s">
        <v>1169</v>
      </c>
      <c r="F113" s="875" t="s">
        <v>29</v>
      </c>
      <c r="G113" s="875" t="s">
        <v>1174</v>
      </c>
      <c r="H113" s="875">
        <v>2012</v>
      </c>
      <c r="I113" s="625" t="s">
        <v>577</v>
      </c>
      <c r="J113" s="625" t="s">
        <v>592</v>
      </c>
      <c r="K113" s="50"/>
      <c r="L113" s="876">
        <v>0</v>
      </c>
      <c r="M113" s="877">
        <v>0</v>
      </c>
      <c r="N113" s="877">
        <v>0</v>
      </c>
      <c r="O113" s="877">
        <v>2.0674049999999999</v>
      </c>
      <c r="P113" s="877">
        <v>0</v>
      </c>
      <c r="Q113" s="877">
        <v>0</v>
      </c>
      <c r="R113" s="877">
        <v>0</v>
      </c>
      <c r="S113" s="877">
        <v>0</v>
      </c>
      <c r="T113" s="877">
        <v>0</v>
      </c>
      <c r="U113" s="877">
        <v>0</v>
      </c>
      <c r="V113" s="877">
        <v>0</v>
      </c>
      <c r="W113" s="877">
        <v>0</v>
      </c>
      <c r="X113" s="877">
        <v>0</v>
      </c>
      <c r="Y113" s="877">
        <v>0</v>
      </c>
      <c r="Z113" s="877">
        <v>0</v>
      </c>
      <c r="AA113" s="877">
        <v>0</v>
      </c>
      <c r="AB113" s="877">
        <v>0</v>
      </c>
      <c r="AC113" s="877">
        <v>0</v>
      </c>
      <c r="AD113" s="877">
        <v>0</v>
      </c>
      <c r="AE113" s="877">
        <v>0</v>
      </c>
      <c r="AF113" s="877">
        <v>0</v>
      </c>
      <c r="AG113" s="877">
        <v>0</v>
      </c>
      <c r="AH113" s="877">
        <v>0</v>
      </c>
      <c r="AI113" s="877">
        <v>0</v>
      </c>
      <c r="AJ113" s="877">
        <v>0</v>
      </c>
      <c r="AK113" s="877">
        <v>0</v>
      </c>
      <c r="AL113" s="877">
        <v>0</v>
      </c>
      <c r="AM113" s="877">
        <v>0</v>
      </c>
      <c r="AN113" s="877">
        <v>0</v>
      </c>
      <c r="AO113" s="877">
        <v>0</v>
      </c>
      <c r="AP113" s="50"/>
      <c r="AQ113" s="876">
        <v>0</v>
      </c>
      <c r="AR113" s="877">
        <v>0</v>
      </c>
      <c r="AS113" s="877">
        <v>0</v>
      </c>
      <c r="AT113" s="877">
        <v>0</v>
      </c>
      <c r="AU113" s="877">
        <v>0</v>
      </c>
      <c r="AV113" s="877">
        <v>0</v>
      </c>
      <c r="AW113" s="877">
        <v>0</v>
      </c>
      <c r="AX113" s="877">
        <v>0</v>
      </c>
      <c r="AY113" s="877">
        <v>0</v>
      </c>
      <c r="AZ113" s="877">
        <v>0</v>
      </c>
      <c r="BA113" s="877">
        <v>0</v>
      </c>
      <c r="BB113" s="877">
        <v>0</v>
      </c>
      <c r="BC113" s="877">
        <v>0</v>
      </c>
      <c r="BD113" s="877">
        <v>0</v>
      </c>
      <c r="BE113" s="877">
        <v>0</v>
      </c>
      <c r="BF113" s="877">
        <v>0</v>
      </c>
      <c r="BG113" s="877">
        <v>0</v>
      </c>
      <c r="BH113" s="877">
        <v>0</v>
      </c>
      <c r="BI113" s="877">
        <v>0</v>
      </c>
      <c r="BJ113" s="877">
        <v>0</v>
      </c>
      <c r="BK113" s="877">
        <v>0</v>
      </c>
      <c r="BL113" s="877">
        <v>0</v>
      </c>
      <c r="BM113" s="877">
        <v>0</v>
      </c>
      <c r="BN113" s="877">
        <v>0</v>
      </c>
      <c r="BO113" s="877">
        <v>0</v>
      </c>
      <c r="BP113" s="877">
        <v>0</v>
      </c>
      <c r="BQ113" s="877">
        <v>0</v>
      </c>
      <c r="BR113" s="877">
        <v>0</v>
      </c>
      <c r="BS113" s="877">
        <v>0</v>
      </c>
      <c r="BT113" s="878">
        <v>0</v>
      </c>
    </row>
    <row r="114" spans="2:73">
      <c r="B114" s="875" t="s">
        <v>1167</v>
      </c>
      <c r="C114" s="875" t="s">
        <v>1168</v>
      </c>
      <c r="D114" s="875" t="s">
        <v>42</v>
      </c>
      <c r="E114" s="875" t="s">
        <v>1169</v>
      </c>
      <c r="F114" s="875" t="s">
        <v>29</v>
      </c>
      <c r="G114" s="875" t="s">
        <v>1174</v>
      </c>
      <c r="H114" s="875">
        <v>2013</v>
      </c>
      <c r="I114" s="625" t="s">
        <v>577</v>
      </c>
      <c r="J114" s="625" t="s">
        <v>592</v>
      </c>
      <c r="K114" s="50"/>
      <c r="L114" s="876">
        <v>0</v>
      </c>
      <c r="M114" s="877">
        <v>0</v>
      </c>
      <c r="N114" s="877">
        <v>0</v>
      </c>
      <c r="O114" s="877">
        <v>314.76240000000001</v>
      </c>
      <c r="P114" s="877">
        <v>0</v>
      </c>
      <c r="Q114" s="877">
        <v>0</v>
      </c>
      <c r="R114" s="877">
        <v>0</v>
      </c>
      <c r="S114" s="877">
        <v>0</v>
      </c>
      <c r="T114" s="877">
        <v>0</v>
      </c>
      <c r="U114" s="877">
        <v>0</v>
      </c>
      <c r="V114" s="877">
        <v>0</v>
      </c>
      <c r="W114" s="877">
        <v>0</v>
      </c>
      <c r="X114" s="877">
        <v>0</v>
      </c>
      <c r="Y114" s="877">
        <v>0</v>
      </c>
      <c r="Z114" s="877">
        <v>0</v>
      </c>
      <c r="AA114" s="877">
        <v>0</v>
      </c>
      <c r="AB114" s="877">
        <v>0</v>
      </c>
      <c r="AC114" s="877">
        <v>0</v>
      </c>
      <c r="AD114" s="877">
        <v>0</v>
      </c>
      <c r="AE114" s="877">
        <v>0</v>
      </c>
      <c r="AF114" s="877">
        <v>0</v>
      </c>
      <c r="AG114" s="877">
        <v>0</v>
      </c>
      <c r="AH114" s="877">
        <v>0</v>
      </c>
      <c r="AI114" s="877">
        <v>0</v>
      </c>
      <c r="AJ114" s="877">
        <v>0</v>
      </c>
      <c r="AK114" s="877">
        <v>0</v>
      </c>
      <c r="AL114" s="877">
        <v>0</v>
      </c>
      <c r="AM114" s="877">
        <v>0</v>
      </c>
      <c r="AN114" s="877">
        <v>0</v>
      </c>
      <c r="AO114" s="877">
        <v>0</v>
      </c>
      <c r="AP114" s="50"/>
      <c r="AQ114" s="876">
        <v>0</v>
      </c>
      <c r="AR114" s="877">
        <v>0</v>
      </c>
      <c r="AS114" s="877">
        <v>0</v>
      </c>
      <c r="AT114" s="877">
        <v>0</v>
      </c>
      <c r="AU114" s="877">
        <v>0</v>
      </c>
      <c r="AV114" s="877">
        <v>0</v>
      </c>
      <c r="AW114" s="877">
        <v>0</v>
      </c>
      <c r="AX114" s="877">
        <v>0</v>
      </c>
      <c r="AY114" s="877">
        <v>0</v>
      </c>
      <c r="AZ114" s="877">
        <v>0</v>
      </c>
      <c r="BA114" s="877">
        <v>0</v>
      </c>
      <c r="BB114" s="877">
        <v>0</v>
      </c>
      <c r="BC114" s="877">
        <v>0</v>
      </c>
      <c r="BD114" s="877">
        <v>0</v>
      </c>
      <c r="BE114" s="877">
        <v>0</v>
      </c>
      <c r="BF114" s="877">
        <v>0</v>
      </c>
      <c r="BG114" s="877">
        <v>0</v>
      </c>
      <c r="BH114" s="877">
        <v>0</v>
      </c>
      <c r="BI114" s="877">
        <v>0</v>
      </c>
      <c r="BJ114" s="877">
        <v>0</v>
      </c>
      <c r="BK114" s="877">
        <v>0</v>
      </c>
      <c r="BL114" s="877">
        <v>0</v>
      </c>
      <c r="BM114" s="877">
        <v>0</v>
      </c>
      <c r="BN114" s="877">
        <v>0</v>
      </c>
      <c r="BO114" s="877">
        <v>0</v>
      </c>
      <c r="BP114" s="877">
        <v>0</v>
      </c>
      <c r="BQ114" s="877">
        <v>0</v>
      </c>
      <c r="BR114" s="877">
        <v>0</v>
      </c>
      <c r="BS114" s="877">
        <v>0</v>
      </c>
      <c r="BT114" s="878">
        <v>0</v>
      </c>
    </row>
    <row r="115" spans="2:73" ht="15.75">
      <c r="B115" s="875" t="s">
        <v>1167</v>
      </c>
      <c r="C115" s="875" t="s">
        <v>1168</v>
      </c>
      <c r="D115" s="875" t="s">
        <v>42</v>
      </c>
      <c r="E115" s="875" t="s">
        <v>1169</v>
      </c>
      <c r="F115" s="875" t="s">
        <v>29</v>
      </c>
      <c r="G115" s="875" t="s">
        <v>1174</v>
      </c>
      <c r="H115" s="875">
        <v>2014</v>
      </c>
      <c r="I115" s="625" t="s">
        <v>577</v>
      </c>
      <c r="J115" s="625" t="s">
        <v>592</v>
      </c>
      <c r="K115" s="50"/>
      <c r="L115" s="876">
        <v>0</v>
      </c>
      <c r="M115" s="877">
        <v>0</v>
      </c>
      <c r="N115" s="877">
        <v>0</v>
      </c>
      <c r="O115" s="877">
        <v>454.03809999999999</v>
      </c>
      <c r="P115" s="877">
        <v>0</v>
      </c>
      <c r="Q115" s="877">
        <v>0</v>
      </c>
      <c r="R115" s="877">
        <v>0</v>
      </c>
      <c r="S115" s="877">
        <v>0</v>
      </c>
      <c r="T115" s="877">
        <v>0</v>
      </c>
      <c r="U115" s="877">
        <v>0</v>
      </c>
      <c r="V115" s="877">
        <v>0</v>
      </c>
      <c r="W115" s="877">
        <v>0</v>
      </c>
      <c r="X115" s="877">
        <v>0</v>
      </c>
      <c r="Y115" s="877">
        <v>0</v>
      </c>
      <c r="Z115" s="877">
        <v>0</v>
      </c>
      <c r="AA115" s="877">
        <v>0</v>
      </c>
      <c r="AB115" s="877">
        <v>0</v>
      </c>
      <c r="AC115" s="877">
        <v>0</v>
      </c>
      <c r="AD115" s="877">
        <v>0</v>
      </c>
      <c r="AE115" s="877">
        <v>0</v>
      </c>
      <c r="AF115" s="877">
        <v>0</v>
      </c>
      <c r="AG115" s="877">
        <v>0</v>
      </c>
      <c r="AH115" s="877">
        <v>0</v>
      </c>
      <c r="AI115" s="877">
        <v>0</v>
      </c>
      <c r="AJ115" s="877">
        <v>0</v>
      </c>
      <c r="AK115" s="877">
        <v>0</v>
      </c>
      <c r="AL115" s="877">
        <v>0</v>
      </c>
      <c r="AM115" s="877">
        <v>0</v>
      </c>
      <c r="AN115" s="877">
        <v>0</v>
      </c>
      <c r="AO115" s="877">
        <v>0</v>
      </c>
      <c r="AP115" s="50"/>
      <c r="AQ115" s="876">
        <v>0</v>
      </c>
      <c r="AR115" s="877">
        <v>0</v>
      </c>
      <c r="AS115" s="877">
        <v>0</v>
      </c>
      <c r="AT115" s="877">
        <v>0</v>
      </c>
      <c r="AU115" s="877">
        <v>0</v>
      </c>
      <c r="AV115" s="877">
        <v>0</v>
      </c>
      <c r="AW115" s="877">
        <v>0</v>
      </c>
      <c r="AX115" s="877">
        <v>0</v>
      </c>
      <c r="AY115" s="877">
        <v>0</v>
      </c>
      <c r="AZ115" s="877">
        <v>0</v>
      </c>
      <c r="BA115" s="877">
        <v>0</v>
      </c>
      <c r="BB115" s="877">
        <v>0</v>
      </c>
      <c r="BC115" s="877">
        <v>0</v>
      </c>
      <c r="BD115" s="877">
        <v>0</v>
      </c>
      <c r="BE115" s="877">
        <v>0</v>
      </c>
      <c r="BF115" s="877">
        <v>0</v>
      </c>
      <c r="BG115" s="877">
        <v>0</v>
      </c>
      <c r="BH115" s="877">
        <v>0</v>
      </c>
      <c r="BI115" s="877">
        <v>0</v>
      </c>
      <c r="BJ115" s="877">
        <v>0</v>
      </c>
      <c r="BK115" s="877">
        <v>0</v>
      </c>
      <c r="BL115" s="877">
        <v>0</v>
      </c>
      <c r="BM115" s="877">
        <v>0</v>
      </c>
      <c r="BN115" s="877">
        <v>0</v>
      </c>
      <c r="BO115" s="877">
        <v>0</v>
      </c>
      <c r="BP115" s="877">
        <v>0</v>
      </c>
      <c r="BQ115" s="877">
        <v>0</v>
      </c>
      <c r="BR115" s="877">
        <v>0</v>
      </c>
      <c r="BS115" s="877">
        <v>0</v>
      </c>
      <c r="BT115" s="878">
        <v>0</v>
      </c>
      <c r="BU115" s="160"/>
    </row>
    <row r="116" spans="2:73" ht="15.75">
      <c r="B116" s="875" t="s">
        <v>1167</v>
      </c>
      <c r="C116" s="875" t="s">
        <v>1175</v>
      </c>
      <c r="D116" s="875" t="s">
        <v>9</v>
      </c>
      <c r="E116" s="875" t="s">
        <v>1169</v>
      </c>
      <c r="F116" s="875" t="s">
        <v>1175</v>
      </c>
      <c r="G116" s="875" t="s">
        <v>1174</v>
      </c>
      <c r="H116" s="875">
        <v>2014</v>
      </c>
      <c r="I116" s="625" t="s">
        <v>577</v>
      </c>
      <c r="J116" s="625" t="s">
        <v>592</v>
      </c>
      <c r="K116" s="50"/>
      <c r="L116" s="876">
        <v>0</v>
      </c>
      <c r="M116" s="877">
        <v>0</v>
      </c>
      <c r="N116" s="877">
        <v>0</v>
      </c>
      <c r="O116" s="877">
        <v>5240.8789999999999</v>
      </c>
      <c r="P116" s="877">
        <v>0</v>
      </c>
      <c r="Q116" s="877">
        <v>0</v>
      </c>
      <c r="R116" s="877">
        <v>0</v>
      </c>
      <c r="S116" s="877">
        <v>0</v>
      </c>
      <c r="T116" s="877">
        <v>0</v>
      </c>
      <c r="U116" s="877">
        <v>0</v>
      </c>
      <c r="V116" s="877">
        <v>0</v>
      </c>
      <c r="W116" s="877">
        <v>0</v>
      </c>
      <c r="X116" s="877">
        <v>0</v>
      </c>
      <c r="Y116" s="877">
        <v>0</v>
      </c>
      <c r="Z116" s="877">
        <v>0</v>
      </c>
      <c r="AA116" s="877">
        <v>0</v>
      </c>
      <c r="AB116" s="877">
        <v>0</v>
      </c>
      <c r="AC116" s="877">
        <v>0</v>
      </c>
      <c r="AD116" s="877">
        <v>0</v>
      </c>
      <c r="AE116" s="877">
        <v>0</v>
      </c>
      <c r="AF116" s="877">
        <v>0</v>
      </c>
      <c r="AG116" s="877">
        <v>0</v>
      </c>
      <c r="AH116" s="877">
        <v>0</v>
      </c>
      <c r="AI116" s="877">
        <v>0</v>
      </c>
      <c r="AJ116" s="877">
        <v>0</v>
      </c>
      <c r="AK116" s="877">
        <v>0</v>
      </c>
      <c r="AL116" s="877">
        <v>0</v>
      </c>
      <c r="AM116" s="877">
        <v>0</v>
      </c>
      <c r="AN116" s="877">
        <v>0</v>
      </c>
      <c r="AO116" s="877">
        <v>0</v>
      </c>
      <c r="AP116" s="50"/>
      <c r="AQ116" s="876">
        <v>0</v>
      </c>
      <c r="AR116" s="877">
        <v>0</v>
      </c>
      <c r="AS116" s="877">
        <v>0</v>
      </c>
      <c r="AT116" s="877">
        <v>0</v>
      </c>
      <c r="AU116" s="877">
        <v>0</v>
      </c>
      <c r="AV116" s="877">
        <v>0</v>
      </c>
      <c r="AW116" s="877">
        <v>0</v>
      </c>
      <c r="AX116" s="877">
        <v>0</v>
      </c>
      <c r="AY116" s="877">
        <v>0</v>
      </c>
      <c r="AZ116" s="877">
        <v>0</v>
      </c>
      <c r="BA116" s="877">
        <v>0</v>
      </c>
      <c r="BB116" s="877">
        <v>0</v>
      </c>
      <c r="BC116" s="877">
        <v>0</v>
      </c>
      <c r="BD116" s="877">
        <v>0</v>
      </c>
      <c r="BE116" s="877">
        <v>0</v>
      </c>
      <c r="BF116" s="877">
        <v>0</v>
      </c>
      <c r="BG116" s="877">
        <v>0</v>
      </c>
      <c r="BH116" s="877">
        <v>0</v>
      </c>
      <c r="BI116" s="877">
        <v>0</v>
      </c>
      <c r="BJ116" s="877">
        <v>0</v>
      </c>
      <c r="BK116" s="877">
        <v>0</v>
      </c>
      <c r="BL116" s="877">
        <v>0</v>
      </c>
      <c r="BM116" s="877">
        <v>0</v>
      </c>
      <c r="BN116" s="877">
        <v>0</v>
      </c>
      <c r="BO116" s="877">
        <v>0</v>
      </c>
      <c r="BP116" s="877">
        <v>0</v>
      </c>
      <c r="BQ116" s="877">
        <v>0</v>
      </c>
      <c r="BR116" s="877">
        <v>0</v>
      </c>
      <c r="BS116" s="877">
        <v>0</v>
      </c>
      <c r="BT116" s="878">
        <v>0</v>
      </c>
      <c r="BU116" s="160"/>
    </row>
    <row r="117" spans="2:73" ht="15.75">
      <c r="B117" s="875" t="s">
        <v>1167</v>
      </c>
      <c r="C117" s="875" t="s">
        <v>1175</v>
      </c>
      <c r="D117" s="875" t="s">
        <v>1195</v>
      </c>
      <c r="E117" s="875" t="s">
        <v>1169</v>
      </c>
      <c r="F117" s="875" t="s">
        <v>1175</v>
      </c>
      <c r="G117" s="875" t="s">
        <v>1170</v>
      </c>
      <c r="H117" s="875">
        <v>2012</v>
      </c>
      <c r="I117" s="625" t="s">
        <v>577</v>
      </c>
      <c r="J117" s="625" t="s">
        <v>592</v>
      </c>
      <c r="K117" s="50"/>
      <c r="L117" s="876">
        <v>0</v>
      </c>
      <c r="M117" s="877">
        <v>0</v>
      </c>
      <c r="N117" s="877">
        <v>0</v>
      </c>
      <c r="O117" s="877">
        <v>0</v>
      </c>
      <c r="P117" s="877">
        <v>0</v>
      </c>
      <c r="Q117" s="877">
        <v>0</v>
      </c>
      <c r="R117" s="877">
        <v>0</v>
      </c>
      <c r="S117" s="877">
        <v>0</v>
      </c>
      <c r="T117" s="877">
        <v>0</v>
      </c>
      <c r="U117" s="877">
        <v>0</v>
      </c>
      <c r="V117" s="877">
        <v>0</v>
      </c>
      <c r="W117" s="877">
        <v>0</v>
      </c>
      <c r="X117" s="877">
        <v>0</v>
      </c>
      <c r="Y117" s="877">
        <v>0</v>
      </c>
      <c r="Z117" s="877">
        <v>0</v>
      </c>
      <c r="AA117" s="877">
        <v>0</v>
      </c>
      <c r="AB117" s="877">
        <v>0</v>
      </c>
      <c r="AC117" s="877">
        <v>0</v>
      </c>
      <c r="AD117" s="877">
        <v>0</v>
      </c>
      <c r="AE117" s="877">
        <v>0</v>
      </c>
      <c r="AF117" s="877">
        <v>0</v>
      </c>
      <c r="AG117" s="877">
        <v>0</v>
      </c>
      <c r="AH117" s="877">
        <v>0</v>
      </c>
      <c r="AI117" s="877">
        <v>0</v>
      </c>
      <c r="AJ117" s="877">
        <v>0</v>
      </c>
      <c r="AK117" s="877">
        <v>0</v>
      </c>
      <c r="AL117" s="877">
        <v>0</v>
      </c>
      <c r="AM117" s="877">
        <v>0</v>
      </c>
      <c r="AN117" s="877">
        <v>0</v>
      </c>
      <c r="AO117" s="877">
        <v>0</v>
      </c>
      <c r="AP117" s="50"/>
      <c r="AQ117" s="876">
        <v>0</v>
      </c>
      <c r="AR117" s="877">
        <v>0</v>
      </c>
      <c r="AS117" s="877">
        <v>0</v>
      </c>
      <c r="AT117" s="877">
        <v>0</v>
      </c>
      <c r="AU117" s="877">
        <v>0</v>
      </c>
      <c r="AV117" s="877">
        <v>0</v>
      </c>
      <c r="AW117" s="877">
        <v>0</v>
      </c>
      <c r="AX117" s="877">
        <v>0</v>
      </c>
      <c r="AY117" s="877">
        <v>0</v>
      </c>
      <c r="AZ117" s="877">
        <v>0</v>
      </c>
      <c r="BA117" s="877">
        <v>0</v>
      </c>
      <c r="BB117" s="877">
        <v>0</v>
      </c>
      <c r="BC117" s="877">
        <v>0</v>
      </c>
      <c r="BD117" s="877">
        <v>0</v>
      </c>
      <c r="BE117" s="877">
        <v>0</v>
      </c>
      <c r="BF117" s="877">
        <v>0</v>
      </c>
      <c r="BG117" s="877">
        <v>0</v>
      </c>
      <c r="BH117" s="877">
        <v>0</v>
      </c>
      <c r="BI117" s="877">
        <v>0</v>
      </c>
      <c r="BJ117" s="877">
        <v>0</v>
      </c>
      <c r="BK117" s="877">
        <v>0</v>
      </c>
      <c r="BL117" s="877">
        <v>0</v>
      </c>
      <c r="BM117" s="877">
        <v>0</v>
      </c>
      <c r="BN117" s="877">
        <v>0</v>
      </c>
      <c r="BO117" s="877">
        <v>0</v>
      </c>
      <c r="BP117" s="877">
        <v>0</v>
      </c>
      <c r="BQ117" s="877">
        <v>0</v>
      </c>
      <c r="BR117" s="877">
        <v>0</v>
      </c>
      <c r="BS117" s="877">
        <v>0</v>
      </c>
      <c r="BT117" s="878">
        <v>0</v>
      </c>
      <c r="BU117" s="160"/>
    </row>
    <row r="118" spans="2:73" ht="15.75">
      <c r="B118" s="875" t="s">
        <v>1167</v>
      </c>
      <c r="C118" s="875" t="s">
        <v>1175</v>
      </c>
      <c r="D118" s="875" t="s">
        <v>1195</v>
      </c>
      <c r="E118" s="875" t="s">
        <v>1169</v>
      </c>
      <c r="F118" s="875" t="s">
        <v>1175</v>
      </c>
      <c r="G118" s="875" t="s">
        <v>1170</v>
      </c>
      <c r="H118" s="875">
        <v>2013</v>
      </c>
      <c r="I118" s="625" t="s">
        <v>577</v>
      </c>
      <c r="J118" s="625" t="s">
        <v>592</v>
      </c>
      <c r="K118" s="50"/>
      <c r="L118" s="876">
        <v>0</v>
      </c>
      <c r="M118" s="877">
        <v>0</v>
      </c>
      <c r="N118" s="877">
        <v>459.99</v>
      </c>
      <c r="O118" s="877">
        <v>459.99</v>
      </c>
      <c r="P118" s="877">
        <v>459.99</v>
      </c>
      <c r="Q118" s="877">
        <v>459.99</v>
      </c>
      <c r="R118" s="877">
        <v>459.99</v>
      </c>
      <c r="S118" s="877">
        <v>459.99</v>
      </c>
      <c r="T118" s="877">
        <v>459.99</v>
      </c>
      <c r="U118" s="877">
        <v>459.99</v>
      </c>
      <c r="V118" s="877">
        <v>459.99</v>
      </c>
      <c r="W118" s="877">
        <v>459.99</v>
      </c>
      <c r="X118" s="877">
        <v>459.99</v>
      </c>
      <c r="Y118" s="877">
        <v>459.99</v>
      </c>
      <c r="Z118" s="877">
        <v>0</v>
      </c>
      <c r="AA118" s="877">
        <v>0</v>
      </c>
      <c r="AB118" s="877">
        <v>0</v>
      </c>
      <c r="AC118" s="877">
        <v>0</v>
      </c>
      <c r="AD118" s="877">
        <v>0</v>
      </c>
      <c r="AE118" s="877">
        <v>0</v>
      </c>
      <c r="AF118" s="877">
        <v>0</v>
      </c>
      <c r="AG118" s="877">
        <v>0</v>
      </c>
      <c r="AH118" s="877">
        <v>0</v>
      </c>
      <c r="AI118" s="877">
        <v>0</v>
      </c>
      <c r="AJ118" s="877">
        <v>0</v>
      </c>
      <c r="AK118" s="877">
        <v>0</v>
      </c>
      <c r="AL118" s="877">
        <v>0</v>
      </c>
      <c r="AM118" s="877">
        <v>0</v>
      </c>
      <c r="AN118" s="877">
        <v>0</v>
      </c>
      <c r="AO118" s="877">
        <v>0</v>
      </c>
      <c r="AP118" s="50"/>
      <c r="AQ118" s="876">
        <v>0</v>
      </c>
      <c r="AR118" s="877">
        <v>0</v>
      </c>
      <c r="AS118" s="877">
        <v>4243500</v>
      </c>
      <c r="AT118" s="877">
        <v>4243500</v>
      </c>
      <c r="AU118" s="877">
        <v>4243500</v>
      </c>
      <c r="AV118" s="877">
        <v>4243500</v>
      </c>
      <c r="AW118" s="877">
        <v>4243500</v>
      </c>
      <c r="AX118" s="877">
        <v>4243500</v>
      </c>
      <c r="AY118" s="877">
        <v>4243500</v>
      </c>
      <c r="AZ118" s="877">
        <v>4243500</v>
      </c>
      <c r="BA118" s="877">
        <v>4243500</v>
      </c>
      <c r="BB118" s="877">
        <v>4243500</v>
      </c>
      <c r="BC118" s="877">
        <v>4243500</v>
      </c>
      <c r="BD118" s="877">
        <v>4243500</v>
      </c>
      <c r="BE118" s="877">
        <v>0</v>
      </c>
      <c r="BF118" s="877">
        <v>0</v>
      </c>
      <c r="BG118" s="877">
        <v>0</v>
      </c>
      <c r="BH118" s="877">
        <v>0</v>
      </c>
      <c r="BI118" s="877">
        <v>0</v>
      </c>
      <c r="BJ118" s="877">
        <v>0</v>
      </c>
      <c r="BK118" s="877">
        <v>0</v>
      </c>
      <c r="BL118" s="877">
        <v>0</v>
      </c>
      <c r="BM118" s="877">
        <v>0</v>
      </c>
      <c r="BN118" s="877">
        <v>0</v>
      </c>
      <c r="BO118" s="877">
        <v>0</v>
      </c>
      <c r="BP118" s="877">
        <v>0</v>
      </c>
      <c r="BQ118" s="877">
        <v>0</v>
      </c>
      <c r="BR118" s="877">
        <v>0</v>
      </c>
      <c r="BS118" s="877">
        <v>0</v>
      </c>
      <c r="BT118" s="878">
        <v>0</v>
      </c>
      <c r="BU118" s="160"/>
    </row>
    <row r="119" spans="2:73" ht="15.75">
      <c r="B119" s="875" t="s">
        <v>1167</v>
      </c>
      <c r="C119" s="875" t="s">
        <v>1175</v>
      </c>
      <c r="D119" s="875" t="s">
        <v>1195</v>
      </c>
      <c r="E119" s="875" t="s">
        <v>1169</v>
      </c>
      <c r="F119" s="875" t="s">
        <v>1175</v>
      </c>
      <c r="G119" s="875" t="s">
        <v>1170</v>
      </c>
      <c r="H119" s="875">
        <v>2014</v>
      </c>
      <c r="I119" s="625" t="s">
        <v>577</v>
      </c>
      <c r="J119" s="625" t="s">
        <v>592</v>
      </c>
      <c r="K119" s="50"/>
      <c r="L119" s="876">
        <v>0</v>
      </c>
      <c r="M119" s="877">
        <v>0</v>
      </c>
      <c r="N119" s="877">
        <v>0</v>
      </c>
      <c r="O119" s="877">
        <v>40.622399999999999</v>
      </c>
      <c r="P119" s="877">
        <v>0.4914</v>
      </c>
      <c r="Q119" s="877">
        <v>0.4914</v>
      </c>
      <c r="R119" s="877">
        <v>0.4914</v>
      </c>
      <c r="S119" s="877">
        <v>0.4914</v>
      </c>
      <c r="T119" s="877">
        <v>0.4914</v>
      </c>
      <c r="U119" s="877">
        <v>0.4914</v>
      </c>
      <c r="V119" s="877">
        <v>0.4914</v>
      </c>
      <c r="W119" s="877">
        <v>0.4914</v>
      </c>
      <c r="X119" s="877">
        <v>0.4914</v>
      </c>
      <c r="Y119" s="877">
        <v>0.4914</v>
      </c>
      <c r="Z119" s="877">
        <v>0</v>
      </c>
      <c r="AA119" s="877">
        <v>0</v>
      </c>
      <c r="AB119" s="877">
        <v>0</v>
      </c>
      <c r="AC119" s="877">
        <v>0</v>
      </c>
      <c r="AD119" s="877">
        <v>0</v>
      </c>
      <c r="AE119" s="877">
        <v>0</v>
      </c>
      <c r="AF119" s="877">
        <v>0</v>
      </c>
      <c r="AG119" s="877">
        <v>0</v>
      </c>
      <c r="AH119" s="877">
        <v>0</v>
      </c>
      <c r="AI119" s="877">
        <v>0</v>
      </c>
      <c r="AJ119" s="877">
        <v>0</v>
      </c>
      <c r="AK119" s="877">
        <v>0</v>
      </c>
      <c r="AL119" s="877">
        <v>0</v>
      </c>
      <c r="AM119" s="877">
        <v>0</v>
      </c>
      <c r="AN119" s="877">
        <v>0</v>
      </c>
      <c r="AO119" s="877">
        <v>0</v>
      </c>
      <c r="AP119" s="50"/>
      <c r="AQ119" s="876">
        <v>0</v>
      </c>
      <c r="AR119" s="877">
        <v>0</v>
      </c>
      <c r="AS119" s="877">
        <v>0</v>
      </c>
      <c r="AT119" s="877">
        <v>142416.576</v>
      </c>
      <c r="AU119" s="877">
        <v>3312.576</v>
      </c>
      <c r="AV119" s="877">
        <v>3312.576</v>
      </c>
      <c r="AW119" s="877">
        <v>3312.576</v>
      </c>
      <c r="AX119" s="877">
        <v>3312.576</v>
      </c>
      <c r="AY119" s="877">
        <v>3312.576</v>
      </c>
      <c r="AZ119" s="877">
        <v>3312.576</v>
      </c>
      <c r="BA119" s="877">
        <v>3312.576</v>
      </c>
      <c r="BB119" s="877">
        <v>3312.576</v>
      </c>
      <c r="BC119" s="877">
        <v>3312.576</v>
      </c>
      <c r="BD119" s="877">
        <v>3312.576</v>
      </c>
      <c r="BE119" s="877">
        <v>0</v>
      </c>
      <c r="BF119" s="877">
        <v>0</v>
      </c>
      <c r="BG119" s="877">
        <v>0</v>
      </c>
      <c r="BH119" s="877">
        <v>0</v>
      </c>
      <c r="BI119" s="877">
        <v>0</v>
      </c>
      <c r="BJ119" s="877">
        <v>0</v>
      </c>
      <c r="BK119" s="877">
        <v>0</v>
      </c>
      <c r="BL119" s="877">
        <v>0</v>
      </c>
      <c r="BM119" s="877">
        <v>0</v>
      </c>
      <c r="BN119" s="877">
        <v>0</v>
      </c>
      <c r="BO119" s="877">
        <v>0</v>
      </c>
      <c r="BP119" s="877">
        <v>0</v>
      </c>
      <c r="BQ119" s="877">
        <v>0</v>
      </c>
      <c r="BR119" s="877">
        <v>0</v>
      </c>
      <c r="BS119" s="877">
        <v>0</v>
      </c>
      <c r="BT119" s="878">
        <v>0</v>
      </c>
      <c r="BU119" s="160"/>
    </row>
    <row r="120" spans="2:73">
      <c r="B120" s="875"/>
      <c r="C120" s="875"/>
      <c r="D120" s="875" t="s">
        <v>95</v>
      </c>
      <c r="E120" s="875" t="s">
        <v>1169</v>
      </c>
      <c r="F120" s="875"/>
      <c r="G120" s="875"/>
      <c r="H120" s="875">
        <v>2015</v>
      </c>
      <c r="I120" s="625" t="s">
        <v>578</v>
      </c>
      <c r="J120" s="625" t="s">
        <v>592</v>
      </c>
      <c r="K120" s="50"/>
      <c r="L120" s="876"/>
      <c r="M120" s="877"/>
      <c r="N120" s="877"/>
      <c r="O120" s="877"/>
      <c r="P120" s="877">
        <v>100</v>
      </c>
      <c r="Q120" s="877">
        <v>99</v>
      </c>
      <c r="R120" s="877">
        <v>99</v>
      </c>
      <c r="S120" s="877">
        <v>99</v>
      </c>
      <c r="T120" s="877">
        <v>99</v>
      </c>
      <c r="U120" s="877">
        <v>99</v>
      </c>
      <c r="V120" s="877">
        <v>99</v>
      </c>
      <c r="W120" s="877">
        <v>99</v>
      </c>
      <c r="X120" s="877">
        <v>99</v>
      </c>
      <c r="Y120" s="877">
        <v>99</v>
      </c>
      <c r="Z120" s="877">
        <v>88</v>
      </c>
      <c r="AA120" s="877">
        <v>88</v>
      </c>
      <c r="AB120" s="877">
        <v>88</v>
      </c>
      <c r="AC120" s="877">
        <v>88</v>
      </c>
      <c r="AD120" s="877">
        <v>88</v>
      </c>
      <c r="AE120" s="877">
        <v>88</v>
      </c>
      <c r="AF120" s="877">
        <v>32</v>
      </c>
      <c r="AG120" s="877">
        <v>32</v>
      </c>
      <c r="AH120" s="877">
        <v>32</v>
      </c>
      <c r="AI120" s="877">
        <v>32</v>
      </c>
      <c r="AJ120" s="877">
        <v>0</v>
      </c>
      <c r="AK120" s="877">
        <v>0</v>
      </c>
      <c r="AL120" s="877">
        <v>0</v>
      </c>
      <c r="AM120" s="877">
        <v>0</v>
      </c>
      <c r="AN120" s="877">
        <v>0</v>
      </c>
      <c r="AO120" s="877">
        <v>0</v>
      </c>
      <c r="AP120" s="50"/>
      <c r="AQ120" s="876"/>
      <c r="AR120" s="877"/>
      <c r="AS120" s="877"/>
      <c r="AT120" s="877"/>
      <c r="AU120" s="877">
        <v>1538773</v>
      </c>
      <c r="AV120" s="877">
        <v>1525016</v>
      </c>
      <c r="AW120" s="877">
        <v>1525016</v>
      </c>
      <c r="AX120" s="877">
        <v>1525016</v>
      </c>
      <c r="AY120" s="877">
        <v>1525016</v>
      </c>
      <c r="AZ120" s="877">
        <v>1525016</v>
      </c>
      <c r="BA120" s="877">
        <v>1525016</v>
      </c>
      <c r="BB120" s="877">
        <v>1524693</v>
      </c>
      <c r="BC120" s="877">
        <v>1524693</v>
      </c>
      <c r="BD120" s="877">
        <v>1524693</v>
      </c>
      <c r="BE120" s="877">
        <v>1407118</v>
      </c>
      <c r="BF120" s="877">
        <v>1400500</v>
      </c>
      <c r="BG120" s="877">
        <v>1400500</v>
      </c>
      <c r="BH120" s="877">
        <v>1395581</v>
      </c>
      <c r="BI120" s="877">
        <v>1395581</v>
      </c>
      <c r="BJ120" s="877">
        <v>1394922</v>
      </c>
      <c r="BK120" s="877">
        <v>513510</v>
      </c>
      <c r="BL120" s="877">
        <v>513510</v>
      </c>
      <c r="BM120" s="877">
        <v>513510</v>
      </c>
      <c r="BN120" s="877">
        <v>513510</v>
      </c>
      <c r="BO120" s="877">
        <v>0</v>
      </c>
      <c r="BP120" s="877">
        <v>0</v>
      </c>
      <c r="BQ120" s="877">
        <v>0</v>
      </c>
      <c r="BR120" s="877">
        <v>0</v>
      </c>
      <c r="BS120" s="877">
        <v>0</v>
      </c>
      <c r="BT120" s="878">
        <v>0</v>
      </c>
    </row>
    <row r="121" spans="2:73" ht="15.75">
      <c r="B121" s="875"/>
      <c r="C121" s="875"/>
      <c r="D121" s="875" t="s">
        <v>96</v>
      </c>
      <c r="E121" s="875" t="s">
        <v>1169</v>
      </c>
      <c r="F121" s="875"/>
      <c r="G121" s="875"/>
      <c r="H121" s="875">
        <v>2015</v>
      </c>
      <c r="I121" s="625" t="s">
        <v>578</v>
      </c>
      <c r="J121" s="625" t="s">
        <v>592</v>
      </c>
      <c r="K121" s="50"/>
      <c r="L121" s="876"/>
      <c r="M121" s="877"/>
      <c r="N121" s="877"/>
      <c r="O121" s="877"/>
      <c r="P121" s="877">
        <v>187</v>
      </c>
      <c r="Q121" s="877">
        <v>184</v>
      </c>
      <c r="R121" s="877">
        <v>184</v>
      </c>
      <c r="S121" s="877">
        <v>184</v>
      </c>
      <c r="T121" s="877">
        <v>184</v>
      </c>
      <c r="U121" s="877">
        <v>184</v>
      </c>
      <c r="V121" s="877">
        <v>184</v>
      </c>
      <c r="W121" s="877">
        <v>183</v>
      </c>
      <c r="X121" s="877">
        <v>183</v>
      </c>
      <c r="Y121" s="877">
        <v>183</v>
      </c>
      <c r="Z121" s="877">
        <v>155</v>
      </c>
      <c r="AA121" s="877">
        <v>147</v>
      </c>
      <c r="AB121" s="877">
        <v>147</v>
      </c>
      <c r="AC121" s="877">
        <v>146</v>
      </c>
      <c r="AD121" s="877">
        <v>146</v>
      </c>
      <c r="AE121" s="877">
        <v>146</v>
      </c>
      <c r="AF121" s="877">
        <v>54</v>
      </c>
      <c r="AG121" s="877">
        <v>54</v>
      </c>
      <c r="AH121" s="877">
        <v>54</v>
      </c>
      <c r="AI121" s="877">
        <v>54</v>
      </c>
      <c r="AJ121" s="877">
        <v>0</v>
      </c>
      <c r="AK121" s="877">
        <v>0</v>
      </c>
      <c r="AL121" s="877">
        <v>0</v>
      </c>
      <c r="AM121" s="877">
        <v>0</v>
      </c>
      <c r="AN121" s="877">
        <v>0</v>
      </c>
      <c r="AO121" s="877">
        <v>0</v>
      </c>
      <c r="AP121" s="50"/>
      <c r="AQ121" s="876"/>
      <c r="AR121" s="877"/>
      <c r="AS121" s="877"/>
      <c r="AT121" s="877"/>
      <c r="AU121" s="877">
        <v>2765359</v>
      </c>
      <c r="AV121" s="877">
        <v>2716212</v>
      </c>
      <c r="AW121" s="877">
        <v>2716212</v>
      </c>
      <c r="AX121" s="877">
        <v>2716212</v>
      </c>
      <c r="AY121" s="877">
        <v>2716212</v>
      </c>
      <c r="AZ121" s="877">
        <v>2716212</v>
      </c>
      <c r="BA121" s="877">
        <v>2716212</v>
      </c>
      <c r="BB121" s="877">
        <v>2714790</v>
      </c>
      <c r="BC121" s="877">
        <v>2714790</v>
      </c>
      <c r="BD121" s="877">
        <v>2714790</v>
      </c>
      <c r="BE121" s="877">
        <v>2503426</v>
      </c>
      <c r="BF121" s="877">
        <v>2374525</v>
      </c>
      <c r="BG121" s="877">
        <v>2374525</v>
      </c>
      <c r="BH121" s="877">
        <v>2323451</v>
      </c>
      <c r="BI121" s="877">
        <v>2323451</v>
      </c>
      <c r="BJ121" s="877">
        <v>2318034</v>
      </c>
      <c r="BK121" s="877">
        <v>858746</v>
      </c>
      <c r="BL121" s="877">
        <v>858746</v>
      </c>
      <c r="BM121" s="877">
        <v>858746</v>
      </c>
      <c r="BN121" s="877">
        <v>858746</v>
      </c>
      <c r="BO121" s="877">
        <v>0</v>
      </c>
      <c r="BP121" s="877">
        <v>0</v>
      </c>
      <c r="BQ121" s="877">
        <v>0</v>
      </c>
      <c r="BR121" s="877">
        <v>0</v>
      </c>
      <c r="BS121" s="877">
        <v>0</v>
      </c>
      <c r="BT121" s="878">
        <v>0</v>
      </c>
      <c r="BU121" s="160"/>
    </row>
    <row r="122" spans="2:73" ht="15.75">
      <c r="B122" s="875"/>
      <c r="C122" s="875"/>
      <c r="D122" s="875" t="s">
        <v>97</v>
      </c>
      <c r="E122" s="875" t="s">
        <v>1169</v>
      </c>
      <c r="F122" s="875"/>
      <c r="G122" s="875"/>
      <c r="H122" s="875">
        <v>2015</v>
      </c>
      <c r="I122" s="625" t="s">
        <v>578</v>
      </c>
      <c r="J122" s="625" t="s">
        <v>592</v>
      </c>
      <c r="K122" s="50"/>
      <c r="L122" s="876"/>
      <c r="M122" s="877"/>
      <c r="N122" s="877"/>
      <c r="O122" s="877"/>
      <c r="P122" s="877">
        <v>5</v>
      </c>
      <c r="Q122" s="877">
        <v>5</v>
      </c>
      <c r="R122" s="877">
        <v>5</v>
      </c>
      <c r="S122" s="877">
        <v>5</v>
      </c>
      <c r="T122" s="877">
        <v>2</v>
      </c>
      <c r="U122" s="877">
        <v>0</v>
      </c>
      <c r="V122" s="877">
        <v>0</v>
      </c>
      <c r="W122" s="877">
        <v>0</v>
      </c>
      <c r="X122" s="877">
        <v>0</v>
      </c>
      <c r="Y122" s="877">
        <v>0</v>
      </c>
      <c r="Z122" s="877">
        <v>0</v>
      </c>
      <c r="AA122" s="877">
        <v>0</v>
      </c>
      <c r="AB122" s="877">
        <v>0</v>
      </c>
      <c r="AC122" s="877">
        <v>0</v>
      </c>
      <c r="AD122" s="877">
        <v>0</v>
      </c>
      <c r="AE122" s="877">
        <v>0</v>
      </c>
      <c r="AF122" s="877">
        <v>0</v>
      </c>
      <c r="AG122" s="877">
        <v>0</v>
      </c>
      <c r="AH122" s="877">
        <v>0</v>
      </c>
      <c r="AI122" s="877">
        <v>0</v>
      </c>
      <c r="AJ122" s="877">
        <v>0</v>
      </c>
      <c r="AK122" s="877">
        <v>0</v>
      </c>
      <c r="AL122" s="877">
        <v>0</v>
      </c>
      <c r="AM122" s="877">
        <v>0</v>
      </c>
      <c r="AN122" s="877">
        <v>0</v>
      </c>
      <c r="AO122" s="877">
        <v>0</v>
      </c>
      <c r="AP122" s="50"/>
      <c r="AQ122" s="876"/>
      <c r="AR122" s="877"/>
      <c r="AS122" s="877"/>
      <c r="AT122" s="877"/>
      <c r="AU122" s="877">
        <v>34312</v>
      </c>
      <c r="AV122" s="877">
        <v>34312</v>
      </c>
      <c r="AW122" s="877">
        <v>34312</v>
      </c>
      <c r="AX122" s="877">
        <v>34312</v>
      </c>
      <c r="AY122" s="877">
        <v>16686</v>
      </c>
      <c r="AZ122" s="877">
        <v>0</v>
      </c>
      <c r="BA122" s="877">
        <v>0</v>
      </c>
      <c r="BB122" s="877">
        <v>0</v>
      </c>
      <c r="BC122" s="877">
        <v>0</v>
      </c>
      <c r="BD122" s="877">
        <v>0</v>
      </c>
      <c r="BE122" s="877">
        <v>0</v>
      </c>
      <c r="BF122" s="877">
        <v>0</v>
      </c>
      <c r="BG122" s="877">
        <v>0</v>
      </c>
      <c r="BH122" s="877">
        <v>0</v>
      </c>
      <c r="BI122" s="877">
        <v>0</v>
      </c>
      <c r="BJ122" s="877">
        <v>0</v>
      </c>
      <c r="BK122" s="877">
        <v>0</v>
      </c>
      <c r="BL122" s="877">
        <v>0</v>
      </c>
      <c r="BM122" s="877">
        <v>0</v>
      </c>
      <c r="BN122" s="877">
        <v>0</v>
      </c>
      <c r="BO122" s="877">
        <v>0</v>
      </c>
      <c r="BP122" s="877">
        <v>0</v>
      </c>
      <c r="BQ122" s="877">
        <v>0</v>
      </c>
      <c r="BR122" s="877">
        <v>0</v>
      </c>
      <c r="BS122" s="877">
        <v>0</v>
      </c>
      <c r="BT122" s="878">
        <v>0</v>
      </c>
      <c r="BU122" s="160"/>
    </row>
    <row r="123" spans="2:73">
      <c r="B123" s="875"/>
      <c r="C123" s="875"/>
      <c r="D123" s="875" t="s">
        <v>664</v>
      </c>
      <c r="E123" s="875" t="s">
        <v>1169</v>
      </c>
      <c r="F123" s="875"/>
      <c r="G123" s="875"/>
      <c r="H123" s="875">
        <v>2015</v>
      </c>
      <c r="I123" s="625" t="s">
        <v>578</v>
      </c>
      <c r="J123" s="625" t="s">
        <v>592</v>
      </c>
      <c r="K123" s="50"/>
      <c r="L123" s="876"/>
      <c r="M123" s="877"/>
      <c r="N123" s="877"/>
      <c r="O123" s="877"/>
      <c r="P123" s="877">
        <v>1408</v>
      </c>
      <c r="Q123" s="877">
        <v>1408</v>
      </c>
      <c r="R123" s="877">
        <v>1408</v>
      </c>
      <c r="S123" s="877">
        <v>1408</v>
      </c>
      <c r="T123" s="877">
        <v>1408</v>
      </c>
      <c r="U123" s="877">
        <v>1408</v>
      </c>
      <c r="V123" s="877">
        <v>1408</v>
      </c>
      <c r="W123" s="877">
        <v>1408</v>
      </c>
      <c r="X123" s="877">
        <v>1408</v>
      </c>
      <c r="Y123" s="877">
        <v>1408</v>
      </c>
      <c r="Z123" s="877">
        <v>1408</v>
      </c>
      <c r="AA123" s="877">
        <v>1408</v>
      </c>
      <c r="AB123" s="877">
        <v>1408</v>
      </c>
      <c r="AC123" s="877">
        <v>1408</v>
      </c>
      <c r="AD123" s="877">
        <v>1408</v>
      </c>
      <c r="AE123" s="877">
        <v>1408</v>
      </c>
      <c r="AF123" s="877">
        <v>1408</v>
      </c>
      <c r="AG123" s="877">
        <v>1408</v>
      </c>
      <c r="AH123" s="877">
        <v>1226</v>
      </c>
      <c r="AI123" s="877">
        <v>0</v>
      </c>
      <c r="AJ123" s="877">
        <v>0</v>
      </c>
      <c r="AK123" s="877">
        <v>0</v>
      </c>
      <c r="AL123" s="877">
        <v>0</v>
      </c>
      <c r="AM123" s="877">
        <v>0</v>
      </c>
      <c r="AN123" s="877">
        <v>0</v>
      </c>
      <c r="AO123" s="877">
        <v>0</v>
      </c>
      <c r="AP123" s="50"/>
      <c r="AQ123" s="876"/>
      <c r="AR123" s="877"/>
      <c r="AS123" s="877"/>
      <c r="AT123" s="877"/>
      <c r="AU123" s="877">
        <v>2627013</v>
      </c>
      <c r="AV123" s="877">
        <v>2627013</v>
      </c>
      <c r="AW123" s="877">
        <v>2627013</v>
      </c>
      <c r="AX123" s="877">
        <v>2627013</v>
      </c>
      <c r="AY123" s="877">
        <v>2627013</v>
      </c>
      <c r="AZ123" s="877">
        <v>2627013</v>
      </c>
      <c r="BA123" s="877">
        <v>2627013</v>
      </c>
      <c r="BB123" s="877">
        <v>2627013</v>
      </c>
      <c r="BC123" s="877">
        <v>2627013</v>
      </c>
      <c r="BD123" s="877">
        <v>2627013</v>
      </c>
      <c r="BE123" s="877">
        <v>2627013</v>
      </c>
      <c r="BF123" s="877">
        <v>2627013</v>
      </c>
      <c r="BG123" s="877">
        <v>2627013</v>
      </c>
      <c r="BH123" s="877">
        <v>2627013</v>
      </c>
      <c r="BI123" s="877">
        <v>2627013</v>
      </c>
      <c r="BJ123" s="877">
        <v>2627013</v>
      </c>
      <c r="BK123" s="877">
        <v>2627013</v>
      </c>
      <c r="BL123" s="877">
        <v>2627013</v>
      </c>
      <c r="BM123" s="877">
        <v>2464111</v>
      </c>
      <c r="BN123" s="877">
        <v>0</v>
      </c>
      <c r="BO123" s="877">
        <v>0</v>
      </c>
      <c r="BP123" s="877">
        <v>0</v>
      </c>
      <c r="BQ123" s="877">
        <v>0</v>
      </c>
      <c r="BR123" s="877">
        <v>0</v>
      </c>
      <c r="BS123" s="877">
        <v>0</v>
      </c>
      <c r="BT123" s="878">
        <v>0</v>
      </c>
    </row>
    <row r="124" spans="2:73">
      <c r="B124" s="875"/>
      <c r="C124" s="875"/>
      <c r="D124" s="875" t="s">
        <v>98</v>
      </c>
      <c r="E124" s="875" t="s">
        <v>1169</v>
      </c>
      <c r="F124" s="875"/>
      <c r="G124" s="875"/>
      <c r="H124" s="875">
        <v>2015</v>
      </c>
      <c r="I124" s="625" t="s">
        <v>578</v>
      </c>
      <c r="J124" s="625" t="s">
        <v>592</v>
      </c>
      <c r="K124" s="50"/>
      <c r="L124" s="876"/>
      <c r="M124" s="877"/>
      <c r="N124" s="877"/>
      <c r="O124" s="877"/>
      <c r="P124" s="877">
        <v>365</v>
      </c>
      <c r="Q124" s="877">
        <v>365</v>
      </c>
      <c r="R124" s="877">
        <v>365</v>
      </c>
      <c r="S124" s="877">
        <v>365</v>
      </c>
      <c r="T124" s="877">
        <v>365</v>
      </c>
      <c r="U124" s="877">
        <v>365</v>
      </c>
      <c r="V124" s="877">
        <v>365</v>
      </c>
      <c r="W124" s="877">
        <v>365</v>
      </c>
      <c r="X124" s="877">
        <v>365</v>
      </c>
      <c r="Y124" s="877">
        <v>365</v>
      </c>
      <c r="Z124" s="877">
        <v>365</v>
      </c>
      <c r="AA124" s="877">
        <v>365</v>
      </c>
      <c r="AB124" s="877">
        <v>365</v>
      </c>
      <c r="AC124" s="877">
        <v>365</v>
      </c>
      <c r="AD124" s="877">
        <v>365</v>
      </c>
      <c r="AE124" s="877">
        <v>365</v>
      </c>
      <c r="AF124" s="877">
        <v>365</v>
      </c>
      <c r="AG124" s="877">
        <v>365</v>
      </c>
      <c r="AH124" s="877">
        <v>365</v>
      </c>
      <c r="AI124" s="877">
        <v>365</v>
      </c>
      <c r="AJ124" s="877">
        <v>296</v>
      </c>
      <c r="AK124" s="877">
        <v>296</v>
      </c>
      <c r="AL124" s="877">
        <v>296</v>
      </c>
      <c r="AM124" s="877">
        <v>0</v>
      </c>
      <c r="AN124" s="877">
        <v>0</v>
      </c>
      <c r="AO124" s="877">
        <v>0</v>
      </c>
      <c r="AP124" s="50"/>
      <c r="AQ124" s="876"/>
      <c r="AR124" s="877"/>
      <c r="AS124" s="877"/>
      <c r="AT124" s="877"/>
      <c r="AU124" s="877">
        <v>1775510</v>
      </c>
      <c r="AV124" s="877">
        <v>1775510</v>
      </c>
      <c r="AW124" s="877">
        <v>1775510</v>
      </c>
      <c r="AX124" s="877">
        <v>1775510</v>
      </c>
      <c r="AY124" s="877">
        <v>1775510</v>
      </c>
      <c r="AZ124" s="877">
        <v>1775510</v>
      </c>
      <c r="BA124" s="877">
        <v>1775510</v>
      </c>
      <c r="BB124" s="877">
        <v>1775510</v>
      </c>
      <c r="BC124" s="877">
        <v>1775510</v>
      </c>
      <c r="BD124" s="877">
        <v>1775510</v>
      </c>
      <c r="BE124" s="877">
        <v>1775226</v>
      </c>
      <c r="BF124" s="877">
        <v>1775226</v>
      </c>
      <c r="BG124" s="877">
        <v>1775226</v>
      </c>
      <c r="BH124" s="877">
        <v>1775226</v>
      </c>
      <c r="BI124" s="877">
        <v>1775226</v>
      </c>
      <c r="BJ124" s="877">
        <v>1775226</v>
      </c>
      <c r="BK124" s="877">
        <v>1775226</v>
      </c>
      <c r="BL124" s="877">
        <v>1775226</v>
      </c>
      <c r="BM124" s="877">
        <v>1775226</v>
      </c>
      <c r="BN124" s="877">
        <v>1775226</v>
      </c>
      <c r="BO124" s="877">
        <v>731307</v>
      </c>
      <c r="BP124" s="877">
        <v>731307</v>
      </c>
      <c r="BQ124" s="877">
        <v>731307</v>
      </c>
      <c r="BR124" s="877">
        <v>0</v>
      </c>
      <c r="BS124" s="877">
        <v>0</v>
      </c>
      <c r="BT124" s="878">
        <v>0</v>
      </c>
    </row>
    <row r="125" spans="2:73">
      <c r="B125" s="875"/>
      <c r="C125" s="875"/>
      <c r="D125" s="875" t="s">
        <v>99</v>
      </c>
      <c r="E125" s="875" t="s">
        <v>1169</v>
      </c>
      <c r="F125" s="875"/>
      <c r="G125" s="875"/>
      <c r="H125" s="875">
        <v>2015</v>
      </c>
      <c r="I125" s="625" t="s">
        <v>578</v>
      </c>
      <c r="J125" s="625" t="s">
        <v>592</v>
      </c>
      <c r="K125" s="50"/>
      <c r="L125" s="876"/>
      <c r="M125" s="877"/>
      <c r="N125" s="877"/>
      <c r="O125" s="877"/>
      <c r="P125" s="877">
        <v>171</v>
      </c>
      <c r="Q125" s="877">
        <v>171</v>
      </c>
      <c r="R125" s="877">
        <v>171</v>
      </c>
      <c r="S125" s="877">
        <v>171</v>
      </c>
      <c r="T125" s="877">
        <v>0</v>
      </c>
      <c r="U125" s="877">
        <v>0</v>
      </c>
      <c r="V125" s="877">
        <v>0</v>
      </c>
      <c r="W125" s="877">
        <v>0</v>
      </c>
      <c r="X125" s="877">
        <v>0</v>
      </c>
      <c r="Y125" s="877">
        <v>0</v>
      </c>
      <c r="Z125" s="877">
        <v>0</v>
      </c>
      <c r="AA125" s="877">
        <v>0</v>
      </c>
      <c r="AB125" s="877">
        <v>0</v>
      </c>
      <c r="AC125" s="877">
        <v>0</v>
      </c>
      <c r="AD125" s="877">
        <v>0</v>
      </c>
      <c r="AE125" s="877">
        <v>0</v>
      </c>
      <c r="AF125" s="877">
        <v>0</v>
      </c>
      <c r="AG125" s="877">
        <v>0</v>
      </c>
      <c r="AH125" s="877">
        <v>0</v>
      </c>
      <c r="AI125" s="877">
        <v>0</v>
      </c>
      <c r="AJ125" s="877">
        <v>0</v>
      </c>
      <c r="AK125" s="877">
        <v>0</v>
      </c>
      <c r="AL125" s="877">
        <v>0</v>
      </c>
      <c r="AM125" s="877">
        <v>0</v>
      </c>
      <c r="AN125" s="877">
        <v>0</v>
      </c>
      <c r="AO125" s="877">
        <v>0</v>
      </c>
      <c r="AP125" s="50"/>
      <c r="AQ125" s="876"/>
      <c r="AR125" s="877"/>
      <c r="AS125" s="877"/>
      <c r="AT125" s="877"/>
      <c r="AU125" s="877">
        <v>802189</v>
      </c>
      <c r="AV125" s="877">
        <v>802189</v>
      </c>
      <c r="AW125" s="877">
        <v>802189</v>
      </c>
      <c r="AX125" s="877">
        <v>802189</v>
      </c>
      <c r="AY125" s="877">
        <v>0</v>
      </c>
      <c r="AZ125" s="877">
        <v>0</v>
      </c>
      <c r="BA125" s="877">
        <v>0</v>
      </c>
      <c r="BB125" s="877">
        <v>0</v>
      </c>
      <c r="BC125" s="877">
        <v>0</v>
      </c>
      <c r="BD125" s="877">
        <v>0</v>
      </c>
      <c r="BE125" s="877">
        <v>0</v>
      </c>
      <c r="BF125" s="877">
        <v>0</v>
      </c>
      <c r="BG125" s="877">
        <v>0</v>
      </c>
      <c r="BH125" s="877">
        <v>0</v>
      </c>
      <c r="BI125" s="877">
        <v>0</v>
      </c>
      <c r="BJ125" s="877">
        <v>0</v>
      </c>
      <c r="BK125" s="877">
        <v>0</v>
      </c>
      <c r="BL125" s="877">
        <v>0</v>
      </c>
      <c r="BM125" s="877">
        <v>0</v>
      </c>
      <c r="BN125" s="877">
        <v>0</v>
      </c>
      <c r="BO125" s="877">
        <v>0</v>
      </c>
      <c r="BP125" s="877">
        <v>0</v>
      </c>
      <c r="BQ125" s="877">
        <v>0</v>
      </c>
      <c r="BR125" s="877">
        <v>0</v>
      </c>
      <c r="BS125" s="877">
        <v>0</v>
      </c>
      <c r="BT125" s="878">
        <v>0</v>
      </c>
    </row>
    <row r="126" spans="2:73">
      <c r="B126" s="875"/>
      <c r="C126" s="875"/>
      <c r="D126" s="875" t="s">
        <v>100</v>
      </c>
      <c r="E126" s="875" t="s">
        <v>1169</v>
      </c>
      <c r="F126" s="875"/>
      <c r="G126" s="875"/>
      <c r="H126" s="875">
        <v>2015</v>
      </c>
      <c r="I126" s="625" t="s">
        <v>578</v>
      </c>
      <c r="J126" s="625" t="s">
        <v>592</v>
      </c>
      <c r="K126" s="50"/>
      <c r="L126" s="876"/>
      <c r="M126" s="877"/>
      <c r="N126" s="877"/>
      <c r="O126" s="877"/>
      <c r="P126" s="877">
        <v>2674</v>
      </c>
      <c r="Q126" s="877">
        <v>2674</v>
      </c>
      <c r="R126" s="877">
        <v>2659</v>
      </c>
      <c r="S126" s="877">
        <v>2659</v>
      </c>
      <c r="T126" s="877">
        <v>2659</v>
      </c>
      <c r="U126" s="877">
        <v>2659</v>
      </c>
      <c r="V126" s="877">
        <v>2516</v>
      </c>
      <c r="W126" s="877">
        <v>2516</v>
      </c>
      <c r="X126" s="877">
        <v>2381</v>
      </c>
      <c r="Y126" s="877">
        <v>1915</v>
      </c>
      <c r="Z126" s="877">
        <v>740</v>
      </c>
      <c r="AA126" s="877">
        <v>704</v>
      </c>
      <c r="AB126" s="877">
        <v>260</v>
      </c>
      <c r="AC126" s="877">
        <v>235</v>
      </c>
      <c r="AD126" s="877">
        <v>235</v>
      </c>
      <c r="AE126" s="877">
        <v>190</v>
      </c>
      <c r="AF126" s="877">
        <v>102</v>
      </c>
      <c r="AG126" s="877">
        <v>102</v>
      </c>
      <c r="AH126" s="877">
        <v>102</v>
      </c>
      <c r="AI126" s="877">
        <v>102</v>
      </c>
      <c r="AJ126" s="877">
        <v>0</v>
      </c>
      <c r="AK126" s="877">
        <v>0</v>
      </c>
      <c r="AL126" s="877">
        <v>0</v>
      </c>
      <c r="AM126" s="877">
        <v>0</v>
      </c>
      <c r="AN126" s="877">
        <v>0</v>
      </c>
      <c r="AO126" s="877">
        <v>0</v>
      </c>
      <c r="AP126" s="50"/>
      <c r="AQ126" s="876"/>
      <c r="AR126" s="877"/>
      <c r="AS126" s="877"/>
      <c r="AT126" s="877"/>
      <c r="AU126" s="877">
        <v>18648972</v>
      </c>
      <c r="AV126" s="877">
        <v>18648972</v>
      </c>
      <c r="AW126" s="877">
        <v>18602122</v>
      </c>
      <c r="AX126" s="877">
        <v>18602122</v>
      </c>
      <c r="AY126" s="877">
        <v>18602122</v>
      </c>
      <c r="AZ126" s="877">
        <v>18600471</v>
      </c>
      <c r="BA126" s="877">
        <v>17652851</v>
      </c>
      <c r="BB126" s="877">
        <v>17652851</v>
      </c>
      <c r="BC126" s="877">
        <v>17112620</v>
      </c>
      <c r="BD126" s="877">
        <v>13961803</v>
      </c>
      <c r="BE126" s="877">
        <v>5862165</v>
      </c>
      <c r="BF126" s="877">
        <v>5429621</v>
      </c>
      <c r="BG126" s="877">
        <v>1872375</v>
      </c>
      <c r="BH126" s="877">
        <v>1793712</v>
      </c>
      <c r="BI126" s="877">
        <v>1793712</v>
      </c>
      <c r="BJ126" s="877">
        <v>1291649</v>
      </c>
      <c r="BK126" s="877">
        <v>274319</v>
      </c>
      <c r="BL126" s="877">
        <v>274319</v>
      </c>
      <c r="BM126" s="877">
        <v>274319</v>
      </c>
      <c r="BN126" s="877">
        <v>274319</v>
      </c>
      <c r="BO126" s="877">
        <v>0</v>
      </c>
      <c r="BP126" s="877">
        <v>0</v>
      </c>
      <c r="BQ126" s="877">
        <v>0</v>
      </c>
      <c r="BR126" s="877">
        <v>0</v>
      </c>
      <c r="BS126" s="877">
        <v>0</v>
      </c>
      <c r="BT126" s="878">
        <v>0</v>
      </c>
    </row>
    <row r="127" spans="2:73">
      <c r="B127" s="875"/>
      <c r="C127" s="875"/>
      <c r="D127" s="875" t="s">
        <v>101</v>
      </c>
      <c r="E127" s="875" t="s">
        <v>1169</v>
      </c>
      <c r="F127" s="875"/>
      <c r="G127" s="875"/>
      <c r="H127" s="875">
        <v>2015</v>
      </c>
      <c r="I127" s="625" t="s">
        <v>578</v>
      </c>
      <c r="J127" s="625" t="s">
        <v>592</v>
      </c>
      <c r="K127" s="50"/>
      <c r="L127" s="876"/>
      <c r="M127" s="877"/>
      <c r="N127" s="877"/>
      <c r="O127" s="877"/>
      <c r="P127" s="877">
        <v>339</v>
      </c>
      <c r="Q127" s="877">
        <v>315</v>
      </c>
      <c r="R127" s="877">
        <v>205</v>
      </c>
      <c r="S127" s="877">
        <v>201</v>
      </c>
      <c r="T127" s="877">
        <v>201</v>
      </c>
      <c r="U127" s="877">
        <v>201</v>
      </c>
      <c r="V127" s="877">
        <v>201</v>
      </c>
      <c r="W127" s="877">
        <v>201</v>
      </c>
      <c r="X127" s="877">
        <v>201</v>
      </c>
      <c r="Y127" s="877">
        <v>201</v>
      </c>
      <c r="Z127" s="877">
        <v>198</v>
      </c>
      <c r="AA127" s="877">
        <v>81</v>
      </c>
      <c r="AB127" s="877">
        <v>0</v>
      </c>
      <c r="AC127" s="877">
        <v>0</v>
      </c>
      <c r="AD127" s="877">
        <v>0</v>
      </c>
      <c r="AE127" s="877">
        <v>0</v>
      </c>
      <c r="AF127" s="877">
        <v>0</v>
      </c>
      <c r="AG127" s="877">
        <v>0</v>
      </c>
      <c r="AH127" s="877">
        <v>0</v>
      </c>
      <c r="AI127" s="877">
        <v>0</v>
      </c>
      <c r="AJ127" s="877">
        <v>0</v>
      </c>
      <c r="AK127" s="877">
        <v>0</v>
      </c>
      <c r="AL127" s="877">
        <v>0</v>
      </c>
      <c r="AM127" s="877">
        <v>0</v>
      </c>
      <c r="AN127" s="877">
        <v>0</v>
      </c>
      <c r="AO127" s="877">
        <v>0</v>
      </c>
      <c r="AP127" s="50"/>
      <c r="AQ127" s="876"/>
      <c r="AR127" s="877"/>
      <c r="AS127" s="877"/>
      <c r="AT127" s="877"/>
      <c r="AU127" s="877">
        <v>1497164</v>
      </c>
      <c r="AV127" s="877">
        <v>1376361</v>
      </c>
      <c r="AW127" s="877">
        <v>935568</v>
      </c>
      <c r="AX127" s="877">
        <v>920965</v>
      </c>
      <c r="AY127" s="877">
        <v>920965</v>
      </c>
      <c r="AZ127" s="877">
        <v>920965</v>
      </c>
      <c r="BA127" s="877">
        <v>920965</v>
      </c>
      <c r="BB127" s="877">
        <v>920965</v>
      </c>
      <c r="BC127" s="877">
        <v>920965</v>
      </c>
      <c r="BD127" s="877">
        <v>920965</v>
      </c>
      <c r="BE127" s="877">
        <v>888548</v>
      </c>
      <c r="BF127" s="877">
        <v>322850</v>
      </c>
      <c r="BG127" s="877">
        <v>0</v>
      </c>
      <c r="BH127" s="877">
        <v>0</v>
      </c>
      <c r="BI127" s="877">
        <v>0</v>
      </c>
      <c r="BJ127" s="877">
        <v>0</v>
      </c>
      <c r="BK127" s="877">
        <v>0</v>
      </c>
      <c r="BL127" s="877">
        <v>0</v>
      </c>
      <c r="BM127" s="877">
        <v>0</v>
      </c>
      <c r="BN127" s="877">
        <v>0</v>
      </c>
      <c r="BO127" s="877">
        <v>0</v>
      </c>
      <c r="BP127" s="877">
        <v>0</v>
      </c>
      <c r="BQ127" s="877">
        <v>0</v>
      </c>
      <c r="BR127" s="877">
        <v>0</v>
      </c>
      <c r="BS127" s="877">
        <v>0</v>
      </c>
      <c r="BT127" s="878">
        <v>0</v>
      </c>
    </row>
    <row r="128" spans="2:73">
      <c r="B128" s="875"/>
      <c r="C128" s="875"/>
      <c r="D128" s="875" t="s">
        <v>102</v>
      </c>
      <c r="E128" s="875" t="s">
        <v>1169</v>
      </c>
      <c r="F128" s="875"/>
      <c r="G128" s="875"/>
      <c r="H128" s="875">
        <v>2015</v>
      </c>
      <c r="I128" s="625" t="s">
        <v>578</v>
      </c>
      <c r="J128" s="625" t="s">
        <v>592</v>
      </c>
      <c r="K128" s="50"/>
      <c r="L128" s="876"/>
      <c r="M128" s="877"/>
      <c r="N128" s="877"/>
      <c r="O128" s="877"/>
      <c r="P128" s="877">
        <v>105</v>
      </c>
      <c r="Q128" s="877">
        <v>105</v>
      </c>
      <c r="R128" s="877">
        <v>105</v>
      </c>
      <c r="S128" s="877">
        <v>105</v>
      </c>
      <c r="T128" s="877">
        <v>105</v>
      </c>
      <c r="U128" s="877">
        <v>105</v>
      </c>
      <c r="V128" s="877">
        <v>105</v>
      </c>
      <c r="W128" s="877">
        <v>105</v>
      </c>
      <c r="X128" s="877">
        <v>101</v>
      </c>
      <c r="Y128" s="877">
        <v>101</v>
      </c>
      <c r="Z128" s="877">
        <v>67</v>
      </c>
      <c r="AA128" s="877">
        <v>67</v>
      </c>
      <c r="AB128" s="877">
        <v>67</v>
      </c>
      <c r="AC128" s="877">
        <v>67</v>
      </c>
      <c r="AD128" s="877">
        <v>57</v>
      </c>
      <c r="AE128" s="877">
        <v>0</v>
      </c>
      <c r="AF128" s="877">
        <v>0</v>
      </c>
      <c r="AG128" s="877">
        <v>0</v>
      </c>
      <c r="AH128" s="877">
        <v>0</v>
      </c>
      <c r="AI128" s="877">
        <v>0</v>
      </c>
      <c r="AJ128" s="877">
        <v>0</v>
      </c>
      <c r="AK128" s="877">
        <v>0</v>
      </c>
      <c r="AL128" s="877">
        <v>0</v>
      </c>
      <c r="AM128" s="877">
        <v>0</v>
      </c>
      <c r="AN128" s="877">
        <v>0</v>
      </c>
      <c r="AO128" s="877">
        <v>0</v>
      </c>
      <c r="AP128" s="50"/>
      <c r="AQ128" s="876"/>
      <c r="AR128" s="877"/>
      <c r="AS128" s="877"/>
      <c r="AT128" s="877"/>
      <c r="AU128" s="877">
        <v>699864</v>
      </c>
      <c r="AV128" s="877">
        <v>699864</v>
      </c>
      <c r="AW128" s="877">
        <v>699864</v>
      </c>
      <c r="AX128" s="877">
        <v>699864</v>
      </c>
      <c r="AY128" s="877">
        <v>699864</v>
      </c>
      <c r="AZ128" s="877">
        <v>699864</v>
      </c>
      <c r="BA128" s="877">
        <v>699864</v>
      </c>
      <c r="BB128" s="877">
        <v>699864</v>
      </c>
      <c r="BC128" s="877">
        <v>686121</v>
      </c>
      <c r="BD128" s="877">
        <v>686121</v>
      </c>
      <c r="BE128" s="877">
        <v>474876</v>
      </c>
      <c r="BF128" s="877">
        <v>474876</v>
      </c>
      <c r="BG128" s="877">
        <v>474876</v>
      </c>
      <c r="BH128" s="877">
        <v>474876</v>
      </c>
      <c r="BI128" s="877">
        <v>437085</v>
      </c>
      <c r="BJ128" s="877">
        <v>0</v>
      </c>
      <c r="BK128" s="877">
        <v>0</v>
      </c>
      <c r="BL128" s="877">
        <v>0</v>
      </c>
      <c r="BM128" s="877">
        <v>0</v>
      </c>
      <c r="BN128" s="877">
        <v>0</v>
      </c>
      <c r="BO128" s="877">
        <v>0</v>
      </c>
      <c r="BP128" s="877">
        <v>0</v>
      </c>
      <c r="BQ128" s="877">
        <v>0</v>
      </c>
      <c r="BR128" s="877">
        <v>0</v>
      </c>
      <c r="BS128" s="877">
        <v>0</v>
      </c>
      <c r="BT128" s="878">
        <v>0</v>
      </c>
    </row>
    <row r="129" spans="2:72">
      <c r="B129" s="875"/>
      <c r="C129" s="875"/>
      <c r="D129" s="875" t="s">
        <v>103</v>
      </c>
      <c r="E129" s="875" t="s">
        <v>1169</v>
      </c>
      <c r="F129" s="875"/>
      <c r="G129" s="875"/>
      <c r="H129" s="875">
        <v>2015</v>
      </c>
      <c r="I129" s="625" t="s">
        <v>578</v>
      </c>
      <c r="J129" s="625" t="s">
        <v>592</v>
      </c>
      <c r="K129" s="50"/>
      <c r="L129" s="876"/>
      <c r="M129" s="877"/>
      <c r="N129" s="877"/>
      <c r="O129" s="877"/>
      <c r="P129" s="877">
        <v>0</v>
      </c>
      <c r="Q129" s="877">
        <v>0</v>
      </c>
      <c r="R129" s="877">
        <v>0</v>
      </c>
      <c r="S129" s="877">
        <v>0</v>
      </c>
      <c r="T129" s="877">
        <v>0</v>
      </c>
      <c r="U129" s="877">
        <v>0</v>
      </c>
      <c r="V129" s="877">
        <v>0</v>
      </c>
      <c r="W129" s="877">
        <v>0</v>
      </c>
      <c r="X129" s="877">
        <v>0</v>
      </c>
      <c r="Y129" s="877">
        <v>0</v>
      </c>
      <c r="Z129" s="877">
        <v>0</v>
      </c>
      <c r="AA129" s="877">
        <v>0</v>
      </c>
      <c r="AB129" s="877">
        <v>0</v>
      </c>
      <c r="AC129" s="877">
        <v>0</v>
      </c>
      <c r="AD129" s="877">
        <v>0</v>
      </c>
      <c r="AE129" s="877">
        <v>0</v>
      </c>
      <c r="AF129" s="877">
        <v>0</v>
      </c>
      <c r="AG129" s="877">
        <v>0</v>
      </c>
      <c r="AH129" s="877">
        <v>0</v>
      </c>
      <c r="AI129" s="877">
        <v>0</v>
      </c>
      <c r="AJ129" s="877">
        <v>0</v>
      </c>
      <c r="AK129" s="877">
        <v>0</v>
      </c>
      <c r="AL129" s="877">
        <v>0</v>
      </c>
      <c r="AM129" s="877">
        <v>0</v>
      </c>
      <c r="AN129" s="877">
        <v>0</v>
      </c>
      <c r="AO129" s="877">
        <v>0</v>
      </c>
      <c r="AP129" s="50"/>
      <c r="AQ129" s="876"/>
      <c r="AR129" s="877"/>
      <c r="AS129" s="877"/>
      <c r="AT129" s="877"/>
      <c r="AU129" s="877">
        <v>0</v>
      </c>
      <c r="AV129" s="877">
        <v>0</v>
      </c>
      <c r="AW129" s="877">
        <v>0</v>
      </c>
      <c r="AX129" s="877">
        <v>0</v>
      </c>
      <c r="AY129" s="877">
        <v>0</v>
      </c>
      <c r="AZ129" s="877">
        <v>0</v>
      </c>
      <c r="BA129" s="877">
        <v>0</v>
      </c>
      <c r="BB129" s="877">
        <v>0</v>
      </c>
      <c r="BC129" s="877">
        <v>0</v>
      </c>
      <c r="BD129" s="877">
        <v>0</v>
      </c>
      <c r="BE129" s="877">
        <v>0</v>
      </c>
      <c r="BF129" s="877">
        <v>0</v>
      </c>
      <c r="BG129" s="877">
        <v>0</v>
      </c>
      <c r="BH129" s="877">
        <v>0</v>
      </c>
      <c r="BI129" s="877">
        <v>0</v>
      </c>
      <c r="BJ129" s="877">
        <v>0</v>
      </c>
      <c r="BK129" s="877">
        <v>0</v>
      </c>
      <c r="BL129" s="877">
        <v>0</v>
      </c>
      <c r="BM129" s="877">
        <v>0</v>
      </c>
      <c r="BN129" s="877">
        <v>0</v>
      </c>
      <c r="BO129" s="877">
        <v>0</v>
      </c>
      <c r="BP129" s="877">
        <v>0</v>
      </c>
      <c r="BQ129" s="877">
        <v>0</v>
      </c>
      <c r="BR129" s="877">
        <v>0</v>
      </c>
      <c r="BS129" s="877">
        <v>0</v>
      </c>
      <c r="BT129" s="878">
        <v>0</v>
      </c>
    </row>
    <row r="130" spans="2:72">
      <c r="B130" s="875"/>
      <c r="C130" s="875"/>
      <c r="D130" s="875" t="s">
        <v>104</v>
      </c>
      <c r="E130" s="875" t="s">
        <v>1169</v>
      </c>
      <c r="F130" s="875"/>
      <c r="G130" s="875"/>
      <c r="H130" s="875">
        <v>2015</v>
      </c>
      <c r="I130" s="625" t="s">
        <v>578</v>
      </c>
      <c r="J130" s="625" t="s">
        <v>592</v>
      </c>
      <c r="K130" s="50"/>
      <c r="L130" s="876"/>
      <c r="M130" s="877"/>
      <c r="N130" s="877"/>
      <c r="O130" s="877"/>
      <c r="P130" s="877">
        <v>0</v>
      </c>
      <c r="Q130" s="877">
        <v>0</v>
      </c>
      <c r="R130" s="877">
        <v>0</v>
      </c>
      <c r="S130" s="877">
        <v>0</v>
      </c>
      <c r="T130" s="877">
        <v>0</v>
      </c>
      <c r="U130" s="877">
        <v>0</v>
      </c>
      <c r="V130" s="877">
        <v>0</v>
      </c>
      <c r="W130" s="877">
        <v>0</v>
      </c>
      <c r="X130" s="877">
        <v>0</v>
      </c>
      <c r="Y130" s="877">
        <v>0</v>
      </c>
      <c r="Z130" s="877">
        <v>0</v>
      </c>
      <c r="AA130" s="877">
        <v>0</v>
      </c>
      <c r="AB130" s="877">
        <v>0</v>
      </c>
      <c r="AC130" s="877">
        <v>0</v>
      </c>
      <c r="AD130" s="877">
        <v>0</v>
      </c>
      <c r="AE130" s="877">
        <v>0</v>
      </c>
      <c r="AF130" s="877">
        <v>0</v>
      </c>
      <c r="AG130" s="877">
        <v>0</v>
      </c>
      <c r="AH130" s="877">
        <v>0</v>
      </c>
      <c r="AI130" s="877">
        <v>0</v>
      </c>
      <c r="AJ130" s="877">
        <v>0</v>
      </c>
      <c r="AK130" s="877">
        <v>0</v>
      </c>
      <c r="AL130" s="877">
        <v>0</v>
      </c>
      <c r="AM130" s="877">
        <v>0</v>
      </c>
      <c r="AN130" s="877">
        <v>0</v>
      </c>
      <c r="AO130" s="877">
        <v>0</v>
      </c>
      <c r="AP130" s="50"/>
      <c r="AQ130" s="876"/>
      <c r="AR130" s="877"/>
      <c r="AS130" s="877"/>
      <c r="AT130" s="877"/>
      <c r="AU130" s="877">
        <v>0</v>
      </c>
      <c r="AV130" s="877">
        <v>0</v>
      </c>
      <c r="AW130" s="877">
        <v>0</v>
      </c>
      <c r="AX130" s="877">
        <v>0</v>
      </c>
      <c r="AY130" s="877">
        <v>0</v>
      </c>
      <c r="AZ130" s="877">
        <v>0</v>
      </c>
      <c r="BA130" s="877">
        <v>0</v>
      </c>
      <c r="BB130" s="877">
        <v>0</v>
      </c>
      <c r="BC130" s="877">
        <v>0</v>
      </c>
      <c r="BD130" s="877">
        <v>0</v>
      </c>
      <c r="BE130" s="877">
        <v>0</v>
      </c>
      <c r="BF130" s="877">
        <v>0</v>
      </c>
      <c r="BG130" s="877">
        <v>0</v>
      </c>
      <c r="BH130" s="877">
        <v>0</v>
      </c>
      <c r="BI130" s="877">
        <v>0</v>
      </c>
      <c r="BJ130" s="877">
        <v>0</v>
      </c>
      <c r="BK130" s="877">
        <v>0</v>
      </c>
      <c r="BL130" s="877">
        <v>0</v>
      </c>
      <c r="BM130" s="877">
        <v>0</v>
      </c>
      <c r="BN130" s="877">
        <v>0</v>
      </c>
      <c r="BO130" s="877">
        <v>0</v>
      </c>
      <c r="BP130" s="877">
        <v>0</v>
      </c>
      <c r="BQ130" s="877">
        <v>0</v>
      </c>
      <c r="BR130" s="877">
        <v>0</v>
      </c>
      <c r="BS130" s="877">
        <v>0</v>
      </c>
      <c r="BT130" s="878">
        <v>0</v>
      </c>
    </row>
    <row r="131" spans="2:72">
      <c r="B131" s="875"/>
      <c r="C131" s="875"/>
      <c r="D131" s="875" t="s">
        <v>106</v>
      </c>
      <c r="E131" s="875" t="s">
        <v>1169</v>
      </c>
      <c r="F131" s="875"/>
      <c r="G131" s="875"/>
      <c r="H131" s="875">
        <v>2015</v>
      </c>
      <c r="I131" s="625" t="s">
        <v>578</v>
      </c>
      <c r="J131" s="625" t="s">
        <v>592</v>
      </c>
      <c r="K131" s="50"/>
      <c r="L131" s="876"/>
      <c r="M131" s="877"/>
      <c r="N131" s="877"/>
      <c r="O131" s="877"/>
      <c r="P131" s="877">
        <v>17</v>
      </c>
      <c r="Q131" s="877">
        <v>17</v>
      </c>
      <c r="R131" s="877">
        <v>17</v>
      </c>
      <c r="S131" s="877">
        <v>17</v>
      </c>
      <c r="T131" s="877">
        <v>17</v>
      </c>
      <c r="U131" s="877">
        <v>17</v>
      </c>
      <c r="V131" s="877">
        <v>17</v>
      </c>
      <c r="W131" s="877">
        <v>17</v>
      </c>
      <c r="X131" s="877">
        <v>17</v>
      </c>
      <c r="Y131" s="877">
        <v>17</v>
      </c>
      <c r="Z131" s="877">
        <v>0</v>
      </c>
      <c r="AA131" s="877">
        <v>0</v>
      </c>
      <c r="AB131" s="877">
        <v>0</v>
      </c>
      <c r="AC131" s="877">
        <v>0</v>
      </c>
      <c r="AD131" s="877">
        <v>0</v>
      </c>
      <c r="AE131" s="877">
        <v>0</v>
      </c>
      <c r="AF131" s="877">
        <v>0</v>
      </c>
      <c r="AG131" s="877">
        <v>0</v>
      </c>
      <c r="AH131" s="877">
        <v>0</v>
      </c>
      <c r="AI131" s="877">
        <v>0</v>
      </c>
      <c r="AJ131" s="877">
        <v>0</v>
      </c>
      <c r="AK131" s="877">
        <v>0</v>
      </c>
      <c r="AL131" s="877">
        <v>0</v>
      </c>
      <c r="AM131" s="877">
        <v>0</v>
      </c>
      <c r="AN131" s="877">
        <v>0</v>
      </c>
      <c r="AO131" s="877">
        <v>0</v>
      </c>
      <c r="AP131" s="50"/>
      <c r="AQ131" s="876"/>
      <c r="AR131" s="877"/>
      <c r="AS131" s="877"/>
      <c r="AT131" s="877"/>
      <c r="AU131" s="877">
        <v>59246</v>
      </c>
      <c r="AV131" s="877">
        <v>59246</v>
      </c>
      <c r="AW131" s="877">
        <v>59246</v>
      </c>
      <c r="AX131" s="877">
        <v>59246</v>
      </c>
      <c r="AY131" s="877">
        <v>59246</v>
      </c>
      <c r="AZ131" s="877">
        <v>59246</v>
      </c>
      <c r="BA131" s="877">
        <v>59246</v>
      </c>
      <c r="BB131" s="877">
        <v>59246</v>
      </c>
      <c r="BC131" s="877">
        <v>59246</v>
      </c>
      <c r="BD131" s="877">
        <v>59246</v>
      </c>
      <c r="BE131" s="877">
        <v>0</v>
      </c>
      <c r="BF131" s="877">
        <v>0</v>
      </c>
      <c r="BG131" s="877">
        <v>0</v>
      </c>
      <c r="BH131" s="877">
        <v>0</v>
      </c>
      <c r="BI131" s="877">
        <v>0</v>
      </c>
      <c r="BJ131" s="877">
        <v>0</v>
      </c>
      <c r="BK131" s="877">
        <v>0</v>
      </c>
      <c r="BL131" s="877">
        <v>0</v>
      </c>
      <c r="BM131" s="877">
        <v>0</v>
      </c>
      <c r="BN131" s="877">
        <v>0</v>
      </c>
      <c r="BO131" s="877">
        <v>0</v>
      </c>
      <c r="BP131" s="877">
        <v>0</v>
      </c>
      <c r="BQ131" s="877">
        <v>0</v>
      </c>
      <c r="BR131" s="877">
        <v>0</v>
      </c>
      <c r="BS131" s="877">
        <v>0</v>
      </c>
      <c r="BT131" s="878">
        <v>0</v>
      </c>
    </row>
    <row r="132" spans="2:72">
      <c r="B132" s="875"/>
      <c r="C132" s="875"/>
      <c r="D132" s="875" t="s">
        <v>105</v>
      </c>
      <c r="E132" s="875" t="s">
        <v>1169</v>
      </c>
      <c r="F132" s="875"/>
      <c r="G132" s="875"/>
      <c r="H132" s="875">
        <v>2015</v>
      </c>
      <c r="I132" s="625" t="s">
        <v>578</v>
      </c>
      <c r="J132" s="625" t="s">
        <v>592</v>
      </c>
      <c r="K132" s="50"/>
      <c r="L132" s="876"/>
      <c r="M132" s="877"/>
      <c r="N132" s="877"/>
      <c r="O132" s="877"/>
      <c r="P132" s="877">
        <v>0</v>
      </c>
      <c r="Q132" s="877">
        <v>0</v>
      </c>
      <c r="R132" s="877">
        <v>0</v>
      </c>
      <c r="S132" s="877">
        <v>0</v>
      </c>
      <c r="T132" s="877">
        <v>0</v>
      </c>
      <c r="U132" s="877">
        <v>0</v>
      </c>
      <c r="V132" s="877">
        <v>0</v>
      </c>
      <c r="W132" s="877">
        <v>0</v>
      </c>
      <c r="X132" s="877">
        <v>0</v>
      </c>
      <c r="Y132" s="877">
        <v>0</v>
      </c>
      <c r="Z132" s="877">
        <v>0</v>
      </c>
      <c r="AA132" s="877">
        <v>0</v>
      </c>
      <c r="AB132" s="877">
        <v>0</v>
      </c>
      <c r="AC132" s="877">
        <v>0</v>
      </c>
      <c r="AD132" s="877">
        <v>0</v>
      </c>
      <c r="AE132" s="877">
        <v>0</v>
      </c>
      <c r="AF132" s="877">
        <v>0</v>
      </c>
      <c r="AG132" s="877">
        <v>0</v>
      </c>
      <c r="AH132" s="877">
        <v>0</v>
      </c>
      <c r="AI132" s="877">
        <v>0</v>
      </c>
      <c r="AJ132" s="877">
        <v>0</v>
      </c>
      <c r="AK132" s="877">
        <v>0</v>
      </c>
      <c r="AL132" s="877">
        <v>0</v>
      </c>
      <c r="AM132" s="877">
        <v>0</v>
      </c>
      <c r="AN132" s="877">
        <v>0</v>
      </c>
      <c r="AO132" s="877">
        <v>0</v>
      </c>
      <c r="AP132" s="50"/>
      <c r="AQ132" s="876"/>
      <c r="AR132" s="877"/>
      <c r="AS132" s="877"/>
      <c r="AT132" s="877"/>
      <c r="AU132" s="877">
        <v>0</v>
      </c>
      <c r="AV132" s="877">
        <v>0</v>
      </c>
      <c r="AW132" s="877">
        <v>0</v>
      </c>
      <c r="AX132" s="877">
        <v>0</v>
      </c>
      <c r="AY132" s="877">
        <v>0</v>
      </c>
      <c r="AZ132" s="877">
        <v>0</v>
      </c>
      <c r="BA132" s="877">
        <v>0</v>
      </c>
      <c r="BB132" s="877">
        <v>0</v>
      </c>
      <c r="BC132" s="877">
        <v>0</v>
      </c>
      <c r="BD132" s="877">
        <v>0</v>
      </c>
      <c r="BE132" s="877">
        <v>0</v>
      </c>
      <c r="BF132" s="877">
        <v>0</v>
      </c>
      <c r="BG132" s="877">
        <v>0</v>
      </c>
      <c r="BH132" s="877">
        <v>0</v>
      </c>
      <c r="BI132" s="877">
        <v>0</v>
      </c>
      <c r="BJ132" s="877">
        <v>0</v>
      </c>
      <c r="BK132" s="877">
        <v>0</v>
      </c>
      <c r="BL132" s="877">
        <v>0</v>
      </c>
      <c r="BM132" s="877">
        <v>0</v>
      </c>
      <c r="BN132" s="877">
        <v>0</v>
      </c>
      <c r="BO132" s="877">
        <v>0</v>
      </c>
      <c r="BP132" s="877">
        <v>0</v>
      </c>
      <c r="BQ132" s="877">
        <v>0</v>
      </c>
      <c r="BR132" s="877">
        <v>0</v>
      </c>
      <c r="BS132" s="877">
        <v>0</v>
      </c>
      <c r="BT132" s="878">
        <v>0</v>
      </c>
    </row>
    <row r="133" spans="2:72">
      <c r="B133" s="875"/>
      <c r="C133" s="875"/>
      <c r="D133" s="875" t="s">
        <v>108</v>
      </c>
      <c r="E133" s="875" t="s">
        <v>1169</v>
      </c>
      <c r="F133" s="875"/>
      <c r="G133" s="875"/>
      <c r="H133" s="875">
        <v>2015</v>
      </c>
      <c r="I133" s="625" t="s">
        <v>578</v>
      </c>
      <c r="J133" s="625" t="s">
        <v>592</v>
      </c>
      <c r="K133" s="50"/>
      <c r="L133" s="876"/>
      <c r="M133" s="877"/>
      <c r="N133" s="877"/>
      <c r="O133" s="877"/>
      <c r="P133" s="877">
        <v>18</v>
      </c>
      <c r="Q133" s="877">
        <v>16</v>
      </c>
      <c r="R133" s="877">
        <v>16</v>
      </c>
      <c r="S133" s="877">
        <v>15</v>
      </c>
      <c r="T133" s="877">
        <v>15</v>
      </c>
      <c r="U133" s="877">
        <v>15</v>
      </c>
      <c r="V133" s="877">
        <v>15</v>
      </c>
      <c r="W133" s="877">
        <v>15</v>
      </c>
      <c r="X133" s="877">
        <v>11</v>
      </c>
      <c r="Y133" s="877">
        <v>11</v>
      </c>
      <c r="Z133" s="877">
        <v>11</v>
      </c>
      <c r="AA133" s="877">
        <v>11</v>
      </c>
      <c r="AB133" s="877">
        <v>11</v>
      </c>
      <c r="AC133" s="877">
        <v>11</v>
      </c>
      <c r="AD133" s="877">
        <v>2</v>
      </c>
      <c r="AE133" s="877">
        <v>2</v>
      </c>
      <c r="AF133" s="877">
        <v>2</v>
      </c>
      <c r="AG133" s="877">
        <v>2</v>
      </c>
      <c r="AH133" s="877">
        <v>2</v>
      </c>
      <c r="AI133" s="877">
        <v>2</v>
      </c>
      <c r="AJ133" s="877">
        <v>0</v>
      </c>
      <c r="AK133" s="877">
        <v>0</v>
      </c>
      <c r="AL133" s="877">
        <v>0</v>
      </c>
      <c r="AM133" s="877">
        <v>0</v>
      </c>
      <c r="AN133" s="877">
        <v>0</v>
      </c>
      <c r="AO133" s="877">
        <v>0</v>
      </c>
      <c r="AP133" s="50"/>
      <c r="AQ133" s="876"/>
      <c r="AR133" s="877"/>
      <c r="AS133" s="877"/>
      <c r="AT133" s="877"/>
      <c r="AU133" s="877">
        <v>212140</v>
      </c>
      <c r="AV133" s="877">
        <v>166694</v>
      </c>
      <c r="AW133" s="877">
        <v>159948</v>
      </c>
      <c r="AX133" s="877">
        <v>153202</v>
      </c>
      <c r="AY133" s="877">
        <v>152285</v>
      </c>
      <c r="AZ133" s="877">
        <v>152285</v>
      </c>
      <c r="BA133" s="877">
        <v>150088</v>
      </c>
      <c r="BB133" s="877">
        <v>149688</v>
      </c>
      <c r="BC133" s="877">
        <v>79287</v>
      </c>
      <c r="BD133" s="877">
        <v>79071</v>
      </c>
      <c r="BE133" s="877">
        <v>78777</v>
      </c>
      <c r="BF133" s="877">
        <v>78777</v>
      </c>
      <c r="BG133" s="877">
        <v>77893</v>
      </c>
      <c r="BH133" s="877">
        <v>77893</v>
      </c>
      <c r="BI133" s="877">
        <v>5930</v>
      </c>
      <c r="BJ133" s="877">
        <v>5409</v>
      </c>
      <c r="BK133" s="877">
        <v>5409</v>
      </c>
      <c r="BL133" s="877">
        <v>5409</v>
      </c>
      <c r="BM133" s="877">
        <v>5409</v>
      </c>
      <c r="BN133" s="877">
        <v>5409</v>
      </c>
      <c r="BO133" s="877">
        <v>2141</v>
      </c>
      <c r="BP133" s="877">
        <v>0</v>
      </c>
      <c r="BQ133" s="877">
        <v>0</v>
      </c>
      <c r="BR133" s="877">
        <v>0</v>
      </c>
      <c r="BS133" s="877">
        <v>0</v>
      </c>
      <c r="BT133" s="878">
        <v>0</v>
      </c>
    </row>
    <row r="134" spans="2:72">
      <c r="B134" s="875"/>
      <c r="C134" s="875"/>
      <c r="D134" s="875" t="s">
        <v>109</v>
      </c>
      <c r="E134" s="875" t="s">
        <v>1169</v>
      </c>
      <c r="F134" s="875"/>
      <c r="G134" s="875"/>
      <c r="H134" s="875">
        <v>2015</v>
      </c>
      <c r="I134" s="625" t="s">
        <v>578</v>
      </c>
      <c r="J134" s="625" t="s">
        <v>592</v>
      </c>
      <c r="K134" s="50"/>
      <c r="L134" s="876"/>
      <c r="M134" s="877"/>
      <c r="N134" s="877"/>
      <c r="O134" s="877"/>
      <c r="P134" s="877">
        <v>0</v>
      </c>
      <c r="Q134" s="877">
        <v>0</v>
      </c>
      <c r="R134" s="877">
        <v>0</v>
      </c>
      <c r="S134" s="877">
        <v>0</v>
      </c>
      <c r="T134" s="877">
        <v>0</v>
      </c>
      <c r="U134" s="877">
        <v>0</v>
      </c>
      <c r="V134" s="877">
        <v>0</v>
      </c>
      <c r="W134" s="877">
        <v>0</v>
      </c>
      <c r="X134" s="877">
        <v>0</v>
      </c>
      <c r="Y134" s="877">
        <v>0</v>
      </c>
      <c r="Z134" s="877">
        <v>0</v>
      </c>
      <c r="AA134" s="877">
        <v>0</v>
      </c>
      <c r="AB134" s="877">
        <v>0</v>
      </c>
      <c r="AC134" s="877">
        <v>0</v>
      </c>
      <c r="AD134" s="877">
        <v>0</v>
      </c>
      <c r="AE134" s="877">
        <v>0</v>
      </c>
      <c r="AF134" s="877">
        <v>0</v>
      </c>
      <c r="AG134" s="877">
        <v>0</v>
      </c>
      <c r="AH134" s="877">
        <v>0</v>
      </c>
      <c r="AI134" s="877">
        <v>0</v>
      </c>
      <c r="AJ134" s="877">
        <v>0</v>
      </c>
      <c r="AK134" s="877">
        <v>0</v>
      </c>
      <c r="AL134" s="877">
        <v>0</v>
      </c>
      <c r="AM134" s="877">
        <v>0</v>
      </c>
      <c r="AN134" s="877">
        <v>0</v>
      </c>
      <c r="AO134" s="877">
        <v>0</v>
      </c>
      <c r="AP134" s="50"/>
      <c r="AQ134" s="876"/>
      <c r="AR134" s="877"/>
      <c r="AS134" s="877"/>
      <c r="AT134" s="877"/>
      <c r="AU134" s="877">
        <v>0</v>
      </c>
      <c r="AV134" s="877">
        <v>0</v>
      </c>
      <c r="AW134" s="877">
        <v>0</v>
      </c>
      <c r="AX134" s="877">
        <v>0</v>
      </c>
      <c r="AY134" s="877">
        <v>0</v>
      </c>
      <c r="AZ134" s="877">
        <v>0</v>
      </c>
      <c r="BA134" s="877">
        <v>0</v>
      </c>
      <c r="BB134" s="877">
        <v>0</v>
      </c>
      <c r="BC134" s="877">
        <v>0</v>
      </c>
      <c r="BD134" s="877">
        <v>0</v>
      </c>
      <c r="BE134" s="877">
        <v>0</v>
      </c>
      <c r="BF134" s="877">
        <v>0</v>
      </c>
      <c r="BG134" s="877">
        <v>0</v>
      </c>
      <c r="BH134" s="877">
        <v>0</v>
      </c>
      <c r="BI134" s="877">
        <v>0</v>
      </c>
      <c r="BJ134" s="877">
        <v>0</v>
      </c>
      <c r="BK134" s="877">
        <v>0</v>
      </c>
      <c r="BL134" s="877">
        <v>0</v>
      </c>
      <c r="BM134" s="877">
        <v>0</v>
      </c>
      <c r="BN134" s="877">
        <v>0</v>
      </c>
      <c r="BO134" s="877">
        <v>0</v>
      </c>
      <c r="BP134" s="877">
        <v>0</v>
      </c>
      <c r="BQ134" s="877">
        <v>0</v>
      </c>
      <c r="BR134" s="877">
        <v>0</v>
      </c>
      <c r="BS134" s="877">
        <v>0</v>
      </c>
      <c r="BT134" s="878">
        <v>0</v>
      </c>
    </row>
    <row r="135" spans="2:72">
      <c r="B135" s="875"/>
      <c r="C135" s="875"/>
      <c r="D135" s="875" t="s">
        <v>110</v>
      </c>
      <c r="E135" s="875" t="s">
        <v>1169</v>
      </c>
      <c r="F135" s="875"/>
      <c r="G135" s="875"/>
      <c r="H135" s="875">
        <v>2015</v>
      </c>
      <c r="I135" s="625" t="s">
        <v>578</v>
      </c>
      <c r="J135" s="625" t="s">
        <v>592</v>
      </c>
      <c r="K135" s="50"/>
      <c r="L135" s="876"/>
      <c r="M135" s="877"/>
      <c r="N135" s="877"/>
      <c r="O135" s="877"/>
      <c r="P135" s="877">
        <v>0</v>
      </c>
      <c r="Q135" s="877">
        <v>0</v>
      </c>
      <c r="R135" s="877">
        <v>0</v>
      </c>
      <c r="S135" s="877">
        <v>0</v>
      </c>
      <c r="T135" s="877">
        <v>0</v>
      </c>
      <c r="U135" s="877">
        <v>0</v>
      </c>
      <c r="V135" s="877">
        <v>0</v>
      </c>
      <c r="W135" s="877">
        <v>0</v>
      </c>
      <c r="X135" s="877">
        <v>0</v>
      </c>
      <c r="Y135" s="877">
        <v>0</v>
      </c>
      <c r="Z135" s="877">
        <v>0</v>
      </c>
      <c r="AA135" s="877">
        <v>0</v>
      </c>
      <c r="AB135" s="877">
        <v>0</v>
      </c>
      <c r="AC135" s="877">
        <v>0</v>
      </c>
      <c r="AD135" s="877">
        <v>0</v>
      </c>
      <c r="AE135" s="877">
        <v>0</v>
      </c>
      <c r="AF135" s="877">
        <v>0</v>
      </c>
      <c r="AG135" s="877">
        <v>0</v>
      </c>
      <c r="AH135" s="877">
        <v>0</v>
      </c>
      <c r="AI135" s="877">
        <v>0</v>
      </c>
      <c r="AJ135" s="877">
        <v>0</v>
      </c>
      <c r="AK135" s="877">
        <v>0</v>
      </c>
      <c r="AL135" s="877">
        <v>0</v>
      </c>
      <c r="AM135" s="877">
        <v>0</v>
      </c>
      <c r="AN135" s="877">
        <v>0</v>
      </c>
      <c r="AO135" s="877">
        <v>0</v>
      </c>
      <c r="AP135" s="50"/>
      <c r="AQ135" s="876"/>
      <c r="AR135" s="877"/>
      <c r="AS135" s="877"/>
      <c r="AT135" s="877"/>
      <c r="AU135" s="877">
        <v>0</v>
      </c>
      <c r="AV135" s="877">
        <v>0</v>
      </c>
      <c r="AW135" s="877">
        <v>0</v>
      </c>
      <c r="AX135" s="877">
        <v>0</v>
      </c>
      <c r="AY135" s="877">
        <v>0</v>
      </c>
      <c r="AZ135" s="877">
        <v>0</v>
      </c>
      <c r="BA135" s="877">
        <v>0</v>
      </c>
      <c r="BB135" s="877">
        <v>0</v>
      </c>
      <c r="BC135" s="877">
        <v>0</v>
      </c>
      <c r="BD135" s="877">
        <v>0</v>
      </c>
      <c r="BE135" s="877">
        <v>0</v>
      </c>
      <c r="BF135" s="877">
        <v>0</v>
      </c>
      <c r="BG135" s="877">
        <v>0</v>
      </c>
      <c r="BH135" s="877">
        <v>0</v>
      </c>
      <c r="BI135" s="877">
        <v>0</v>
      </c>
      <c r="BJ135" s="877">
        <v>0</v>
      </c>
      <c r="BK135" s="877">
        <v>0</v>
      </c>
      <c r="BL135" s="877">
        <v>0</v>
      </c>
      <c r="BM135" s="877">
        <v>0</v>
      </c>
      <c r="BN135" s="877">
        <v>0</v>
      </c>
      <c r="BO135" s="877">
        <v>0</v>
      </c>
      <c r="BP135" s="877">
        <v>0</v>
      </c>
      <c r="BQ135" s="877">
        <v>0</v>
      </c>
      <c r="BR135" s="877">
        <v>0</v>
      </c>
      <c r="BS135" s="877">
        <v>0</v>
      </c>
      <c r="BT135" s="878">
        <v>0</v>
      </c>
    </row>
    <row r="136" spans="2:72">
      <c r="B136" s="875"/>
      <c r="C136" s="875"/>
      <c r="D136" s="875" t="s">
        <v>111</v>
      </c>
      <c r="E136" s="875" t="s">
        <v>1169</v>
      </c>
      <c r="F136" s="875"/>
      <c r="G136" s="875"/>
      <c r="H136" s="875">
        <v>2015</v>
      </c>
      <c r="I136" s="625" t="s">
        <v>578</v>
      </c>
      <c r="J136" s="625" t="s">
        <v>592</v>
      </c>
      <c r="K136" s="50"/>
      <c r="L136" s="876"/>
      <c r="M136" s="877"/>
      <c r="N136" s="877"/>
      <c r="O136" s="877"/>
      <c r="P136" s="877">
        <v>262</v>
      </c>
      <c r="Q136" s="877">
        <v>0</v>
      </c>
      <c r="R136" s="877">
        <v>0</v>
      </c>
      <c r="S136" s="877">
        <v>0</v>
      </c>
      <c r="T136" s="877">
        <v>0</v>
      </c>
      <c r="U136" s="877">
        <v>0</v>
      </c>
      <c r="V136" s="877">
        <v>0</v>
      </c>
      <c r="W136" s="877">
        <v>0</v>
      </c>
      <c r="X136" s="877">
        <v>0</v>
      </c>
      <c r="Y136" s="877">
        <v>0</v>
      </c>
      <c r="Z136" s="877">
        <v>0</v>
      </c>
      <c r="AA136" s="877">
        <v>0</v>
      </c>
      <c r="AB136" s="877">
        <v>0</v>
      </c>
      <c r="AC136" s="877">
        <v>0</v>
      </c>
      <c r="AD136" s="877">
        <v>0</v>
      </c>
      <c r="AE136" s="877">
        <v>0</v>
      </c>
      <c r="AF136" s="877">
        <v>0</v>
      </c>
      <c r="AG136" s="877">
        <v>0</v>
      </c>
      <c r="AH136" s="877">
        <v>0</v>
      </c>
      <c r="AI136" s="877">
        <v>0</v>
      </c>
      <c r="AJ136" s="877">
        <v>0</v>
      </c>
      <c r="AK136" s="877">
        <v>0</v>
      </c>
      <c r="AL136" s="877">
        <v>0</v>
      </c>
      <c r="AM136" s="877">
        <v>0</v>
      </c>
      <c r="AN136" s="877">
        <v>0</v>
      </c>
      <c r="AO136" s="877">
        <v>0</v>
      </c>
      <c r="AP136" s="50"/>
      <c r="AQ136" s="876"/>
      <c r="AR136" s="877"/>
      <c r="AS136" s="877"/>
      <c r="AT136" s="877"/>
      <c r="AU136" s="877">
        <v>2295877</v>
      </c>
      <c r="AV136" s="877">
        <v>0</v>
      </c>
      <c r="AW136" s="877">
        <v>0</v>
      </c>
      <c r="AX136" s="877">
        <v>0</v>
      </c>
      <c r="AY136" s="877">
        <v>0</v>
      </c>
      <c r="AZ136" s="877">
        <v>0</v>
      </c>
      <c r="BA136" s="877">
        <v>0</v>
      </c>
      <c r="BB136" s="877">
        <v>0</v>
      </c>
      <c r="BC136" s="877">
        <v>0</v>
      </c>
      <c r="BD136" s="877">
        <v>0</v>
      </c>
      <c r="BE136" s="877">
        <v>0</v>
      </c>
      <c r="BF136" s="877">
        <v>0</v>
      </c>
      <c r="BG136" s="877">
        <v>0</v>
      </c>
      <c r="BH136" s="877">
        <v>0</v>
      </c>
      <c r="BI136" s="877">
        <v>0</v>
      </c>
      <c r="BJ136" s="877">
        <v>0</v>
      </c>
      <c r="BK136" s="877">
        <v>0</v>
      </c>
      <c r="BL136" s="877">
        <v>0</v>
      </c>
      <c r="BM136" s="877">
        <v>0</v>
      </c>
      <c r="BN136" s="877">
        <v>0</v>
      </c>
      <c r="BO136" s="877">
        <v>0</v>
      </c>
      <c r="BP136" s="877">
        <v>0</v>
      </c>
      <c r="BQ136" s="877">
        <v>0</v>
      </c>
      <c r="BR136" s="877">
        <v>0</v>
      </c>
      <c r="BS136" s="877">
        <v>0</v>
      </c>
      <c r="BT136" s="878">
        <v>0</v>
      </c>
    </row>
    <row r="137" spans="2:72">
      <c r="B137" s="875"/>
      <c r="C137" s="875"/>
      <c r="D137" s="875" t="s">
        <v>112</v>
      </c>
      <c r="E137" s="875" t="s">
        <v>1169</v>
      </c>
      <c r="F137" s="875"/>
      <c r="G137" s="875"/>
      <c r="H137" s="875">
        <v>2015</v>
      </c>
      <c r="I137" s="625" t="s">
        <v>578</v>
      </c>
      <c r="J137" s="625" t="s">
        <v>592</v>
      </c>
      <c r="K137" s="50"/>
      <c r="L137" s="876"/>
      <c r="M137" s="877"/>
      <c r="N137" s="877"/>
      <c r="O137" s="877"/>
      <c r="P137" s="877">
        <v>0</v>
      </c>
      <c r="Q137" s="877">
        <v>0</v>
      </c>
      <c r="R137" s="877">
        <v>0</v>
      </c>
      <c r="S137" s="877">
        <v>0</v>
      </c>
      <c r="T137" s="877">
        <v>0</v>
      </c>
      <c r="U137" s="877">
        <v>0</v>
      </c>
      <c r="V137" s="877">
        <v>0</v>
      </c>
      <c r="W137" s="877">
        <v>0</v>
      </c>
      <c r="X137" s="877">
        <v>0</v>
      </c>
      <c r="Y137" s="877">
        <v>0</v>
      </c>
      <c r="Z137" s="877">
        <v>0</v>
      </c>
      <c r="AA137" s="877">
        <v>0</v>
      </c>
      <c r="AB137" s="877">
        <v>0</v>
      </c>
      <c r="AC137" s="877">
        <v>0</v>
      </c>
      <c r="AD137" s="877">
        <v>0</v>
      </c>
      <c r="AE137" s="877">
        <v>0</v>
      </c>
      <c r="AF137" s="877">
        <v>0</v>
      </c>
      <c r="AG137" s="877">
        <v>0</v>
      </c>
      <c r="AH137" s="877">
        <v>0</v>
      </c>
      <c r="AI137" s="877">
        <v>0</v>
      </c>
      <c r="AJ137" s="877">
        <v>0</v>
      </c>
      <c r="AK137" s="877">
        <v>0</v>
      </c>
      <c r="AL137" s="877">
        <v>0</v>
      </c>
      <c r="AM137" s="877">
        <v>0</v>
      </c>
      <c r="AN137" s="877">
        <v>0</v>
      </c>
      <c r="AO137" s="877">
        <v>0</v>
      </c>
      <c r="AP137" s="50"/>
      <c r="AQ137" s="876"/>
      <c r="AR137" s="877"/>
      <c r="AS137" s="877"/>
      <c r="AT137" s="877"/>
      <c r="AU137" s="877">
        <v>0</v>
      </c>
      <c r="AV137" s="877">
        <v>0</v>
      </c>
      <c r="AW137" s="877">
        <v>0</v>
      </c>
      <c r="AX137" s="877">
        <v>0</v>
      </c>
      <c r="AY137" s="877">
        <v>0</v>
      </c>
      <c r="AZ137" s="877">
        <v>0</v>
      </c>
      <c r="BA137" s="877">
        <v>0</v>
      </c>
      <c r="BB137" s="877">
        <v>0</v>
      </c>
      <c r="BC137" s="877">
        <v>0</v>
      </c>
      <c r="BD137" s="877">
        <v>0</v>
      </c>
      <c r="BE137" s="877">
        <v>0</v>
      </c>
      <c r="BF137" s="877">
        <v>0</v>
      </c>
      <c r="BG137" s="877">
        <v>0</v>
      </c>
      <c r="BH137" s="877">
        <v>0</v>
      </c>
      <c r="BI137" s="877">
        <v>0</v>
      </c>
      <c r="BJ137" s="877">
        <v>0</v>
      </c>
      <c r="BK137" s="877">
        <v>0</v>
      </c>
      <c r="BL137" s="877">
        <v>0</v>
      </c>
      <c r="BM137" s="877">
        <v>0</v>
      </c>
      <c r="BN137" s="877">
        <v>0</v>
      </c>
      <c r="BO137" s="877">
        <v>0</v>
      </c>
      <c r="BP137" s="877">
        <v>0</v>
      </c>
      <c r="BQ137" s="877">
        <v>0</v>
      </c>
      <c r="BR137" s="877">
        <v>0</v>
      </c>
      <c r="BS137" s="877">
        <v>0</v>
      </c>
      <c r="BT137" s="878">
        <v>0</v>
      </c>
    </row>
    <row r="138" spans="2:72">
      <c r="B138" s="875"/>
      <c r="C138" s="875"/>
      <c r="D138" s="875" t="s">
        <v>492</v>
      </c>
      <c r="E138" s="875" t="s">
        <v>1169</v>
      </c>
      <c r="F138" s="875"/>
      <c r="G138" s="875"/>
      <c r="H138" s="875">
        <v>2015</v>
      </c>
      <c r="I138" s="625" t="s">
        <v>578</v>
      </c>
      <c r="J138" s="625" t="s">
        <v>592</v>
      </c>
      <c r="K138" s="50"/>
      <c r="L138" s="876"/>
      <c r="M138" s="877"/>
      <c r="N138" s="877"/>
      <c r="O138" s="877"/>
      <c r="P138" s="877">
        <v>0</v>
      </c>
      <c r="Q138" s="877">
        <v>0</v>
      </c>
      <c r="R138" s="877">
        <v>0</v>
      </c>
      <c r="S138" s="877">
        <v>0</v>
      </c>
      <c r="T138" s="877">
        <v>0</v>
      </c>
      <c r="U138" s="877">
        <v>0</v>
      </c>
      <c r="V138" s="877">
        <v>0</v>
      </c>
      <c r="W138" s="877">
        <v>0</v>
      </c>
      <c r="X138" s="877">
        <v>0</v>
      </c>
      <c r="Y138" s="877">
        <v>0</v>
      </c>
      <c r="Z138" s="877">
        <v>0</v>
      </c>
      <c r="AA138" s="877">
        <v>0</v>
      </c>
      <c r="AB138" s="877">
        <v>0</v>
      </c>
      <c r="AC138" s="877">
        <v>0</v>
      </c>
      <c r="AD138" s="877">
        <v>0</v>
      </c>
      <c r="AE138" s="877">
        <v>0</v>
      </c>
      <c r="AF138" s="877">
        <v>0</v>
      </c>
      <c r="AG138" s="877">
        <v>0</v>
      </c>
      <c r="AH138" s="877">
        <v>0</v>
      </c>
      <c r="AI138" s="877">
        <v>0</v>
      </c>
      <c r="AJ138" s="877">
        <v>0</v>
      </c>
      <c r="AK138" s="877">
        <v>0</v>
      </c>
      <c r="AL138" s="877">
        <v>0</v>
      </c>
      <c r="AM138" s="877">
        <v>0</v>
      </c>
      <c r="AN138" s="877">
        <v>0</v>
      </c>
      <c r="AO138" s="877">
        <v>0</v>
      </c>
      <c r="AP138" s="50"/>
      <c r="AQ138" s="876"/>
      <c r="AR138" s="877"/>
      <c r="AS138" s="877"/>
      <c r="AT138" s="877"/>
      <c r="AU138" s="877">
        <v>0</v>
      </c>
      <c r="AV138" s="877">
        <v>0</v>
      </c>
      <c r="AW138" s="877">
        <v>0</v>
      </c>
      <c r="AX138" s="877">
        <v>0</v>
      </c>
      <c r="AY138" s="877">
        <v>0</v>
      </c>
      <c r="AZ138" s="877">
        <v>0</v>
      </c>
      <c r="BA138" s="877">
        <v>0</v>
      </c>
      <c r="BB138" s="877">
        <v>0</v>
      </c>
      <c r="BC138" s="877">
        <v>0</v>
      </c>
      <c r="BD138" s="877">
        <v>0</v>
      </c>
      <c r="BE138" s="877">
        <v>0</v>
      </c>
      <c r="BF138" s="877">
        <v>0</v>
      </c>
      <c r="BG138" s="877">
        <v>0</v>
      </c>
      <c r="BH138" s="877">
        <v>0</v>
      </c>
      <c r="BI138" s="877">
        <v>0</v>
      </c>
      <c r="BJ138" s="877">
        <v>0</v>
      </c>
      <c r="BK138" s="877">
        <v>0</v>
      </c>
      <c r="BL138" s="877">
        <v>0</v>
      </c>
      <c r="BM138" s="877">
        <v>0</v>
      </c>
      <c r="BN138" s="877">
        <v>0</v>
      </c>
      <c r="BO138" s="877">
        <v>0</v>
      </c>
      <c r="BP138" s="877">
        <v>0</v>
      </c>
      <c r="BQ138" s="877">
        <v>0</v>
      </c>
      <c r="BR138" s="877">
        <v>0</v>
      </c>
      <c r="BS138" s="877">
        <v>0</v>
      </c>
      <c r="BT138" s="878">
        <v>0</v>
      </c>
    </row>
    <row r="139" spans="2:72">
      <c r="B139" s="875"/>
      <c r="C139" s="875"/>
      <c r="D139" s="875" t="s">
        <v>488</v>
      </c>
      <c r="E139" s="875" t="s">
        <v>1169</v>
      </c>
      <c r="F139" s="875"/>
      <c r="G139" s="875"/>
      <c r="H139" s="875">
        <v>2015</v>
      </c>
      <c r="I139" s="625" t="s">
        <v>578</v>
      </c>
      <c r="J139" s="625" t="s">
        <v>592</v>
      </c>
      <c r="K139" s="50"/>
      <c r="L139" s="876"/>
      <c r="M139" s="877"/>
      <c r="N139" s="877"/>
      <c r="O139" s="877"/>
      <c r="P139" s="877">
        <v>0</v>
      </c>
      <c r="Q139" s="877">
        <v>0</v>
      </c>
      <c r="R139" s="877">
        <v>0</v>
      </c>
      <c r="S139" s="877">
        <v>0</v>
      </c>
      <c r="T139" s="877">
        <v>0</v>
      </c>
      <c r="U139" s="877">
        <v>0</v>
      </c>
      <c r="V139" s="877">
        <v>0</v>
      </c>
      <c r="W139" s="877">
        <v>0</v>
      </c>
      <c r="X139" s="877">
        <v>0</v>
      </c>
      <c r="Y139" s="877">
        <v>0</v>
      </c>
      <c r="Z139" s="877">
        <v>0</v>
      </c>
      <c r="AA139" s="877">
        <v>0</v>
      </c>
      <c r="AB139" s="877">
        <v>0</v>
      </c>
      <c r="AC139" s="877">
        <v>0</v>
      </c>
      <c r="AD139" s="877">
        <v>0</v>
      </c>
      <c r="AE139" s="877">
        <v>0</v>
      </c>
      <c r="AF139" s="877">
        <v>0</v>
      </c>
      <c r="AG139" s="877">
        <v>0</v>
      </c>
      <c r="AH139" s="877">
        <v>0</v>
      </c>
      <c r="AI139" s="877">
        <v>0</v>
      </c>
      <c r="AJ139" s="877">
        <v>0</v>
      </c>
      <c r="AK139" s="877">
        <v>0</v>
      </c>
      <c r="AL139" s="877">
        <v>0</v>
      </c>
      <c r="AM139" s="877">
        <v>0</v>
      </c>
      <c r="AN139" s="877">
        <v>0</v>
      </c>
      <c r="AO139" s="877">
        <v>0</v>
      </c>
      <c r="AP139" s="50"/>
      <c r="AQ139" s="876"/>
      <c r="AR139" s="877"/>
      <c r="AS139" s="877"/>
      <c r="AT139" s="877"/>
      <c r="AU139" s="877">
        <v>0</v>
      </c>
      <c r="AV139" s="877">
        <v>0</v>
      </c>
      <c r="AW139" s="877">
        <v>0</v>
      </c>
      <c r="AX139" s="877">
        <v>0</v>
      </c>
      <c r="AY139" s="877">
        <v>0</v>
      </c>
      <c r="AZ139" s="877">
        <v>0</v>
      </c>
      <c r="BA139" s="877">
        <v>0</v>
      </c>
      <c r="BB139" s="877">
        <v>0</v>
      </c>
      <c r="BC139" s="877">
        <v>0</v>
      </c>
      <c r="BD139" s="877">
        <v>0</v>
      </c>
      <c r="BE139" s="877">
        <v>0</v>
      </c>
      <c r="BF139" s="877">
        <v>0</v>
      </c>
      <c r="BG139" s="877">
        <v>0</v>
      </c>
      <c r="BH139" s="877">
        <v>0</v>
      </c>
      <c r="BI139" s="877">
        <v>0</v>
      </c>
      <c r="BJ139" s="877">
        <v>0</v>
      </c>
      <c r="BK139" s="877">
        <v>0</v>
      </c>
      <c r="BL139" s="877">
        <v>0</v>
      </c>
      <c r="BM139" s="877">
        <v>0</v>
      </c>
      <c r="BN139" s="877">
        <v>0</v>
      </c>
      <c r="BO139" s="877">
        <v>0</v>
      </c>
      <c r="BP139" s="877">
        <v>0</v>
      </c>
      <c r="BQ139" s="877">
        <v>0</v>
      </c>
      <c r="BR139" s="877">
        <v>0</v>
      </c>
      <c r="BS139" s="877">
        <v>0</v>
      </c>
      <c r="BT139" s="878">
        <v>0</v>
      </c>
    </row>
    <row r="140" spans="2:72">
      <c r="B140" s="875"/>
      <c r="C140" s="875"/>
      <c r="D140" s="875" t="s">
        <v>113</v>
      </c>
      <c r="E140" s="875" t="s">
        <v>1169</v>
      </c>
      <c r="F140" s="875"/>
      <c r="G140" s="875"/>
      <c r="H140" s="875">
        <v>2015</v>
      </c>
      <c r="I140" s="625" t="s">
        <v>578</v>
      </c>
      <c r="J140" s="625" t="s">
        <v>592</v>
      </c>
      <c r="K140" s="50"/>
      <c r="L140" s="876"/>
      <c r="M140" s="877"/>
      <c r="N140" s="877"/>
      <c r="O140" s="877"/>
      <c r="P140" s="877">
        <v>0</v>
      </c>
      <c r="Q140" s="877">
        <v>0</v>
      </c>
      <c r="R140" s="877">
        <v>0</v>
      </c>
      <c r="S140" s="877">
        <v>0</v>
      </c>
      <c r="T140" s="877">
        <v>0</v>
      </c>
      <c r="U140" s="877">
        <v>0</v>
      </c>
      <c r="V140" s="877">
        <v>0</v>
      </c>
      <c r="W140" s="877">
        <v>0</v>
      </c>
      <c r="X140" s="877">
        <v>0</v>
      </c>
      <c r="Y140" s="877">
        <v>0</v>
      </c>
      <c r="Z140" s="877">
        <v>0</v>
      </c>
      <c r="AA140" s="877">
        <v>0</v>
      </c>
      <c r="AB140" s="877">
        <v>0</v>
      </c>
      <c r="AC140" s="877">
        <v>0</v>
      </c>
      <c r="AD140" s="877">
        <v>0</v>
      </c>
      <c r="AE140" s="877">
        <v>0</v>
      </c>
      <c r="AF140" s="877">
        <v>0</v>
      </c>
      <c r="AG140" s="877">
        <v>0</v>
      </c>
      <c r="AH140" s="877">
        <v>0</v>
      </c>
      <c r="AI140" s="877">
        <v>0</v>
      </c>
      <c r="AJ140" s="877">
        <v>0</v>
      </c>
      <c r="AK140" s="877">
        <v>0</v>
      </c>
      <c r="AL140" s="877">
        <v>0</v>
      </c>
      <c r="AM140" s="877">
        <v>0</v>
      </c>
      <c r="AN140" s="877">
        <v>0</v>
      </c>
      <c r="AO140" s="877">
        <v>0</v>
      </c>
      <c r="AP140" s="50"/>
      <c r="AQ140" s="876"/>
      <c r="AR140" s="877"/>
      <c r="AS140" s="877"/>
      <c r="AT140" s="877"/>
      <c r="AU140" s="877">
        <v>0</v>
      </c>
      <c r="AV140" s="877">
        <v>0</v>
      </c>
      <c r="AW140" s="877">
        <v>0</v>
      </c>
      <c r="AX140" s="877">
        <v>0</v>
      </c>
      <c r="AY140" s="877">
        <v>0</v>
      </c>
      <c r="AZ140" s="877">
        <v>0</v>
      </c>
      <c r="BA140" s="877">
        <v>0</v>
      </c>
      <c r="BB140" s="877">
        <v>0</v>
      </c>
      <c r="BC140" s="877">
        <v>0</v>
      </c>
      <c r="BD140" s="877">
        <v>0</v>
      </c>
      <c r="BE140" s="877">
        <v>0</v>
      </c>
      <c r="BF140" s="877">
        <v>0</v>
      </c>
      <c r="BG140" s="877">
        <v>0</v>
      </c>
      <c r="BH140" s="877">
        <v>0</v>
      </c>
      <c r="BI140" s="877">
        <v>0</v>
      </c>
      <c r="BJ140" s="877">
        <v>0</v>
      </c>
      <c r="BK140" s="877">
        <v>0</v>
      </c>
      <c r="BL140" s="877">
        <v>0</v>
      </c>
      <c r="BM140" s="877">
        <v>0</v>
      </c>
      <c r="BN140" s="877">
        <v>0</v>
      </c>
      <c r="BO140" s="877">
        <v>0</v>
      </c>
      <c r="BP140" s="877">
        <v>0</v>
      </c>
      <c r="BQ140" s="877">
        <v>0</v>
      </c>
      <c r="BR140" s="877">
        <v>0</v>
      </c>
      <c r="BS140" s="877">
        <v>0</v>
      </c>
      <c r="BT140" s="878">
        <v>0</v>
      </c>
    </row>
    <row r="141" spans="2:72">
      <c r="B141" s="875"/>
      <c r="C141" s="875"/>
      <c r="D141" s="875" t="s">
        <v>114</v>
      </c>
      <c r="E141" s="875" t="s">
        <v>1169</v>
      </c>
      <c r="F141" s="875"/>
      <c r="G141" s="875"/>
      <c r="H141" s="875">
        <v>2015</v>
      </c>
      <c r="I141" s="625" t="s">
        <v>578</v>
      </c>
      <c r="J141" s="625" t="s">
        <v>592</v>
      </c>
      <c r="K141" s="50"/>
      <c r="L141" s="876"/>
      <c r="M141" s="877"/>
      <c r="N141" s="877"/>
      <c r="O141" s="877"/>
      <c r="P141" s="877">
        <v>0</v>
      </c>
      <c r="Q141" s="877">
        <v>0</v>
      </c>
      <c r="R141" s="877">
        <v>0</v>
      </c>
      <c r="S141" s="877">
        <v>0</v>
      </c>
      <c r="T141" s="877">
        <v>0</v>
      </c>
      <c r="U141" s="877">
        <v>0</v>
      </c>
      <c r="V141" s="877">
        <v>0</v>
      </c>
      <c r="W141" s="877">
        <v>0</v>
      </c>
      <c r="X141" s="877">
        <v>0</v>
      </c>
      <c r="Y141" s="877">
        <v>0</v>
      </c>
      <c r="Z141" s="877">
        <v>0</v>
      </c>
      <c r="AA141" s="877">
        <v>0</v>
      </c>
      <c r="AB141" s="877">
        <v>0</v>
      </c>
      <c r="AC141" s="877">
        <v>0</v>
      </c>
      <c r="AD141" s="877">
        <v>0</v>
      </c>
      <c r="AE141" s="877">
        <v>0</v>
      </c>
      <c r="AF141" s="877">
        <v>0</v>
      </c>
      <c r="AG141" s="877">
        <v>0</v>
      </c>
      <c r="AH141" s="877">
        <v>0</v>
      </c>
      <c r="AI141" s="877">
        <v>0</v>
      </c>
      <c r="AJ141" s="877">
        <v>0</v>
      </c>
      <c r="AK141" s="877">
        <v>0</v>
      </c>
      <c r="AL141" s="877">
        <v>0</v>
      </c>
      <c r="AM141" s="877">
        <v>0</v>
      </c>
      <c r="AN141" s="877">
        <v>0</v>
      </c>
      <c r="AO141" s="877">
        <v>0</v>
      </c>
      <c r="AP141" s="50"/>
      <c r="AQ141" s="876"/>
      <c r="AR141" s="877"/>
      <c r="AS141" s="877"/>
      <c r="AT141" s="877"/>
      <c r="AU141" s="877">
        <v>0</v>
      </c>
      <c r="AV141" s="877">
        <v>0</v>
      </c>
      <c r="AW141" s="877">
        <v>0</v>
      </c>
      <c r="AX141" s="877">
        <v>0</v>
      </c>
      <c r="AY141" s="877">
        <v>0</v>
      </c>
      <c r="AZ141" s="877">
        <v>0</v>
      </c>
      <c r="BA141" s="877">
        <v>0</v>
      </c>
      <c r="BB141" s="877">
        <v>0</v>
      </c>
      <c r="BC141" s="877">
        <v>0</v>
      </c>
      <c r="BD141" s="877">
        <v>0</v>
      </c>
      <c r="BE141" s="877">
        <v>0</v>
      </c>
      <c r="BF141" s="877">
        <v>0</v>
      </c>
      <c r="BG141" s="877">
        <v>0</v>
      </c>
      <c r="BH141" s="877">
        <v>0</v>
      </c>
      <c r="BI141" s="877">
        <v>0</v>
      </c>
      <c r="BJ141" s="877">
        <v>0</v>
      </c>
      <c r="BK141" s="877">
        <v>0</v>
      </c>
      <c r="BL141" s="877">
        <v>0</v>
      </c>
      <c r="BM141" s="877">
        <v>0</v>
      </c>
      <c r="BN141" s="877">
        <v>0</v>
      </c>
      <c r="BO141" s="877">
        <v>0</v>
      </c>
      <c r="BP141" s="877">
        <v>0</v>
      </c>
      <c r="BQ141" s="877">
        <v>0</v>
      </c>
      <c r="BR141" s="877">
        <v>0</v>
      </c>
      <c r="BS141" s="877">
        <v>0</v>
      </c>
      <c r="BT141" s="878">
        <v>0</v>
      </c>
    </row>
    <row r="142" spans="2:72">
      <c r="B142" s="875"/>
      <c r="C142" s="875"/>
      <c r="D142" s="875" t="s">
        <v>116</v>
      </c>
      <c r="E142" s="875" t="s">
        <v>1169</v>
      </c>
      <c r="F142" s="875"/>
      <c r="G142" s="875"/>
      <c r="H142" s="875">
        <v>2015</v>
      </c>
      <c r="I142" s="625" t="s">
        <v>578</v>
      </c>
      <c r="J142" s="625" t="s">
        <v>592</v>
      </c>
      <c r="K142" s="50"/>
      <c r="L142" s="876"/>
      <c r="M142" s="877"/>
      <c r="N142" s="877"/>
      <c r="O142" s="877"/>
      <c r="P142" s="877">
        <v>0</v>
      </c>
      <c r="Q142" s="877">
        <v>0</v>
      </c>
      <c r="R142" s="877">
        <v>0</v>
      </c>
      <c r="S142" s="877">
        <v>0</v>
      </c>
      <c r="T142" s="877">
        <v>0</v>
      </c>
      <c r="U142" s="877">
        <v>0</v>
      </c>
      <c r="V142" s="877">
        <v>0</v>
      </c>
      <c r="W142" s="877">
        <v>0</v>
      </c>
      <c r="X142" s="877">
        <v>0</v>
      </c>
      <c r="Y142" s="877">
        <v>0</v>
      </c>
      <c r="Z142" s="877">
        <v>0</v>
      </c>
      <c r="AA142" s="877">
        <v>0</v>
      </c>
      <c r="AB142" s="877">
        <v>0</v>
      </c>
      <c r="AC142" s="877">
        <v>0</v>
      </c>
      <c r="AD142" s="877">
        <v>0</v>
      </c>
      <c r="AE142" s="877">
        <v>0</v>
      </c>
      <c r="AF142" s="877">
        <v>0</v>
      </c>
      <c r="AG142" s="877">
        <v>0</v>
      </c>
      <c r="AH142" s="877">
        <v>0</v>
      </c>
      <c r="AI142" s="877">
        <v>0</v>
      </c>
      <c r="AJ142" s="877">
        <v>0</v>
      </c>
      <c r="AK142" s="877">
        <v>0</v>
      </c>
      <c r="AL142" s="877">
        <v>0</v>
      </c>
      <c r="AM142" s="877">
        <v>0</v>
      </c>
      <c r="AN142" s="877">
        <v>0</v>
      </c>
      <c r="AO142" s="877">
        <v>0</v>
      </c>
      <c r="AP142" s="50"/>
      <c r="AQ142" s="876"/>
      <c r="AR142" s="877"/>
      <c r="AS142" s="877"/>
      <c r="AT142" s="877"/>
      <c r="AU142" s="877">
        <v>0</v>
      </c>
      <c r="AV142" s="877">
        <v>0</v>
      </c>
      <c r="AW142" s="877">
        <v>0</v>
      </c>
      <c r="AX142" s="877">
        <v>0</v>
      </c>
      <c r="AY142" s="877">
        <v>0</v>
      </c>
      <c r="AZ142" s="877">
        <v>0</v>
      </c>
      <c r="BA142" s="877">
        <v>0</v>
      </c>
      <c r="BB142" s="877">
        <v>0</v>
      </c>
      <c r="BC142" s="877">
        <v>0</v>
      </c>
      <c r="BD142" s="877">
        <v>0</v>
      </c>
      <c r="BE142" s="877">
        <v>0</v>
      </c>
      <c r="BF142" s="877">
        <v>0</v>
      </c>
      <c r="BG142" s="877">
        <v>0</v>
      </c>
      <c r="BH142" s="877">
        <v>0</v>
      </c>
      <c r="BI142" s="877">
        <v>0</v>
      </c>
      <c r="BJ142" s="877">
        <v>0</v>
      </c>
      <c r="BK142" s="877">
        <v>0</v>
      </c>
      <c r="BL142" s="877">
        <v>0</v>
      </c>
      <c r="BM142" s="877">
        <v>0</v>
      </c>
      <c r="BN142" s="877">
        <v>0</v>
      </c>
      <c r="BO142" s="877">
        <v>0</v>
      </c>
      <c r="BP142" s="877">
        <v>0</v>
      </c>
      <c r="BQ142" s="877">
        <v>0</v>
      </c>
      <c r="BR142" s="877">
        <v>0</v>
      </c>
      <c r="BS142" s="877">
        <v>0</v>
      </c>
      <c r="BT142" s="878">
        <v>0</v>
      </c>
    </row>
    <row r="143" spans="2:72">
      <c r="B143" s="875"/>
      <c r="C143" s="875"/>
      <c r="D143" s="875" t="s">
        <v>117</v>
      </c>
      <c r="E143" s="875" t="s">
        <v>1169</v>
      </c>
      <c r="F143" s="875"/>
      <c r="G143" s="875"/>
      <c r="H143" s="875">
        <v>2015</v>
      </c>
      <c r="I143" s="625" t="s">
        <v>578</v>
      </c>
      <c r="J143" s="625" t="s">
        <v>592</v>
      </c>
      <c r="K143" s="50"/>
      <c r="L143" s="876"/>
      <c r="M143" s="877"/>
      <c r="N143" s="877"/>
      <c r="O143" s="877"/>
      <c r="P143" s="877">
        <v>0</v>
      </c>
      <c r="Q143" s="877">
        <v>0</v>
      </c>
      <c r="R143" s="877">
        <v>0</v>
      </c>
      <c r="S143" s="877">
        <v>0</v>
      </c>
      <c r="T143" s="877">
        <v>0</v>
      </c>
      <c r="U143" s="877">
        <v>0</v>
      </c>
      <c r="V143" s="877">
        <v>0</v>
      </c>
      <c r="W143" s="877">
        <v>0</v>
      </c>
      <c r="X143" s="877">
        <v>0</v>
      </c>
      <c r="Y143" s="877">
        <v>0</v>
      </c>
      <c r="Z143" s="877">
        <v>0</v>
      </c>
      <c r="AA143" s="877">
        <v>0</v>
      </c>
      <c r="AB143" s="877">
        <v>0</v>
      </c>
      <c r="AC143" s="877">
        <v>0</v>
      </c>
      <c r="AD143" s="877">
        <v>0</v>
      </c>
      <c r="AE143" s="877">
        <v>0</v>
      </c>
      <c r="AF143" s="877">
        <v>0</v>
      </c>
      <c r="AG143" s="877">
        <v>0</v>
      </c>
      <c r="AH143" s="877">
        <v>0</v>
      </c>
      <c r="AI143" s="877">
        <v>0</v>
      </c>
      <c r="AJ143" s="877">
        <v>0</v>
      </c>
      <c r="AK143" s="877">
        <v>0</v>
      </c>
      <c r="AL143" s="877">
        <v>0</v>
      </c>
      <c r="AM143" s="877">
        <v>0</v>
      </c>
      <c r="AN143" s="877">
        <v>0</v>
      </c>
      <c r="AO143" s="877">
        <v>0</v>
      </c>
      <c r="AP143" s="50"/>
      <c r="AQ143" s="876"/>
      <c r="AR143" s="877"/>
      <c r="AS143" s="877"/>
      <c r="AT143" s="877"/>
      <c r="AU143" s="877">
        <v>0</v>
      </c>
      <c r="AV143" s="877">
        <v>0</v>
      </c>
      <c r="AW143" s="877">
        <v>0</v>
      </c>
      <c r="AX143" s="877">
        <v>0</v>
      </c>
      <c r="AY143" s="877">
        <v>0</v>
      </c>
      <c r="AZ143" s="877">
        <v>0</v>
      </c>
      <c r="BA143" s="877">
        <v>0</v>
      </c>
      <c r="BB143" s="877">
        <v>0</v>
      </c>
      <c r="BC143" s="877">
        <v>0</v>
      </c>
      <c r="BD143" s="877">
        <v>0</v>
      </c>
      <c r="BE143" s="877">
        <v>0</v>
      </c>
      <c r="BF143" s="877">
        <v>0</v>
      </c>
      <c r="BG143" s="877">
        <v>0</v>
      </c>
      <c r="BH143" s="877">
        <v>0</v>
      </c>
      <c r="BI143" s="877">
        <v>0</v>
      </c>
      <c r="BJ143" s="877">
        <v>0</v>
      </c>
      <c r="BK143" s="877">
        <v>0</v>
      </c>
      <c r="BL143" s="877">
        <v>0</v>
      </c>
      <c r="BM143" s="877">
        <v>0</v>
      </c>
      <c r="BN143" s="877">
        <v>0</v>
      </c>
      <c r="BO143" s="877">
        <v>0</v>
      </c>
      <c r="BP143" s="877">
        <v>0</v>
      </c>
      <c r="BQ143" s="877">
        <v>0</v>
      </c>
      <c r="BR143" s="877">
        <v>0</v>
      </c>
      <c r="BS143" s="877">
        <v>0</v>
      </c>
      <c r="BT143" s="878">
        <v>0</v>
      </c>
    </row>
    <row r="144" spans="2:72">
      <c r="B144" s="875"/>
      <c r="C144" s="875"/>
      <c r="D144" s="875" t="s">
        <v>118</v>
      </c>
      <c r="E144" s="875" t="s">
        <v>1169</v>
      </c>
      <c r="F144" s="875"/>
      <c r="G144" s="875"/>
      <c r="H144" s="875">
        <v>2015</v>
      </c>
      <c r="I144" s="625" t="s">
        <v>578</v>
      </c>
      <c r="J144" s="625" t="s">
        <v>592</v>
      </c>
      <c r="K144" s="50"/>
      <c r="L144" s="876"/>
      <c r="M144" s="877"/>
      <c r="N144" s="877"/>
      <c r="O144" s="877"/>
      <c r="P144" s="877">
        <v>103</v>
      </c>
      <c r="Q144" s="877">
        <v>103</v>
      </c>
      <c r="R144" s="877">
        <v>103</v>
      </c>
      <c r="S144" s="877">
        <v>103</v>
      </c>
      <c r="T144" s="877">
        <v>103</v>
      </c>
      <c r="U144" s="877">
        <v>103</v>
      </c>
      <c r="V144" s="877">
        <v>96</v>
      </c>
      <c r="W144" s="877">
        <v>96</v>
      </c>
      <c r="X144" s="877">
        <v>92</v>
      </c>
      <c r="Y144" s="877">
        <v>69</v>
      </c>
      <c r="Z144" s="877">
        <v>15</v>
      </c>
      <c r="AA144" s="877">
        <v>15</v>
      </c>
      <c r="AB144" s="877">
        <v>12</v>
      </c>
      <c r="AC144" s="877">
        <v>12</v>
      </c>
      <c r="AD144" s="877">
        <v>12</v>
      </c>
      <c r="AE144" s="877">
        <v>8</v>
      </c>
      <c r="AF144" s="877">
        <v>4</v>
      </c>
      <c r="AG144" s="877">
        <v>4</v>
      </c>
      <c r="AH144" s="877">
        <v>4</v>
      </c>
      <c r="AI144" s="877">
        <v>4</v>
      </c>
      <c r="AJ144" s="877">
        <v>0</v>
      </c>
      <c r="AK144" s="877">
        <v>0</v>
      </c>
      <c r="AL144" s="877">
        <v>0</v>
      </c>
      <c r="AM144" s="877">
        <v>0</v>
      </c>
      <c r="AN144" s="877">
        <v>0</v>
      </c>
      <c r="AO144" s="877">
        <v>0</v>
      </c>
      <c r="AP144" s="50"/>
      <c r="AQ144" s="876"/>
      <c r="AR144" s="877"/>
      <c r="AS144" s="877"/>
      <c r="AT144" s="877"/>
      <c r="AU144" s="877">
        <v>501521</v>
      </c>
      <c r="AV144" s="877">
        <v>501521</v>
      </c>
      <c r="AW144" s="877">
        <v>501521</v>
      </c>
      <c r="AX144" s="877">
        <v>501521</v>
      </c>
      <c r="AY144" s="877">
        <v>501521</v>
      </c>
      <c r="AZ144" s="877">
        <v>501521</v>
      </c>
      <c r="BA144" s="877">
        <v>468773</v>
      </c>
      <c r="BB144" s="877">
        <v>468773</v>
      </c>
      <c r="BC144" s="877">
        <v>456496</v>
      </c>
      <c r="BD144" s="877">
        <v>349755</v>
      </c>
      <c r="BE144" s="877">
        <v>94888</v>
      </c>
      <c r="BF144" s="877">
        <v>94888</v>
      </c>
      <c r="BG144" s="877">
        <v>35066</v>
      </c>
      <c r="BH144" s="877">
        <v>35066</v>
      </c>
      <c r="BI144" s="877">
        <v>35066</v>
      </c>
      <c r="BJ144" s="877">
        <v>18152</v>
      </c>
      <c r="BK144" s="877">
        <v>3020</v>
      </c>
      <c r="BL144" s="877">
        <v>3020</v>
      </c>
      <c r="BM144" s="877">
        <v>3020</v>
      </c>
      <c r="BN144" s="877">
        <v>3020</v>
      </c>
      <c r="BO144" s="877">
        <v>0</v>
      </c>
      <c r="BP144" s="877">
        <v>0</v>
      </c>
      <c r="BQ144" s="877">
        <v>0</v>
      </c>
      <c r="BR144" s="877">
        <v>0</v>
      </c>
      <c r="BS144" s="877">
        <v>0</v>
      </c>
      <c r="BT144" s="878">
        <v>0</v>
      </c>
    </row>
    <row r="145" spans="2:72">
      <c r="B145" s="875"/>
      <c r="C145" s="875"/>
      <c r="D145" s="875" t="s">
        <v>113</v>
      </c>
      <c r="E145" s="875" t="s">
        <v>1169</v>
      </c>
      <c r="F145" s="875"/>
      <c r="G145" s="875"/>
      <c r="H145" s="875">
        <v>2016</v>
      </c>
      <c r="I145" s="625" t="s">
        <v>579</v>
      </c>
      <c r="J145" s="625" t="s">
        <v>592</v>
      </c>
      <c r="K145" s="50"/>
      <c r="L145" s="876"/>
      <c r="M145" s="877"/>
      <c r="N145" s="877"/>
      <c r="O145" s="877"/>
      <c r="P145" s="877"/>
      <c r="Q145" s="877">
        <v>735</v>
      </c>
      <c r="R145" s="877">
        <v>735</v>
      </c>
      <c r="S145" s="877">
        <v>735</v>
      </c>
      <c r="T145" s="877">
        <v>735</v>
      </c>
      <c r="U145" s="877">
        <v>735</v>
      </c>
      <c r="V145" s="877">
        <v>735</v>
      </c>
      <c r="W145" s="877">
        <v>735</v>
      </c>
      <c r="X145" s="877">
        <v>734</v>
      </c>
      <c r="Y145" s="877">
        <v>734</v>
      </c>
      <c r="Z145" s="877">
        <v>731</v>
      </c>
      <c r="AA145" s="877">
        <v>706</v>
      </c>
      <c r="AB145" s="877">
        <v>706</v>
      </c>
      <c r="AC145" s="877">
        <v>706</v>
      </c>
      <c r="AD145" s="877">
        <v>706</v>
      </c>
      <c r="AE145" s="877">
        <v>615</v>
      </c>
      <c r="AF145" s="877">
        <v>615</v>
      </c>
      <c r="AG145" s="877">
        <v>263</v>
      </c>
      <c r="AH145" s="877">
        <v>0</v>
      </c>
      <c r="AI145" s="877">
        <v>0</v>
      </c>
      <c r="AJ145" s="877">
        <v>0</v>
      </c>
      <c r="AK145" s="877">
        <v>0</v>
      </c>
      <c r="AL145" s="877">
        <v>0</v>
      </c>
      <c r="AM145" s="877">
        <v>0</v>
      </c>
      <c r="AN145" s="877">
        <v>0</v>
      </c>
      <c r="AO145" s="877">
        <v>0</v>
      </c>
      <c r="AP145" s="50"/>
      <c r="AQ145" s="876"/>
      <c r="AR145" s="877"/>
      <c r="AS145" s="877"/>
      <c r="AT145" s="877"/>
      <c r="AU145" s="877"/>
      <c r="AV145" s="877">
        <v>11980096</v>
      </c>
      <c r="AW145" s="877">
        <v>11980096</v>
      </c>
      <c r="AX145" s="877">
        <v>11980096</v>
      </c>
      <c r="AY145" s="877">
        <v>11980096</v>
      </c>
      <c r="AZ145" s="877">
        <v>11980096</v>
      </c>
      <c r="BA145" s="877">
        <v>11980096</v>
      </c>
      <c r="BB145" s="877">
        <v>11980096</v>
      </c>
      <c r="BC145" s="877">
        <v>11978328</v>
      </c>
      <c r="BD145" s="877">
        <v>11978328</v>
      </c>
      <c r="BE145" s="877">
        <v>11927319</v>
      </c>
      <c r="BF145" s="877">
        <v>11782871</v>
      </c>
      <c r="BG145" s="877">
        <v>11775897</v>
      </c>
      <c r="BH145" s="877">
        <v>11775897</v>
      </c>
      <c r="BI145" s="877">
        <v>11712514</v>
      </c>
      <c r="BJ145" s="877">
        <v>10176202</v>
      </c>
      <c r="BK145" s="877">
        <v>10176202</v>
      </c>
      <c r="BL145" s="877">
        <v>4443919</v>
      </c>
      <c r="BM145" s="877">
        <v>0</v>
      </c>
      <c r="BN145" s="877">
        <v>0</v>
      </c>
      <c r="BO145" s="877">
        <v>0</v>
      </c>
      <c r="BP145" s="877">
        <v>0</v>
      </c>
      <c r="BQ145" s="877">
        <v>0</v>
      </c>
      <c r="BR145" s="877">
        <v>0</v>
      </c>
      <c r="BS145" s="877">
        <v>0</v>
      </c>
      <c r="BT145" s="878">
        <v>0</v>
      </c>
    </row>
    <row r="146" spans="2:72">
      <c r="B146" s="875"/>
      <c r="C146" s="875"/>
      <c r="D146" s="875" t="s">
        <v>1196</v>
      </c>
      <c r="E146" s="875" t="s">
        <v>1169</v>
      </c>
      <c r="F146" s="875"/>
      <c r="G146" s="875"/>
      <c r="H146" s="875">
        <v>2016</v>
      </c>
      <c r="I146" s="625" t="s">
        <v>579</v>
      </c>
      <c r="J146" s="625" t="s">
        <v>592</v>
      </c>
      <c r="K146" s="50"/>
      <c r="L146" s="876"/>
      <c r="M146" s="877"/>
      <c r="N146" s="877"/>
      <c r="O146" s="877"/>
      <c r="P146" s="877"/>
      <c r="Q146" s="877">
        <v>901</v>
      </c>
      <c r="R146" s="877">
        <v>901</v>
      </c>
      <c r="S146" s="877">
        <v>901</v>
      </c>
      <c r="T146" s="877">
        <v>901</v>
      </c>
      <c r="U146" s="877">
        <v>901</v>
      </c>
      <c r="V146" s="877">
        <v>901</v>
      </c>
      <c r="W146" s="877">
        <v>901</v>
      </c>
      <c r="X146" s="877">
        <v>901</v>
      </c>
      <c r="Y146" s="877">
        <v>901</v>
      </c>
      <c r="Z146" s="877">
        <v>901</v>
      </c>
      <c r="AA146" s="877">
        <v>901</v>
      </c>
      <c r="AB146" s="877">
        <v>901</v>
      </c>
      <c r="AC146" s="877">
        <v>901</v>
      </c>
      <c r="AD146" s="877">
        <v>901</v>
      </c>
      <c r="AE146" s="877">
        <v>901</v>
      </c>
      <c r="AF146" s="877">
        <v>901</v>
      </c>
      <c r="AG146" s="877">
        <v>901</v>
      </c>
      <c r="AH146" s="877">
        <v>901</v>
      </c>
      <c r="AI146" s="877">
        <v>786</v>
      </c>
      <c r="AJ146" s="877">
        <v>0</v>
      </c>
      <c r="AK146" s="877">
        <v>0</v>
      </c>
      <c r="AL146" s="877">
        <v>0</v>
      </c>
      <c r="AM146" s="877">
        <v>0</v>
      </c>
      <c r="AN146" s="877">
        <v>0</v>
      </c>
      <c r="AO146" s="877">
        <v>0</v>
      </c>
      <c r="AP146" s="50"/>
      <c r="AQ146" s="876"/>
      <c r="AR146" s="877"/>
      <c r="AS146" s="877"/>
      <c r="AT146" s="877"/>
      <c r="AU146" s="877"/>
      <c r="AV146" s="877">
        <v>2954935</v>
      </c>
      <c r="AW146" s="877">
        <v>2954935</v>
      </c>
      <c r="AX146" s="877">
        <v>2954935</v>
      </c>
      <c r="AY146" s="877">
        <v>2954935</v>
      </c>
      <c r="AZ146" s="877">
        <v>2954935</v>
      </c>
      <c r="BA146" s="877">
        <v>2954935</v>
      </c>
      <c r="BB146" s="877">
        <v>2954935</v>
      </c>
      <c r="BC146" s="877">
        <v>2954935</v>
      </c>
      <c r="BD146" s="877">
        <v>2954935</v>
      </c>
      <c r="BE146" s="877">
        <v>2954935</v>
      </c>
      <c r="BF146" s="877">
        <v>2954935</v>
      </c>
      <c r="BG146" s="877">
        <v>2954935</v>
      </c>
      <c r="BH146" s="877">
        <v>2954935</v>
      </c>
      <c r="BI146" s="877">
        <v>2954935</v>
      </c>
      <c r="BJ146" s="877">
        <v>2954935</v>
      </c>
      <c r="BK146" s="877">
        <v>2954935</v>
      </c>
      <c r="BL146" s="877">
        <v>2954935</v>
      </c>
      <c r="BM146" s="877">
        <v>2954935</v>
      </c>
      <c r="BN146" s="877">
        <v>2852221</v>
      </c>
      <c r="BO146" s="877">
        <v>0</v>
      </c>
      <c r="BP146" s="877">
        <v>0</v>
      </c>
      <c r="BQ146" s="877">
        <v>0</v>
      </c>
      <c r="BR146" s="877">
        <v>0</v>
      </c>
      <c r="BS146" s="877">
        <v>0</v>
      </c>
      <c r="BT146" s="878">
        <v>0</v>
      </c>
    </row>
    <row r="147" spans="2:72">
      <c r="B147" s="875"/>
      <c r="C147" s="875"/>
      <c r="D147" s="875" t="s">
        <v>115</v>
      </c>
      <c r="E147" s="875" t="s">
        <v>1169</v>
      </c>
      <c r="F147" s="875"/>
      <c r="G147" s="875"/>
      <c r="H147" s="875">
        <v>2016</v>
      </c>
      <c r="I147" s="625" t="s">
        <v>579</v>
      </c>
      <c r="J147" s="625" t="s">
        <v>592</v>
      </c>
      <c r="K147" s="50"/>
      <c r="L147" s="876"/>
      <c r="M147" s="877"/>
      <c r="N147" s="877"/>
      <c r="O147" s="877"/>
      <c r="P147" s="877"/>
      <c r="Q147" s="877">
        <v>84</v>
      </c>
      <c r="R147" s="877">
        <v>84</v>
      </c>
      <c r="S147" s="877">
        <v>84</v>
      </c>
      <c r="T147" s="877">
        <v>84</v>
      </c>
      <c r="U147" s="877">
        <v>84</v>
      </c>
      <c r="V147" s="877">
        <v>84</v>
      </c>
      <c r="W147" s="877">
        <v>84</v>
      </c>
      <c r="X147" s="877">
        <v>84</v>
      </c>
      <c r="Y147" s="877">
        <v>84</v>
      </c>
      <c r="Z147" s="877">
        <v>84</v>
      </c>
      <c r="AA147" s="877">
        <v>83</v>
      </c>
      <c r="AB147" s="877">
        <v>83</v>
      </c>
      <c r="AC147" s="877">
        <v>83</v>
      </c>
      <c r="AD147" s="877">
        <v>83</v>
      </c>
      <c r="AE147" s="877">
        <v>83</v>
      </c>
      <c r="AF147" s="877">
        <v>20</v>
      </c>
      <c r="AG147" s="877">
        <v>7</v>
      </c>
      <c r="AH147" s="877">
        <v>1</v>
      </c>
      <c r="AI147" s="877">
        <v>0</v>
      </c>
      <c r="AJ147" s="877">
        <v>0</v>
      </c>
      <c r="AK147" s="877">
        <v>0</v>
      </c>
      <c r="AL147" s="877">
        <v>0</v>
      </c>
      <c r="AM147" s="877">
        <v>0</v>
      </c>
      <c r="AN147" s="877">
        <v>0</v>
      </c>
      <c r="AO147" s="877">
        <v>0</v>
      </c>
      <c r="AP147" s="50"/>
      <c r="AQ147" s="876"/>
      <c r="AR147" s="877"/>
      <c r="AS147" s="877"/>
      <c r="AT147" s="877"/>
      <c r="AU147" s="877"/>
      <c r="AV147" s="877">
        <v>526284</v>
      </c>
      <c r="AW147" s="877">
        <v>526284</v>
      </c>
      <c r="AX147" s="877">
        <v>526284</v>
      </c>
      <c r="AY147" s="877">
        <v>526284</v>
      </c>
      <c r="AZ147" s="877">
        <v>526284</v>
      </c>
      <c r="BA147" s="877">
        <v>526284</v>
      </c>
      <c r="BB147" s="877">
        <v>526284</v>
      </c>
      <c r="BC147" s="877">
        <v>526284</v>
      </c>
      <c r="BD147" s="877">
        <v>526284</v>
      </c>
      <c r="BE147" s="877">
        <v>526284</v>
      </c>
      <c r="BF147" s="877">
        <v>520650</v>
      </c>
      <c r="BG147" s="877">
        <v>520650</v>
      </c>
      <c r="BH147" s="877">
        <v>520650</v>
      </c>
      <c r="BI147" s="877">
        <v>520650</v>
      </c>
      <c r="BJ147" s="877">
        <v>520650</v>
      </c>
      <c r="BK147" s="877">
        <v>324148</v>
      </c>
      <c r="BL147" s="877">
        <v>110571</v>
      </c>
      <c r="BM147" s="877">
        <v>11446</v>
      </c>
      <c r="BN147" s="877">
        <v>11197</v>
      </c>
      <c r="BO147" s="877">
        <v>11197</v>
      </c>
      <c r="BP147" s="877">
        <v>0</v>
      </c>
      <c r="BQ147" s="877">
        <v>0</v>
      </c>
      <c r="BR147" s="877">
        <v>0</v>
      </c>
      <c r="BS147" s="877">
        <v>0</v>
      </c>
      <c r="BT147" s="878">
        <v>0</v>
      </c>
    </row>
    <row r="148" spans="2:72">
      <c r="B148" s="875"/>
      <c r="C148" s="875"/>
      <c r="D148" s="875" t="s">
        <v>116</v>
      </c>
      <c r="E148" s="875" t="s">
        <v>1169</v>
      </c>
      <c r="F148" s="875"/>
      <c r="G148" s="875"/>
      <c r="H148" s="875">
        <v>2016</v>
      </c>
      <c r="I148" s="625" t="s">
        <v>579</v>
      </c>
      <c r="J148" s="625" t="s">
        <v>592</v>
      </c>
      <c r="K148" s="50"/>
      <c r="L148" s="876"/>
      <c r="M148" s="877"/>
      <c r="N148" s="877"/>
      <c r="O148" s="877"/>
      <c r="P148" s="877"/>
      <c r="Q148" s="877">
        <v>0</v>
      </c>
      <c r="R148" s="877">
        <v>0</v>
      </c>
      <c r="S148" s="877">
        <v>0</v>
      </c>
      <c r="T148" s="877">
        <v>0</v>
      </c>
      <c r="U148" s="877">
        <v>0</v>
      </c>
      <c r="V148" s="877">
        <v>0</v>
      </c>
      <c r="W148" s="877">
        <v>0</v>
      </c>
      <c r="X148" s="877">
        <v>0</v>
      </c>
      <c r="Y148" s="877">
        <v>0</v>
      </c>
      <c r="Z148" s="877">
        <v>0</v>
      </c>
      <c r="AA148" s="877">
        <v>0</v>
      </c>
      <c r="AB148" s="877">
        <v>0</v>
      </c>
      <c r="AC148" s="877">
        <v>0</v>
      </c>
      <c r="AD148" s="877">
        <v>0</v>
      </c>
      <c r="AE148" s="877">
        <v>0</v>
      </c>
      <c r="AF148" s="877">
        <v>0</v>
      </c>
      <c r="AG148" s="877">
        <v>0</v>
      </c>
      <c r="AH148" s="877">
        <v>0</v>
      </c>
      <c r="AI148" s="877">
        <v>0</v>
      </c>
      <c r="AJ148" s="877">
        <v>0</v>
      </c>
      <c r="AK148" s="877">
        <v>0</v>
      </c>
      <c r="AL148" s="877">
        <v>0</v>
      </c>
      <c r="AM148" s="877">
        <v>0</v>
      </c>
      <c r="AN148" s="877">
        <v>0</v>
      </c>
      <c r="AO148" s="877">
        <v>0</v>
      </c>
      <c r="AP148" s="50"/>
      <c r="AQ148" s="876"/>
      <c r="AR148" s="877"/>
      <c r="AS148" s="877"/>
      <c r="AT148" s="877"/>
      <c r="AU148" s="877"/>
      <c r="AV148" s="877">
        <v>0</v>
      </c>
      <c r="AW148" s="877">
        <v>0</v>
      </c>
      <c r="AX148" s="877">
        <v>0</v>
      </c>
      <c r="AY148" s="877">
        <v>0</v>
      </c>
      <c r="AZ148" s="877">
        <v>0</v>
      </c>
      <c r="BA148" s="877">
        <v>0</v>
      </c>
      <c r="BB148" s="877">
        <v>0</v>
      </c>
      <c r="BC148" s="877">
        <v>0</v>
      </c>
      <c r="BD148" s="877">
        <v>0</v>
      </c>
      <c r="BE148" s="877">
        <v>0</v>
      </c>
      <c r="BF148" s="877">
        <v>0</v>
      </c>
      <c r="BG148" s="877">
        <v>0</v>
      </c>
      <c r="BH148" s="877">
        <v>0</v>
      </c>
      <c r="BI148" s="877">
        <v>0</v>
      </c>
      <c r="BJ148" s="877">
        <v>0</v>
      </c>
      <c r="BK148" s="877">
        <v>0</v>
      </c>
      <c r="BL148" s="877">
        <v>0</v>
      </c>
      <c r="BM148" s="877">
        <v>0</v>
      </c>
      <c r="BN148" s="877">
        <v>0</v>
      </c>
      <c r="BO148" s="877">
        <v>0</v>
      </c>
      <c r="BP148" s="877">
        <v>0</v>
      </c>
      <c r="BQ148" s="877">
        <v>0</v>
      </c>
      <c r="BR148" s="877">
        <v>0</v>
      </c>
      <c r="BS148" s="877">
        <v>0</v>
      </c>
      <c r="BT148" s="878">
        <v>0</v>
      </c>
    </row>
    <row r="149" spans="2:72">
      <c r="B149" s="875"/>
      <c r="C149" s="875"/>
      <c r="D149" s="875" t="s">
        <v>117</v>
      </c>
      <c r="E149" s="875" t="s">
        <v>1169</v>
      </c>
      <c r="F149" s="875"/>
      <c r="G149" s="875"/>
      <c r="H149" s="875">
        <v>2016</v>
      </c>
      <c r="I149" s="625" t="s">
        <v>579</v>
      </c>
      <c r="J149" s="625" t="s">
        <v>592</v>
      </c>
      <c r="K149" s="50"/>
      <c r="L149" s="876"/>
      <c r="M149" s="877"/>
      <c r="N149" s="877"/>
      <c r="O149" s="877"/>
      <c r="P149" s="877"/>
      <c r="Q149" s="877">
        <v>9</v>
      </c>
      <c r="R149" s="877">
        <v>9</v>
      </c>
      <c r="S149" s="877">
        <v>9</v>
      </c>
      <c r="T149" s="877">
        <v>9</v>
      </c>
      <c r="U149" s="877">
        <v>9</v>
      </c>
      <c r="V149" s="877">
        <v>9</v>
      </c>
      <c r="W149" s="877">
        <v>9</v>
      </c>
      <c r="X149" s="877">
        <v>9</v>
      </c>
      <c r="Y149" s="877">
        <v>9</v>
      </c>
      <c r="Z149" s="877">
        <v>9</v>
      </c>
      <c r="AA149" s="877">
        <v>2</v>
      </c>
      <c r="AB149" s="877">
        <v>0</v>
      </c>
      <c r="AC149" s="877">
        <v>0</v>
      </c>
      <c r="AD149" s="877">
        <v>0</v>
      </c>
      <c r="AE149" s="877">
        <v>0</v>
      </c>
      <c r="AF149" s="877">
        <v>0</v>
      </c>
      <c r="AG149" s="877">
        <v>0</v>
      </c>
      <c r="AH149" s="877">
        <v>0</v>
      </c>
      <c r="AI149" s="877">
        <v>0</v>
      </c>
      <c r="AJ149" s="877">
        <v>0</v>
      </c>
      <c r="AK149" s="877">
        <v>0</v>
      </c>
      <c r="AL149" s="877">
        <v>0</v>
      </c>
      <c r="AM149" s="877">
        <v>0</v>
      </c>
      <c r="AN149" s="877">
        <v>0</v>
      </c>
      <c r="AO149" s="877">
        <v>0</v>
      </c>
      <c r="AP149" s="50"/>
      <c r="AQ149" s="876"/>
      <c r="AR149" s="877"/>
      <c r="AS149" s="877"/>
      <c r="AT149" s="877"/>
      <c r="AU149" s="877"/>
      <c r="AV149" s="877">
        <v>65713</v>
      </c>
      <c r="AW149" s="877">
        <v>65713</v>
      </c>
      <c r="AX149" s="877">
        <v>65713</v>
      </c>
      <c r="AY149" s="877">
        <v>65713</v>
      </c>
      <c r="AZ149" s="877">
        <v>65713</v>
      </c>
      <c r="BA149" s="877">
        <v>65713</v>
      </c>
      <c r="BB149" s="877">
        <v>65713</v>
      </c>
      <c r="BC149" s="877">
        <v>65713</v>
      </c>
      <c r="BD149" s="877">
        <v>65713</v>
      </c>
      <c r="BE149" s="877">
        <v>65713</v>
      </c>
      <c r="BF149" s="877">
        <v>16224</v>
      </c>
      <c r="BG149" s="877">
        <v>0</v>
      </c>
      <c r="BH149" s="877">
        <v>0</v>
      </c>
      <c r="BI149" s="877">
        <v>0</v>
      </c>
      <c r="BJ149" s="877">
        <v>0</v>
      </c>
      <c r="BK149" s="877">
        <v>0</v>
      </c>
      <c r="BL149" s="877">
        <v>0</v>
      </c>
      <c r="BM149" s="877">
        <v>0</v>
      </c>
      <c r="BN149" s="877">
        <v>0</v>
      </c>
      <c r="BO149" s="877">
        <v>0</v>
      </c>
      <c r="BP149" s="877">
        <v>0</v>
      </c>
      <c r="BQ149" s="877">
        <v>0</v>
      </c>
      <c r="BR149" s="877">
        <v>0</v>
      </c>
      <c r="BS149" s="877">
        <v>0</v>
      </c>
      <c r="BT149" s="878">
        <v>0</v>
      </c>
    </row>
    <row r="150" spans="2:72">
      <c r="B150" s="875"/>
      <c r="C150" s="875"/>
      <c r="D150" s="875" t="s">
        <v>118</v>
      </c>
      <c r="E150" s="875" t="s">
        <v>1169</v>
      </c>
      <c r="F150" s="875"/>
      <c r="G150" s="875"/>
      <c r="H150" s="875">
        <v>2016</v>
      </c>
      <c r="I150" s="625" t="s">
        <v>579</v>
      </c>
      <c r="J150" s="625" t="s">
        <v>592</v>
      </c>
      <c r="K150" s="50"/>
      <c r="L150" s="876"/>
      <c r="M150" s="877"/>
      <c r="N150" s="877"/>
      <c r="O150" s="877"/>
      <c r="P150" s="877"/>
      <c r="Q150" s="877">
        <v>2862</v>
      </c>
      <c r="R150" s="877">
        <v>2778</v>
      </c>
      <c r="S150" s="877">
        <v>2778</v>
      </c>
      <c r="T150" s="877">
        <v>2778</v>
      </c>
      <c r="U150" s="877">
        <v>2778</v>
      </c>
      <c r="V150" s="877">
        <v>2740</v>
      </c>
      <c r="W150" s="877">
        <v>2740</v>
      </c>
      <c r="X150" s="877">
        <v>2740</v>
      </c>
      <c r="Y150" s="877">
        <v>2695</v>
      </c>
      <c r="Z150" s="877">
        <v>2695</v>
      </c>
      <c r="AA150" s="877">
        <v>2655</v>
      </c>
      <c r="AB150" s="877">
        <v>1926</v>
      </c>
      <c r="AC150" s="877">
        <v>498</v>
      </c>
      <c r="AD150" s="877">
        <v>498</v>
      </c>
      <c r="AE150" s="877">
        <v>127</v>
      </c>
      <c r="AF150" s="877">
        <v>20</v>
      </c>
      <c r="AG150" s="877">
        <v>20</v>
      </c>
      <c r="AH150" s="877">
        <v>20</v>
      </c>
      <c r="AI150" s="877">
        <v>20</v>
      </c>
      <c r="AJ150" s="877">
        <v>20</v>
      </c>
      <c r="AK150" s="877">
        <v>0</v>
      </c>
      <c r="AL150" s="877">
        <v>0</v>
      </c>
      <c r="AM150" s="877">
        <v>0</v>
      </c>
      <c r="AN150" s="877">
        <v>0</v>
      </c>
      <c r="AO150" s="877">
        <v>0</v>
      </c>
      <c r="AP150" s="50"/>
      <c r="AQ150" s="876"/>
      <c r="AR150" s="877"/>
      <c r="AS150" s="877"/>
      <c r="AT150" s="877"/>
      <c r="AU150" s="877"/>
      <c r="AV150" s="877">
        <v>20646284</v>
      </c>
      <c r="AW150" s="877">
        <v>20148351</v>
      </c>
      <c r="AX150" s="877">
        <v>20148351</v>
      </c>
      <c r="AY150" s="877">
        <v>20148351</v>
      </c>
      <c r="AZ150" s="877">
        <v>20148351</v>
      </c>
      <c r="BA150" s="877">
        <v>19374454</v>
      </c>
      <c r="BB150" s="877">
        <v>19374454</v>
      </c>
      <c r="BC150" s="877">
        <v>19374454</v>
      </c>
      <c r="BD150" s="877">
        <v>18884877</v>
      </c>
      <c r="BE150" s="877">
        <v>18884877</v>
      </c>
      <c r="BF150" s="877">
        <v>18605172</v>
      </c>
      <c r="BG150" s="877">
        <v>13981079</v>
      </c>
      <c r="BH150" s="877">
        <v>3756838</v>
      </c>
      <c r="BI150" s="877">
        <v>3756838</v>
      </c>
      <c r="BJ150" s="877">
        <v>531115</v>
      </c>
      <c r="BK150" s="877">
        <v>12278</v>
      </c>
      <c r="BL150" s="877">
        <v>12278</v>
      </c>
      <c r="BM150" s="877">
        <v>12278</v>
      </c>
      <c r="BN150" s="877">
        <v>12278</v>
      </c>
      <c r="BO150" s="877">
        <v>12278</v>
      </c>
      <c r="BP150" s="877">
        <v>0</v>
      </c>
      <c r="BQ150" s="877">
        <v>0</v>
      </c>
      <c r="BR150" s="877">
        <v>0</v>
      </c>
      <c r="BS150" s="877">
        <v>0</v>
      </c>
      <c r="BT150" s="878">
        <v>0</v>
      </c>
    </row>
    <row r="151" spans="2:72">
      <c r="B151" s="875"/>
      <c r="C151" s="875"/>
      <c r="D151" s="875" t="s">
        <v>119</v>
      </c>
      <c r="E151" s="875" t="s">
        <v>1169</v>
      </c>
      <c r="F151" s="875"/>
      <c r="G151" s="875"/>
      <c r="H151" s="875">
        <v>2016</v>
      </c>
      <c r="I151" s="625" t="s">
        <v>579</v>
      </c>
      <c r="J151" s="625" t="s">
        <v>592</v>
      </c>
      <c r="K151" s="50"/>
      <c r="L151" s="876"/>
      <c r="M151" s="877"/>
      <c r="N151" s="877"/>
      <c r="O151" s="877"/>
      <c r="P151" s="877"/>
      <c r="Q151" s="877">
        <v>23</v>
      </c>
      <c r="R151" s="877">
        <v>23</v>
      </c>
      <c r="S151" s="877">
        <v>23</v>
      </c>
      <c r="T151" s="877">
        <v>23</v>
      </c>
      <c r="U151" s="877">
        <v>21</v>
      </c>
      <c r="V151" s="877">
        <v>20</v>
      </c>
      <c r="W151" s="877">
        <v>19</v>
      </c>
      <c r="X151" s="877">
        <v>17</v>
      </c>
      <c r="Y151" s="877">
        <v>13</v>
      </c>
      <c r="Z151" s="877">
        <v>8</v>
      </c>
      <c r="AA151" s="877">
        <v>7</v>
      </c>
      <c r="AB151" s="877">
        <v>5</v>
      </c>
      <c r="AC151" s="877">
        <v>4</v>
      </c>
      <c r="AD151" s="877">
        <v>4</v>
      </c>
      <c r="AE151" s="877">
        <v>3</v>
      </c>
      <c r="AF151" s="877">
        <v>3</v>
      </c>
      <c r="AG151" s="877">
        <v>3</v>
      </c>
      <c r="AH151" s="877">
        <v>3</v>
      </c>
      <c r="AI151" s="877">
        <v>2</v>
      </c>
      <c r="AJ151" s="877">
        <v>2</v>
      </c>
      <c r="AK151" s="877">
        <v>2</v>
      </c>
      <c r="AL151" s="877">
        <v>2</v>
      </c>
      <c r="AM151" s="877">
        <v>0</v>
      </c>
      <c r="AN151" s="877">
        <v>0</v>
      </c>
      <c r="AO151" s="877">
        <v>0</v>
      </c>
      <c r="AP151" s="50"/>
      <c r="AQ151" s="876"/>
      <c r="AR151" s="877"/>
      <c r="AS151" s="877"/>
      <c r="AT151" s="877"/>
      <c r="AU151" s="877"/>
      <c r="AV151" s="877">
        <v>114712</v>
      </c>
      <c r="AW151" s="877">
        <v>114712</v>
      </c>
      <c r="AX151" s="877">
        <v>114712</v>
      </c>
      <c r="AY151" s="877">
        <v>114712</v>
      </c>
      <c r="AZ151" s="877">
        <v>101470</v>
      </c>
      <c r="BA151" s="877">
        <v>84244</v>
      </c>
      <c r="BB151" s="877">
        <v>80188</v>
      </c>
      <c r="BC151" s="877">
        <v>71219</v>
      </c>
      <c r="BD151" s="877">
        <v>52534</v>
      </c>
      <c r="BE151" s="877">
        <v>35319</v>
      </c>
      <c r="BF151" s="877">
        <v>28155</v>
      </c>
      <c r="BG151" s="877">
        <v>18712</v>
      </c>
      <c r="BH151" s="877">
        <v>11802</v>
      </c>
      <c r="BI151" s="877">
        <v>11802</v>
      </c>
      <c r="BJ151" s="877">
        <v>9849</v>
      </c>
      <c r="BK151" s="877">
        <v>9849</v>
      </c>
      <c r="BL151" s="877">
        <v>9849</v>
      </c>
      <c r="BM151" s="877">
        <v>9849</v>
      </c>
      <c r="BN151" s="877">
        <v>8287</v>
      </c>
      <c r="BO151" s="877">
        <v>7788</v>
      </c>
      <c r="BP151" s="877">
        <v>7788</v>
      </c>
      <c r="BQ151" s="877">
        <v>7788</v>
      </c>
      <c r="BR151" s="877">
        <v>1216</v>
      </c>
      <c r="BS151" s="877">
        <v>1216</v>
      </c>
      <c r="BT151" s="878">
        <v>1216</v>
      </c>
    </row>
    <row r="152" spans="2:72">
      <c r="B152" s="875"/>
      <c r="C152" s="875"/>
      <c r="D152" s="875" t="s">
        <v>120</v>
      </c>
      <c r="E152" s="875" t="s">
        <v>1169</v>
      </c>
      <c r="F152" s="875"/>
      <c r="G152" s="875"/>
      <c r="H152" s="875">
        <v>2016</v>
      </c>
      <c r="I152" s="625" t="s">
        <v>579</v>
      </c>
      <c r="J152" s="625" t="s">
        <v>592</v>
      </c>
      <c r="K152" s="50"/>
      <c r="L152" s="876"/>
      <c r="M152" s="877"/>
      <c r="N152" s="877"/>
      <c r="O152" s="877"/>
      <c r="P152" s="877"/>
      <c r="Q152" s="877">
        <v>926</v>
      </c>
      <c r="R152" s="877">
        <v>926</v>
      </c>
      <c r="S152" s="877">
        <v>926</v>
      </c>
      <c r="T152" s="877">
        <v>926</v>
      </c>
      <c r="U152" s="877">
        <v>926</v>
      </c>
      <c r="V152" s="877">
        <v>926</v>
      </c>
      <c r="W152" s="877">
        <v>926</v>
      </c>
      <c r="X152" s="877">
        <v>926</v>
      </c>
      <c r="Y152" s="877">
        <v>926</v>
      </c>
      <c r="Z152" s="877">
        <v>926</v>
      </c>
      <c r="AA152" s="877">
        <v>926</v>
      </c>
      <c r="AB152" s="877">
        <v>926</v>
      </c>
      <c r="AC152" s="877">
        <v>926</v>
      </c>
      <c r="AD152" s="877">
        <v>926</v>
      </c>
      <c r="AE152" s="877">
        <v>926</v>
      </c>
      <c r="AF152" s="877">
        <v>918</v>
      </c>
      <c r="AG152" s="877">
        <v>914</v>
      </c>
      <c r="AH152" s="877">
        <v>673</v>
      </c>
      <c r="AI152" s="877">
        <v>549</v>
      </c>
      <c r="AJ152" s="877">
        <v>549</v>
      </c>
      <c r="AK152" s="877">
        <v>549</v>
      </c>
      <c r="AL152" s="877">
        <v>549</v>
      </c>
      <c r="AM152" s="877">
        <v>549</v>
      </c>
      <c r="AN152" s="877">
        <v>549</v>
      </c>
      <c r="AO152" s="877">
        <v>549</v>
      </c>
      <c r="AP152" s="50"/>
      <c r="AQ152" s="876"/>
      <c r="AR152" s="877"/>
      <c r="AS152" s="877"/>
      <c r="AT152" s="877"/>
      <c r="AU152" s="877"/>
      <c r="AV152" s="877">
        <v>4477229</v>
      </c>
      <c r="AW152" s="877">
        <v>4477229</v>
      </c>
      <c r="AX152" s="877">
        <v>4477229</v>
      </c>
      <c r="AY152" s="877">
        <v>4477229</v>
      </c>
      <c r="AZ152" s="877">
        <v>4477229</v>
      </c>
      <c r="BA152" s="877">
        <v>4477229</v>
      </c>
      <c r="BB152" s="877">
        <v>4477229</v>
      </c>
      <c r="BC152" s="877">
        <v>4477229</v>
      </c>
      <c r="BD152" s="877">
        <v>4477229</v>
      </c>
      <c r="BE152" s="877">
        <v>4477229</v>
      </c>
      <c r="BF152" s="877">
        <v>4477229</v>
      </c>
      <c r="BG152" s="877">
        <v>4477229</v>
      </c>
      <c r="BH152" s="877">
        <v>4477229</v>
      </c>
      <c r="BI152" s="877">
        <v>4477229</v>
      </c>
      <c r="BJ152" s="877">
        <v>4477229</v>
      </c>
      <c r="BK152" s="877">
        <v>4464868</v>
      </c>
      <c r="BL152" s="877">
        <v>4457935</v>
      </c>
      <c r="BM152" s="877">
        <v>2884334</v>
      </c>
      <c r="BN152" s="877">
        <v>2075597</v>
      </c>
      <c r="BO152" s="877">
        <v>2075597</v>
      </c>
      <c r="BP152" s="877">
        <v>2075597</v>
      </c>
      <c r="BQ152" s="877">
        <v>2075597</v>
      </c>
      <c r="BR152" s="877">
        <v>2075597</v>
      </c>
      <c r="BS152" s="877">
        <v>2075597</v>
      </c>
      <c r="BT152" s="878">
        <v>2075597</v>
      </c>
    </row>
    <row r="153" spans="2:72">
      <c r="B153" s="875"/>
      <c r="C153" s="875"/>
      <c r="D153" s="875" t="s">
        <v>1197</v>
      </c>
      <c r="E153" s="875" t="s">
        <v>1169</v>
      </c>
      <c r="F153" s="875"/>
      <c r="G153" s="875"/>
      <c r="H153" s="875">
        <v>2016</v>
      </c>
      <c r="I153" s="625" t="s">
        <v>579</v>
      </c>
      <c r="J153" s="625" t="s">
        <v>592</v>
      </c>
      <c r="K153" s="50"/>
      <c r="L153" s="876"/>
      <c r="M153" s="877"/>
      <c r="N153" s="877"/>
      <c r="O153" s="877"/>
      <c r="P153" s="877"/>
      <c r="Q153" s="877">
        <v>3</v>
      </c>
      <c r="R153" s="877">
        <v>3</v>
      </c>
      <c r="S153" s="877">
        <v>3</v>
      </c>
      <c r="T153" s="877">
        <v>3</v>
      </c>
      <c r="U153" s="877">
        <v>3</v>
      </c>
      <c r="V153" s="877">
        <v>3</v>
      </c>
      <c r="W153" s="877">
        <v>3</v>
      </c>
      <c r="X153" s="877">
        <v>3</v>
      </c>
      <c r="Y153" s="877">
        <v>3</v>
      </c>
      <c r="Z153" s="877">
        <v>3</v>
      </c>
      <c r="AA153" s="877">
        <v>3</v>
      </c>
      <c r="AB153" s="877">
        <v>3</v>
      </c>
      <c r="AC153" s="877">
        <v>3</v>
      </c>
      <c r="AD153" s="877">
        <v>3</v>
      </c>
      <c r="AE153" s="877">
        <v>1</v>
      </c>
      <c r="AF153" s="877">
        <v>1</v>
      </c>
      <c r="AG153" s="877">
        <v>1</v>
      </c>
      <c r="AH153" s="877">
        <v>1</v>
      </c>
      <c r="AI153" s="877">
        <v>0</v>
      </c>
      <c r="AJ153" s="877">
        <v>0</v>
      </c>
      <c r="AK153" s="877">
        <v>0</v>
      </c>
      <c r="AL153" s="877">
        <v>0</v>
      </c>
      <c r="AM153" s="877">
        <v>0</v>
      </c>
      <c r="AN153" s="877">
        <v>0</v>
      </c>
      <c r="AO153" s="877">
        <v>0</v>
      </c>
      <c r="AP153" s="50"/>
      <c r="AQ153" s="876"/>
      <c r="AR153" s="877"/>
      <c r="AS153" s="877"/>
      <c r="AT153" s="877"/>
      <c r="AU153" s="877"/>
      <c r="AV153" s="877">
        <v>2718</v>
      </c>
      <c r="AW153" s="877">
        <v>2718</v>
      </c>
      <c r="AX153" s="877">
        <v>2718</v>
      </c>
      <c r="AY153" s="877">
        <v>2718</v>
      </c>
      <c r="AZ153" s="877">
        <v>2718</v>
      </c>
      <c r="BA153" s="877">
        <v>2718</v>
      </c>
      <c r="BB153" s="877">
        <v>2718</v>
      </c>
      <c r="BC153" s="877">
        <v>2718</v>
      </c>
      <c r="BD153" s="877">
        <v>2718</v>
      </c>
      <c r="BE153" s="877">
        <v>2718</v>
      </c>
      <c r="BF153" s="877">
        <v>2718</v>
      </c>
      <c r="BG153" s="877">
        <v>2718</v>
      </c>
      <c r="BH153" s="877">
        <v>2718</v>
      </c>
      <c r="BI153" s="877">
        <v>2718</v>
      </c>
      <c r="BJ153" s="877">
        <v>1952</v>
      </c>
      <c r="BK153" s="877">
        <v>1952</v>
      </c>
      <c r="BL153" s="877">
        <v>1952</v>
      </c>
      <c r="BM153" s="877">
        <v>1952</v>
      </c>
      <c r="BN153" s="877">
        <v>0</v>
      </c>
      <c r="BO153" s="877">
        <v>0</v>
      </c>
      <c r="BP153" s="877">
        <v>0</v>
      </c>
      <c r="BQ153" s="877">
        <v>0</v>
      </c>
      <c r="BR153" s="877">
        <v>0</v>
      </c>
      <c r="BS153" s="877">
        <v>0</v>
      </c>
      <c r="BT153" s="878">
        <v>0</v>
      </c>
    </row>
    <row r="154" spans="2:72">
      <c r="B154" s="875"/>
      <c r="C154" s="875"/>
      <c r="D154" s="875" t="s">
        <v>1198</v>
      </c>
      <c r="E154" s="875" t="s">
        <v>1169</v>
      </c>
      <c r="F154" s="875"/>
      <c r="G154" s="875"/>
      <c r="H154" s="875">
        <v>2016</v>
      </c>
      <c r="I154" s="625" t="s">
        <v>579</v>
      </c>
      <c r="J154" s="625" t="s">
        <v>592</v>
      </c>
      <c r="K154" s="50"/>
      <c r="L154" s="876"/>
      <c r="M154" s="877"/>
      <c r="N154" s="877"/>
      <c r="O154" s="877"/>
      <c r="P154" s="877"/>
      <c r="Q154" s="877">
        <v>199</v>
      </c>
      <c r="R154" s="877">
        <v>199</v>
      </c>
      <c r="S154" s="877">
        <v>199</v>
      </c>
      <c r="T154" s="877">
        <v>199</v>
      </c>
      <c r="U154" s="877">
        <v>199</v>
      </c>
      <c r="V154" s="877">
        <v>199</v>
      </c>
      <c r="W154" s="877">
        <v>199</v>
      </c>
      <c r="X154" s="877">
        <v>199</v>
      </c>
      <c r="Y154" s="877">
        <v>199</v>
      </c>
      <c r="Z154" s="877">
        <v>199</v>
      </c>
      <c r="AA154" s="877">
        <v>0</v>
      </c>
      <c r="AB154" s="877">
        <v>0</v>
      </c>
      <c r="AC154" s="877">
        <v>0</v>
      </c>
      <c r="AD154" s="877">
        <v>0</v>
      </c>
      <c r="AE154" s="877">
        <v>0</v>
      </c>
      <c r="AF154" s="877">
        <v>0</v>
      </c>
      <c r="AG154" s="877">
        <v>0</v>
      </c>
      <c r="AH154" s="877">
        <v>0</v>
      </c>
      <c r="AI154" s="877">
        <v>0</v>
      </c>
      <c r="AJ154" s="877">
        <v>0</v>
      </c>
      <c r="AK154" s="877">
        <v>0</v>
      </c>
      <c r="AL154" s="877">
        <v>0</v>
      </c>
      <c r="AM154" s="877">
        <v>0</v>
      </c>
      <c r="AN154" s="877">
        <v>0</v>
      </c>
      <c r="AO154" s="877">
        <v>0</v>
      </c>
      <c r="AP154" s="50"/>
      <c r="AQ154" s="876"/>
      <c r="AR154" s="877"/>
      <c r="AS154" s="877"/>
      <c r="AT154" s="877"/>
      <c r="AU154" s="877"/>
      <c r="AV154" s="877">
        <v>178029</v>
      </c>
      <c r="AW154" s="877">
        <v>178029</v>
      </c>
      <c r="AX154" s="877">
        <v>178029</v>
      </c>
      <c r="AY154" s="877">
        <v>178029</v>
      </c>
      <c r="AZ154" s="877">
        <v>178029</v>
      </c>
      <c r="BA154" s="877">
        <v>178029</v>
      </c>
      <c r="BB154" s="877">
        <v>178029</v>
      </c>
      <c r="BC154" s="877">
        <v>178029</v>
      </c>
      <c r="BD154" s="877">
        <v>178029</v>
      </c>
      <c r="BE154" s="877">
        <v>178029</v>
      </c>
      <c r="BF154" s="877">
        <v>0</v>
      </c>
      <c r="BG154" s="877">
        <v>0</v>
      </c>
      <c r="BH154" s="877">
        <v>0</v>
      </c>
      <c r="BI154" s="877">
        <v>0</v>
      </c>
      <c r="BJ154" s="877">
        <v>0</v>
      </c>
      <c r="BK154" s="877">
        <v>0</v>
      </c>
      <c r="BL154" s="877">
        <v>0</v>
      </c>
      <c r="BM154" s="877">
        <v>0</v>
      </c>
      <c r="BN154" s="877">
        <v>0</v>
      </c>
      <c r="BO154" s="877">
        <v>0</v>
      </c>
      <c r="BP154" s="877">
        <v>0</v>
      </c>
      <c r="BQ154" s="877">
        <v>0</v>
      </c>
      <c r="BR154" s="877">
        <v>0</v>
      </c>
      <c r="BS154" s="877">
        <v>0</v>
      </c>
      <c r="BT154" s="878">
        <v>0</v>
      </c>
    </row>
    <row r="155" spans="2:72">
      <c r="B155" s="875"/>
      <c r="C155" s="875"/>
      <c r="D155" s="875" t="s">
        <v>1199</v>
      </c>
      <c r="E155" s="875" t="s">
        <v>1169</v>
      </c>
      <c r="F155" s="875"/>
      <c r="G155" s="875"/>
      <c r="H155" s="875">
        <v>2016</v>
      </c>
      <c r="I155" s="625" t="s">
        <v>579</v>
      </c>
      <c r="J155" s="625" t="s">
        <v>592</v>
      </c>
      <c r="K155" s="50"/>
      <c r="L155" s="876"/>
      <c r="M155" s="877"/>
      <c r="N155" s="877"/>
      <c r="O155" s="877"/>
      <c r="P155" s="877"/>
      <c r="Q155" s="877">
        <v>76</v>
      </c>
      <c r="R155" s="877">
        <v>76</v>
      </c>
      <c r="S155" s="877">
        <v>76</v>
      </c>
      <c r="T155" s="877">
        <v>76</v>
      </c>
      <c r="U155" s="877">
        <v>76</v>
      </c>
      <c r="V155" s="877">
        <v>76</v>
      </c>
      <c r="W155" s="877">
        <v>76</v>
      </c>
      <c r="X155" s="877">
        <v>76</v>
      </c>
      <c r="Y155" s="877">
        <v>76</v>
      </c>
      <c r="Z155" s="877">
        <v>76</v>
      </c>
      <c r="AA155" s="877">
        <v>76</v>
      </c>
      <c r="AB155" s="877">
        <v>76</v>
      </c>
      <c r="AC155" s="877">
        <v>76</v>
      </c>
      <c r="AD155" s="877">
        <v>68</v>
      </c>
      <c r="AE155" s="877">
        <v>68</v>
      </c>
      <c r="AF155" s="877">
        <v>31</v>
      </c>
      <c r="AG155" s="877">
        <v>31</v>
      </c>
      <c r="AH155" s="877">
        <v>0</v>
      </c>
      <c r="AI155" s="877">
        <v>0</v>
      </c>
      <c r="AJ155" s="877">
        <v>0</v>
      </c>
      <c r="AK155" s="877">
        <v>0</v>
      </c>
      <c r="AL155" s="877">
        <v>0</v>
      </c>
      <c r="AM155" s="877">
        <v>0</v>
      </c>
      <c r="AN155" s="877">
        <v>0</v>
      </c>
      <c r="AO155" s="877">
        <v>0</v>
      </c>
      <c r="AP155" s="50"/>
      <c r="AQ155" s="876"/>
      <c r="AR155" s="877"/>
      <c r="AS155" s="877"/>
      <c r="AT155" s="877"/>
      <c r="AU155" s="877"/>
      <c r="AV155" s="877">
        <v>1215835</v>
      </c>
      <c r="AW155" s="877">
        <v>1215835</v>
      </c>
      <c r="AX155" s="877">
        <v>1215835</v>
      </c>
      <c r="AY155" s="877">
        <v>1215835</v>
      </c>
      <c r="AZ155" s="877">
        <v>1215835</v>
      </c>
      <c r="BA155" s="877">
        <v>1215835</v>
      </c>
      <c r="BB155" s="877">
        <v>1215835</v>
      </c>
      <c r="BC155" s="877">
        <v>1215835</v>
      </c>
      <c r="BD155" s="877">
        <v>1215835</v>
      </c>
      <c r="BE155" s="877">
        <v>1215835</v>
      </c>
      <c r="BF155" s="877">
        <v>1215835</v>
      </c>
      <c r="BG155" s="877">
        <v>1215835</v>
      </c>
      <c r="BH155" s="877">
        <v>1215835</v>
      </c>
      <c r="BI155" s="877">
        <v>1082560</v>
      </c>
      <c r="BJ155" s="877">
        <v>1082560</v>
      </c>
      <c r="BK155" s="877">
        <v>492332</v>
      </c>
      <c r="BL155" s="877">
        <v>492332</v>
      </c>
      <c r="BM155" s="877">
        <v>0</v>
      </c>
      <c r="BN155" s="877">
        <v>0</v>
      </c>
      <c r="BO155" s="877">
        <v>0</v>
      </c>
      <c r="BP155" s="877">
        <v>0</v>
      </c>
      <c r="BQ155" s="877">
        <v>0</v>
      </c>
      <c r="BR155" s="877">
        <v>0</v>
      </c>
      <c r="BS155" s="877">
        <v>0</v>
      </c>
      <c r="BT155" s="878">
        <v>0</v>
      </c>
    </row>
    <row r="156" spans="2:72">
      <c r="B156" s="875"/>
      <c r="C156" s="875"/>
      <c r="D156" s="875" t="s">
        <v>113</v>
      </c>
      <c r="E156" s="875"/>
      <c r="F156" s="875"/>
      <c r="G156" s="875"/>
      <c r="H156" s="875" t="s">
        <v>1200</v>
      </c>
      <c r="I156" s="625" t="s">
        <v>579</v>
      </c>
      <c r="J156" s="625" t="s">
        <v>592</v>
      </c>
      <c r="K156" s="50"/>
      <c r="L156" s="876"/>
      <c r="M156" s="877"/>
      <c r="N156" s="877"/>
      <c r="O156" s="877"/>
      <c r="P156" s="877">
        <v>0</v>
      </c>
      <c r="Q156" s="877">
        <v>0</v>
      </c>
      <c r="R156" s="877">
        <v>0</v>
      </c>
      <c r="S156" s="877">
        <v>0</v>
      </c>
      <c r="T156" s="877">
        <v>0</v>
      </c>
      <c r="U156" s="877">
        <v>0</v>
      </c>
      <c r="V156" s="877">
        <v>0</v>
      </c>
      <c r="W156" s="877">
        <v>0</v>
      </c>
      <c r="X156" s="877">
        <v>0</v>
      </c>
      <c r="Y156" s="877">
        <v>0</v>
      </c>
      <c r="Z156" s="877">
        <v>0</v>
      </c>
      <c r="AA156" s="877">
        <v>0</v>
      </c>
      <c r="AB156" s="877">
        <v>0</v>
      </c>
      <c r="AC156" s="877">
        <v>0</v>
      </c>
      <c r="AD156" s="877">
        <v>0</v>
      </c>
      <c r="AE156" s="877">
        <v>0</v>
      </c>
      <c r="AF156" s="877">
        <v>0</v>
      </c>
      <c r="AG156" s="877">
        <v>0</v>
      </c>
      <c r="AH156" s="877">
        <v>0</v>
      </c>
      <c r="AI156" s="877">
        <v>0</v>
      </c>
      <c r="AJ156" s="877">
        <v>0</v>
      </c>
      <c r="AK156" s="877">
        <v>0</v>
      </c>
      <c r="AL156" s="877">
        <v>0</v>
      </c>
      <c r="AM156" s="877">
        <v>0</v>
      </c>
      <c r="AN156" s="877">
        <v>0</v>
      </c>
      <c r="AO156" s="877"/>
      <c r="AP156" s="50"/>
      <c r="AQ156" s="876"/>
      <c r="AR156" s="877"/>
      <c r="AS156" s="877"/>
      <c r="AT156" s="877"/>
      <c r="AU156" s="879">
        <v>0</v>
      </c>
      <c r="AV156" s="879">
        <v>0</v>
      </c>
      <c r="AW156" s="879">
        <v>0</v>
      </c>
      <c r="AX156" s="879">
        <v>0</v>
      </c>
      <c r="AY156" s="879">
        <v>0</v>
      </c>
      <c r="AZ156" s="879">
        <v>0</v>
      </c>
      <c r="BA156" s="879">
        <v>0</v>
      </c>
      <c r="BB156" s="879">
        <v>0</v>
      </c>
      <c r="BC156" s="879">
        <v>0</v>
      </c>
      <c r="BD156" s="879">
        <v>0</v>
      </c>
      <c r="BE156" s="879">
        <v>0</v>
      </c>
      <c r="BF156" s="879">
        <v>0</v>
      </c>
      <c r="BG156" s="879">
        <v>0</v>
      </c>
      <c r="BH156" s="879">
        <v>0</v>
      </c>
      <c r="BI156" s="879">
        <v>0</v>
      </c>
      <c r="BJ156" s="879">
        <v>0</v>
      </c>
      <c r="BK156" s="879">
        <v>0</v>
      </c>
      <c r="BL156" s="879">
        <v>0</v>
      </c>
      <c r="BM156" s="879">
        <v>0</v>
      </c>
      <c r="BN156" s="879">
        <v>0</v>
      </c>
      <c r="BO156" s="879">
        <v>0</v>
      </c>
      <c r="BP156" s="879">
        <v>0</v>
      </c>
      <c r="BQ156" s="879">
        <v>0</v>
      </c>
      <c r="BR156" s="879">
        <v>0</v>
      </c>
      <c r="BS156" s="879">
        <v>0</v>
      </c>
      <c r="BT156" s="880">
        <v>0</v>
      </c>
    </row>
    <row r="157" spans="2:72">
      <c r="B157" s="875"/>
      <c r="C157" s="875"/>
      <c r="D157" s="875" t="s">
        <v>1196</v>
      </c>
      <c r="E157" s="875"/>
      <c r="F157" s="875"/>
      <c r="G157" s="875"/>
      <c r="H157" s="875" t="s">
        <v>1200</v>
      </c>
      <c r="I157" s="625" t="s">
        <v>579</v>
      </c>
      <c r="J157" s="625" t="s">
        <v>592</v>
      </c>
      <c r="K157" s="50"/>
      <c r="L157" s="876"/>
      <c r="M157" s="877"/>
      <c r="N157" s="877"/>
      <c r="O157" s="877"/>
      <c r="P157" s="877">
        <v>0</v>
      </c>
      <c r="Q157" s="877">
        <v>0</v>
      </c>
      <c r="R157" s="877">
        <v>0</v>
      </c>
      <c r="S157" s="877">
        <v>0</v>
      </c>
      <c r="T157" s="877">
        <v>0</v>
      </c>
      <c r="U157" s="877">
        <v>0</v>
      </c>
      <c r="V157" s="877">
        <v>0</v>
      </c>
      <c r="W157" s="877">
        <v>0</v>
      </c>
      <c r="X157" s="877">
        <v>0</v>
      </c>
      <c r="Y157" s="877">
        <v>0</v>
      </c>
      <c r="Z157" s="877">
        <v>0</v>
      </c>
      <c r="AA157" s="877">
        <v>0</v>
      </c>
      <c r="AB157" s="877">
        <v>0</v>
      </c>
      <c r="AC157" s="877">
        <v>0</v>
      </c>
      <c r="AD157" s="877">
        <v>0</v>
      </c>
      <c r="AE157" s="877">
        <v>0</v>
      </c>
      <c r="AF157" s="877">
        <v>0</v>
      </c>
      <c r="AG157" s="877">
        <v>0</v>
      </c>
      <c r="AH157" s="877">
        <v>0</v>
      </c>
      <c r="AI157" s="877">
        <v>0</v>
      </c>
      <c r="AJ157" s="877">
        <v>0</v>
      </c>
      <c r="AK157" s="877">
        <v>0</v>
      </c>
      <c r="AL157" s="877">
        <v>0</v>
      </c>
      <c r="AM157" s="877">
        <v>0</v>
      </c>
      <c r="AN157" s="877">
        <v>0</v>
      </c>
      <c r="AO157" s="877"/>
      <c r="AP157" s="50"/>
      <c r="AQ157" s="876"/>
      <c r="AR157" s="877"/>
      <c r="AS157" s="877"/>
      <c r="AT157" s="877"/>
      <c r="AU157" s="879">
        <v>0</v>
      </c>
      <c r="AV157" s="879">
        <v>0</v>
      </c>
      <c r="AW157" s="879">
        <v>0</v>
      </c>
      <c r="AX157" s="879">
        <v>0</v>
      </c>
      <c r="AY157" s="879">
        <v>0</v>
      </c>
      <c r="AZ157" s="879">
        <v>0</v>
      </c>
      <c r="BA157" s="879">
        <v>0</v>
      </c>
      <c r="BB157" s="879">
        <v>0</v>
      </c>
      <c r="BC157" s="879">
        <v>0</v>
      </c>
      <c r="BD157" s="879">
        <v>0</v>
      </c>
      <c r="BE157" s="879">
        <v>0</v>
      </c>
      <c r="BF157" s="879">
        <v>0</v>
      </c>
      <c r="BG157" s="879">
        <v>0</v>
      </c>
      <c r="BH157" s="879">
        <v>0</v>
      </c>
      <c r="BI157" s="879">
        <v>0</v>
      </c>
      <c r="BJ157" s="879">
        <v>0</v>
      </c>
      <c r="BK157" s="879">
        <v>0</v>
      </c>
      <c r="BL157" s="879">
        <v>0</v>
      </c>
      <c r="BM157" s="879">
        <v>0</v>
      </c>
      <c r="BN157" s="879">
        <v>0</v>
      </c>
      <c r="BO157" s="879">
        <v>0</v>
      </c>
      <c r="BP157" s="879">
        <v>0</v>
      </c>
      <c r="BQ157" s="879">
        <v>0</v>
      </c>
      <c r="BR157" s="879">
        <v>0</v>
      </c>
      <c r="BS157" s="879">
        <v>0</v>
      </c>
      <c r="BT157" s="880">
        <v>0</v>
      </c>
    </row>
    <row r="158" spans="2:72">
      <c r="B158" s="875"/>
      <c r="C158" s="875"/>
      <c r="D158" s="875" t="s">
        <v>115</v>
      </c>
      <c r="E158" s="875"/>
      <c r="F158" s="875"/>
      <c r="G158" s="875"/>
      <c r="H158" s="875" t="s">
        <v>1200</v>
      </c>
      <c r="I158" s="625" t="s">
        <v>579</v>
      </c>
      <c r="J158" s="625" t="s">
        <v>592</v>
      </c>
      <c r="K158" s="50"/>
      <c r="L158" s="876"/>
      <c r="M158" s="877"/>
      <c r="N158" s="877"/>
      <c r="O158" s="877"/>
      <c r="P158" s="877">
        <v>0</v>
      </c>
      <c r="Q158" s="877">
        <v>0</v>
      </c>
      <c r="R158" s="877">
        <v>0</v>
      </c>
      <c r="S158" s="877">
        <v>0</v>
      </c>
      <c r="T158" s="877">
        <v>0</v>
      </c>
      <c r="U158" s="877">
        <v>0</v>
      </c>
      <c r="V158" s="877">
        <v>0</v>
      </c>
      <c r="W158" s="877">
        <v>0</v>
      </c>
      <c r="X158" s="877">
        <v>0</v>
      </c>
      <c r="Y158" s="877">
        <v>0</v>
      </c>
      <c r="Z158" s="877">
        <v>0</v>
      </c>
      <c r="AA158" s="877">
        <v>0</v>
      </c>
      <c r="AB158" s="877">
        <v>0</v>
      </c>
      <c r="AC158" s="877">
        <v>0</v>
      </c>
      <c r="AD158" s="877">
        <v>0</v>
      </c>
      <c r="AE158" s="877">
        <v>0</v>
      </c>
      <c r="AF158" s="877">
        <v>0</v>
      </c>
      <c r="AG158" s="877">
        <v>0</v>
      </c>
      <c r="AH158" s="877">
        <v>0</v>
      </c>
      <c r="AI158" s="877">
        <v>0</v>
      </c>
      <c r="AJ158" s="877">
        <v>0</v>
      </c>
      <c r="AK158" s="877">
        <v>0</v>
      </c>
      <c r="AL158" s="877">
        <v>0</v>
      </c>
      <c r="AM158" s="877">
        <v>0</v>
      </c>
      <c r="AN158" s="877">
        <v>0</v>
      </c>
      <c r="AO158" s="877"/>
      <c r="AP158" s="50"/>
      <c r="AQ158" s="876"/>
      <c r="AR158" s="877"/>
      <c r="AS158" s="877"/>
      <c r="AT158" s="877"/>
      <c r="AU158" s="879">
        <v>0</v>
      </c>
      <c r="AV158" s="879">
        <v>0</v>
      </c>
      <c r="AW158" s="879">
        <v>0</v>
      </c>
      <c r="AX158" s="879">
        <v>0</v>
      </c>
      <c r="AY158" s="879">
        <v>0</v>
      </c>
      <c r="AZ158" s="879">
        <v>0</v>
      </c>
      <c r="BA158" s="879">
        <v>0</v>
      </c>
      <c r="BB158" s="879">
        <v>0</v>
      </c>
      <c r="BC158" s="879">
        <v>0</v>
      </c>
      <c r="BD158" s="879">
        <v>0</v>
      </c>
      <c r="BE158" s="879">
        <v>0</v>
      </c>
      <c r="BF158" s="879">
        <v>0</v>
      </c>
      <c r="BG158" s="879">
        <v>0</v>
      </c>
      <c r="BH158" s="879">
        <v>0</v>
      </c>
      <c r="BI158" s="879">
        <v>0</v>
      </c>
      <c r="BJ158" s="879">
        <v>0</v>
      </c>
      <c r="BK158" s="879">
        <v>0</v>
      </c>
      <c r="BL158" s="879">
        <v>0</v>
      </c>
      <c r="BM158" s="879">
        <v>0</v>
      </c>
      <c r="BN158" s="879">
        <v>0</v>
      </c>
      <c r="BO158" s="879">
        <v>0</v>
      </c>
      <c r="BP158" s="879">
        <v>0</v>
      </c>
      <c r="BQ158" s="879">
        <v>0</v>
      </c>
      <c r="BR158" s="879">
        <v>0</v>
      </c>
      <c r="BS158" s="879">
        <v>0</v>
      </c>
      <c r="BT158" s="880">
        <v>0</v>
      </c>
    </row>
    <row r="159" spans="2:72">
      <c r="B159" s="875"/>
      <c r="C159" s="875"/>
      <c r="D159" s="875" t="s">
        <v>116</v>
      </c>
      <c r="E159" s="875"/>
      <c r="F159" s="875"/>
      <c r="G159" s="875"/>
      <c r="H159" s="875" t="s">
        <v>1200</v>
      </c>
      <c r="I159" s="625" t="s">
        <v>579</v>
      </c>
      <c r="J159" s="625" t="s">
        <v>592</v>
      </c>
      <c r="K159" s="50"/>
      <c r="L159" s="876"/>
      <c r="M159" s="877"/>
      <c r="N159" s="877"/>
      <c r="O159" s="877"/>
      <c r="P159" s="877">
        <v>0</v>
      </c>
      <c r="Q159" s="877">
        <v>0</v>
      </c>
      <c r="R159" s="877">
        <v>0</v>
      </c>
      <c r="S159" s="877">
        <v>0</v>
      </c>
      <c r="T159" s="877">
        <v>0</v>
      </c>
      <c r="U159" s="877">
        <v>0</v>
      </c>
      <c r="V159" s="877">
        <v>0</v>
      </c>
      <c r="W159" s="877">
        <v>0</v>
      </c>
      <c r="X159" s="877">
        <v>0</v>
      </c>
      <c r="Y159" s="877">
        <v>0</v>
      </c>
      <c r="Z159" s="877">
        <v>0</v>
      </c>
      <c r="AA159" s="877">
        <v>0</v>
      </c>
      <c r="AB159" s="877">
        <v>0</v>
      </c>
      <c r="AC159" s="877">
        <v>0</v>
      </c>
      <c r="AD159" s="877">
        <v>0</v>
      </c>
      <c r="AE159" s="877">
        <v>0</v>
      </c>
      <c r="AF159" s="877">
        <v>0</v>
      </c>
      <c r="AG159" s="877">
        <v>0</v>
      </c>
      <c r="AH159" s="877">
        <v>0</v>
      </c>
      <c r="AI159" s="877">
        <v>0</v>
      </c>
      <c r="AJ159" s="877">
        <v>0</v>
      </c>
      <c r="AK159" s="877">
        <v>0</v>
      </c>
      <c r="AL159" s="877">
        <v>0</v>
      </c>
      <c r="AM159" s="877">
        <v>0</v>
      </c>
      <c r="AN159" s="877">
        <v>0</v>
      </c>
      <c r="AO159" s="877"/>
      <c r="AP159" s="50"/>
      <c r="AQ159" s="876"/>
      <c r="AR159" s="877"/>
      <c r="AS159" s="877"/>
      <c r="AT159" s="877"/>
      <c r="AU159" s="879">
        <v>0</v>
      </c>
      <c r="AV159" s="879">
        <v>0</v>
      </c>
      <c r="AW159" s="879">
        <v>0</v>
      </c>
      <c r="AX159" s="879">
        <v>0</v>
      </c>
      <c r="AY159" s="879">
        <v>0</v>
      </c>
      <c r="AZ159" s="879">
        <v>0</v>
      </c>
      <c r="BA159" s="879">
        <v>0</v>
      </c>
      <c r="BB159" s="879">
        <v>0</v>
      </c>
      <c r="BC159" s="879">
        <v>0</v>
      </c>
      <c r="BD159" s="879">
        <v>0</v>
      </c>
      <c r="BE159" s="879">
        <v>0</v>
      </c>
      <c r="BF159" s="879">
        <v>0</v>
      </c>
      <c r="BG159" s="879">
        <v>0</v>
      </c>
      <c r="BH159" s="879">
        <v>0</v>
      </c>
      <c r="BI159" s="879">
        <v>0</v>
      </c>
      <c r="BJ159" s="879">
        <v>0</v>
      </c>
      <c r="BK159" s="879">
        <v>0</v>
      </c>
      <c r="BL159" s="879">
        <v>0</v>
      </c>
      <c r="BM159" s="879">
        <v>0</v>
      </c>
      <c r="BN159" s="879">
        <v>0</v>
      </c>
      <c r="BO159" s="879">
        <v>0</v>
      </c>
      <c r="BP159" s="879">
        <v>0</v>
      </c>
      <c r="BQ159" s="879">
        <v>0</v>
      </c>
      <c r="BR159" s="879">
        <v>0</v>
      </c>
      <c r="BS159" s="879">
        <v>0</v>
      </c>
      <c r="BT159" s="880">
        <v>0</v>
      </c>
    </row>
    <row r="160" spans="2:72">
      <c r="B160" s="875"/>
      <c r="C160" s="875"/>
      <c r="D160" s="875" t="s">
        <v>117</v>
      </c>
      <c r="E160" s="875"/>
      <c r="F160" s="875"/>
      <c r="G160" s="875"/>
      <c r="H160" s="875" t="s">
        <v>1200</v>
      </c>
      <c r="I160" s="625" t="s">
        <v>579</v>
      </c>
      <c r="J160" s="625" t="s">
        <v>592</v>
      </c>
      <c r="K160" s="50"/>
      <c r="L160" s="876"/>
      <c r="M160" s="877"/>
      <c r="N160" s="877"/>
      <c r="O160" s="877"/>
      <c r="P160" s="877">
        <v>33</v>
      </c>
      <c r="Q160" s="877">
        <v>33</v>
      </c>
      <c r="R160" s="877">
        <v>33</v>
      </c>
      <c r="S160" s="877">
        <v>33</v>
      </c>
      <c r="T160" s="877">
        <v>33</v>
      </c>
      <c r="U160" s="877">
        <v>33</v>
      </c>
      <c r="V160" s="877">
        <v>33</v>
      </c>
      <c r="W160" s="877">
        <v>33</v>
      </c>
      <c r="X160" s="877">
        <v>33</v>
      </c>
      <c r="Y160" s="877">
        <v>33</v>
      </c>
      <c r="Z160" s="877">
        <v>33</v>
      </c>
      <c r="AA160" s="877">
        <v>33</v>
      </c>
      <c r="AB160" s="877">
        <v>33</v>
      </c>
      <c r="AC160" s="877">
        <v>23</v>
      </c>
      <c r="AD160" s="877">
        <v>0</v>
      </c>
      <c r="AE160" s="877">
        <v>0</v>
      </c>
      <c r="AF160" s="877">
        <v>0</v>
      </c>
      <c r="AG160" s="877">
        <v>0</v>
      </c>
      <c r="AH160" s="877">
        <v>0</v>
      </c>
      <c r="AI160" s="877">
        <v>0</v>
      </c>
      <c r="AJ160" s="877">
        <v>0</v>
      </c>
      <c r="AK160" s="877">
        <v>0</v>
      </c>
      <c r="AL160" s="877">
        <v>0</v>
      </c>
      <c r="AM160" s="877">
        <v>0</v>
      </c>
      <c r="AN160" s="877">
        <v>0</v>
      </c>
      <c r="AO160" s="877"/>
      <c r="AP160" s="50"/>
      <c r="AQ160" s="876"/>
      <c r="AR160" s="877"/>
      <c r="AS160" s="877"/>
      <c r="AT160" s="877"/>
      <c r="AU160" s="879">
        <v>155667</v>
      </c>
      <c r="AV160" s="879">
        <v>155667</v>
      </c>
      <c r="AW160" s="879">
        <v>155667</v>
      </c>
      <c r="AX160" s="879">
        <v>155667</v>
      </c>
      <c r="AY160" s="879">
        <v>155667</v>
      </c>
      <c r="AZ160" s="879">
        <v>155667</v>
      </c>
      <c r="BA160" s="879">
        <v>155667</v>
      </c>
      <c r="BB160" s="879">
        <v>155667</v>
      </c>
      <c r="BC160" s="879">
        <v>155667</v>
      </c>
      <c r="BD160" s="879">
        <v>155667</v>
      </c>
      <c r="BE160" s="879">
        <v>155667</v>
      </c>
      <c r="BF160" s="879">
        <v>155667</v>
      </c>
      <c r="BG160" s="879">
        <v>155667</v>
      </c>
      <c r="BH160" s="879">
        <v>108967</v>
      </c>
      <c r="BI160" s="879">
        <v>0</v>
      </c>
      <c r="BJ160" s="879">
        <v>0</v>
      </c>
      <c r="BK160" s="879">
        <v>0</v>
      </c>
      <c r="BL160" s="879">
        <v>0</v>
      </c>
      <c r="BM160" s="879">
        <v>0</v>
      </c>
      <c r="BN160" s="879">
        <v>0</v>
      </c>
      <c r="BO160" s="879">
        <v>0</v>
      </c>
      <c r="BP160" s="879">
        <v>0</v>
      </c>
      <c r="BQ160" s="879">
        <v>0</v>
      </c>
      <c r="BR160" s="879">
        <v>0</v>
      </c>
      <c r="BS160" s="879">
        <v>0</v>
      </c>
      <c r="BT160" s="880">
        <v>0</v>
      </c>
    </row>
    <row r="161" spans="2:72">
      <c r="B161" s="875"/>
      <c r="C161" s="875"/>
      <c r="D161" s="875" t="s">
        <v>118</v>
      </c>
      <c r="E161" s="875"/>
      <c r="F161" s="875"/>
      <c r="G161" s="875"/>
      <c r="H161" s="875" t="s">
        <v>1200</v>
      </c>
      <c r="I161" s="625" t="s">
        <v>579</v>
      </c>
      <c r="J161" s="625" t="s">
        <v>592</v>
      </c>
      <c r="K161" s="50"/>
      <c r="L161" s="876"/>
      <c r="M161" s="877"/>
      <c r="N161" s="877"/>
      <c r="O161" s="877"/>
      <c r="P161" s="877">
        <v>217</v>
      </c>
      <c r="Q161" s="877">
        <v>215</v>
      </c>
      <c r="R161" s="877">
        <v>215</v>
      </c>
      <c r="S161" s="877">
        <v>215</v>
      </c>
      <c r="T161" s="877">
        <v>215</v>
      </c>
      <c r="U161" s="877">
        <v>215</v>
      </c>
      <c r="V161" s="877">
        <v>209</v>
      </c>
      <c r="W161" s="877">
        <v>209</v>
      </c>
      <c r="X161" s="877">
        <v>204</v>
      </c>
      <c r="Y161" s="877">
        <v>184</v>
      </c>
      <c r="Z161" s="877">
        <v>125</v>
      </c>
      <c r="AA161" s="877">
        <v>116</v>
      </c>
      <c r="AB161" s="877">
        <v>99</v>
      </c>
      <c r="AC161" s="877">
        <v>99</v>
      </c>
      <c r="AD161" s="877">
        <v>99</v>
      </c>
      <c r="AE161" s="877">
        <v>69</v>
      </c>
      <c r="AF161" s="877">
        <v>6</v>
      </c>
      <c r="AG161" s="877">
        <v>6</v>
      </c>
      <c r="AH161" s="877">
        <v>6</v>
      </c>
      <c r="AI161" s="877">
        <v>6</v>
      </c>
      <c r="AJ161" s="877">
        <v>0</v>
      </c>
      <c r="AK161" s="877">
        <v>0</v>
      </c>
      <c r="AL161" s="877">
        <v>0</v>
      </c>
      <c r="AM161" s="877">
        <v>0</v>
      </c>
      <c r="AN161" s="877">
        <v>0</v>
      </c>
      <c r="AO161" s="877"/>
      <c r="AP161" s="50"/>
      <c r="AQ161" s="876"/>
      <c r="AR161" s="877"/>
      <c r="AS161" s="877"/>
      <c r="AT161" s="877"/>
      <c r="AU161" s="879">
        <v>2006088</v>
      </c>
      <c r="AV161" s="879">
        <v>2002656</v>
      </c>
      <c r="AW161" s="879">
        <v>2002656</v>
      </c>
      <c r="AX161" s="879">
        <v>2002656</v>
      </c>
      <c r="AY161" s="879">
        <v>2002656</v>
      </c>
      <c r="AZ161" s="879">
        <v>2002656</v>
      </c>
      <c r="BA161" s="879">
        <v>1979712</v>
      </c>
      <c r="BB161" s="879">
        <v>1979712</v>
      </c>
      <c r="BC161" s="879">
        <v>1959350</v>
      </c>
      <c r="BD161" s="879">
        <v>1885508</v>
      </c>
      <c r="BE161" s="879">
        <v>1644449</v>
      </c>
      <c r="BF161" s="879">
        <v>1598172</v>
      </c>
      <c r="BG161" s="879">
        <v>1316956</v>
      </c>
      <c r="BH161" s="879">
        <v>1316956</v>
      </c>
      <c r="BI161" s="879">
        <v>1316956</v>
      </c>
      <c r="BJ161" s="879">
        <v>907275</v>
      </c>
      <c r="BK161" s="879">
        <v>8632</v>
      </c>
      <c r="BL161" s="879">
        <v>8632</v>
      </c>
      <c r="BM161" s="879">
        <v>8632</v>
      </c>
      <c r="BN161" s="879">
        <v>8632</v>
      </c>
      <c r="BO161" s="879">
        <v>0</v>
      </c>
      <c r="BP161" s="879">
        <v>0</v>
      </c>
      <c r="BQ161" s="879">
        <v>0</v>
      </c>
      <c r="BR161" s="879">
        <v>0</v>
      </c>
      <c r="BS161" s="879">
        <v>0</v>
      </c>
      <c r="BT161" s="880">
        <v>0</v>
      </c>
    </row>
    <row r="162" spans="2:72">
      <c r="B162" s="875"/>
      <c r="C162" s="875"/>
      <c r="D162" s="875" t="s">
        <v>119</v>
      </c>
      <c r="E162" s="875"/>
      <c r="F162" s="875"/>
      <c r="G162" s="875"/>
      <c r="H162" s="875" t="s">
        <v>1200</v>
      </c>
      <c r="I162" s="625" t="s">
        <v>579</v>
      </c>
      <c r="J162" s="625" t="s">
        <v>592</v>
      </c>
      <c r="K162" s="50"/>
      <c r="L162" s="876"/>
      <c r="M162" s="877"/>
      <c r="N162" s="877"/>
      <c r="O162" s="877"/>
      <c r="P162" s="877">
        <v>0</v>
      </c>
      <c r="Q162" s="877">
        <v>0</v>
      </c>
      <c r="R162" s="877">
        <v>0</v>
      </c>
      <c r="S162" s="877">
        <v>0</v>
      </c>
      <c r="T162" s="877">
        <v>0</v>
      </c>
      <c r="U162" s="877">
        <v>0</v>
      </c>
      <c r="V162" s="877">
        <v>0</v>
      </c>
      <c r="W162" s="877">
        <v>0</v>
      </c>
      <c r="X162" s="877">
        <v>0</v>
      </c>
      <c r="Y162" s="877">
        <v>0</v>
      </c>
      <c r="Z162" s="877">
        <v>0</v>
      </c>
      <c r="AA162" s="877">
        <v>0</v>
      </c>
      <c r="AB162" s="877">
        <v>0</v>
      </c>
      <c r="AC162" s="877">
        <v>0</v>
      </c>
      <c r="AD162" s="877">
        <v>0</v>
      </c>
      <c r="AE162" s="877">
        <v>0</v>
      </c>
      <c r="AF162" s="877">
        <v>0</v>
      </c>
      <c r="AG162" s="877">
        <v>0</v>
      </c>
      <c r="AH162" s="877">
        <v>0</v>
      </c>
      <c r="AI162" s="877">
        <v>0</v>
      </c>
      <c r="AJ162" s="877">
        <v>0</v>
      </c>
      <c r="AK162" s="877">
        <v>0</v>
      </c>
      <c r="AL162" s="877">
        <v>0</v>
      </c>
      <c r="AM162" s="877">
        <v>0</v>
      </c>
      <c r="AN162" s="877">
        <v>0</v>
      </c>
      <c r="AO162" s="877"/>
      <c r="AP162" s="50"/>
      <c r="AQ162" s="876"/>
      <c r="AR162" s="877"/>
      <c r="AS162" s="877"/>
      <c r="AT162" s="877"/>
      <c r="AU162" s="879">
        <v>0</v>
      </c>
      <c r="AV162" s="879">
        <v>0</v>
      </c>
      <c r="AW162" s="879">
        <v>0</v>
      </c>
      <c r="AX162" s="879">
        <v>0</v>
      </c>
      <c r="AY162" s="879">
        <v>0</v>
      </c>
      <c r="AZ162" s="879">
        <v>0</v>
      </c>
      <c r="BA162" s="879">
        <v>0</v>
      </c>
      <c r="BB162" s="879">
        <v>0</v>
      </c>
      <c r="BC162" s="879">
        <v>0</v>
      </c>
      <c r="BD162" s="879">
        <v>0</v>
      </c>
      <c r="BE162" s="879">
        <v>0</v>
      </c>
      <c r="BF162" s="879">
        <v>0</v>
      </c>
      <c r="BG162" s="879">
        <v>0</v>
      </c>
      <c r="BH162" s="879">
        <v>0</v>
      </c>
      <c r="BI162" s="879">
        <v>0</v>
      </c>
      <c r="BJ162" s="879">
        <v>0</v>
      </c>
      <c r="BK162" s="879">
        <v>0</v>
      </c>
      <c r="BL162" s="879">
        <v>0</v>
      </c>
      <c r="BM162" s="879">
        <v>0</v>
      </c>
      <c r="BN162" s="879">
        <v>0</v>
      </c>
      <c r="BO162" s="879">
        <v>0</v>
      </c>
      <c r="BP162" s="879">
        <v>0</v>
      </c>
      <c r="BQ162" s="879">
        <v>0</v>
      </c>
      <c r="BR162" s="879">
        <v>0</v>
      </c>
      <c r="BS162" s="879">
        <v>0</v>
      </c>
      <c r="BT162" s="880">
        <v>0</v>
      </c>
    </row>
    <row r="163" spans="2:72">
      <c r="B163" s="875"/>
      <c r="C163" s="875"/>
      <c r="D163" s="875" t="s">
        <v>120</v>
      </c>
      <c r="E163" s="875"/>
      <c r="F163" s="875"/>
      <c r="G163" s="875"/>
      <c r="H163" s="875" t="s">
        <v>1200</v>
      </c>
      <c r="I163" s="625" t="s">
        <v>579</v>
      </c>
      <c r="J163" s="625" t="s">
        <v>592</v>
      </c>
      <c r="K163" s="50"/>
      <c r="L163" s="876"/>
      <c r="M163" s="877"/>
      <c r="N163" s="877"/>
      <c r="O163" s="877"/>
      <c r="P163" s="877">
        <v>50</v>
      </c>
      <c r="Q163" s="877">
        <v>50</v>
      </c>
      <c r="R163" s="877">
        <v>50</v>
      </c>
      <c r="S163" s="877">
        <v>50</v>
      </c>
      <c r="T163" s="877">
        <v>50</v>
      </c>
      <c r="U163" s="877">
        <v>50</v>
      </c>
      <c r="V163" s="877">
        <v>50</v>
      </c>
      <c r="W163" s="877">
        <v>50</v>
      </c>
      <c r="X163" s="877">
        <v>50</v>
      </c>
      <c r="Y163" s="877">
        <v>50</v>
      </c>
      <c r="Z163" s="877">
        <v>50</v>
      </c>
      <c r="AA163" s="877">
        <v>50</v>
      </c>
      <c r="AB163" s="877">
        <v>50</v>
      </c>
      <c r="AC163" s="877">
        <v>50</v>
      </c>
      <c r="AD163" s="877">
        <v>50</v>
      </c>
      <c r="AE163" s="877">
        <v>50</v>
      </c>
      <c r="AF163" s="877">
        <v>47</v>
      </c>
      <c r="AG163" s="877">
        <v>45</v>
      </c>
      <c r="AH163" s="877">
        <v>45</v>
      </c>
      <c r="AI163" s="877">
        <v>45</v>
      </c>
      <c r="AJ163" s="877">
        <v>45</v>
      </c>
      <c r="AK163" s="877">
        <v>45</v>
      </c>
      <c r="AL163" s="877">
        <v>45</v>
      </c>
      <c r="AM163" s="877">
        <v>45</v>
      </c>
      <c r="AN163" s="877">
        <v>45</v>
      </c>
      <c r="AO163" s="877"/>
      <c r="AP163" s="50"/>
      <c r="AQ163" s="876"/>
      <c r="AR163" s="877"/>
      <c r="AS163" s="877"/>
      <c r="AT163" s="877"/>
      <c r="AU163" s="879">
        <v>238180</v>
      </c>
      <c r="AV163" s="879">
        <v>238180</v>
      </c>
      <c r="AW163" s="879">
        <v>238180</v>
      </c>
      <c r="AX163" s="879">
        <v>238180</v>
      </c>
      <c r="AY163" s="879">
        <v>238180</v>
      </c>
      <c r="AZ163" s="879">
        <v>238180</v>
      </c>
      <c r="BA163" s="879">
        <v>238180</v>
      </c>
      <c r="BB163" s="879">
        <v>238180</v>
      </c>
      <c r="BC163" s="879">
        <v>238180</v>
      </c>
      <c r="BD163" s="879">
        <v>238180</v>
      </c>
      <c r="BE163" s="879">
        <v>238180</v>
      </c>
      <c r="BF163" s="879">
        <v>238180</v>
      </c>
      <c r="BG163" s="879">
        <v>238180</v>
      </c>
      <c r="BH163" s="879">
        <v>238180</v>
      </c>
      <c r="BI163" s="879">
        <v>238180</v>
      </c>
      <c r="BJ163" s="879">
        <v>238180</v>
      </c>
      <c r="BK163" s="879">
        <v>209528</v>
      </c>
      <c r="BL163" s="879">
        <v>193460</v>
      </c>
      <c r="BM163" s="879">
        <v>193460</v>
      </c>
      <c r="BN163" s="879">
        <v>193460</v>
      </c>
      <c r="BO163" s="879">
        <v>193460</v>
      </c>
      <c r="BP163" s="879">
        <v>193460</v>
      </c>
      <c r="BQ163" s="879">
        <v>193460</v>
      </c>
      <c r="BR163" s="879">
        <v>193460</v>
      </c>
      <c r="BS163" s="879">
        <v>193460</v>
      </c>
      <c r="BT163" s="880">
        <v>193460</v>
      </c>
    </row>
    <row r="164" spans="2:72">
      <c r="B164" s="875"/>
      <c r="C164" s="875"/>
      <c r="D164" s="875" t="s">
        <v>121</v>
      </c>
      <c r="E164" s="875"/>
      <c r="F164" s="875"/>
      <c r="G164" s="875"/>
      <c r="H164" s="875" t="s">
        <v>1200</v>
      </c>
      <c r="I164" s="625" t="s">
        <v>579</v>
      </c>
      <c r="J164" s="625" t="s">
        <v>592</v>
      </c>
      <c r="K164" s="50"/>
      <c r="L164" s="876"/>
      <c r="M164" s="877"/>
      <c r="N164" s="877"/>
      <c r="O164" s="877"/>
      <c r="P164" s="877">
        <v>0</v>
      </c>
      <c r="Q164" s="877">
        <v>0</v>
      </c>
      <c r="R164" s="877">
        <v>0</v>
      </c>
      <c r="S164" s="877">
        <v>0</v>
      </c>
      <c r="T164" s="877">
        <v>0</v>
      </c>
      <c r="U164" s="877">
        <v>0</v>
      </c>
      <c r="V164" s="877">
        <v>0</v>
      </c>
      <c r="W164" s="877">
        <v>0</v>
      </c>
      <c r="X164" s="877">
        <v>0</v>
      </c>
      <c r="Y164" s="877">
        <v>0</v>
      </c>
      <c r="Z164" s="877">
        <v>0</v>
      </c>
      <c r="AA164" s="877">
        <v>0</v>
      </c>
      <c r="AB164" s="877">
        <v>0</v>
      </c>
      <c r="AC164" s="877">
        <v>0</v>
      </c>
      <c r="AD164" s="877">
        <v>0</v>
      </c>
      <c r="AE164" s="877">
        <v>0</v>
      </c>
      <c r="AF164" s="877">
        <v>0</v>
      </c>
      <c r="AG164" s="877">
        <v>0</v>
      </c>
      <c r="AH164" s="877">
        <v>0</v>
      </c>
      <c r="AI164" s="877">
        <v>0</v>
      </c>
      <c r="AJ164" s="877">
        <v>0</v>
      </c>
      <c r="AK164" s="877">
        <v>0</v>
      </c>
      <c r="AL164" s="877">
        <v>0</v>
      </c>
      <c r="AM164" s="877">
        <v>0</v>
      </c>
      <c r="AN164" s="877">
        <v>0</v>
      </c>
      <c r="AO164" s="877"/>
      <c r="AP164" s="50"/>
      <c r="AQ164" s="876"/>
      <c r="AR164" s="877"/>
      <c r="AS164" s="877"/>
      <c r="AT164" s="877"/>
      <c r="AU164" s="879">
        <v>0</v>
      </c>
      <c r="AV164" s="879">
        <v>0</v>
      </c>
      <c r="AW164" s="879">
        <v>0</v>
      </c>
      <c r="AX164" s="879">
        <v>0</v>
      </c>
      <c r="AY164" s="879">
        <v>0</v>
      </c>
      <c r="AZ164" s="879">
        <v>0</v>
      </c>
      <c r="BA164" s="879">
        <v>0</v>
      </c>
      <c r="BB164" s="879">
        <v>0</v>
      </c>
      <c r="BC164" s="879">
        <v>0</v>
      </c>
      <c r="BD164" s="879">
        <v>0</v>
      </c>
      <c r="BE164" s="879">
        <v>0</v>
      </c>
      <c r="BF164" s="879">
        <v>0</v>
      </c>
      <c r="BG164" s="879">
        <v>0</v>
      </c>
      <c r="BH164" s="879">
        <v>0</v>
      </c>
      <c r="BI164" s="879">
        <v>0</v>
      </c>
      <c r="BJ164" s="879">
        <v>0</v>
      </c>
      <c r="BK164" s="879">
        <v>0</v>
      </c>
      <c r="BL164" s="879">
        <v>0</v>
      </c>
      <c r="BM164" s="879">
        <v>0</v>
      </c>
      <c r="BN164" s="879">
        <v>0</v>
      </c>
      <c r="BO164" s="879">
        <v>0</v>
      </c>
      <c r="BP164" s="879">
        <v>0</v>
      </c>
      <c r="BQ164" s="879">
        <v>0</v>
      </c>
      <c r="BR164" s="879">
        <v>0</v>
      </c>
      <c r="BS164" s="879">
        <v>0</v>
      </c>
      <c r="BT164" s="880">
        <v>0</v>
      </c>
    </row>
    <row r="165" spans="2:72">
      <c r="B165" s="875"/>
      <c r="C165" s="875"/>
      <c r="D165" s="875" t="s">
        <v>122</v>
      </c>
      <c r="E165" s="875"/>
      <c r="F165" s="875"/>
      <c r="G165" s="875"/>
      <c r="H165" s="875" t="s">
        <v>1200</v>
      </c>
      <c r="I165" s="625" t="s">
        <v>579</v>
      </c>
      <c r="J165" s="625" t="s">
        <v>592</v>
      </c>
      <c r="K165" s="50"/>
      <c r="L165" s="876"/>
      <c r="M165" s="877"/>
      <c r="N165" s="877"/>
      <c r="O165" s="877"/>
      <c r="P165" s="877">
        <v>0</v>
      </c>
      <c r="Q165" s="877">
        <v>0</v>
      </c>
      <c r="R165" s="877">
        <v>0</v>
      </c>
      <c r="S165" s="877">
        <v>0</v>
      </c>
      <c r="T165" s="877">
        <v>0</v>
      </c>
      <c r="U165" s="877">
        <v>0</v>
      </c>
      <c r="V165" s="877">
        <v>0</v>
      </c>
      <c r="W165" s="877">
        <v>0</v>
      </c>
      <c r="X165" s="877">
        <v>0</v>
      </c>
      <c r="Y165" s="877">
        <v>0</v>
      </c>
      <c r="Z165" s="877">
        <v>0</v>
      </c>
      <c r="AA165" s="877">
        <v>0</v>
      </c>
      <c r="AB165" s="877">
        <v>0</v>
      </c>
      <c r="AC165" s="877">
        <v>0</v>
      </c>
      <c r="AD165" s="877">
        <v>0</v>
      </c>
      <c r="AE165" s="877">
        <v>0</v>
      </c>
      <c r="AF165" s="877">
        <v>0</v>
      </c>
      <c r="AG165" s="877">
        <v>0</v>
      </c>
      <c r="AH165" s="877">
        <v>0</v>
      </c>
      <c r="AI165" s="877">
        <v>0</v>
      </c>
      <c r="AJ165" s="877">
        <v>0</v>
      </c>
      <c r="AK165" s="877">
        <v>0</v>
      </c>
      <c r="AL165" s="877">
        <v>0</v>
      </c>
      <c r="AM165" s="877">
        <v>0</v>
      </c>
      <c r="AN165" s="877">
        <v>0</v>
      </c>
      <c r="AO165" s="877"/>
      <c r="AP165" s="50"/>
      <c r="AQ165" s="876"/>
      <c r="AR165" s="877"/>
      <c r="AS165" s="877"/>
      <c r="AT165" s="877"/>
      <c r="AU165" s="879">
        <v>0</v>
      </c>
      <c r="AV165" s="879">
        <v>0</v>
      </c>
      <c r="AW165" s="879">
        <v>0</v>
      </c>
      <c r="AX165" s="879">
        <v>0</v>
      </c>
      <c r="AY165" s="879">
        <v>0</v>
      </c>
      <c r="AZ165" s="879">
        <v>0</v>
      </c>
      <c r="BA165" s="879">
        <v>0</v>
      </c>
      <c r="BB165" s="879">
        <v>0</v>
      </c>
      <c r="BC165" s="879">
        <v>0</v>
      </c>
      <c r="BD165" s="879">
        <v>0</v>
      </c>
      <c r="BE165" s="879">
        <v>0</v>
      </c>
      <c r="BF165" s="879">
        <v>0</v>
      </c>
      <c r="BG165" s="879">
        <v>0</v>
      </c>
      <c r="BH165" s="879">
        <v>0</v>
      </c>
      <c r="BI165" s="879">
        <v>0</v>
      </c>
      <c r="BJ165" s="879">
        <v>0</v>
      </c>
      <c r="BK165" s="879">
        <v>0</v>
      </c>
      <c r="BL165" s="879">
        <v>0</v>
      </c>
      <c r="BM165" s="879">
        <v>0</v>
      </c>
      <c r="BN165" s="879">
        <v>0</v>
      </c>
      <c r="BO165" s="879">
        <v>0</v>
      </c>
      <c r="BP165" s="879">
        <v>0</v>
      </c>
      <c r="BQ165" s="879">
        <v>0</v>
      </c>
      <c r="BR165" s="879">
        <v>0</v>
      </c>
      <c r="BS165" s="879">
        <v>0</v>
      </c>
      <c r="BT165" s="880">
        <v>0</v>
      </c>
    </row>
    <row r="166" spans="2:72">
      <c r="B166" s="875"/>
      <c r="C166" s="875"/>
      <c r="D166" s="875" t="s">
        <v>124</v>
      </c>
      <c r="E166" s="875"/>
      <c r="F166" s="875"/>
      <c r="G166" s="875"/>
      <c r="H166" s="875" t="s">
        <v>1200</v>
      </c>
      <c r="I166" s="625" t="s">
        <v>579</v>
      </c>
      <c r="J166" s="625" t="s">
        <v>592</v>
      </c>
      <c r="K166" s="50"/>
      <c r="L166" s="876"/>
      <c r="M166" s="877"/>
      <c r="N166" s="877"/>
      <c r="O166" s="877"/>
      <c r="P166" s="877">
        <v>0</v>
      </c>
      <c r="Q166" s="877">
        <v>0</v>
      </c>
      <c r="R166" s="877">
        <v>0</v>
      </c>
      <c r="S166" s="877">
        <v>0</v>
      </c>
      <c r="T166" s="877">
        <v>0</v>
      </c>
      <c r="U166" s="877">
        <v>0</v>
      </c>
      <c r="V166" s="877">
        <v>0</v>
      </c>
      <c r="W166" s="877">
        <v>0</v>
      </c>
      <c r="X166" s="877">
        <v>0</v>
      </c>
      <c r="Y166" s="877">
        <v>0</v>
      </c>
      <c r="Z166" s="877">
        <v>0</v>
      </c>
      <c r="AA166" s="877">
        <v>0</v>
      </c>
      <c r="AB166" s="877">
        <v>0</v>
      </c>
      <c r="AC166" s="877">
        <v>0</v>
      </c>
      <c r="AD166" s="877">
        <v>0</v>
      </c>
      <c r="AE166" s="877">
        <v>0</v>
      </c>
      <c r="AF166" s="877">
        <v>0</v>
      </c>
      <c r="AG166" s="877">
        <v>0</v>
      </c>
      <c r="AH166" s="877">
        <v>0</v>
      </c>
      <c r="AI166" s="877">
        <v>0</v>
      </c>
      <c r="AJ166" s="877">
        <v>0</v>
      </c>
      <c r="AK166" s="877">
        <v>0</v>
      </c>
      <c r="AL166" s="877">
        <v>0</v>
      </c>
      <c r="AM166" s="877">
        <v>0</v>
      </c>
      <c r="AN166" s="877">
        <v>0</v>
      </c>
      <c r="AO166" s="877"/>
      <c r="AP166" s="50"/>
      <c r="AQ166" s="876"/>
      <c r="AR166" s="877"/>
      <c r="AS166" s="877"/>
      <c r="AT166" s="877"/>
      <c r="AU166" s="879">
        <v>0</v>
      </c>
      <c r="AV166" s="879">
        <v>0</v>
      </c>
      <c r="AW166" s="879">
        <v>0</v>
      </c>
      <c r="AX166" s="879">
        <v>0</v>
      </c>
      <c r="AY166" s="879">
        <v>0</v>
      </c>
      <c r="AZ166" s="879">
        <v>0</v>
      </c>
      <c r="BA166" s="879">
        <v>0</v>
      </c>
      <c r="BB166" s="879">
        <v>0</v>
      </c>
      <c r="BC166" s="879">
        <v>0</v>
      </c>
      <c r="BD166" s="879">
        <v>0</v>
      </c>
      <c r="BE166" s="879">
        <v>0</v>
      </c>
      <c r="BF166" s="879">
        <v>0</v>
      </c>
      <c r="BG166" s="879">
        <v>0</v>
      </c>
      <c r="BH166" s="879">
        <v>0</v>
      </c>
      <c r="BI166" s="879">
        <v>0</v>
      </c>
      <c r="BJ166" s="879">
        <v>0</v>
      </c>
      <c r="BK166" s="879">
        <v>0</v>
      </c>
      <c r="BL166" s="879">
        <v>0</v>
      </c>
      <c r="BM166" s="879">
        <v>0</v>
      </c>
      <c r="BN166" s="879">
        <v>0</v>
      </c>
      <c r="BO166" s="879">
        <v>0</v>
      </c>
      <c r="BP166" s="879">
        <v>0</v>
      </c>
      <c r="BQ166" s="879">
        <v>0</v>
      </c>
      <c r="BR166" s="879">
        <v>0</v>
      </c>
      <c r="BS166" s="879">
        <v>0</v>
      </c>
      <c r="BT166" s="880">
        <v>0</v>
      </c>
    </row>
    <row r="167" spans="2:72">
      <c r="B167" s="875"/>
      <c r="C167" s="875"/>
      <c r="D167" s="875" t="s">
        <v>123</v>
      </c>
      <c r="E167" s="875"/>
      <c r="F167" s="875"/>
      <c r="G167" s="875"/>
      <c r="H167" s="875" t="s">
        <v>1200</v>
      </c>
      <c r="I167" s="625" t="s">
        <v>579</v>
      </c>
      <c r="J167" s="625" t="s">
        <v>592</v>
      </c>
      <c r="K167" s="50"/>
      <c r="L167" s="876"/>
      <c r="M167" s="877"/>
      <c r="N167" s="877"/>
      <c r="O167" s="877"/>
      <c r="P167" s="877">
        <v>0</v>
      </c>
      <c r="Q167" s="877">
        <v>0</v>
      </c>
      <c r="R167" s="877">
        <v>0</v>
      </c>
      <c r="S167" s="877">
        <v>0</v>
      </c>
      <c r="T167" s="877">
        <v>0</v>
      </c>
      <c r="U167" s="877">
        <v>0</v>
      </c>
      <c r="V167" s="877">
        <v>0</v>
      </c>
      <c r="W167" s="877">
        <v>0</v>
      </c>
      <c r="X167" s="877">
        <v>0</v>
      </c>
      <c r="Y167" s="877">
        <v>0</v>
      </c>
      <c r="Z167" s="877">
        <v>0</v>
      </c>
      <c r="AA167" s="877">
        <v>0</v>
      </c>
      <c r="AB167" s="877">
        <v>0</v>
      </c>
      <c r="AC167" s="877">
        <v>0</v>
      </c>
      <c r="AD167" s="877">
        <v>0</v>
      </c>
      <c r="AE167" s="877">
        <v>0</v>
      </c>
      <c r="AF167" s="877">
        <v>0</v>
      </c>
      <c r="AG167" s="877">
        <v>0</v>
      </c>
      <c r="AH167" s="877">
        <v>0</v>
      </c>
      <c r="AI167" s="877">
        <v>0</v>
      </c>
      <c r="AJ167" s="877">
        <v>0</v>
      </c>
      <c r="AK167" s="877">
        <v>0</v>
      </c>
      <c r="AL167" s="877">
        <v>0</v>
      </c>
      <c r="AM167" s="877">
        <v>0</v>
      </c>
      <c r="AN167" s="877">
        <v>0</v>
      </c>
      <c r="AO167" s="877"/>
      <c r="AP167" s="50"/>
      <c r="AQ167" s="876"/>
      <c r="AR167" s="877"/>
      <c r="AS167" s="877"/>
      <c r="AT167" s="877"/>
      <c r="AU167" s="879">
        <v>0</v>
      </c>
      <c r="AV167" s="879">
        <v>0</v>
      </c>
      <c r="AW167" s="879">
        <v>0</v>
      </c>
      <c r="AX167" s="879">
        <v>0</v>
      </c>
      <c r="AY167" s="879">
        <v>0</v>
      </c>
      <c r="AZ167" s="879">
        <v>0</v>
      </c>
      <c r="BA167" s="879">
        <v>0</v>
      </c>
      <c r="BB167" s="879">
        <v>0</v>
      </c>
      <c r="BC167" s="879">
        <v>0</v>
      </c>
      <c r="BD167" s="879">
        <v>0</v>
      </c>
      <c r="BE167" s="879">
        <v>0</v>
      </c>
      <c r="BF167" s="879">
        <v>0</v>
      </c>
      <c r="BG167" s="879">
        <v>0</v>
      </c>
      <c r="BH167" s="879">
        <v>0</v>
      </c>
      <c r="BI167" s="879">
        <v>0</v>
      </c>
      <c r="BJ167" s="879">
        <v>0</v>
      </c>
      <c r="BK167" s="879">
        <v>0</v>
      </c>
      <c r="BL167" s="879">
        <v>0</v>
      </c>
      <c r="BM167" s="879">
        <v>0</v>
      </c>
      <c r="BN167" s="879">
        <v>0</v>
      </c>
      <c r="BO167" s="879">
        <v>0</v>
      </c>
      <c r="BP167" s="879">
        <v>0</v>
      </c>
      <c r="BQ167" s="879">
        <v>0</v>
      </c>
      <c r="BR167" s="879">
        <v>0</v>
      </c>
      <c r="BS167" s="879">
        <v>0</v>
      </c>
      <c r="BT167" s="880">
        <v>0</v>
      </c>
    </row>
    <row r="168" spans="2:72">
      <c r="B168" s="875"/>
      <c r="C168" s="875"/>
      <c r="D168" s="875" t="s">
        <v>1201</v>
      </c>
      <c r="E168" s="875"/>
      <c r="F168" s="875"/>
      <c r="G168" s="875"/>
      <c r="H168" s="875" t="s">
        <v>1200</v>
      </c>
      <c r="I168" s="625" t="s">
        <v>579</v>
      </c>
      <c r="J168" s="625" t="s">
        <v>592</v>
      </c>
      <c r="K168" s="50"/>
      <c r="L168" s="876"/>
      <c r="M168" s="877"/>
      <c r="N168" s="877"/>
      <c r="O168" s="877"/>
      <c r="P168" s="877">
        <v>0</v>
      </c>
      <c r="Q168" s="877">
        <v>0</v>
      </c>
      <c r="R168" s="877">
        <v>0</v>
      </c>
      <c r="S168" s="877">
        <v>0</v>
      </c>
      <c r="T168" s="877">
        <v>0</v>
      </c>
      <c r="U168" s="877">
        <v>0</v>
      </c>
      <c r="V168" s="877">
        <v>0</v>
      </c>
      <c r="W168" s="877">
        <v>0</v>
      </c>
      <c r="X168" s="877">
        <v>0</v>
      </c>
      <c r="Y168" s="877">
        <v>0</v>
      </c>
      <c r="Z168" s="877">
        <v>0</v>
      </c>
      <c r="AA168" s="877">
        <v>0</v>
      </c>
      <c r="AB168" s="877">
        <v>0</v>
      </c>
      <c r="AC168" s="877">
        <v>0</v>
      </c>
      <c r="AD168" s="877">
        <v>0</v>
      </c>
      <c r="AE168" s="877">
        <v>0</v>
      </c>
      <c r="AF168" s="877">
        <v>0</v>
      </c>
      <c r="AG168" s="877">
        <v>0</v>
      </c>
      <c r="AH168" s="877">
        <v>0</v>
      </c>
      <c r="AI168" s="877">
        <v>0</v>
      </c>
      <c r="AJ168" s="877">
        <v>0</v>
      </c>
      <c r="AK168" s="877">
        <v>0</v>
      </c>
      <c r="AL168" s="877">
        <v>0</v>
      </c>
      <c r="AM168" s="877">
        <v>0</v>
      </c>
      <c r="AN168" s="877">
        <v>0</v>
      </c>
      <c r="AO168" s="877"/>
      <c r="AP168" s="50"/>
      <c r="AQ168" s="876"/>
      <c r="AR168" s="877"/>
      <c r="AS168" s="877"/>
      <c r="AT168" s="877"/>
      <c r="AU168" s="879">
        <v>0</v>
      </c>
      <c r="AV168" s="879">
        <v>0</v>
      </c>
      <c r="AW168" s="879">
        <v>0</v>
      </c>
      <c r="AX168" s="879">
        <v>0</v>
      </c>
      <c r="AY168" s="879">
        <v>0</v>
      </c>
      <c r="AZ168" s="879">
        <v>0</v>
      </c>
      <c r="BA168" s="879">
        <v>0</v>
      </c>
      <c r="BB168" s="879">
        <v>0</v>
      </c>
      <c r="BC168" s="879">
        <v>0</v>
      </c>
      <c r="BD168" s="879">
        <v>0</v>
      </c>
      <c r="BE168" s="879">
        <v>0</v>
      </c>
      <c r="BF168" s="879">
        <v>0</v>
      </c>
      <c r="BG168" s="879">
        <v>0</v>
      </c>
      <c r="BH168" s="879">
        <v>0</v>
      </c>
      <c r="BI168" s="879">
        <v>0</v>
      </c>
      <c r="BJ168" s="879">
        <v>0</v>
      </c>
      <c r="BK168" s="879">
        <v>0</v>
      </c>
      <c r="BL168" s="879">
        <v>0</v>
      </c>
      <c r="BM168" s="879">
        <v>0</v>
      </c>
      <c r="BN168" s="879">
        <v>0</v>
      </c>
      <c r="BO168" s="879">
        <v>0</v>
      </c>
      <c r="BP168" s="879">
        <v>0</v>
      </c>
      <c r="BQ168" s="879">
        <v>0</v>
      </c>
      <c r="BR168" s="879">
        <v>0</v>
      </c>
      <c r="BS168" s="879">
        <v>0</v>
      </c>
      <c r="BT168" s="880">
        <v>0</v>
      </c>
    </row>
    <row r="169" spans="2:72">
      <c r="B169" s="875"/>
      <c r="C169" s="875"/>
      <c r="D169" s="875" t="s">
        <v>1202</v>
      </c>
      <c r="E169" s="875"/>
      <c r="F169" s="875"/>
      <c r="G169" s="875"/>
      <c r="H169" s="875" t="s">
        <v>1200</v>
      </c>
      <c r="I169" s="625" t="s">
        <v>579</v>
      </c>
      <c r="J169" s="625" t="s">
        <v>592</v>
      </c>
      <c r="K169" s="50"/>
      <c r="L169" s="876"/>
      <c r="M169" s="877"/>
      <c r="N169" s="877"/>
      <c r="O169" s="877"/>
      <c r="P169" s="877">
        <v>0</v>
      </c>
      <c r="Q169" s="877">
        <v>0</v>
      </c>
      <c r="R169" s="877">
        <v>0</v>
      </c>
      <c r="S169" s="877">
        <v>0</v>
      </c>
      <c r="T169" s="877">
        <v>0</v>
      </c>
      <c r="U169" s="877">
        <v>0</v>
      </c>
      <c r="V169" s="877">
        <v>0</v>
      </c>
      <c r="W169" s="877">
        <v>0</v>
      </c>
      <c r="X169" s="877">
        <v>0</v>
      </c>
      <c r="Y169" s="877">
        <v>0</v>
      </c>
      <c r="Z169" s="877">
        <v>0</v>
      </c>
      <c r="AA169" s="877">
        <v>0</v>
      </c>
      <c r="AB169" s="877">
        <v>0</v>
      </c>
      <c r="AC169" s="877">
        <v>0</v>
      </c>
      <c r="AD169" s="877">
        <v>0</v>
      </c>
      <c r="AE169" s="877">
        <v>0</v>
      </c>
      <c r="AF169" s="877">
        <v>0</v>
      </c>
      <c r="AG169" s="877">
        <v>0</v>
      </c>
      <c r="AH169" s="877">
        <v>0</v>
      </c>
      <c r="AI169" s="877">
        <v>0</v>
      </c>
      <c r="AJ169" s="877">
        <v>0</v>
      </c>
      <c r="AK169" s="877">
        <v>0</v>
      </c>
      <c r="AL169" s="877">
        <v>0</v>
      </c>
      <c r="AM169" s="877">
        <v>0</v>
      </c>
      <c r="AN169" s="877">
        <v>0</v>
      </c>
      <c r="AO169" s="877"/>
      <c r="AP169" s="50"/>
      <c r="AQ169" s="876"/>
      <c r="AR169" s="877"/>
      <c r="AS169" s="877"/>
      <c r="AT169" s="877"/>
      <c r="AU169" s="879">
        <v>0</v>
      </c>
      <c r="AV169" s="879">
        <v>0</v>
      </c>
      <c r="AW169" s="879">
        <v>0</v>
      </c>
      <c r="AX169" s="879">
        <v>0</v>
      </c>
      <c r="AY169" s="879">
        <v>0</v>
      </c>
      <c r="AZ169" s="879">
        <v>0</v>
      </c>
      <c r="BA169" s="879">
        <v>0</v>
      </c>
      <c r="BB169" s="879">
        <v>0</v>
      </c>
      <c r="BC169" s="879">
        <v>0</v>
      </c>
      <c r="BD169" s="879">
        <v>0</v>
      </c>
      <c r="BE169" s="879">
        <v>0</v>
      </c>
      <c r="BF169" s="879">
        <v>0</v>
      </c>
      <c r="BG169" s="879">
        <v>0</v>
      </c>
      <c r="BH169" s="879">
        <v>0</v>
      </c>
      <c r="BI169" s="879">
        <v>0</v>
      </c>
      <c r="BJ169" s="879">
        <v>0</v>
      </c>
      <c r="BK169" s="879">
        <v>0</v>
      </c>
      <c r="BL169" s="879">
        <v>0</v>
      </c>
      <c r="BM169" s="879">
        <v>0</v>
      </c>
      <c r="BN169" s="879">
        <v>0</v>
      </c>
      <c r="BO169" s="879">
        <v>0</v>
      </c>
      <c r="BP169" s="879">
        <v>0</v>
      </c>
      <c r="BQ169" s="879">
        <v>0</v>
      </c>
      <c r="BR169" s="879">
        <v>0</v>
      </c>
      <c r="BS169" s="879">
        <v>0</v>
      </c>
      <c r="BT169" s="880">
        <v>0</v>
      </c>
    </row>
    <row r="170" spans="2:72">
      <c r="B170" s="875"/>
      <c r="C170" s="875"/>
      <c r="D170" s="875" t="s">
        <v>1203</v>
      </c>
      <c r="E170" s="875"/>
      <c r="F170" s="875"/>
      <c r="G170" s="875"/>
      <c r="H170" s="875" t="s">
        <v>1200</v>
      </c>
      <c r="I170" s="625" t="s">
        <v>579</v>
      </c>
      <c r="J170" s="625" t="s">
        <v>592</v>
      </c>
      <c r="K170" s="50"/>
      <c r="L170" s="876"/>
      <c r="M170" s="877"/>
      <c r="N170" s="877"/>
      <c r="O170" s="877"/>
      <c r="P170" s="877">
        <v>0</v>
      </c>
      <c r="Q170" s="877">
        <v>0</v>
      </c>
      <c r="R170" s="877">
        <v>0</v>
      </c>
      <c r="S170" s="877">
        <v>0</v>
      </c>
      <c r="T170" s="877">
        <v>0</v>
      </c>
      <c r="U170" s="877">
        <v>0</v>
      </c>
      <c r="V170" s="877">
        <v>0</v>
      </c>
      <c r="W170" s="877">
        <v>0</v>
      </c>
      <c r="X170" s="877">
        <v>0</v>
      </c>
      <c r="Y170" s="877">
        <v>0</v>
      </c>
      <c r="Z170" s="877">
        <v>0</v>
      </c>
      <c r="AA170" s="877">
        <v>0</v>
      </c>
      <c r="AB170" s="877">
        <v>0</v>
      </c>
      <c r="AC170" s="877">
        <v>0</v>
      </c>
      <c r="AD170" s="877">
        <v>0</v>
      </c>
      <c r="AE170" s="877">
        <v>0</v>
      </c>
      <c r="AF170" s="877">
        <v>0</v>
      </c>
      <c r="AG170" s="877">
        <v>0</v>
      </c>
      <c r="AH170" s="877">
        <v>0</v>
      </c>
      <c r="AI170" s="877">
        <v>0</v>
      </c>
      <c r="AJ170" s="877">
        <v>0</v>
      </c>
      <c r="AK170" s="877">
        <v>0</v>
      </c>
      <c r="AL170" s="877">
        <v>0</v>
      </c>
      <c r="AM170" s="877">
        <v>0</v>
      </c>
      <c r="AN170" s="877">
        <v>0</v>
      </c>
      <c r="AO170" s="877"/>
      <c r="AP170" s="50"/>
      <c r="AQ170" s="876"/>
      <c r="AR170" s="877"/>
      <c r="AS170" s="877"/>
      <c r="AT170" s="877"/>
      <c r="AU170" s="879">
        <v>0</v>
      </c>
      <c r="AV170" s="879">
        <v>0</v>
      </c>
      <c r="AW170" s="879">
        <v>0</v>
      </c>
      <c r="AX170" s="879">
        <v>0</v>
      </c>
      <c r="AY170" s="879">
        <v>0</v>
      </c>
      <c r="AZ170" s="879">
        <v>0</v>
      </c>
      <c r="BA170" s="879">
        <v>0</v>
      </c>
      <c r="BB170" s="879">
        <v>0</v>
      </c>
      <c r="BC170" s="879">
        <v>0</v>
      </c>
      <c r="BD170" s="879">
        <v>0</v>
      </c>
      <c r="BE170" s="879">
        <v>0</v>
      </c>
      <c r="BF170" s="879">
        <v>0</v>
      </c>
      <c r="BG170" s="879">
        <v>0</v>
      </c>
      <c r="BH170" s="879">
        <v>0</v>
      </c>
      <c r="BI170" s="879">
        <v>0</v>
      </c>
      <c r="BJ170" s="879">
        <v>0</v>
      </c>
      <c r="BK170" s="879">
        <v>0</v>
      </c>
      <c r="BL170" s="879">
        <v>0</v>
      </c>
      <c r="BM170" s="879">
        <v>0</v>
      </c>
      <c r="BN170" s="879">
        <v>0</v>
      </c>
      <c r="BO170" s="879">
        <v>0</v>
      </c>
      <c r="BP170" s="879">
        <v>0</v>
      </c>
      <c r="BQ170" s="879">
        <v>0</v>
      </c>
      <c r="BR170" s="879">
        <v>0</v>
      </c>
      <c r="BS170" s="879">
        <v>0</v>
      </c>
      <c r="BT170" s="880">
        <v>0</v>
      </c>
    </row>
    <row r="171" spans="2:72">
      <c r="B171" s="875"/>
      <c r="C171" s="875"/>
      <c r="D171" s="875" t="s">
        <v>1204</v>
      </c>
      <c r="E171" s="875"/>
      <c r="F171" s="875"/>
      <c r="G171" s="875"/>
      <c r="H171" s="875" t="s">
        <v>1200</v>
      </c>
      <c r="I171" s="625" t="s">
        <v>579</v>
      </c>
      <c r="J171" s="625" t="s">
        <v>592</v>
      </c>
      <c r="K171" s="50"/>
      <c r="L171" s="876"/>
      <c r="M171" s="877"/>
      <c r="N171" s="877"/>
      <c r="O171" s="877"/>
      <c r="P171" s="877">
        <v>0</v>
      </c>
      <c r="Q171" s="877">
        <v>0</v>
      </c>
      <c r="R171" s="877">
        <v>0</v>
      </c>
      <c r="S171" s="877">
        <v>0</v>
      </c>
      <c r="T171" s="877">
        <v>0</v>
      </c>
      <c r="U171" s="877">
        <v>0</v>
      </c>
      <c r="V171" s="877">
        <v>0</v>
      </c>
      <c r="W171" s="877">
        <v>0</v>
      </c>
      <c r="X171" s="877">
        <v>0</v>
      </c>
      <c r="Y171" s="877">
        <v>0</v>
      </c>
      <c r="Z171" s="877">
        <v>0</v>
      </c>
      <c r="AA171" s="877">
        <v>0</v>
      </c>
      <c r="AB171" s="877">
        <v>0</v>
      </c>
      <c r="AC171" s="877">
        <v>0</v>
      </c>
      <c r="AD171" s="877">
        <v>0</v>
      </c>
      <c r="AE171" s="877">
        <v>0</v>
      </c>
      <c r="AF171" s="877">
        <v>0</v>
      </c>
      <c r="AG171" s="877">
        <v>0</v>
      </c>
      <c r="AH171" s="877">
        <v>0</v>
      </c>
      <c r="AI171" s="877">
        <v>0</v>
      </c>
      <c r="AJ171" s="877">
        <v>0</v>
      </c>
      <c r="AK171" s="877">
        <v>0</v>
      </c>
      <c r="AL171" s="877">
        <v>0</v>
      </c>
      <c r="AM171" s="877">
        <v>0</v>
      </c>
      <c r="AN171" s="877">
        <v>0</v>
      </c>
      <c r="AO171" s="877"/>
      <c r="AP171" s="50"/>
      <c r="AQ171" s="876"/>
      <c r="AR171" s="877"/>
      <c r="AS171" s="877"/>
      <c r="AT171" s="877"/>
      <c r="AU171" s="879">
        <v>0</v>
      </c>
      <c r="AV171" s="879">
        <v>0</v>
      </c>
      <c r="AW171" s="879">
        <v>0</v>
      </c>
      <c r="AX171" s="879">
        <v>0</v>
      </c>
      <c r="AY171" s="879">
        <v>0</v>
      </c>
      <c r="AZ171" s="879">
        <v>0</v>
      </c>
      <c r="BA171" s="879">
        <v>0</v>
      </c>
      <c r="BB171" s="879">
        <v>0</v>
      </c>
      <c r="BC171" s="879">
        <v>0</v>
      </c>
      <c r="BD171" s="879">
        <v>0</v>
      </c>
      <c r="BE171" s="879">
        <v>0</v>
      </c>
      <c r="BF171" s="879">
        <v>0</v>
      </c>
      <c r="BG171" s="879">
        <v>0</v>
      </c>
      <c r="BH171" s="879">
        <v>0</v>
      </c>
      <c r="BI171" s="879">
        <v>0</v>
      </c>
      <c r="BJ171" s="879">
        <v>0</v>
      </c>
      <c r="BK171" s="879">
        <v>0</v>
      </c>
      <c r="BL171" s="879">
        <v>0</v>
      </c>
      <c r="BM171" s="879">
        <v>0</v>
      </c>
      <c r="BN171" s="879">
        <v>0</v>
      </c>
      <c r="BO171" s="879">
        <v>0</v>
      </c>
      <c r="BP171" s="879">
        <v>0</v>
      </c>
      <c r="BQ171" s="879">
        <v>0</v>
      </c>
      <c r="BR171" s="879">
        <v>0</v>
      </c>
      <c r="BS171" s="879">
        <v>0</v>
      </c>
      <c r="BT171" s="880">
        <v>0</v>
      </c>
    </row>
    <row r="172" spans="2:72">
      <c r="B172" s="875"/>
      <c r="C172" s="875"/>
      <c r="D172" s="875" t="s">
        <v>1205</v>
      </c>
      <c r="E172" s="875"/>
      <c r="F172" s="875"/>
      <c r="G172" s="875"/>
      <c r="H172" s="875" t="s">
        <v>1200</v>
      </c>
      <c r="I172" s="625" t="s">
        <v>579</v>
      </c>
      <c r="J172" s="625" t="s">
        <v>592</v>
      </c>
      <c r="K172" s="50"/>
      <c r="L172" s="876"/>
      <c r="M172" s="877"/>
      <c r="N172" s="877"/>
      <c r="O172" s="877"/>
      <c r="P172" s="877">
        <v>0</v>
      </c>
      <c r="Q172" s="877">
        <v>0</v>
      </c>
      <c r="R172" s="877">
        <v>0</v>
      </c>
      <c r="S172" s="877">
        <v>0</v>
      </c>
      <c r="T172" s="877">
        <v>0</v>
      </c>
      <c r="U172" s="877">
        <v>0</v>
      </c>
      <c r="V172" s="877">
        <v>0</v>
      </c>
      <c r="W172" s="877">
        <v>0</v>
      </c>
      <c r="X172" s="877">
        <v>0</v>
      </c>
      <c r="Y172" s="877">
        <v>0</v>
      </c>
      <c r="Z172" s="877">
        <v>0</v>
      </c>
      <c r="AA172" s="877">
        <v>0</v>
      </c>
      <c r="AB172" s="877">
        <v>0</v>
      </c>
      <c r="AC172" s="877">
        <v>0</v>
      </c>
      <c r="AD172" s="877">
        <v>0</v>
      </c>
      <c r="AE172" s="877">
        <v>0</v>
      </c>
      <c r="AF172" s="877">
        <v>0</v>
      </c>
      <c r="AG172" s="877">
        <v>0</v>
      </c>
      <c r="AH172" s="877">
        <v>0</v>
      </c>
      <c r="AI172" s="877">
        <v>0</v>
      </c>
      <c r="AJ172" s="877">
        <v>0</v>
      </c>
      <c r="AK172" s="877">
        <v>0</v>
      </c>
      <c r="AL172" s="877">
        <v>0</v>
      </c>
      <c r="AM172" s="877">
        <v>0</v>
      </c>
      <c r="AN172" s="877">
        <v>0</v>
      </c>
      <c r="AO172" s="877"/>
      <c r="AP172" s="50"/>
      <c r="AQ172" s="876"/>
      <c r="AR172" s="877"/>
      <c r="AS172" s="877"/>
      <c r="AT172" s="877"/>
      <c r="AU172" s="879">
        <v>0</v>
      </c>
      <c r="AV172" s="879">
        <v>0</v>
      </c>
      <c r="AW172" s="879">
        <v>0</v>
      </c>
      <c r="AX172" s="879">
        <v>0</v>
      </c>
      <c r="AY172" s="879">
        <v>0</v>
      </c>
      <c r="AZ172" s="879">
        <v>0</v>
      </c>
      <c r="BA172" s="879">
        <v>0</v>
      </c>
      <c r="BB172" s="879">
        <v>0</v>
      </c>
      <c r="BC172" s="879">
        <v>0</v>
      </c>
      <c r="BD172" s="879">
        <v>0</v>
      </c>
      <c r="BE172" s="879">
        <v>0</v>
      </c>
      <c r="BF172" s="879">
        <v>0</v>
      </c>
      <c r="BG172" s="879">
        <v>0</v>
      </c>
      <c r="BH172" s="879">
        <v>0</v>
      </c>
      <c r="BI172" s="879">
        <v>0</v>
      </c>
      <c r="BJ172" s="879">
        <v>0</v>
      </c>
      <c r="BK172" s="879">
        <v>0</v>
      </c>
      <c r="BL172" s="879">
        <v>0</v>
      </c>
      <c r="BM172" s="879">
        <v>0</v>
      </c>
      <c r="BN172" s="879">
        <v>0</v>
      </c>
      <c r="BO172" s="879">
        <v>0</v>
      </c>
      <c r="BP172" s="879">
        <v>0</v>
      </c>
      <c r="BQ172" s="879">
        <v>0</v>
      </c>
      <c r="BR172" s="879">
        <v>0</v>
      </c>
      <c r="BS172" s="879">
        <v>0</v>
      </c>
      <c r="BT172" s="880">
        <v>0</v>
      </c>
    </row>
    <row r="173" spans="2:72">
      <c r="B173" s="875"/>
      <c r="C173" s="875"/>
      <c r="D173" s="875" t="s">
        <v>1206</v>
      </c>
      <c r="E173" s="875"/>
      <c r="F173" s="875"/>
      <c r="G173" s="875"/>
      <c r="H173" s="875" t="s">
        <v>1200</v>
      </c>
      <c r="I173" s="625" t="s">
        <v>579</v>
      </c>
      <c r="J173" s="625" t="s">
        <v>592</v>
      </c>
      <c r="K173" s="50"/>
      <c r="L173" s="876"/>
      <c r="M173" s="877"/>
      <c r="N173" s="877"/>
      <c r="O173" s="877"/>
      <c r="P173" s="877">
        <v>0</v>
      </c>
      <c r="Q173" s="877">
        <v>0</v>
      </c>
      <c r="R173" s="877">
        <v>0</v>
      </c>
      <c r="S173" s="877">
        <v>0</v>
      </c>
      <c r="T173" s="877">
        <v>0</v>
      </c>
      <c r="U173" s="877">
        <v>0</v>
      </c>
      <c r="V173" s="877">
        <v>0</v>
      </c>
      <c r="W173" s="877">
        <v>0</v>
      </c>
      <c r="X173" s="877">
        <v>0</v>
      </c>
      <c r="Y173" s="877">
        <v>0</v>
      </c>
      <c r="Z173" s="877">
        <v>0</v>
      </c>
      <c r="AA173" s="877">
        <v>0</v>
      </c>
      <c r="AB173" s="877">
        <v>0</v>
      </c>
      <c r="AC173" s="877">
        <v>0</v>
      </c>
      <c r="AD173" s="877">
        <v>0</v>
      </c>
      <c r="AE173" s="877">
        <v>0</v>
      </c>
      <c r="AF173" s="877">
        <v>0</v>
      </c>
      <c r="AG173" s="877">
        <v>0</v>
      </c>
      <c r="AH173" s="877">
        <v>0</v>
      </c>
      <c r="AI173" s="877">
        <v>0</v>
      </c>
      <c r="AJ173" s="877">
        <v>0</v>
      </c>
      <c r="AK173" s="877">
        <v>0</v>
      </c>
      <c r="AL173" s="877">
        <v>0</v>
      </c>
      <c r="AM173" s="877">
        <v>0</v>
      </c>
      <c r="AN173" s="877">
        <v>0</v>
      </c>
      <c r="AO173" s="877"/>
      <c r="AP173" s="50"/>
      <c r="AQ173" s="876"/>
      <c r="AR173" s="877"/>
      <c r="AS173" s="877"/>
      <c r="AT173" s="877"/>
      <c r="AU173" s="879">
        <v>0</v>
      </c>
      <c r="AV173" s="879">
        <v>0</v>
      </c>
      <c r="AW173" s="879">
        <v>0</v>
      </c>
      <c r="AX173" s="879">
        <v>0</v>
      </c>
      <c r="AY173" s="879">
        <v>0</v>
      </c>
      <c r="AZ173" s="879">
        <v>0</v>
      </c>
      <c r="BA173" s="879">
        <v>0</v>
      </c>
      <c r="BB173" s="879">
        <v>0</v>
      </c>
      <c r="BC173" s="879">
        <v>0</v>
      </c>
      <c r="BD173" s="879">
        <v>0</v>
      </c>
      <c r="BE173" s="879">
        <v>0</v>
      </c>
      <c r="BF173" s="879">
        <v>0</v>
      </c>
      <c r="BG173" s="879">
        <v>0</v>
      </c>
      <c r="BH173" s="879">
        <v>0</v>
      </c>
      <c r="BI173" s="879">
        <v>0</v>
      </c>
      <c r="BJ173" s="879">
        <v>0</v>
      </c>
      <c r="BK173" s="879">
        <v>0</v>
      </c>
      <c r="BL173" s="879">
        <v>0</v>
      </c>
      <c r="BM173" s="879">
        <v>0</v>
      </c>
      <c r="BN173" s="879">
        <v>0</v>
      </c>
      <c r="BO173" s="879">
        <v>0</v>
      </c>
      <c r="BP173" s="879">
        <v>0</v>
      </c>
      <c r="BQ173" s="879">
        <v>0</v>
      </c>
      <c r="BR173" s="879">
        <v>0</v>
      </c>
      <c r="BS173" s="879">
        <v>0</v>
      </c>
      <c r="BT173" s="880">
        <v>0</v>
      </c>
    </row>
    <row r="174" spans="2:72">
      <c r="B174" s="875"/>
      <c r="C174" s="875"/>
      <c r="D174" s="875" t="s">
        <v>1207</v>
      </c>
      <c r="E174" s="875"/>
      <c r="F174" s="875"/>
      <c r="G174" s="875"/>
      <c r="H174" s="875" t="s">
        <v>1200</v>
      </c>
      <c r="I174" s="625" t="s">
        <v>579</v>
      </c>
      <c r="J174" s="625" t="s">
        <v>592</v>
      </c>
      <c r="K174" s="50"/>
      <c r="L174" s="876"/>
      <c r="M174" s="877"/>
      <c r="N174" s="877"/>
      <c r="O174" s="877"/>
      <c r="P174" s="877">
        <v>0</v>
      </c>
      <c r="Q174" s="877">
        <v>0</v>
      </c>
      <c r="R174" s="877">
        <v>0</v>
      </c>
      <c r="S174" s="877">
        <v>0</v>
      </c>
      <c r="T174" s="877">
        <v>0</v>
      </c>
      <c r="U174" s="877">
        <v>0</v>
      </c>
      <c r="V174" s="877">
        <v>0</v>
      </c>
      <c r="W174" s="877">
        <v>0</v>
      </c>
      <c r="X174" s="877">
        <v>0</v>
      </c>
      <c r="Y174" s="877">
        <v>0</v>
      </c>
      <c r="Z174" s="877">
        <v>0</v>
      </c>
      <c r="AA174" s="877">
        <v>0</v>
      </c>
      <c r="AB174" s="877">
        <v>0</v>
      </c>
      <c r="AC174" s="877">
        <v>0</v>
      </c>
      <c r="AD174" s="877">
        <v>0</v>
      </c>
      <c r="AE174" s="877">
        <v>0</v>
      </c>
      <c r="AF174" s="877">
        <v>0</v>
      </c>
      <c r="AG174" s="877">
        <v>0</v>
      </c>
      <c r="AH174" s="877">
        <v>0</v>
      </c>
      <c r="AI174" s="877">
        <v>0</v>
      </c>
      <c r="AJ174" s="877">
        <v>0</v>
      </c>
      <c r="AK174" s="877">
        <v>0</v>
      </c>
      <c r="AL174" s="877">
        <v>0</v>
      </c>
      <c r="AM174" s="877">
        <v>0</v>
      </c>
      <c r="AN174" s="877">
        <v>0</v>
      </c>
      <c r="AO174" s="877"/>
      <c r="AP174" s="50"/>
      <c r="AQ174" s="876"/>
      <c r="AR174" s="877"/>
      <c r="AS174" s="877"/>
      <c r="AT174" s="877"/>
      <c r="AU174" s="879">
        <v>0</v>
      </c>
      <c r="AV174" s="879">
        <v>0</v>
      </c>
      <c r="AW174" s="879">
        <v>0</v>
      </c>
      <c r="AX174" s="879">
        <v>0</v>
      </c>
      <c r="AY174" s="879">
        <v>0</v>
      </c>
      <c r="AZ174" s="879">
        <v>0</v>
      </c>
      <c r="BA174" s="879">
        <v>0</v>
      </c>
      <c r="BB174" s="879">
        <v>0</v>
      </c>
      <c r="BC174" s="879">
        <v>0</v>
      </c>
      <c r="BD174" s="879">
        <v>0</v>
      </c>
      <c r="BE174" s="879">
        <v>0</v>
      </c>
      <c r="BF174" s="879">
        <v>0</v>
      </c>
      <c r="BG174" s="879">
        <v>0</v>
      </c>
      <c r="BH174" s="879">
        <v>0</v>
      </c>
      <c r="BI174" s="879">
        <v>0</v>
      </c>
      <c r="BJ174" s="879">
        <v>0</v>
      </c>
      <c r="BK174" s="879">
        <v>0</v>
      </c>
      <c r="BL174" s="879">
        <v>0</v>
      </c>
      <c r="BM174" s="879">
        <v>0</v>
      </c>
      <c r="BN174" s="879">
        <v>0</v>
      </c>
      <c r="BO174" s="879">
        <v>0</v>
      </c>
      <c r="BP174" s="879">
        <v>0</v>
      </c>
      <c r="BQ174" s="879">
        <v>0</v>
      </c>
      <c r="BR174" s="879">
        <v>0</v>
      </c>
      <c r="BS174" s="879">
        <v>0</v>
      </c>
      <c r="BT174" s="880">
        <v>0</v>
      </c>
    </row>
    <row r="175" spans="2:72">
      <c r="B175" s="875"/>
      <c r="C175" s="875"/>
      <c r="D175" s="875" t="s">
        <v>1208</v>
      </c>
      <c r="E175" s="875"/>
      <c r="F175" s="875"/>
      <c r="G175" s="875"/>
      <c r="H175" s="875" t="s">
        <v>1200</v>
      </c>
      <c r="I175" s="625" t="s">
        <v>579</v>
      </c>
      <c r="J175" s="625" t="s">
        <v>592</v>
      </c>
      <c r="K175" s="50"/>
      <c r="L175" s="876"/>
      <c r="M175" s="877"/>
      <c r="N175" s="877"/>
      <c r="O175" s="877"/>
      <c r="P175" s="877">
        <v>0</v>
      </c>
      <c r="Q175" s="877">
        <v>0</v>
      </c>
      <c r="R175" s="877">
        <v>0</v>
      </c>
      <c r="S175" s="877">
        <v>0</v>
      </c>
      <c r="T175" s="877">
        <v>0</v>
      </c>
      <c r="U175" s="877">
        <v>0</v>
      </c>
      <c r="V175" s="877">
        <v>0</v>
      </c>
      <c r="W175" s="877">
        <v>0</v>
      </c>
      <c r="X175" s="877">
        <v>0</v>
      </c>
      <c r="Y175" s="877">
        <v>0</v>
      </c>
      <c r="Z175" s="877">
        <v>0</v>
      </c>
      <c r="AA175" s="877">
        <v>0</v>
      </c>
      <c r="AB175" s="877">
        <v>0</v>
      </c>
      <c r="AC175" s="877">
        <v>0</v>
      </c>
      <c r="AD175" s="877">
        <v>0</v>
      </c>
      <c r="AE175" s="877">
        <v>0</v>
      </c>
      <c r="AF175" s="877">
        <v>0</v>
      </c>
      <c r="AG175" s="877">
        <v>0</v>
      </c>
      <c r="AH175" s="877">
        <v>0</v>
      </c>
      <c r="AI175" s="877">
        <v>0</v>
      </c>
      <c r="AJ175" s="877">
        <v>0</v>
      </c>
      <c r="AK175" s="877">
        <v>0</v>
      </c>
      <c r="AL175" s="877">
        <v>0</v>
      </c>
      <c r="AM175" s="877">
        <v>0</v>
      </c>
      <c r="AN175" s="877">
        <v>0</v>
      </c>
      <c r="AO175" s="877"/>
      <c r="AP175" s="50"/>
      <c r="AQ175" s="876"/>
      <c r="AR175" s="877"/>
      <c r="AS175" s="877"/>
      <c r="AT175" s="877"/>
      <c r="AU175" s="879">
        <v>0</v>
      </c>
      <c r="AV175" s="879">
        <v>0</v>
      </c>
      <c r="AW175" s="879">
        <v>0</v>
      </c>
      <c r="AX175" s="879">
        <v>0</v>
      </c>
      <c r="AY175" s="879">
        <v>0</v>
      </c>
      <c r="AZ175" s="879">
        <v>0</v>
      </c>
      <c r="BA175" s="879">
        <v>0</v>
      </c>
      <c r="BB175" s="879">
        <v>0</v>
      </c>
      <c r="BC175" s="879">
        <v>0</v>
      </c>
      <c r="BD175" s="879">
        <v>0</v>
      </c>
      <c r="BE175" s="879">
        <v>0</v>
      </c>
      <c r="BF175" s="879">
        <v>0</v>
      </c>
      <c r="BG175" s="879">
        <v>0</v>
      </c>
      <c r="BH175" s="879">
        <v>0</v>
      </c>
      <c r="BI175" s="879">
        <v>0</v>
      </c>
      <c r="BJ175" s="879">
        <v>0</v>
      </c>
      <c r="BK175" s="879">
        <v>0</v>
      </c>
      <c r="BL175" s="879">
        <v>0</v>
      </c>
      <c r="BM175" s="879">
        <v>0</v>
      </c>
      <c r="BN175" s="879">
        <v>0</v>
      </c>
      <c r="BO175" s="879">
        <v>0</v>
      </c>
      <c r="BP175" s="879">
        <v>0</v>
      </c>
      <c r="BQ175" s="879">
        <v>0</v>
      </c>
      <c r="BR175" s="879">
        <v>0</v>
      </c>
      <c r="BS175" s="879">
        <v>0</v>
      </c>
      <c r="BT175" s="880">
        <v>0</v>
      </c>
    </row>
    <row r="176" spans="2:72">
      <c r="B176" s="875"/>
      <c r="C176" s="875"/>
      <c r="D176" s="875" t="s">
        <v>1209</v>
      </c>
      <c r="E176" s="875"/>
      <c r="F176" s="875"/>
      <c r="G176" s="875"/>
      <c r="H176" s="875" t="s">
        <v>1200</v>
      </c>
      <c r="I176" s="625" t="s">
        <v>579</v>
      </c>
      <c r="J176" s="625" t="s">
        <v>592</v>
      </c>
      <c r="K176" s="50"/>
      <c r="L176" s="876"/>
      <c r="M176" s="877"/>
      <c r="N176" s="877"/>
      <c r="O176" s="877"/>
      <c r="P176" s="877">
        <v>0</v>
      </c>
      <c r="Q176" s="877">
        <v>0</v>
      </c>
      <c r="R176" s="877">
        <v>0</v>
      </c>
      <c r="S176" s="877">
        <v>0</v>
      </c>
      <c r="T176" s="877">
        <v>0</v>
      </c>
      <c r="U176" s="877">
        <v>0</v>
      </c>
      <c r="V176" s="877">
        <v>0</v>
      </c>
      <c r="W176" s="877">
        <v>0</v>
      </c>
      <c r="X176" s="877">
        <v>0</v>
      </c>
      <c r="Y176" s="877">
        <v>0</v>
      </c>
      <c r="Z176" s="877">
        <v>0</v>
      </c>
      <c r="AA176" s="877">
        <v>0</v>
      </c>
      <c r="AB176" s="877">
        <v>0</v>
      </c>
      <c r="AC176" s="877">
        <v>0</v>
      </c>
      <c r="AD176" s="877">
        <v>0</v>
      </c>
      <c r="AE176" s="877">
        <v>0</v>
      </c>
      <c r="AF176" s="877">
        <v>0</v>
      </c>
      <c r="AG176" s="877">
        <v>0</v>
      </c>
      <c r="AH176" s="877">
        <v>0</v>
      </c>
      <c r="AI176" s="877">
        <v>0</v>
      </c>
      <c r="AJ176" s="877">
        <v>0</v>
      </c>
      <c r="AK176" s="877">
        <v>0</v>
      </c>
      <c r="AL176" s="877">
        <v>0</v>
      </c>
      <c r="AM176" s="877">
        <v>0</v>
      </c>
      <c r="AN176" s="877">
        <v>0</v>
      </c>
      <c r="AO176" s="877"/>
      <c r="AP176" s="50"/>
      <c r="AQ176" s="876"/>
      <c r="AR176" s="877"/>
      <c r="AS176" s="877"/>
      <c r="AT176" s="877"/>
      <c r="AU176" s="879">
        <v>0</v>
      </c>
      <c r="AV176" s="879">
        <v>0</v>
      </c>
      <c r="AW176" s="879">
        <v>0</v>
      </c>
      <c r="AX176" s="879">
        <v>0</v>
      </c>
      <c r="AY176" s="879">
        <v>0</v>
      </c>
      <c r="AZ176" s="879">
        <v>0</v>
      </c>
      <c r="BA176" s="879">
        <v>0</v>
      </c>
      <c r="BB176" s="879">
        <v>0</v>
      </c>
      <c r="BC176" s="879">
        <v>0</v>
      </c>
      <c r="BD176" s="879">
        <v>0</v>
      </c>
      <c r="BE176" s="879">
        <v>0</v>
      </c>
      <c r="BF176" s="879">
        <v>0</v>
      </c>
      <c r="BG176" s="879">
        <v>0</v>
      </c>
      <c r="BH176" s="879">
        <v>0</v>
      </c>
      <c r="BI176" s="879">
        <v>0</v>
      </c>
      <c r="BJ176" s="879">
        <v>0</v>
      </c>
      <c r="BK176" s="879">
        <v>0</v>
      </c>
      <c r="BL176" s="879">
        <v>0</v>
      </c>
      <c r="BM176" s="879">
        <v>0</v>
      </c>
      <c r="BN176" s="879">
        <v>0</v>
      </c>
      <c r="BO176" s="879">
        <v>0</v>
      </c>
      <c r="BP176" s="879">
        <v>0</v>
      </c>
      <c r="BQ176" s="879">
        <v>0</v>
      </c>
      <c r="BR176" s="879">
        <v>0</v>
      </c>
      <c r="BS176" s="879">
        <v>0</v>
      </c>
      <c r="BT176" s="880">
        <v>0</v>
      </c>
    </row>
    <row r="177" spans="2:72">
      <c r="B177" s="875"/>
      <c r="C177" s="875"/>
      <c r="D177" s="875" t="s">
        <v>1210</v>
      </c>
      <c r="E177" s="875"/>
      <c r="F177" s="875"/>
      <c r="G177" s="875"/>
      <c r="H177" s="875" t="s">
        <v>1200</v>
      </c>
      <c r="I177" s="625" t="s">
        <v>579</v>
      </c>
      <c r="J177" s="625" t="s">
        <v>592</v>
      </c>
      <c r="K177" s="50"/>
      <c r="L177" s="876"/>
      <c r="M177" s="877"/>
      <c r="N177" s="877"/>
      <c r="O177" s="877"/>
      <c r="P177" s="877">
        <v>0</v>
      </c>
      <c r="Q177" s="877">
        <v>0</v>
      </c>
      <c r="R177" s="877">
        <v>0</v>
      </c>
      <c r="S177" s="877">
        <v>0</v>
      </c>
      <c r="T177" s="877">
        <v>0</v>
      </c>
      <c r="U177" s="877">
        <v>0</v>
      </c>
      <c r="V177" s="877">
        <v>0</v>
      </c>
      <c r="W177" s="877">
        <v>0</v>
      </c>
      <c r="X177" s="877">
        <v>0</v>
      </c>
      <c r="Y177" s="877">
        <v>0</v>
      </c>
      <c r="Z177" s="877">
        <v>0</v>
      </c>
      <c r="AA177" s="877">
        <v>0</v>
      </c>
      <c r="AB177" s="877">
        <v>0</v>
      </c>
      <c r="AC177" s="877">
        <v>0</v>
      </c>
      <c r="AD177" s="877">
        <v>0</v>
      </c>
      <c r="AE177" s="877">
        <v>0</v>
      </c>
      <c r="AF177" s="877">
        <v>0</v>
      </c>
      <c r="AG177" s="877">
        <v>0</v>
      </c>
      <c r="AH177" s="877">
        <v>0</v>
      </c>
      <c r="AI177" s="877">
        <v>0</v>
      </c>
      <c r="AJ177" s="877">
        <v>0</v>
      </c>
      <c r="AK177" s="877">
        <v>0</v>
      </c>
      <c r="AL177" s="877">
        <v>0</v>
      </c>
      <c r="AM177" s="877">
        <v>0</v>
      </c>
      <c r="AN177" s="877">
        <v>0</v>
      </c>
      <c r="AO177" s="877"/>
      <c r="AP177" s="50"/>
      <c r="AQ177" s="876"/>
      <c r="AR177" s="877"/>
      <c r="AS177" s="877"/>
      <c r="AT177" s="877"/>
      <c r="AU177" s="879">
        <v>0</v>
      </c>
      <c r="AV177" s="879">
        <v>0</v>
      </c>
      <c r="AW177" s="879">
        <v>0</v>
      </c>
      <c r="AX177" s="879">
        <v>0</v>
      </c>
      <c r="AY177" s="879">
        <v>0</v>
      </c>
      <c r="AZ177" s="879">
        <v>0</v>
      </c>
      <c r="BA177" s="879">
        <v>0</v>
      </c>
      <c r="BB177" s="879">
        <v>0</v>
      </c>
      <c r="BC177" s="879">
        <v>0</v>
      </c>
      <c r="BD177" s="879">
        <v>0</v>
      </c>
      <c r="BE177" s="879">
        <v>0</v>
      </c>
      <c r="BF177" s="879">
        <v>0</v>
      </c>
      <c r="BG177" s="879">
        <v>0</v>
      </c>
      <c r="BH177" s="879">
        <v>0</v>
      </c>
      <c r="BI177" s="879">
        <v>0</v>
      </c>
      <c r="BJ177" s="879">
        <v>0</v>
      </c>
      <c r="BK177" s="879">
        <v>0</v>
      </c>
      <c r="BL177" s="879">
        <v>0</v>
      </c>
      <c r="BM177" s="879">
        <v>0</v>
      </c>
      <c r="BN177" s="879">
        <v>0</v>
      </c>
      <c r="BO177" s="879">
        <v>0</v>
      </c>
      <c r="BP177" s="879">
        <v>0</v>
      </c>
      <c r="BQ177" s="879">
        <v>0</v>
      </c>
      <c r="BR177" s="879">
        <v>0</v>
      </c>
      <c r="BS177" s="879">
        <v>0</v>
      </c>
      <c r="BT177" s="880">
        <v>0</v>
      </c>
    </row>
    <row r="178" spans="2:72">
      <c r="B178" s="875"/>
      <c r="C178" s="875"/>
      <c r="D178" s="875" t="s">
        <v>1211</v>
      </c>
      <c r="E178" s="875"/>
      <c r="F178" s="875"/>
      <c r="G178" s="875"/>
      <c r="H178" s="875" t="s">
        <v>1200</v>
      </c>
      <c r="I178" s="625" t="s">
        <v>579</v>
      </c>
      <c r="J178" s="625" t="s">
        <v>592</v>
      </c>
      <c r="K178" s="50"/>
      <c r="L178" s="876"/>
      <c r="M178" s="877"/>
      <c r="N178" s="877"/>
      <c r="O178" s="877"/>
      <c r="P178" s="877">
        <v>0</v>
      </c>
      <c r="Q178" s="877">
        <v>0</v>
      </c>
      <c r="R178" s="877">
        <v>0</v>
      </c>
      <c r="S178" s="877">
        <v>0</v>
      </c>
      <c r="T178" s="877">
        <v>0</v>
      </c>
      <c r="U178" s="877">
        <v>0</v>
      </c>
      <c r="V178" s="877">
        <v>0</v>
      </c>
      <c r="W178" s="877">
        <v>0</v>
      </c>
      <c r="X178" s="877">
        <v>0</v>
      </c>
      <c r="Y178" s="877">
        <v>0</v>
      </c>
      <c r="Z178" s="877">
        <v>0</v>
      </c>
      <c r="AA178" s="877">
        <v>0</v>
      </c>
      <c r="AB178" s="877">
        <v>0</v>
      </c>
      <c r="AC178" s="877">
        <v>0</v>
      </c>
      <c r="AD178" s="877">
        <v>0</v>
      </c>
      <c r="AE178" s="877">
        <v>0</v>
      </c>
      <c r="AF178" s="877">
        <v>0</v>
      </c>
      <c r="AG178" s="877">
        <v>0</v>
      </c>
      <c r="AH178" s="877">
        <v>0</v>
      </c>
      <c r="AI178" s="877">
        <v>0</v>
      </c>
      <c r="AJ178" s="877">
        <v>0</v>
      </c>
      <c r="AK178" s="877">
        <v>0</v>
      </c>
      <c r="AL178" s="877">
        <v>0</v>
      </c>
      <c r="AM178" s="877">
        <v>0</v>
      </c>
      <c r="AN178" s="877">
        <v>0</v>
      </c>
      <c r="AO178" s="877"/>
      <c r="AP178" s="50"/>
      <c r="AQ178" s="876"/>
      <c r="AR178" s="877"/>
      <c r="AS178" s="877"/>
      <c r="AT178" s="877"/>
      <c r="AU178" s="879">
        <v>0</v>
      </c>
      <c r="AV178" s="879">
        <v>0</v>
      </c>
      <c r="AW178" s="879">
        <v>0</v>
      </c>
      <c r="AX178" s="879">
        <v>0</v>
      </c>
      <c r="AY178" s="879">
        <v>0</v>
      </c>
      <c r="AZ178" s="879">
        <v>0</v>
      </c>
      <c r="BA178" s="879">
        <v>0</v>
      </c>
      <c r="BB178" s="879">
        <v>0</v>
      </c>
      <c r="BC178" s="879">
        <v>0</v>
      </c>
      <c r="BD178" s="879">
        <v>0</v>
      </c>
      <c r="BE178" s="879">
        <v>0</v>
      </c>
      <c r="BF178" s="879">
        <v>0</v>
      </c>
      <c r="BG178" s="879">
        <v>0</v>
      </c>
      <c r="BH178" s="879">
        <v>0</v>
      </c>
      <c r="BI178" s="879">
        <v>0</v>
      </c>
      <c r="BJ178" s="879">
        <v>0</v>
      </c>
      <c r="BK178" s="879">
        <v>0</v>
      </c>
      <c r="BL178" s="879">
        <v>0</v>
      </c>
      <c r="BM178" s="879">
        <v>0</v>
      </c>
      <c r="BN178" s="879">
        <v>0</v>
      </c>
      <c r="BO178" s="879">
        <v>0</v>
      </c>
      <c r="BP178" s="879">
        <v>0</v>
      </c>
      <c r="BQ178" s="879">
        <v>0</v>
      </c>
      <c r="BR178" s="879">
        <v>0</v>
      </c>
      <c r="BS178" s="879">
        <v>0</v>
      </c>
      <c r="BT178" s="880">
        <v>0</v>
      </c>
    </row>
    <row r="179" spans="2:72">
      <c r="B179" s="875"/>
      <c r="C179" s="875"/>
      <c r="D179" s="875" t="s">
        <v>127</v>
      </c>
      <c r="E179" s="875"/>
      <c r="F179" s="875"/>
      <c r="G179" s="875"/>
      <c r="H179" s="875" t="s">
        <v>1200</v>
      </c>
      <c r="I179" s="625" t="s">
        <v>579</v>
      </c>
      <c r="J179" s="625" t="s">
        <v>592</v>
      </c>
      <c r="K179" s="50"/>
      <c r="L179" s="876"/>
      <c r="M179" s="877"/>
      <c r="N179" s="877"/>
      <c r="O179" s="877"/>
      <c r="P179" s="877">
        <v>0</v>
      </c>
      <c r="Q179" s="877">
        <v>0</v>
      </c>
      <c r="R179" s="877">
        <v>0</v>
      </c>
      <c r="S179" s="877">
        <v>0</v>
      </c>
      <c r="T179" s="877">
        <v>0</v>
      </c>
      <c r="U179" s="877">
        <v>0</v>
      </c>
      <c r="V179" s="877">
        <v>0</v>
      </c>
      <c r="W179" s="877">
        <v>0</v>
      </c>
      <c r="X179" s="877">
        <v>0</v>
      </c>
      <c r="Y179" s="877">
        <v>0</v>
      </c>
      <c r="Z179" s="877">
        <v>0</v>
      </c>
      <c r="AA179" s="877">
        <v>0</v>
      </c>
      <c r="AB179" s="877">
        <v>0</v>
      </c>
      <c r="AC179" s="877">
        <v>0</v>
      </c>
      <c r="AD179" s="877">
        <v>0</v>
      </c>
      <c r="AE179" s="877">
        <v>0</v>
      </c>
      <c r="AF179" s="877">
        <v>0</v>
      </c>
      <c r="AG179" s="877">
        <v>0</v>
      </c>
      <c r="AH179" s="877">
        <v>0</v>
      </c>
      <c r="AI179" s="877">
        <v>0</v>
      </c>
      <c r="AJ179" s="877">
        <v>0</v>
      </c>
      <c r="AK179" s="877">
        <v>0</v>
      </c>
      <c r="AL179" s="877">
        <v>0</v>
      </c>
      <c r="AM179" s="877">
        <v>0</v>
      </c>
      <c r="AN179" s="877">
        <v>0</v>
      </c>
      <c r="AO179" s="877"/>
      <c r="AP179" s="50"/>
      <c r="AQ179" s="876"/>
      <c r="AR179" s="877"/>
      <c r="AS179" s="877"/>
      <c r="AT179" s="877"/>
      <c r="AU179" s="879">
        <v>0</v>
      </c>
      <c r="AV179" s="879">
        <v>0</v>
      </c>
      <c r="AW179" s="879">
        <v>0</v>
      </c>
      <c r="AX179" s="879">
        <v>0</v>
      </c>
      <c r="AY179" s="879">
        <v>0</v>
      </c>
      <c r="AZ179" s="879">
        <v>0</v>
      </c>
      <c r="BA179" s="879">
        <v>0</v>
      </c>
      <c r="BB179" s="879">
        <v>0</v>
      </c>
      <c r="BC179" s="879">
        <v>0</v>
      </c>
      <c r="BD179" s="879">
        <v>0</v>
      </c>
      <c r="BE179" s="879">
        <v>0</v>
      </c>
      <c r="BF179" s="879">
        <v>0</v>
      </c>
      <c r="BG179" s="879">
        <v>0</v>
      </c>
      <c r="BH179" s="879">
        <v>0</v>
      </c>
      <c r="BI179" s="879">
        <v>0</v>
      </c>
      <c r="BJ179" s="879">
        <v>0</v>
      </c>
      <c r="BK179" s="879">
        <v>0</v>
      </c>
      <c r="BL179" s="879">
        <v>0</v>
      </c>
      <c r="BM179" s="879">
        <v>0</v>
      </c>
      <c r="BN179" s="879">
        <v>0</v>
      </c>
      <c r="BO179" s="879">
        <v>0</v>
      </c>
      <c r="BP179" s="879">
        <v>0</v>
      </c>
      <c r="BQ179" s="879">
        <v>0</v>
      </c>
      <c r="BR179" s="879">
        <v>0</v>
      </c>
      <c r="BS179" s="879">
        <v>0</v>
      </c>
      <c r="BT179" s="880">
        <v>0</v>
      </c>
    </row>
    <row r="180" spans="2:72">
      <c r="B180" s="875"/>
      <c r="C180" s="875"/>
      <c r="D180" s="875" t="s">
        <v>1212</v>
      </c>
      <c r="E180" s="875"/>
      <c r="F180" s="875"/>
      <c r="G180" s="875"/>
      <c r="H180" s="875" t="s">
        <v>1200</v>
      </c>
      <c r="I180" s="625" t="s">
        <v>579</v>
      </c>
      <c r="J180" s="625" t="s">
        <v>592</v>
      </c>
      <c r="K180" s="50"/>
      <c r="L180" s="876"/>
      <c r="M180" s="877"/>
      <c r="N180" s="877"/>
      <c r="O180" s="877"/>
      <c r="P180" s="877">
        <v>0</v>
      </c>
      <c r="Q180" s="877">
        <v>0</v>
      </c>
      <c r="R180" s="877">
        <v>0</v>
      </c>
      <c r="S180" s="877">
        <v>0</v>
      </c>
      <c r="T180" s="877">
        <v>0</v>
      </c>
      <c r="U180" s="877">
        <v>0</v>
      </c>
      <c r="V180" s="877">
        <v>0</v>
      </c>
      <c r="W180" s="877">
        <v>0</v>
      </c>
      <c r="X180" s="877">
        <v>0</v>
      </c>
      <c r="Y180" s="877">
        <v>0</v>
      </c>
      <c r="Z180" s="877">
        <v>0</v>
      </c>
      <c r="AA180" s="877">
        <v>0</v>
      </c>
      <c r="AB180" s="877">
        <v>0</v>
      </c>
      <c r="AC180" s="877">
        <v>0</v>
      </c>
      <c r="AD180" s="877">
        <v>0</v>
      </c>
      <c r="AE180" s="877">
        <v>0</v>
      </c>
      <c r="AF180" s="877">
        <v>0</v>
      </c>
      <c r="AG180" s="877">
        <v>0</v>
      </c>
      <c r="AH180" s="877">
        <v>0</v>
      </c>
      <c r="AI180" s="877">
        <v>0</v>
      </c>
      <c r="AJ180" s="877">
        <v>0</v>
      </c>
      <c r="AK180" s="877">
        <v>0</v>
      </c>
      <c r="AL180" s="877">
        <v>0</v>
      </c>
      <c r="AM180" s="877">
        <v>0</v>
      </c>
      <c r="AN180" s="877">
        <v>0</v>
      </c>
      <c r="AO180" s="877"/>
      <c r="AP180" s="50"/>
      <c r="AQ180" s="876"/>
      <c r="AR180" s="877"/>
      <c r="AS180" s="877"/>
      <c r="AT180" s="877"/>
      <c r="AU180" s="879">
        <v>0</v>
      </c>
      <c r="AV180" s="879">
        <v>0</v>
      </c>
      <c r="AW180" s="879">
        <v>0</v>
      </c>
      <c r="AX180" s="879">
        <v>0</v>
      </c>
      <c r="AY180" s="879">
        <v>0</v>
      </c>
      <c r="AZ180" s="879">
        <v>0</v>
      </c>
      <c r="BA180" s="879">
        <v>0</v>
      </c>
      <c r="BB180" s="879">
        <v>0</v>
      </c>
      <c r="BC180" s="879">
        <v>0</v>
      </c>
      <c r="BD180" s="879">
        <v>0</v>
      </c>
      <c r="BE180" s="879">
        <v>0</v>
      </c>
      <c r="BF180" s="879">
        <v>0</v>
      </c>
      <c r="BG180" s="879">
        <v>0</v>
      </c>
      <c r="BH180" s="879">
        <v>0</v>
      </c>
      <c r="BI180" s="879">
        <v>0</v>
      </c>
      <c r="BJ180" s="879">
        <v>0</v>
      </c>
      <c r="BK180" s="879">
        <v>0</v>
      </c>
      <c r="BL180" s="879">
        <v>0</v>
      </c>
      <c r="BM180" s="879">
        <v>0</v>
      </c>
      <c r="BN180" s="879">
        <v>0</v>
      </c>
      <c r="BO180" s="879">
        <v>0</v>
      </c>
      <c r="BP180" s="879">
        <v>0</v>
      </c>
      <c r="BQ180" s="879">
        <v>0</v>
      </c>
      <c r="BR180" s="879">
        <v>0</v>
      </c>
      <c r="BS180" s="879">
        <v>0</v>
      </c>
      <c r="BT180" s="880">
        <v>0</v>
      </c>
    </row>
    <row r="181" spans="2:72">
      <c r="B181" s="875"/>
      <c r="C181" s="875"/>
      <c r="D181" s="875" t="s">
        <v>1213</v>
      </c>
      <c r="E181" s="875"/>
      <c r="F181" s="875"/>
      <c r="G181" s="875"/>
      <c r="H181" s="875" t="s">
        <v>1200</v>
      </c>
      <c r="I181" s="625" t="s">
        <v>579</v>
      </c>
      <c r="J181" s="625" t="s">
        <v>592</v>
      </c>
      <c r="K181" s="50"/>
      <c r="L181" s="876"/>
      <c r="M181" s="877"/>
      <c r="N181" s="877"/>
      <c r="O181" s="877"/>
      <c r="P181" s="877">
        <v>0</v>
      </c>
      <c r="Q181" s="877">
        <v>0</v>
      </c>
      <c r="R181" s="877">
        <v>0</v>
      </c>
      <c r="S181" s="877">
        <v>0</v>
      </c>
      <c r="T181" s="877">
        <v>0</v>
      </c>
      <c r="U181" s="877">
        <v>0</v>
      </c>
      <c r="V181" s="877">
        <v>0</v>
      </c>
      <c r="W181" s="877">
        <v>0</v>
      </c>
      <c r="X181" s="877">
        <v>0</v>
      </c>
      <c r="Y181" s="877">
        <v>0</v>
      </c>
      <c r="Z181" s="877">
        <v>0</v>
      </c>
      <c r="AA181" s="877">
        <v>0</v>
      </c>
      <c r="AB181" s="877">
        <v>0</v>
      </c>
      <c r="AC181" s="877">
        <v>0</v>
      </c>
      <c r="AD181" s="877">
        <v>0</v>
      </c>
      <c r="AE181" s="877">
        <v>0</v>
      </c>
      <c r="AF181" s="877">
        <v>0</v>
      </c>
      <c r="AG181" s="877">
        <v>0</v>
      </c>
      <c r="AH181" s="877">
        <v>0</v>
      </c>
      <c r="AI181" s="877">
        <v>0</v>
      </c>
      <c r="AJ181" s="877">
        <v>0</v>
      </c>
      <c r="AK181" s="877">
        <v>0</v>
      </c>
      <c r="AL181" s="877">
        <v>0</v>
      </c>
      <c r="AM181" s="877">
        <v>0</v>
      </c>
      <c r="AN181" s="877">
        <v>0</v>
      </c>
      <c r="AO181" s="877"/>
      <c r="AP181" s="50"/>
      <c r="AQ181" s="876"/>
      <c r="AR181" s="877"/>
      <c r="AS181" s="877"/>
      <c r="AT181" s="877"/>
      <c r="AU181" s="879">
        <v>0</v>
      </c>
      <c r="AV181" s="879">
        <v>0</v>
      </c>
      <c r="AW181" s="879">
        <v>0</v>
      </c>
      <c r="AX181" s="879">
        <v>0</v>
      </c>
      <c r="AY181" s="879">
        <v>0</v>
      </c>
      <c r="AZ181" s="879">
        <v>0</v>
      </c>
      <c r="BA181" s="879">
        <v>0</v>
      </c>
      <c r="BB181" s="879">
        <v>0</v>
      </c>
      <c r="BC181" s="879">
        <v>0</v>
      </c>
      <c r="BD181" s="879">
        <v>0</v>
      </c>
      <c r="BE181" s="879">
        <v>0</v>
      </c>
      <c r="BF181" s="879">
        <v>0</v>
      </c>
      <c r="BG181" s="879">
        <v>0</v>
      </c>
      <c r="BH181" s="879">
        <v>0</v>
      </c>
      <c r="BI181" s="879">
        <v>0</v>
      </c>
      <c r="BJ181" s="879">
        <v>0</v>
      </c>
      <c r="BK181" s="879">
        <v>0</v>
      </c>
      <c r="BL181" s="879">
        <v>0</v>
      </c>
      <c r="BM181" s="879">
        <v>0</v>
      </c>
      <c r="BN181" s="879">
        <v>0</v>
      </c>
      <c r="BO181" s="879">
        <v>0</v>
      </c>
      <c r="BP181" s="879">
        <v>0</v>
      </c>
      <c r="BQ181" s="879">
        <v>0</v>
      </c>
      <c r="BR181" s="879">
        <v>0</v>
      </c>
      <c r="BS181" s="879">
        <v>0</v>
      </c>
      <c r="BT181" s="880">
        <v>0</v>
      </c>
    </row>
    <row r="182" spans="2:72">
      <c r="B182" s="875"/>
      <c r="C182" s="875"/>
      <c r="D182" s="875" t="s">
        <v>1214</v>
      </c>
      <c r="E182" s="875"/>
      <c r="F182" s="875"/>
      <c r="G182" s="875"/>
      <c r="H182" s="875" t="s">
        <v>1200</v>
      </c>
      <c r="I182" s="625" t="s">
        <v>579</v>
      </c>
      <c r="J182" s="625" t="s">
        <v>592</v>
      </c>
      <c r="K182" s="50"/>
      <c r="L182" s="876"/>
      <c r="M182" s="877"/>
      <c r="N182" s="877"/>
      <c r="O182" s="877"/>
      <c r="P182" s="877">
        <v>0</v>
      </c>
      <c r="Q182" s="877">
        <v>0</v>
      </c>
      <c r="R182" s="877">
        <v>0</v>
      </c>
      <c r="S182" s="877">
        <v>0</v>
      </c>
      <c r="T182" s="877">
        <v>0</v>
      </c>
      <c r="U182" s="877">
        <v>0</v>
      </c>
      <c r="V182" s="877">
        <v>0</v>
      </c>
      <c r="W182" s="877">
        <v>0</v>
      </c>
      <c r="X182" s="877">
        <v>0</v>
      </c>
      <c r="Y182" s="877">
        <v>0</v>
      </c>
      <c r="Z182" s="877">
        <v>0</v>
      </c>
      <c r="AA182" s="877">
        <v>0</v>
      </c>
      <c r="AB182" s="877">
        <v>0</v>
      </c>
      <c r="AC182" s="877">
        <v>0</v>
      </c>
      <c r="AD182" s="877">
        <v>0</v>
      </c>
      <c r="AE182" s="877">
        <v>0</v>
      </c>
      <c r="AF182" s="877">
        <v>0</v>
      </c>
      <c r="AG182" s="877">
        <v>0</v>
      </c>
      <c r="AH182" s="877">
        <v>0</v>
      </c>
      <c r="AI182" s="877">
        <v>0</v>
      </c>
      <c r="AJ182" s="877">
        <v>0</v>
      </c>
      <c r="AK182" s="877">
        <v>0</v>
      </c>
      <c r="AL182" s="877">
        <v>0</v>
      </c>
      <c r="AM182" s="877">
        <v>0</v>
      </c>
      <c r="AN182" s="877">
        <v>0</v>
      </c>
      <c r="AO182" s="877"/>
      <c r="AP182" s="50"/>
      <c r="AQ182" s="876"/>
      <c r="AR182" s="877"/>
      <c r="AS182" s="877"/>
      <c r="AT182" s="877"/>
      <c r="AU182" s="879">
        <v>0</v>
      </c>
      <c r="AV182" s="879">
        <v>0</v>
      </c>
      <c r="AW182" s="879">
        <v>0</v>
      </c>
      <c r="AX182" s="879">
        <v>0</v>
      </c>
      <c r="AY182" s="879">
        <v>0</v>
      </c>
      <c r="AZ182" s="879">
        <v>0</v>
      </c>
      <c r="BA182" s="879">
        <v>0</v>
      </c>
      <c r="BB182" s="879">
        <v>0</v>
      </c>
      <c r="BC182" s="879">
        <v>0</v>
      </c>
      <c r="BD182" s="879">
        <v>0</v>
      </c>
      <c r="BE182" s="879">
        <v>0</v>
      </c>
      <c r="BF182" s="879">
        <v>0</v>
      </c>
      <c r="BG182" s="879">
        <v>0</v>
      </c>
      <c r="BH182" s="879">
        <v>0</v>
      </c>
      <c r="BI182" s="879">
        <v>0</v>
      </c>
      <c r="BJ182" s="879">
        <v>0</v>
      </c>
      <c r="BK182" s="879">
        <v>0</v>
      </c>
      <c r="BL182" s="879">
        <v>0</v>
      </c>
      <c r="BM182" s="879">
        <v>0</v>
      </c>
      <c r="BN182" s="879">
        <v>0</v>
      </c>
      <c r="BO182" s="879">
        <v>0</v>
      </c>
      <c r="BP182" s="879">
        <v>0</v>
      </c>
      <c r="BQ182" s="879">
        <v>0</v>
      </c>
      <c r="BR182" s="879">
        <v>0</v>
      </c>
      <c r="BS182" s="879">
        <v>0</v>
      </c>
      <c r="BT182" s="880">
        <v>0</v>
      </c>
    </row>
    <row r="183" spans="2:72">
      <c r="B183" s="875"/>
      <c r="C183" s="875"/>
      <c r="D183" s="875" t="s">
        <v>1215</v>
      </c>
      <c r="E183" s="875"/>
      <c r="F183" s="875"/>
      <c r="G183" s="875"/>
      <c r="H183" s="875" t="s">
        <v>1200</v>
      </c>
      <c r="I183" s="625" t="s">
        <v>579</v>
      </c>
      <c r="J183" s="625" t="s">
        <v>592</v>
      </c>
      <c r="K183" s="50"/>
      <c r="L183" s="876"/>
      <c r="M183" s="877"/>
      <c r="N183" s="877"/>
      <c r="O183" s="877"/>
      <c r="P183" s="877">
        <v>0</v>
      </c>
      <c r="Q183" s="877">
        <v>0</v>
      </c>
      <c r="R183" s="877">
        <v>0</v>
      </c>
      <c r="S183" s="877">
        <v>0</v>
      </c>
      <c r="T183" s="877">
        <v>0</v>
      </c>
      <c r="U183" s="877">
        <v>0</v>
      </c>
      <c r="V183" s="877">
        <v>0</v>
      </c>
      <c r="W183" s="877">
        <v>0</v>
      </c>
      <c r="X183" s="877">
        <v>0</v>
      </c>
      <c r="Y183" s="877">
        <v>0</v>
      </c>
      <c r="Z183" s="877">
        <v>0</v>
      </c>
      <c r="AA183" s="877">
        <v>0</v>
      </c>
      <c r="AB183" s="877">
        <v>0</v>
      </c>
      <c r="AC183" s="877">
        <v>0</v>
      </c>
      <c r="AD183" s="877">
        <v>0</v>
      </c>
      <c r="AE183" s="877">
        <v>0</v>
      </c>
      <c r="AF183" s="877">
        <v>0</v>
      </c>
      <c r="AG183" s="877">
        <v>0</v>
      </c>
      <c r="AH183" s="877">
        <v>0</v>
      </c>
      <c r="AI183" s="877">
        <v>0</v>
      </c>
      <c r="AJ183" s="877">
        <v>0</v>
      </c>
      <c r="AK183" s="877">
        <v>0</v>
      </c>
      <c r="AL183" s="877">
        <v>0</v>
      </c>
      <c r="AM183" s="877">
        <v>0</v>
      </c>
      <c r="AN183" s="877">
        <v>0</v>
      </c>
      <c r="AO183" s="877"/>
      <c r="AP183" s="50"/>
      <c r="AQ183" s="876"/>
      <c r="AR183" s="877"/>
      <c r="AS183" s="877"/>
      <c r="AT183" s="877"/>
      <c r="AU183" s="879">
        <v>0</v>
      </c>
      <c r="AV183" s="879">
        <v>0</v>
      </c>
      <c r="AW183" s="879">
        <v>0</v>
      </c>
      <c r="AX183" s="879">
        <v>0</v>
      </c>
      <c r="AY183" s="879">
        <v>0</v>
      </c>
      <c r="AZ183" s="879">
        <v>0</v>
      </c>
      <c r="BA183" s="879">
        <v>0</v>
      </c>
      <c r="BB183" s="879">
        <v>0</v>
      </c>
      <c r="BC183" s="879">
        <v>0</v>
      </c>
      <c r="BD183" s="879">
        <v>0</v>
      </c>
      <c r="BE183" s="879">
        <v>0</v>
      </c>
      <c r="BF183" s="879">
        <v>0</v>
      </c>
      <c r="BG183" s="879">
        <v>0</v>
      </c>
      <c r="BH183" s="879">
        <v>0</v>
      </c>
      <c r="BI183" s="879">
        <v>0</v>
      </c>
      <c r="BJ183" s="879">
        <v>0</v>
      </c>
      <c r="BK183" s="879">
        <v>0</v>
      </c>
      <c r="BL183" s="879">
        <v>0</v>
      </c>
      <c r="BM183" s="879">
        <v>0</v>
      </c>
      <c r="BN183" s="879">
        <v>0</v>
      </c>
      <c r="BO183" s="879">
        <v>0</v>
      </c>
      <c r="BP183" s="879">
        <v>0</v>
      </c>
      <c r="BQ183" s="879">
        <v>0</v>
      </c>
      <c r="BR183" s="879">
        <v>0</v>
      </c>
      <c r="BS183" s="879">
        <v>0</v>
      </c>
      <c r="BT183" s="880">
        <v>0</v>
      </c>
    </row>
    <row r="184" spans="2:72">
      <c r="B184" s="875"/>
      <c r="C184" s="875"/>
      <c r="D184" s="875" t="s">
        <v>1216</v>
      </c>
      <c r="E184" s="875"/>
      <c r="F184" s="875"/>
      <c r="G184" s="875"/>
      <c r="H184" s="875" t="s">
        <v>1200</v>
      </c>
      <c r="I184" s="625" t="s">
        <v>579</v>
      </c>
      <c r="J184" s="625" t="s">
        <v>592</v>
      </c>
      <c r="K184" s="50"/>
      <c r="L184" s="876"/>
      <c r="M184" s="877"/>
      <c r="N184" s="877"/>
      <c r="O184" s="877"/>
      <c r="P184" s="877">
        <v>0</v>
      </c>
      <c r="Q184" s="877">
        <v>0</v>
      </c>
      <c r="R184" s="877">
        <v>0</v>
      </c>
      <c r="S184" s="877">
        <v>0</v>
      </c>
      <c r="T184" s="877">
        <v>0</v>
      </c>
      <c r="U184" s="877">
        <v>0</v>
      </c>
      <c r="V184" s="877">
        <v>0</v>
      </c>
      <c r="W184" s="877">
        <v>0</v>
      </c>
      <c r="X184" s="877">
        <v>0</v>
      </c>
      <c r="Y184" s="877">
        <v>0</v>
      </c>
      <c r="Z184" s="877">
        <v>0</v>
      </c>
      <c r="AA184" s="877">
        <v>0</v>
      </c>
      <c r="AB184" s="877">
        <v>0</v>
      </c>
      <c r="AC184" s="877">
        <v>0</v>
      </c>
      <c r="AD184" s="877">
        <v>0</v>
      </c>
      <c r="AE184" s="877">
        <v>0</v>
      </c>
      <c r="AF184" s="877">
        <v>0</v>
      </c>
      <c r="AG184" s="877">
        <v>0</v>
      </c>
      <c r="AH184" s="877">
        <v>0</v>
      </c>
      <c r="AI184" s="877">
        <v>0</v>
      </c>
      <c r="AJ184" s="877">
        <v>0</v>
      </c>
      <c r="AK184" s="877">
        <v>0</v>
      </c>
      <c r="AL184" s="877">
        <v>0</v>
      </c>
      <c r="AM184" s="877">
        <v>0</v>
      </c>
      <c r="AN184" s="877">
        <v>0</v>
      </c>
      <c r="AO184" s="877"/>
      <c r="AP184" s="50"/>
      <c r="AQ184" s="876"/>
      <c r="AR184" s="877"/>
      <c r="AS184" s="877"/>
      <c r="AT184" s="877"/>
      <c r="AU184" s="879">
        <v>0</v>
      </c>
      <c r="AV184" s="879">
        <v>0</v>
      </c>
      <c r="AW184" s="879">
        <v>0</v>
      </c>
      <c r="AX184" s="879">
        <v>0</v>
      </c>
      <c r="AY184" s="879">
        <v>0</v>
      </c>
      <c r="AZ184" s="879">
        <v>0</v>
      </c>
      <c r="BA184" s="879">
        <v>0</v>
      </c>
      <c r="BB184" s="879">
        <v>0</v>
      </c>
      <c r="BC184" s="879">
        <v>0</v>
      </c>
      <c r="BD184" s="879">
        <v>0</v>
      </c>
      <c r="BE184" s="879">
        <v>0</v>
      </c>
      <c r="BF184" s="879">
        <v>0</v>
      </c>
      <c r="BG184" s="879">
        <v>0</v>
      </c>
      <c r="BH184" s="879">
        <v>0</v>
      </c>
      <c r="BI184" s="879">
        <v>0</v>
      </c>
      <c r="BJ184" s="879">
        <v>0</v>
      </c>
      <c r="BK184" s="879">
        <v>0</v>
      </c>
      <c r="BL184" s="879">
        <v>0</v>
      </c>
      <c r="BM184" s="879">
        <v>0</v>
      </c>
      <c r="BN184" s="879">
        <v>0</v>
      </c>
      <c r="BO184" s="879">
        <v>0</v>
      </c>
      <c r="BP184" s="879">
        <v>0</v>
      </c>
      <c r="BQ184" s="879">
        <v>0</v>
      </c>
      <c r="BR184" s="879">
        <v>0</v>
      </c>
      <c r="BS184" s="879">
        <v>0</v>
      </c>
      <c r="BT184" s="880">
        <v>0</v>
      </c>
    </row>
    <row r="185" spans="2:72">
      <c r="B185" s="875"/>
      <c r="C185" s="875"/>
      <c r="D185" s="875" t="s">
        <v>1217</v>
      </c>
      <c r="E185" s="875"/>
      <c r="F185" s="875"/>
      <c r="G185" s="875"/>
      <c r="H185" s="875" t="s">
        <v>1200</v>
      </c>
      <c r="I185" s="625" t="s">
        <v>579</v>
      </c>
      <c r="J185" s="625" t="s">
        <v>592</v>
      </c>
      <c r="K185" s="50"/>
      <c r="L185" s="876"/>
      <c r="M185" s="877"/>
      <c r="N185" s="877"/>
      <c r="O185" s="877"/>
      <c r="P185" s="877">
        <v>0</v>
      </c>
      <c r="Q185" s="877">
        <v>0</v>
      </c>
      <c r="R185" s="877">
        <v>0</v>
      </c>
      <c r="S185" s="877">
        <v>0</v>
      </c>
      <c r="T185" s="877">
        <v>0</v>
      </c>
      <c r="U185" s="877">
        <v>0</v>
      </c>
      <c r="V185" s="877">
        <v>0</v>
      </c>
      <c r="W185" s="877">
        <v>0</v>
      </c>
      <c r="X185" s="877">
        <v>0</v>
      </c>
      <c r="Y185" s="877">
        <v>0</v>
      </c>
      <c r="Z185" s="877">
        <v>0</v>
      </c>
      <c r="AA185" s="877">
        <v>0</v>
      </c>
      <c r="AB185" s="877">
        <v>0</v>
      </c>
      <c r="AC185" s="877">
        <v>0</v>
      </c>
      <c r="AD185" s="877">
        <v>0</v>
      </c>
      <c r="AE185" s="877">
        <v>0</v>
      </c>
      <c r="AF185" s="877">
        <v>0</v>
      </c>
      <c r="AG185" s="877">
        <v>0</v>
      </c>
      <c r="AH185" s="877">
        <v>0</v>
      </c>
      <c r="AI185" s="877">
        <v>0</v>
      </c>
      <c r="AJ185" s="877">
        <v>0</v>
      </c>
      <c r="AK185" s="877">
        <v>0</v>
      </c>
      <c r="AL185" s="877">
        <v>0</v>
      </c>
      <c r="AM185" s="877">
        <v>0</v>
      </c>
      <c r="AN185" s="877">
        <v>0</v>
      </c>
      <c r="AO185" s="877"/>
      <c r="AP185" s="50"/>
      <c r="AQ185" s="876"/>
      <c r="AR185" s="877"/>
      <c r="AS185" s="877"/>
      <c r="AT185" s="877"/>
      <c r="AU185" s="879">
        <v>0</v>
      </c>
      <c r="AV185" s="879">
        <v>0</v>
      </c>
      <c r="AW185" s="879">
        <v>0</v>
      </c>
      <c r="AX185" s="879">
        <v>0</v>
      </c>
      <c r="AY185" s="879">
        <v>0</v>
      </c>
      <c r="AZ185" s="879">
        <v>0</v>
      </c>
      <c r="BA185" s="879">
        <v>0</v>
      </c>
      <c r="BB185" s="879">
        <v>0</v>
      </c>
      <c r="BC185" s="879">
        <v>0</v>
      </c>
      <c r="BD185" s="879">
        <v>0</v>
      </c>
      <c r="BE185" s="879">
        <v>0</v>
      </c>
      <c r="BF185" s="879">
        <v>0</v>
      </c>
      <c r="BG185" s="879">
        <v>0</v>
      </c>
      <c r="BH185" s="879">
        <v>0</v>
      </c>
      <c r="BI185" s="879">
        <v>0</v>
      </c>
      <c r="BJ185" s="879">
        <v>0</v>
      </c>
      <c r="BK185" s="879">
        <v>0</v>
      </c>
      <c r="BL185" s="879">
        <v>0</v>
      </c>
      <c r="BM185" s="879">
        <v>0</v>
      </c>
      <c r="BN185" s="879">
        <v>0</v>
      </c>
      <c r="BO185" s="879">
        <v>0</v>
      </c>
      <c r="BP185" s="879">
        <v>0</v>
      </c>
      <c r="BQ185" s="879">
        <v>0</v>
      </c>
      <c r="BR185" s="879">
        <v>0</v>
      </c>
      <c r="BS185" s="879">
        <v>0</v>
      </c>
      <c r="BT185" s="880">
        <v>0</v>
      </c>
    </row>
    <row r="186" spans="2:72">
      <c r="B186" s="875"/>
      <c r="C186" s="875"/>
      <c r="D186" s="875" t="s">
        <v>1218</v>
      </c>
      <c r="E186" s="875"/>
      <c r="F186" s="875"/>
      <c r="G186" s="875"/>
      <c r="H186" s="875" t="s">
        <v>1200</v>
      </c>
      <c r="I186" s="625" t="s">
        <v>579</v>
      </c>
      <c r="J186" s="625" t="s">
        <v>592</v>
      </c>
      <c r="K186" s="50"/>
      <c r="L186" s="876"/>
      <c r="M186" s="877"/>
      <c r="N186" s="877"/>
      <c r="O186" s="877"/>
      <c r="P186" s="877">
        <v>0</v>
      </c>
      <c r="Q186" s="877">
        <v>0</v>
      </c>
      <c r="R186" s="877">
        <v>0</v>
      </c>
      <c r="S186" s="877">
        <v>0</v>
      </c>
      <c r="T186" s="877">
        <v>0</v>
      </c>
      <c r="U186" s="877">
        <v>0</v>
      </c>
      <c r="V186" s="877">
        <v>0</v>
      </c>
      <c r="W186" s="877">
        <v>0</v>
      </c>
      <c r="X186" s="877">
        <v>0</v>
      </c>
      <c r="Y186" s="877">
        <v>0</v>
      </c>
      <c r="Z186" s="877">
        <v>0</v>
      </c>
      <c r="AA186" s="877">
        <v>0</v>
      </c>
      <c r="AB186" s="877">
        <v>0</v>
      </c>
      <c r="AC186" s="877">
        <v>0</v>
      </c>
      <c r="AD186" s="877">
        <v>0</v>
      </c>
      <c r="AE186" s="877">
        <v>0</v>
      </c>
      <c r="AF186" s="877">
        <v>0</v>
      </c>
      <c r="AG186" s="877">
        <v>0</v>
      </c>
      <c r="AH186" s="877">
        <v>0</v>
      </c>
      <c r="AI186" s="877">
        <v>0</v>
      </c>
      <c r="AJ186" s="877">
        <v>0</v>
      </c>
      <c r="AK186" s="877">
        <v>0</v>
      </c>
      <c r="AL186" s="877">
        <v>0</v>
      </c>
      <c r="AM186" s="877">
        <v>0</v>
      </c>
      <c r="AN186" s="877">
        <v>0</v>
      </c>
      <c r="AO186" s="877"/>
      <c r="AP186" s="50"/>
      <c r="AQ186" s="876"/>
      <c r="AR186" s="877"/>
      <c r="AS186" s="877"/>
      <c r="AT186" s="877"/>
      <c r="AU186" s="879">
        <v>0</v>
      </c>
      <c r="AV186" s="879">
        <v>0</v>
      </c>
      <c r="AW186" s="879">
        <v>0</v>
      </c>
      <c r="AX186" s="879">
        <v>0</v>
      </c>
      <c r="AY186" s="879">
        <v>0</v>
      </c>
      <c r="AZ186" s="879">
        <v>0</v>
      </c>
      <c r="BA186" s="879">
        <v>0</v>
      </c>
      <c r="BB186" s="879">
        <v>0</v>
      </c>
      <c r="BC186" s="879">
        <v>0</v>
      </c>
      <c r="BD186" s="879">
        <v>0</v>
      </c>
      <c r="BE186" s="879">
        <v>0</v>
      </c>
      <c r="BF186" s="879">
        <v>0</v>
      </c>
      <c r="BG186" s="879">
        <v>0</v>
      </c>
      <c r="BH186" s="879">
        <v>0</v>
      </c>
      <c r="BI186" s="879">
        <v>0</v>
      </c>
      <c r="BJ186" s="879">
        <v>0</v>
      </c>
      <c r="BK186" s="879">
        <v>0</v>
      </c>
      <c r="BL186" s="879">
        <v>0</v>
      </c>
      <c r="BM186" s="879">
        <v>0</v>
      </c>
      <c r="BN186" s="879">
        <v>0</v>
      </c>
      <c r="BO186" s="879">
        <v>0</v>
      </c>
      <c r="BP186" s="879">
        <v>0</v>
      </c>
      <c r="BQ186" s="879">
        <v>0</v>
      </c>
      <c r="BR186" s="879">
        <v>0</v>
      </c>
      <c r="BS186" s="879">
        <v>0</v>
      </c>
      <c r="BT186" s="880">
        <v>0</v>
      </c>
    </row>
    <row r="187" spans="2:72">
      <c r="B187" s="875"/>
      <c r="C187" s="875"/>
      <c r="D187" s="875" t="s">
        <v>1219</v>
      </c>
      <c r="E187" s="875"/>
      <c r="F187" s="875"/>
      <c r="G187" s="875"/>
      <c r="H187" s="875" t="s">
        <v>1200</v>
      </c>
      <c r="I187" s="625" t="s">
        <v>579</v>
      </c>
      <c r="J187" s="625" t="s">
        <v>592</v>
      </c>
      <c r="K187" s="50"/>
      <c r="L187" s="876"/>
      <c r="M187" s="877"/>
      <c r="N187" s="877"/>
      <c r="O187" s="877"/>
      <c r="P187" s="877">
        <v>0</v>
      </c>
      <c r="Q187" s="877">
        <v>0</v>
      </c>
      <c r="R187" s="877">
        <v>0</v>
      </c>
      <c r="S187" s="877">
        <v>0</v>
      </c>
      <c r="T187" s="877">
        <v>0</v>
      </c>
      <c r="U187" s="877">
        <v>0</v>
      </c>
      <c r="V187" s="877">
        <v>0</v>
      </c>
      <c r="W187" s="877">
        <v>0</v>
      </c>
      <c r="X187" s="877">
        <v>0</v>
      </c>
      <c r="Y187" s="877">
        <v>0</v>
      </c>
      <c r="Z187" s="877">
        <v>0</v>
      </c>
      <c r="AA187" s="877">
        <v>0</v>
      </c>
      <c r="AB187" s="877">
        <v>0</v>
      </c>
      <c r="AC187" s="877">
        <v>0</v>
      </c>
      <c r="AD187" s="877">
        <v>0</v>
      </c>
      <c r="AE187" s="877">
        <v>0</v>
      </c>
      <c r="AF187" s="877">
        <v>0</v>
      </c>
      <c r="AG187" s="877">
        <v>0</v>
      </c>
      <c r="AH187" s="877">
        <v>0</v>
      </c>
      <c r="AI187" s="877">
        <v>0</v>
      </c>
      <c r="AJ187" s="877">
        <v>0</v>
      </c>
      <c r="AK187" s="877">
        <v>0</v>
      </c>
      <c r="AL187" s="877">
        <v>0</v>
      </c>
      <c r="AM187" s="877">
        <v>0</v>
      </c>
      <c r="AN187" s="877">
        <v>0</v>
      </c>
      <c r="AO187" s="877"/>
      <c r="AP187" s="50"/>
      <c r="AQ187" s="876"/>
      <c r="AR187" s="877"/>
      <c r="AS187" s="877"/>
      <c r="AT187" s="877"/>
      <c r="AU187" s="879">
        <v>0</v>
      </c>
      <c r="AV187" s="879">
        <v>0</v>
      </c>
      <c r="AW187" s="879">
        <v>0</v>
      </c>
      <c r="AX187" s="879">
        <v>0</v>
      </c>
      <c r="AY187" s="879">
        <v>0</v>
      </c>
      <c r="AZ187" s="879">
        <v>0</v>
      </c>
      <c r="BA187" s="879">
        <v>0</v>
      </c>
      <c r="BB187" s="879">
        <v>0</v>
      </c>
      <c r="BC187" s="879">
        <v>0</v>
      </c>
      <c r="BD187" s="879">
        <v>0</v>
      </c>
      <c r="BE187" s="879">
        <v>0</v>
      </c>
      <c r="BF187" s="879">
        <v>0</v>
      </c>
      <c r="BG187" s="879">
        <v>0</v>
      </c>
      <c r="BH187" s="879">
        <v>0</v>
      </c>
      <c r="BI187" s="879">
        <v>0</v>
      </c>
      <c r="BJ187" s="879">
        <v>0</v>
      </c>
      <c r="BK187" s="879">
        <v>0</v>
      </c>
      <c r="BL187" s="879">
        <v>0</v>
      </c>
      <c r="BM187" s="879">
        <v>0</v>
      </c>
      <c r="BN187" s="879">
        <v>0</v>
      </c>
      <c r="BO187" s="879">
        <v>0</v>
      </c>
      <c r="BP187" s="879">
        <v>0</v>
      </c>
      <c r="BQ187" s="879">
        <v>0</v>
      </c>
      <c r="BR187" s="879">
        <v>0</v>
      </c>
      <c r="BS187" s="879">
        <v>0</v>
      </c>
      <c r="BT187" s="880">
        <v>0</v>
      </c>
    </row>
    <row r="188" spans="2:72">
      <c r="B188" s="875"/>
      <c r="C188" s="875"/>
      <c r="D188" s="875" t="s">
        <v>1220</v>
      </c>
      <c r="E188" s="875"/>
      <c r="F188" s="875"/>
      <c r="G188" s="875"/>
      <c r="H188" s="875" t="s">
        <v>1200</v>
      </c>
      <c r="I188" s="625" t="s">
        <v>579</v>
      </c>
      <c r="J188" s="625" t="s">
        <v>592</v>
      </c>
      <c r="K188" s="50"/>
      <c r="L188" s="876"/>
      <c r="M188" s="877"/>
      <c r="N188" s="877"/>
      <c r="O188" s="877"/>
      <c r="P188" s="877">
        <v>0</v>
      </c>
      <c r="Q188" s="877">
        <v>0</v>
      </c>
      <c r="R188" s="877">
        <v>0</v>
      </c>
      <c r="S188" s="877">
        <v>0</v>
      </c>
      <c r="T188" s="877">
        <v>0</v>
      </c>
      <c r="U188" s="877">
        <v>0</v>
      </c>
      <c r="V188" s="877">
        <v>0</v>
      </c>
      <c r="W188" s="877">
        <v>0</v>
      </c>
      <c r="X188" s="877">
        <v>0</v>
      </c>
      <c r="Y188" s="877">
        <v>0</v>
      </c>
      <c r="Z188" s="877">
        <v>0</v>
      </c>
      <c r="AA188" s="877">
        <v>0</v>
      </c>
      <c r="AB188" s="877">
        <v>0</v>
      </c>
      <c r="AC188" s="877">
        <v>0</v>
      </c>
      <c r="AD188" s="877">
        <v>0</v>
      </c>
      <c r="AE188" s="877">
        <v>0</v>
      </c>
      <c r="AF188" s="877">
        <v>0</v>
      </c>
      <c r="AG188" s="877">
        <v>0</v>
      </c>
      <c r="AH188" s="877">
        <v>0</v>
      </c>
      <c r="AI188" s="877">
        <v>0</v>
      </c>
      <c r="AJ188" s="877">
        <v>0</v>
      </c>
      <c r="AK188" s="877">
        <v>0</v>
      </c>
      <c r="AL188" s="877">
        <v>0</v>
      </c>
      <c r="AM188" s="877">
        <v>0</v>
      </c>
      <c r="AN188" s="877">
        <v>0</v>
      </c>
      <c r="AO188" s="877"/>
      <c r="AP188" s="50"/>
      <c r="AQ188" s="876"/>
      <c r="AR188" s="877"/>
      <c r="AS188" s="877"/>
      <c r="AT188" s="877"/>
      <c r="AU188" s="879">
        <v>0</v>
      </c>
      <c r="AV188" s="879">
        <v>0</v>
      </c>
      <c r="AW188" s="879">
        <v>0</v>
      </c>
      <c r="AX188" s="879">
        <v>0</v>
      </c>
      <c r="AY188" s="879">
        <v>0</v>
      </c>
      <c r="AZ188" s="879">
        <v>0</v>
      </c>
      <c r="BA188" s="879">
        <v>0</v>
      </c>
      <c r="BB188" s="879">
        <v>0</v>
      </c>
      <c r="BC188" s="879">
        <v>0</v>
      </c>
      <c r="BD188" s="879">
        <v>0</v>
      </c>
      <c r="BE188" s="879">
        <v>0</v>
      </c>
      <c r="BF188" s="879">
        <v>0</v>
      </c>
      <c r="BG188" s="879">
        <v>0</v>
      </c>
      <c r="BH188" s="879">
        <v>0</v>
      </c>
      <c r="BI188" s="879">
        <v>0</v>
      </c>
      <c r="BJ188" s="879">
        <v>0</v>
      </c>
      <c r="BK188" s="879">
        <v>0</v>
      </c>
      <c r="BL188" s="879">
        <v>0</v>
      </c>
      <c r="BM188" s="879">
        <v>0</v>
      </c>
      <c r="BN188" s="879">
        <v>0</v>
      </c>
      <c r="BO188" s="879">
        <v>0</v>
      </c>
      <c r="BP188" s="879">
        <v>0</v>
      </c>
      <c r="BQ188" s="879">
        <v>0</v>
      </c>
      <c r="BR188" s="879">
        <v>0</v>
      </c>
      <c r="BS188" s="879">
        <v>0</v>
      </c>
      <c r="BT188" s="880">
        <v>0</v>
      </c>
    </row>
    <row r="189" spans="2:72">
      <c r="B189" s="875"/>
      <c r="C189" s="875"/>
      <c r="D189" s="875" t="s">
        <v>1221</v>
      </c>
      <c r="E189" s="875"/>
      <c r="F189" s="875"/>
      <c r="G189" s="875"/>
      <c r="H189" s="875" t="s">
        <v>1200</v>
      </c>
      <c r="I189" s="625" t="s">
        <v>579</v>
      </c>
      <c r="J189" s="625" t="s">
        <v>592</v>
      </c>
      <c r="K189" s="50"/>
      <c r="L189" s="876"/>
      <c r="M189" s="877"/>
      <c r="N189" s="877"/>
      <c r="O189" s="877"/>
      <c r="P189" s="877">
        <v>0</v>
      </c>
      <c r="Q189" s="877">
        <v>0</v>
      </c>
      <c r="R189" s="877">
        <v>0</v>
      </c>
      <c r="S189" s="877">
        <v>0</v>
      </c>
      <c r="T189" s="877">
        <v>0</v>
      </c>
      <c r="U189" s="877">
        <v>0</v>
      </c>
      <c r="V189" s="877">
        <v>0</v>
      </c>
      <c r="W189" s="877">
        <v>0</v>
      </c>
      <c r="X189" s="877">
        <v>0</v>
      </c>
      <c r="Y189" s="877">
        <v>0</v>
      </c>
      <c r="Z189" s="877">
        <v>0</v>
      </c>
      <c r="AA189" s="877">
        <v>0</v>
      </c>
      <c r="AB189" s="877">
        <v>0</v>
      </c>
      <c r="AC189" s="877">
        <v>0</v>
      </c>
      <c r="AD189" s="877">
        <v>0</v>
      </c>
      <c r="AE189" s="877">
        <v>0</v>
      </c>
      <c r="AF189" s="877">
        <v>0</v>
      </c>
      <c r="AG189" s="877">
        <v>0</v>
      </c>
      <c r="AH189" s="877">
        <v>0</v>
      </c>
      <c r="AI189" s="877">
        <v>0</v>
      </c>
      <c r="AJ189" s="877">
        <v>0</v>
      </c>
      <c r="AK189" s="877">
        <v>0</v>
      </c>
      <c r="AL189" s="877">
        <v>0</v>
      </c>
      <c r="AM189" s="877">
        <v>0</v>
      </c>
      <c r="AN189" s="877">
        <v>0</v>
      </c>
      <c r="AO189" s="877"/>
      <c r="AP189" s="50"/>
      <c r="AQ189" s="876"/>
      <c r="AR189" s="877"/>
      <c r="AS189" s="877"/>
      <c r="AT189" s="877"/>
      <c r="AU189" s="879">
        <v>0</v>
      </c>
      <c r="AV189" s="879">
        <v>0</v>
      </c>
      <c r="AW189" s="879">
        <v>0</v>
      </c>
      <c r="AX189" s="879">
        <v>0</v>
      </c>
      <c r="AY189" s="879">
        <v>0</v>
      </c>
      <c r="AZ189" s="879">
        <v>0</v>
      </c>
      <c r="BA189" s="879">
        <v>0</v>
      </c>
      <c r="BB189" s="879">
        <v>0</v>
      </c>
      <c r="BC189" s="879">
        <v>0</v>
      </c>
      <c r="BD189" s="879">
        <v>0</v>
      </c>
      <c r="BE189" s="879">
        <v>0</v>
      </c>
      <c r="BF189" s="879">
        <v>0</v>
      </c>
      <c r="BG189" s="879">
        <v>0</v>
      </c>
      <c r="BH189" s="879">
        <v>0</v>
      </c>
      <c r="BI189" s="879">
        <v>0</v>
      </c>
      <c r="BJ189" s="879">
        <v>0</v>
      </c>
      <c r="BK189" s="879">
        <v>0</v>
      </c>
      <c r="BL189" s="879">
        <v>0</v>
      </c>
      <c r="BM189" s="879">
        <v>0</v>
      </c>
      <c r="BN189" s="879">
        <v>0</v>
      </c>
      <c r="BO189" s="879">
        <v>0</v>
      </c>
      <c r="BP189" s="879">
        <v>0</v>
      </c>
      <c r="BQ189" s="879">
        <v>0</v>
      </c>
      <c r="BR189" s="879">
        <v>0</v>
      </c>
      <c r="BS189" s="879">
        <v>0</v>
      </c>
      <c r="BT189" s="880">
        <v>0</v>
      </c>
    </row>
    <row r="190" spans="2:72">
      <c r="B190" s="875"/>
      <c r="C190" s="875"/>
      <c r="D190" s="875" t="s">
        <v>1222</v>
      </c>
      <c r="E190" s="875"/>
      <c r="F190" s="875"/>
      <c r="G190" s="875"/>
      <c r="H190" s="875" t="s">
        <v>1200</v>
      </c>
      <c r="I190" s="625" t="s">
        <v>579</v>
      </c>
      <c r="J190" s="625" t="s">
        <v>592</v>
      </c>
      <c r="K190" s="50"/>
      <c r="L190" s="876"/>
      <c r="M190" s="877"/>
      <c r="N190" s="877"/>
      <c r="O190" s="877"/>
      <c r="P190" s="877">
        <v>0</v>
      </c>
      <c r="Q190" s="877">
        <v>0</v>
      </c>
      <c r="R190" s="877">
        <v>0</v>
      </c>
      <c r="S190" s="877">
        <v>0</v>
      </c>
      <c r="T190" s="877">
        <v>0</v>
      </c>
      <c r="U190" s="877">
        <v>0</v>
      </c>
      <c r="V190" s="877">
        <v>0</v>
      </c>
      <c r="W190" s="877">
        <v>0</v>
      </c>
      <c r="X190" s="877">
        <v>0</v>
      </c>
      <c r="Y190" s="877">
        <v>0</v>
      </c>
      <c r="Z190" s="877">
        <v>0</v>
      </c>
      <c r="AA190" s="877">
        <v>0</v>
      </c>
      <c r="AB190" s="877">
        <v>0</v>
      </c>
      <c r="AC190" s="877">
        <v>0</v>
      </c>
      <c r="AD190" s="877">
        <v>0</v>
      </c>
      <c r="AE190" s="877">
        <v>0</v>
      </c>
      <c r="AF190" s="877">
        <v>0</v>
      </c>
      <c r="AG190" s="877">
        <v>0</v>
      </c>
      <c r="AH190" s="877">
        <v>0</v>
      </c>
      <c r="AI190" s="877">
        <v>0</v>
      </c>
      <c r="AJ190" s="877">
        <v>0</v>
      </c>
      <c r="AK190" s="877">
        <v>0</v>
      </c>
      <c r="AL190" s="877">
        <v>0</v>
      </c>
      <c r="AM190" s="877">
        <v>0</v>
      </c>
      <c r="AN190" s="877">
        <v>0</v>
      </c>
      <c r="AO190" s="877"/>
      <c r="AP190" s="50"/>
      <c r="AQ190" s="876"/>
      <c r="AR190" s="877"/>
      <c r="AS190" s="877"/>
      <c r="AT190" s="877"/>
      <c r="AU190" s="879">
        <v>0</v>
      </c>
      <c r="AV190" s="879">
        <v>0</v>
      </c>
      <c r="AW190" s="879">
        <v>0</v>
      </c>
      <c r="AX190" s="879">
        <v>0</v>
      </c>
      <c r="AY190" s="879">
        <v>0</v>
      </c>
      <c r="AZ190" s="879">
        <v>0</v>
      </c>
      <c r="BA190" s="879">
        <v>0</v>
      </c>
      <c r="BB190" s="879">
        <v>0</v>
      </c>
      <c r="BC190" s="879">
        <v>0</v>
      </c>
      <c r="BD190" s="879">
        <v>0</v>
      </c>
      <c r="BE190" s="879">
        <v>0</v>
      </c>
      <c r="BF190" s="879">
        <v>0</v>
      </c>
      <c r="BG190" s="879">
        <v>0</v>
      </c>
      <c r="BH190" s="879">
        <v>0</v>
      </c>
      <c r="BI190" s="879">
        <v>0</v>
      </c>
      <c r="BJ190" s="879">
        <v>0</v>
      </c>
      <c r="BK190" s="879">
        <v>0</v>
      </c>
      <c r="BL190" s="879">
        <v>0</v>
      </c>
      <c r="BM190" s="879">
        <v>0</v>
      </c>
      <c r="BN190" s="879">
        <v>0</v>
      </c>
      <c r="BO190" s="879">
        <v>0</v>
      </c>
      <c r="BP190" s="879">
        <v>0</v>
      </c>
      <c r="BQ190" s="879">
        <v>0</v>
      </c>
      <c r="BR190" s="879">
        <v>0</v>
      </c>
      <c r="BS190" s="879">
        <v>0</v>
      </c>
      <c r="BT190" s="880">
        <v>0</v>
      </c>
    </row>
    <row r="191" spans="2:72">
      <c r="B191" s="875"/>
      <c r="C191" s="875"/>
      <c r="D191" s="875" t="s">
        <v>1223</v>
      </c>
      <c r="E191" s="875"/>
      <c r="F191" s="875"/>
      <c r="G191" s="875"/>
      <c r="H191" s="875" t="s">
        <v>1200</v>
      </c>
      <c r="I191" s="625" t="s">
        <v>579</v>
      </c>
      <c r="J191" s="625" t="s">
        <v>592</v>
      </c>
      <c r="K191" s="50"/>
      <c r="L191" s="876"/>
      <c r="M191" s="877"/>
      <c r="N191" s="877"/>
      <c r="O191" s="877"/>
      <c r="P191" s="877">
        <v>0</v>
      </c>
      <c r="Q191" s="877">
        <v>0</v>
      </c>
      <c r="R191" s="877">
        <v>0</v>
      </c>
      <c r="S191" s="877">
        <v>0</v>
      </c>
      <c r="T191" s="877">
        <v>0</v>
      </c>
      <c r="U191" s="877">
        <v>0</v>
      </c>
      <c r="V191" s="877">
        <v>0</v>
      </c>
      <c r="W191" s="877">
        <v>0</v>
      </c>
      <c r="X191" s="877">
        <v>0</v>
      </c>
      <c r="Y191" s="877">
        <v>0</v>
      </c>
      <c r="Z191" s="877">
        <v>0</v>
      </c>
      <c r="AA191" s="877">
        <v>0</v>
      </c>
      <c r="AB191" s="877">
        <v>0</v>
      </c>
      <c r="AC191" s="877">
        <v>0</v>
      </c>
      <c r="AD191" s="877">
        <v>0</v>
      </c>
      <c r="AE191" s="877">
        <v>0</v>
      </c>
      <c r="AF191" s="877">
        <v>0</v>
      </c>
      <c r="AG191" s="877">
        <v>0</v>
      </c>
      <c r="AH191" s="877">
        <v>0</v>
      </c>
      <c r="AI191" s="877">
        <v>0</v>
      </c>
      <c r="AJ191" s="877">
        <v>0</v>
      </c>
      <c r="AK191" s="877">
        <v>0</v>
      </c>
      <c r="AL191" s="877">
        <v>0</v>
      </c>
      <c r="AM191" s="877">
        <v>0</v>
      </c>
      <c r="AN191" s="877">
        <v>0</v>
      </c>
      <c r="AO191" s="877"/>
      <c r="AP191" s="50"/>
      <c r="AQ191" s="876"/>
      <c r="AR191" s="877"/>
      <c r="AS191" s="877"/>
      <c r="AT191" s="877"/>
      <c r="AU191" s="879">
        <v>0</v>
      </c>
      <c r="AV191" s="879">
        <v>0</v>
      </c>
      <c r="AW191" s="879">
        <v>0</v>
      </c>
      <c r="AX191" s="879">
        <v>0</v>
      </c>
      <c r="AY191" s="879">
        <v>0</v>
      </c>
      <c r="AZ191" s="879">
        <v>0</v>
      </c>
      <c r="BA191" s="879">
        <v>0</v>
      </c>
      <c r="BB191" s="879">
        <v>0</v>
      </c>
      <c r="BC191" s="879">
        <v>0</v>
      </c>
      <c r="BD191" s="879">
        <v>0</v>
      </c>
      <c r="BE191" s="879">
        <v>0</v>
      </c>
      <c r="BF191" s="879">
        <v>0</v>
      </c>
      <c r="BG191" s="879">
        <v>0</v>
      </c>
      <c r="BH191" s="879">
        <v>0</v>
      </c>
      <c r="BI191" s="879">
        <v>0</v>
      </c>
      <c r="BJ191" s="879">
        <v>0</v>
      </c>
      <c r="BK191" s="879">
        <v>0</v>
      </c>
      <c r="BL191" s="879">
        <v>0</v>
      </c>
      <c r="BM191" s="879">
        <v>0</v>
      </c>
      <c r="BN191" s="879">
        <v>0</v>
      </c>
      <c r="BO191" s="879">
        <v>0</v>
      </c>
      <c r="BP191" s="879">
        <v>0</v>
      </c>
      <c r="BQ191" s="879">
        <v>0</v>
      </c>
      <c r="BR191" s="879">
        <v>0</v>
      </c>
      <c r="BS191" s="879">
        <v>0</v>
      </c>
      <c r="BT191" s="880">
        <v>0</v>
      </c>
    </row>
    <row r="192" spans="2:72">
      <c r="B192" s="875"/>
      <c r="C192" s="875"/>
      <c r="D192" s="875" t="s">
        <v>1224</v>
      </c>
      <c r="E192" s="875"/>
      <c r="F192" s="875"/>
      <c r="G192" s="875"/>
      <c r="H192" s="875" t="s">
        <v>1200</v>
      </c>
      <c r="I192" s="625" t="s">
        <v>579</v>
      </c>
      <c r="J192" s="625" t="s">
        <v>592</v>
      </c>
      <c r="K192" s="50"/>
      <c r="L192" s="876"/>
      <c r="M192" s="877"/>
      <c r="N192" s="877"/>
      <c r="O192" s="877"/>
      <c r="P192" s="877">
        <v>0</v>
      </c>
      <c r="Q192" s="877">
        <v>0</v>
      </c>
      <c r="R192" s="877">
        <v>0</v>
      </c>
      <c r="S192" s="877">
        <v>0</v>
      </c>
      <c r="T192" s="877">
        <v>0</v>
      </c>
      <c r="U192" s="877">
        <v>0</v>
      </c>
      <c r="V192" s="877">
        <v>0</v>
      </c>
      <c r="W192" s="877">
        <v>0</v>
      </c>
      <c r="X192" s="877">
        <v>0</v>
      </c>
      <c r="Y192" s="877">
        <v>0</v>
      </c>
      <c r="Z192" s="877">
        <v>0</v>
      </c>
      <c r="AA192" s="877">
        <v>0</v>
      </c>
      <c r="AB192" s="877">
        <v>0</v>
      </c>
      <c r="AC192" s="877">
        <v>0</v>
      </c>
      <c r="AD192" s="877">
        <v>0</v>
      </c>
      <c r="AE192" s="877">
        <v>0</v>
      </c>
      <c r="AF192" s="877">
        <v>0</v>
      </c>
      <c r="AG192" s="877">
        <v>0</v>
      </c>
      <c r="AH192" s="877">
        <v>0</v>
      </c>
      <c r="AI192" s="877">
        <v>0</v>
      </c>
      <c r="AJ192" s="877">
        <v>0</v>
      </c>
      <c r="AK192" s="877">
        <v>0</v>
      </c>
      <c r="AL192" s="877">
        <v>0</v>
      </c>
      <c r="AM192" s="877">
        <v>0</v>
      </c>
      <c r="AN192" s="877">
        <v>0</v>
      </c>
      <c r="AO192" s="877"/>
      <c r="AP192" s="50"/>
      <c r="AQ192" s="876"/>
      <c r="AR192" s="877"/>
      <c r="AS192" s="877"/>
      <c r="AT192" s="877"/>
      <c r="AU192" s="879">
        <v>0</v>
      </c>
      <c r="AV192" s="879">
        <v>0</v>
      </c>
      <c r="AW192" s="879">
        <v>0</v>
      </c>
      <c r="AX192" s="879">
        <v>0</v>
      </c>
      <c r="AY192" s="879">
        <v>0</v>
      </c>
      <c r="AZ192" s="879">
        <v>0</v>
      </c>
      <c r="BA192" s="879">
        <v>0</v>
      </c>
      <c r="BB192" s="879">
        <v>0</v>
      </c>
      <c r="BC192" s="879">
        <v>0</v>
      </c>
      <c r="BD192" s="879">
        <v>0</v>
      </c>
      <c r="BE192" s="879">
        <v>0</v>
      </c>
      <c r="BF192" s="879">
        <v>0</v>
      </c>
      <c r="BG192" s="879">
        <v>0</v>
      </c>
      <c r="BH192" s="879">
        <v>0</v>
      </c>
      <c r="BI192" s="879">
        <v>0</v>
      </c>
      <c r="BJ192" s="879">
        <v>0</v>
      </c>
      <c r="BK192" s="879">
        <v>0</v>
      </c>
      <c r="BL192" s="879">
        <v>0</v>
      </c>
      <c r="BM192" s="879">
        <v>0</v>
      </c>
      <c r="BN192" s="879">
        <v>0</v>
      </c>
      <c r="BO192" s="879">
        <v>0</v>
      </c>
      <c r="BP192" s="879">
        <v>0</v>
      </c>
      <c r="BQ192" s="879">
        <v>0</v>
      </c>
      <c r="BR192" s="879">
        <v>0</v>
      </c>
      <c r="BS192" s="879">
        <v>0</v>
      </c>
      <c r="BT192" s="880">
        <v>0</v>
      </c>
    </row>
    <row r="193" spans="2:72">
      <c r="B193" s="875"/>
      <c r="C193" s="875"/>
      <c r="D193" s="875" t="s">
        <v>1225</v>
      </c>
      <c r="E193" s="875"/>
      <c r="F193" s="875"/>
      <c r="G193" s="875"/>
      <c r="H193" s="875" t="s">
        <v>1200</v>
      </c>
      <c r="I193" s="625" t="s">
        <v>579</v>
      </c>
      <c r="J193" s="625" t="s">
        <v>592</v>
      </c>
      <c r="K193" s="50"/>
      <c r="L193" s="876"/>
      <c r="M193" s="877"/>
      <c r="N193" s="877"/>
      <c r="O193" s="877"/>
      <c r="P193" s="877">
        <v>0</v>
      </c>
      <c r="Q193" s="877">
        <v>0</v>
      </c>
      <c r="R193" s="877">
        <v>0</v>
      </c>
      <c r="S193" s="877">
        <v>0</v>
      </c>
      <c r="T193" s="877">
        <v>0</v>
      </c>
      <c r="U193" s="877">
        <v>0</v>
      </c>
      <c r="V193" s="877">
        <v>0</v>
      </c>
      <c r="W193" s="877">
        <v>0</v>
      </c>
      <c r="X193" s="877">
        <v>0</v>
      </c>
      <c r="Y193" s="877">
        <v>0</v>
      </c>
      <c r="Z193" s="877">
        <v>0</v>
      </c>
      <c r="AA193" s="877">
        <v>0</v>
      </c>
      <c r="AB193" s="877">
        <v>0</v>
      </c>
      <c r="AC193" s="877">
        <v>0</v>
      </c>
      <c r="AD193" s="877">
        <v>0</v>
      </c>
      <c r="AE193" s="877">
        <v>0</v>
      </c>
      <c r="AF193" s="877">
        <v>0</v>
      </c>
      <c r="AG193" s="877">
        <v>0</v>
      </c>
      <c r="AH193" s="877">
        <v>0</v>
      </c>
      <c r="AI193" s="877">
        <v>0</v>
      </c>
      <c r="AJ193" s="877">
        <v>0</v>
      </c>
      <c r="AK193" s="877">
        <v>0</v>
      </c>
      <c r="AL193" s="877">
        <v>0</v>
      </c>
      <c r="AM193" s="877">
        <v>0</v>
      </c>
      <c r="AN193" s="877">
        <v>0</v>
      </c>
      <c r="AO193" s="877"/>
      <c r="AP193" s="50"/>
      <c r="AQ193" s="876"/>
      <c r="AR193" s="877"/>
      <c r="AS193" s="877"/>
      <c r="AT193" s="877"/>
      <c r="AU193" s="879">
        <v>0</v>
      </c>
      <c r="AV193" s="879">
        <v>0</v>
      </c>
      <c r="AW193" s="879">
        <v>0</v>
      </c>
      <c r="AX193" s="879">
        <v>0</v>
      </c>
      <c r="AY193" s="879">
        <v>0</v>
      </c>
      <c r="AZ193" s="879">
        <v>0</v>
      </c>
      <c r="BA193" s="879">
        <v>0</v>
      </c>
      <c r="BB193" s="879">
        <v>0</v>
      </c>
      <c r="BC193" s="879">
        <v>0</v>
      </c>
      <c r="BD193" s="879">
        <v>0</v>
      </c>
      <c r="BE193" s="879">
        <v>0</v>
      </c>
      <c r="BF193" s="879">
        <v>0</v>
      </c>
      <c r="BG193" s="879">
        <v>0</v>
      </c>
      <c r="BH193" s="879">
        <v>0</v>
      </c>
      <c r="BI193" s="879">
        <v>0</v>
      </c>
      <c r="BJ193" s="879">
        <v>0</v>
      </c>
      <c r="BK193" s="879">
        <v>0</v>
      </c>
      <c r="BL193" s="879">
        <v>0</v>
      </c>
      <c r="BM193" s="879">
        <v>0</v>
      </c>
      <c r="BN193" s="879">
        <v>0</v>
      </c>
      <c r="BO193" s="879">
        <v>0</v>
      </c>
      <c r="BP193" s="879">
        <v>0</v>
      </c>
      <c r="BQ193" s="879">
        <v>0</v>
      </c>
      <c r="BR193" s="879">
        <v>0</v>
      </c>
      <c r="BS193" s="879">
        <v>0</v>
      </c>
      <c r="BT193" s="880">
        <v>0</v>
      </c>
    </row>
    <row r="194" spans="2:72">
      <c r="B194" s="875"/>
      <c r="C194" s="875"/>
      <c r="D194" s="875" t="s">
        <v>1226</v>
      </c>
      <c r="E194" s="875"/>
      <c r="F194" s="875"/>
      <c r="G194" s="875"/>
      <c r="H194" s="875" t="s">
        <v>1200</v>
      </c>
      <c r="I194" s="625" t="s">
        <v>579</v>
      </c>
      <c r="J194" s="625" t="s">
        <v>592</v>
      </c>
      <c r="K194" s="50"/>
      <c r="L194" s="876"/>
      <c r="M194" s="877"/>
      <c r="N194" s="877"/>
      <c r="O194" s="877"/>
      <c r="P194" s="877">
        <v>0</v>
      </c>
      <c r="Q194" s="877">
        <v>0</v>
      </c>
      <c r="R194" s="877">
        <v>0</v>
      </c>
      <c r="S194" s="877">
        <v>0</v>
      </c>
      <c r="T194" s="877">
        <v>0</v>
      </c>
      <c r="U194" s="877">
        <v>0</v>
      </c>
      <c r="V194" s="877">
        <v>0</v>
      </c>
      <c r="W194" s="877">
        <v>0</v>
      </c>
      <c r="X194" s="877">
        <v>0</v>
      </c>
      <c r="Y194" s="877">
        <v>0</v>
      </c>
      <c r="Z194" s="877">
        <v>0</v>
      </c>
      <c r="AA194" s="877">
        <v>0</v>
      </c>
      <c r="AB194" s="877">
        <v>0</v>
      </c>
      <c r="AC194" s="877">
        <v>0</v>
      </c>
      <c r="AD194" s="877">
        <v>0</v>
      </c>
      <c r="AE194" s="877">
        <v>0</v>
      </c>
      <c r="AF194" s="877">
        <v>0</v>
      </c>
      <c r="AG194" s="877">
        <v>0</v>
      </c>
      <c r="AH194" s="877">
        <v>0</v>
      </c>
      <c r="AI194" s="877">
        <v>0</v>
      </c>
      <c r="AJ194" s="877">
        <v>0</v>
      </c>
      <c r="AK194" s="877">
        <v>0</v>
      </c>
      <c r="AL194" s="877">
        <v>0</v>
      </c>
      <c r="AM194" s="877">
        <v>0</v>
      </c>
      <c r="AN194" s="877">
        <v>0</v>
      </c>
      <c r="AO194" s="877"/>
      <c r="AP194" s="50"/>
      <c r="AQ194" s="876"/>
      <c r="AR194" s="877"/>
      <c r="AS194" s="877"/>
      <c r="AT194" s="877"/>
      <c r="AU194" s="879">
        <v>0</v>
      </c>
      <c r="AV194" s="879">
        <v>0</v>
      </c>
      <c r="AW194" s="879">
        <v>0</v>
      </c>
      <c r="AX194" s="879">
        <v>0</v>
      </c>
      <c r="AY194" s="879">
        <v>0</v>
      </c>
      <c r="AZ194" s="879">
        <v>0</v>
      </c>
      <c r="BA194" s="879">
        <v>0</v>
      </c>
      <c r="BB194" s="879">
        <v>0</v>
      </c>
      <c r="BC194" s="879">
        <v>0</v>
      </c>
      <c r="BD194" s="879">
        <v>0</v>
      </c>
      <c r="BE194" s="879">
        <v>0</v>
      </c>
      <c r="BF194" s="879">
        <v>0</v>
      </c>
      <c r="BG194" s="879">
        <v>0</v>
      </c>
      <c r="BH194" s="879">
        <v>0</v>
      </c>
      <c r="BI194" s="879">
        <v>0</v>
      </c>
      <c r="BJ194" s="879">
        <v>0</v>
      </c>
      <c r="BK194" s="879">
        <v>0</v>
      </c>
      <c r="BL194" s="879">
        <v>0</v>
      </c>
      <c r="BM194" s="879">
        <v>0</v>
      </c>
      <c r="BN194" s="879">
        <v>0</v>
      </c>
      <c r="BO194" s="879">
        <v>0</v>
      </c>
      <c r="BP194" s="879">
        <v>0</v>
      </c>
      <c r="BQ194" s="879">
        <v>0</v>
      </c>
      <c r="BR194" s="879">
        <v>0</v>
      </c>
      <c r="BS194" s="879">
        <v>0</v>
      </c>
      <c r="BT194" s="880">
        <v>0</v>
      </c>
    </row>
    <row r="195" spans="2:72">
      <c r="B195" s="875"/>
      <c r="C195" s="875"/>
      <c r="D195" s="875" t="s">
        <v>1227</v>
      </c>
      <c r="E195" s="875"/>
      <c r="F195" s="875"/>
      <c r="G195" s="875"/>
      <c r="H195" s="875" t="s">
        <v>1200</v>
      </c>
      <c r="I195" s="625" t="s">
        <v>579</v>
      </c>
      <c r="J195" s="625" t="s">
        <v>592</v>
      </c>
      <c r="K195" s="50"/>
      <c r="L195" s="876"/>
      <c r="M195" s="877"/>
      <c r="N195" s="877"/>
      <c r="O195" s="877"/>
      <c r="P195" s="877">
        <v>0</v>
      </c>
      <c r="Q195" s="877">
        <v>0</v>
      </c>
      <c r="R195" s="877">
        <v>0</v>
      </c>
      <c r="S195" s="877">
        <v>0</v>
      </c>
      <c r="T195" s="877">
        <v>0</v>
      </c>
      <c r="U195" s="877">
        <v>0</v>
      </c>
      <c r="V195" s="877">
        <v>0</v>
      </c>
      <c r="W195" s="877">
        <v>0</v>
      </c>
      <c r="X195" s="877">
        <v>0</v>
      </c>
      <c r="Y195" s="877">
        <v>0</v>
      </c>
      <c r="Z195" s="877">
        <v>0</v>
      </c>
      <c r="AA195" s="877">
        <v>0</v>
      </c>
      <c r="AB195" s="877">
        <v>0</v>
      </c>
      <c r="AC195" s="877">
        <v>0</v>
      </c>
      <c r="AD195" s="877">
        <v>0</v>
      </c>
      <c r="AE195" s="877">
        <v>0</v>
      </c>
      <c r="AF195" s="877">
        <v>0</v>
      </c>
      <c r="AG195" s="877">
        <v>0</v>
      </c>
      <c r="AH195" s="877">
        <v>0</v>
      </c>
      <c r="AI195" s="877">
        <v>0</v>
      </c>
      <c r="AJ195" s="877">
        <v>0</v>
      </c>
      <c r="AK195" s="877">
        <v>0</v>
      </c>
      <c r="AL195" s="877">
        <v>0</v>
      </c>
      <c r="AM195" s="877">
        <v>0</v>
      </c>
      <c r="AN195" s="877">
        <v>0</v>
      </c>
      <c r="AO195" s="877"/>
      <c r="AP195" s="50"/>
      <c r="AQ195" s="876"/>
      <c r="AR195" s="877"/>
      <c r="AS195" s="877"/>
      <c r="AT195" s="877"/>
      <c r="AU195" s="879">
        <v>0</v>
      </c>
      <c r="AV195" s="879">
        <v>0</v>
      </c>
      <c r="AW195" s="879">
        <v>0</v>
      </c>
      <c r="AX195" s="879">
        <v>0</v>
      </c>
      <c r="AY195" s="879">
        <v>0</v>
      </c>
      <c r="AZ195" s="879">
        <v>0</v>
      </c>
      <c r="BA195" s="879">
        <v>0</v>
      </c>
      <c r="BB195" s="879">
        <v>0</v>
      </c>
      <c r="BC195" s="879">
        <v>0</v>
      </c>
      <c r="BD195" s="879">
        <v>0</v>
      </c>
      <c r="BE195" s="879">
        <v>0</v>
      </c>
      <c r="BF195" s="879">
        <v>0</v>
      </c>
      <c r="BG195" s="879">
        <v>0</v>
      </c>
      <c r="BH195" s="879">
        <v>0</v>
      </c>
      <c r="BI195" s="879">
        <v>0</v>
      </c>
      <c r="BJ195" s="879">
        <v>0</v>
      </c>
      <c r="BK195" s="879">
        <v>0</v>
      </c>
      <c r="BL195" s="879">
        <v>0</v>
      </c>
      <c r="BM195" s="879">
        <v>0</v>
      </c>
      <c r="BN195" s="879">
        <v>0</v>
      </c>
      <c r="BO195" s="879">
        <v>0</v>
      </c>
      <c r="BP195" s="879">
        <v>0</v>
      </c>
      <c r="BQ195" s="879">
        <v>0</v>
      </c>
      <c r="BR195" s="879">
        <v>0</v>
      </c>
      <c r="BS195" s="879">
        <v>0</v>
      </c>
      <c r="BT195" s="880">
        <v>0</v>
      </c>
    </row>
    <row r="196" spans="2:72">
      <c r="B196" s="875"/>
      <c r="C196" s="875"/>
      <c r="D196" s="875" t="s">
        <v>1228</v>
      </c>
      <c r="E196" s="875"/>
      <c r="F196" s="875"/>
      <c r="G196" s="875"/>
      <c r="H196" s="875" t="s">
        <v>1200</v>
      </c>
      <c r="I196" s="625" t="s">
        <v>579</v>
      </c>
      <c r="J196" s="625" t="s">
        <v>592</v>
      </c>
      <c r="K196" s="50"/>
      <c r="L196" s="876"/>
      <c r="M196" s="877"/>
      <c r="N196" s="877"/>
      <c r="O196" s="877"/>
      <c r="P196" s="877">
        <v>0</v>
      </c>
      <c r="Q196" s="877">
        <v>0</v>
      </c>
      <c r="R196" s="877">
        <v>0</v>
      </c>
      <c r="S196" s="877">
        <v>0</v>
      </c>
      <c r="T196" s="877">
        <v>0</v>
      </c>
      <c r="U196" s="877">
        <v>0</v>
      </c>
      <c r="V196" s="877">
        <v>0</v>
      </c>
      <c r="W196" s="877">
        <v>0</v>
      </c>
      <c r="X196" s="877">
        <v>0</v>
      </c>
      <c r="Y196" s="877">
        <v>0</v>
      </c>
      <c r="Z196" s="877">
        <v>0</v>
      </c>
      <c r="AA196" s="877">
        <v>0</v>
      </c>
      <c r="AB196" s="877">
        <v>0</v>
      </c>
      <c r="AC196" s="877">
        <v>0</v>
      </c>
      <c r="AD196" s="877">
        <v>0</v>
      </c>
      <c r="AE196" s="877">
        <v>0</v>
      </c>
      <c r="AF196" s="877">
        <v>0</v>
      </c>
      <c r="AG196" s="877">
        <v>0</v>
      </c>
      <c r="AH196" s="877">
        <v>0</v>
      </c>
      <c r="AI196" s="877">
        <v>0</v>
      </c>
      <c r="AJ196" s="877">
        <v>0</v>
      </c>
      <c r="AK196" s="877">
        <v>0</v>
      </c>
      <c r="AL196" s="877">
        <v>0</v>
      </c>
      <c r="AM196" s="877">
        <v>0</v>
      </c>
      <c r="AN196" s="877">
        <v>0</v>
      </c>
      <c r="AO196" s="877"/>
      <c r="AP196" s="50"/>
      <c r="AQ196" s="876"/>
      <c r="AR196" s="877"/>
      <c r="AS196" s="877"/>
      <c r="AT196" s="877"/>
      <c r="AU196" s="879">
        <v>0</v>
      </c>
      <c r="AV196" s="879">
        <v>0</v>
      </c>
      <c r="AW196" s="879">
        <v>0</v>
      </c>
      <c r="AX196" s="879">
        <v>0</v>
      </c>
      <c r="AY196" s="879">
        <v>0</v>
      </c>
      <c r="AZ196" s="879">
        <v>0</v>
      </c>
      <c r="BA196" s="879">
        <v>0</v>
      </c>
      <c r="BB196" s="879">
        <v>0</v>
      </c>
      <c r="BC196" s="879">
        <v>0</v>
      </c>
      <c r="BD196" s="879">
        <v>0</v>
      </c>
      <c r="BE196" s="879">
        <v>0</v>
      </c>
      <c r="BF196" s="879">
        <v>0</v>
      </c>
      <c r="BG196" s="879">
        <v>0</v>
      </c>
      <c r="BH196" s="879">
        <v>0</v>
      </c>
      <c r="BI196" s="879">
        <v>0</v>
      </c>
      <c r="BJ196" s="879">
        <v>0</v>
      </c>
      <c r="BK196" s="879">
        <v>0</v>
      </c>
      <c r="BL196" s="879">
        <v>0</v>
      </c>
      <c r="BM196" s="879">
        <v>0</v>
      </c>
      <c r="BN196" s="879">
        <v>0</v>
      </c>
      <c r="BO196" s="879">
        <v>0</v>
      </c>
      <c r="BP196" s="879">
        <v>0</v>
      </c>
      <c r="BQ196" s="879">
        <v>0</v>
      </c>
      <c r="BR196" s="879">
        <v>0</v>
      </c>
      <c r="BS196" s="879">
        <v>0</v>
      </c>
      <c r="BT196" s="880">
        <v>0</v>
      </c>
    </row>
    <row r="197" spans="2:72">
      <c r="B197" s="875"/>
      <c r="C197" s="875"/>
      <c r="D197" s="875" t="s">
        <v>1229</v>
      </c>
      <c r="E197" s="875"/>
      <c r="F197" s="875"/>
      <c r="G197" s="875"/>
      <c r="H197" s="875" t="s">
        <v>1200</v>
      </c>
      <c r="I197" s="625" t="s">
        <v>579</v>
      </c>
      <c r="J197" s="625" t="s">
        <v>592</v>
      </c>
      <c r="K197" s="50"/>
      <c r="L197" s="876"/>
      <c r="M197" s="877"/>
      <c r="N197" s="877"/>
      <c r="O197" s="877"/>
      <c r="P197" s="877">
        <v>0</v>
      </c>
      <c r="Q197" s="877">
        <v>0</v>
      </c>
      <c r="R197" s="877">
        <v>0</v>
      </c>
      <c r="S197" s="877">
        <v>0</v>
      </c>
      <c r="T197" s="877">
        <v>0</v>
      </c>
      <c r="U197" s="877">
        <v>0</v>
      </c>
      <c r="V197" s="877">
        <v>0</v>
      </c>
      <c r="W197" s="877">
        <v>0</v>
      </c>
      <c r="X197" s="877">
        <v>0</v>
      </c>
      <c r="Y197" s="877">
        <v>0</v>
      </c>
      <c r="Z197" s="877">
        <v>0</v>
      </c>
      <c r="AA197" s="877">
        <v>0</v>
      </c>
      <c r="AB197" s="877">
        <v>0</v>
      </c>
      <c r="AC197" s="877">
        <v>0</v>
      </c>
      <c r="AD197" s="877">
        <v>0</v>
      </c>
      <c r="AE197" s="877">
        <v>0</v>
      </c>
      <c r="AF197" s="877">
        <v>0</v>
      </c>
      <c r="AG197" s="877">
        <v>0</v>
      </c>
      <c r="AH197" s="877">
        <v>0</v>
      </c>
      <c r="AI197" s="877">
        <v>0</v>
      </c>
      <c r="AJ197" s="877">
        <v>0</v>
      </c>
      <c r="AK197" s="877">
        <v>0</v>
      </c>
      <c r="AL197" s="877">
        <v>0</v>
      </c>
      <c r="AM197" s="877">
        <v>0</v>
      </c>
      <c r="AN197" s="877">
        <v>0</v>
      </c>
      <c r="AO197" s="877"/>
      <c r="AP197" s="50"/>
      <c r="AQ197" s="876"/>
      <c r="AR197" s="877"/>
      <c r="AS197" s="877"/>
      <c r="AT197" s="877"/>
      <c r="AU197" s="879">
        <v>0</v>
      </c>
      <c r="AV197" s="879">
        <v>0</v>
      </c>
      <c r="AW197" s="879">
        <v>0</v>
      </c>
      <c r="AX197" s="879">
        <v>0</v>
      </c>
      <c r="AY197" s="879">
        <v>0</v>
      </c>
      <c r="AZ197" s="879">
        <v>0</v>
      </c>
      <c r="BA197" s="879">
        <v>0</v>
      </c>
      <c r="BB197" s="879">
        <v>0</v>
      </c>
      <c r="BC197" s="879">
        <v>0</v>
      </c>
      <c r="BD197" s="879">
        <v>0</v>
      </c>
      <c r="BE197" s="879">
        <v>0</v>
      </c>
      <c r="BF197" s="879">
        <v>0</v>
      </c>
      <c r="BG197" s="879">
        <v>0</v>
      </c>
      <c r="BH197" s="879">
        <v>0</v>
      </c>
      <c r="BI197" s="879">
        <v>0</v>
      </c>
      <c r="BJ197" s="879">
        <v>0</v>
      </c>
      <c r="BK197" s="879">
        <v>0</v>
      </c>
      <c r="BL197" s="879">
        <v>0</v>
      </c>
      <c r="BM197" s="879">
        <v>0</v>
      </c>
      <c r="BN197" s="879">
        <v>0</v>
      </c>
      <c r="BO197" s="879">
        <v>0</v>
      </c>
      <c r="BP197" s="879">
        <v>0</v>
      </c>
      <c r="BQ197" s="879">
        <v>0</v>
      </c>
      <c r="BR197" s="879">
        <v>0</v>
      </c>
      <c r="BS197" s="879">
        <v>0</v>
      </c>
      <c r="BT197" s="880">
        <v>0</v>
      </c>
    </row>
    <row r="198" spans="2:72">
      <c r="B198" s="875"/>
      <c r="C198" s="875"/>
      <c r="D198" s="875" t="s">
        <v>1230</v>
      </c>
      <c r="E198" s="875"/>
      <c r="F198" s="875"/>
      <c r="G198" s="875"/>
      <c r="H198" s="875" t="s">
        <v>1200</v>
      </c>
      <c r="I198" s="625" t="s">
        <v>579</v>
      </c>
      <c r="J198" s="625" t="s">
        <v>592</v>
      </c>
      <c r="K198" s="50"/>
      <c r="L198" s="876"/>
      <c r="M198" s="877"/>
      <c r="N198" s="877"/>
      <c r="O198" s="877"/>
      <c r="P198" s="877">
        <v>0</v>
      </c>
      <c r="Q198" s="877">
        <v>0</v>
      </c>
      <c r="R198" s="877">
        <v>0</v>
      </c>
      <c r="S198" s="877">
        <v>0</v>
      </c>
      <c r="T198" s="877">
        <v>0</v>
      </c>
      <c r="U198" s="877">
        <v>0</v>
      </c>
      <c r="V198" s="877">
        <v>0</v>
      </c>
      <c r="W198" s="877">
        <v>0</v>
      </c>
      <c r="X198" s="877">
        <v>0</v>
      </c>
      <c r="Y198" s="877">
        <v>0</v>
      </c>
      <c r="Z198" s="877">
        <v>0</v>
      </c>
      <c r="AA198" s="877">
        <v>0</v>
      </c>
      <c r="AB198" s="877">
        <v>0</v>
      </c>
      <c r="AC198" s="877">
        <v>0</v>
      </c>
      <c r="AD198" s="877">
        <v>0</v>
      </c>
      <c r="AE198" s="877">
        <v>0</v>
      </c>
      <c r="AF198" s="877">
        <v>0</v>
      </c>
      <c r="AG198" s="877">
        <v>0</v>
      </c>
      <c r="AH198" s="877">
        <v>0</v>
      </c>
      <c r="AI198" s="877">
        <v>0</v>
      </c>
      <c r="AJ198" s="877">
        <v>0</v>
      </c>
      <c r="AK198" s="877">
        <v>0</v>
      </c>
      <c r="AL198" s="877">
        <v>0</v>
      </c>
      <c r="AM198" s="877">
        <v>0</v>
      </c>
      <c r="AN198" s="877">
        <v>0</v>
      </c>
      <c r="AO198" s="877"/>
      <c r="AP198" s="50"/>
      <c r="AQ198" s="876"/>
      <c r="AR198" s="877"/>
      <c r="AS198" s="877"/>
      <c r="AT198" s="877"/>
      <c r="AU198" s="879">
        <v>0</v>
      </c>
      <c r="AV198" s="879">
        <v>0</v>
      </c>
      <c r="AW198" s="879">
        <v>0</v>
      </c>
      <c r="AX198" s="879">
        <v>0</v>
      </c>
      <c r="AY198" s="879">
        <v>0</v>
      </c>
      <c r="AZ198" s="879">
        <v>0</v>
      </c>
      <c r="BA198" s="879">
        <v>0</v>
      </c>
      <c r="BB198" s="879">
        <v>0</v>
      </c>
      <c r="BC198" s="879">
        <v>0</v>
      </c>
      <c r="BD198" s="879">
        <v>0</v>
      </c>
      <c r="BE198" s="879">
        <v>0</v>
      </c>
      <c r="BF198" s="879">
        <v>0</v>
      </c>
      <c r="BG198" s="879">
        <v>0</v>
      </c>
      <c r="BH198" s="879">
        <v>0</v>
      </c>
      <c r="BI198" s="879">
        <v>0</v>
      </c>
      <c r="BJ198" s="879">
        <v>0</v>
      </c>
      <c r="BK198" s="879">
        <v>0</v>
      </c>
      <c r="BL198" s="879">
        <v>0</v>
      </c>
      <c r="BM198" s="879">
        <v>0</v>
      </c>
      <c r="BN198" s="879">
        <v>0</v>
      </c>
      <c r="BO198" s="879">
        <v>0</v>
      </c>
      <c r="BP198" s="879">
        <v>0</v>
      </c>
      <c r="BQ198" s="879">
        <v>0</v>
      </c>
      <c r="BR198" s="879">
        <v>0</v>
      </c>
      <c r="BS198" s="879">
        <v>0</v>
      </c>
      <c r="BT198" s="880">
        <v>0</v>
      </c>
    </row>
    <row r="199" spans="2:72">
      <c r="B199" s="875"/>
      <c r="C199" s="875"/>
      <c r="D199" s="875" t="s">
        <v>1198</v>
      </c>
      <c r="E199" s="875"/>
      <c r="F199" s="875"/>
      <c r="G199" s="875"/>
      <c r="H199" s="875" t="s">
        <v>1200</v>
      </c>
      <c r="I199" s="625" t="s">
        <v>579</v>
      </c>
      <c r="J199" s="625" t="s">
        <v>592</v>
      </c>
      <c r="K199" s="50"/>
      <c r="L199" s="876"/>
      <c r="M199" s="877"/>
      <c r="N199" s="877"/>
      <c r="O199" s="877"/>
      <c r="P199" s="877">
        <v>0</v>
      </c>
      <c r="Q199" s="877">
        <v>0</v>
      </c>
      <c r="R199" s="877">
        <v>0</v>
      </c>
      <c r="S199" s="877">
        <v>0</v>
      </c>
      <c r="T199" s="877">
        <v>0</v>
      </c>
      <c r="U199" s="877">
        <v>0</v>
      </c>
      <c r="V199" s="877">
        <v>0</v>
      </c>
      <c r="W199" s="877">
        <v>0</v>
      </c>
      <c r="X199" s="877">
        <v>0</v>
      </c>
      <c r="Y199" s="877">
        <v>0</v>
      </c>
      <c r="Z199" s="877">
        <v>0</v>
      </c>
      <c r="AA199" s="877">
        <v>0</v>
      </c>
      <c r="AB199" s="877">
        <v>0</v>
      </c>
      <c r="AC199" s="877">
        <v>0</v>
      </c>
      <c r="AD199" s="877">
        <v>0</v>
      </c>
      <c r="AE199" s="877">
        <v>0</v>
      </c>
      <c r="AF199" s="877">
        <v>0</v>
      </c>
      <c r="AG199" s="877">
        <v>0</v>
      </c>
      <c r="AH199" s="877">
        <v>0</v>
      </c>
      <c r="AI199" s="877">
        <v>0</v>
      </c>
      <c r="AJ199" s="877">
        <v>0</v>
      </c>
      <c r="AK199" s="877">
        <v>0</v>
      </c>
      <c r="AL199" s="877">
        <v>0</v>
      </c>
      <c r="AM199" s="877">
        <v>0</v>
      </c>
      <c r="AN199" s="877">
        <v>0</v>
      </c>
      <c r="AO199" s="877"/>
      <c r="AP199" s="50"/>
      <c r="AQ199" s="876"/>
      <c r="AR199" s="877"/>
      <c r="AS199" s="877"/>
      <c r="AT199" s="877"/>
      <c r="AU199" s="879">
        <v>0</v>
      </c>
      <c r="AV199" s="879">
        <v>0</v>
      </c>
      <c r="AW199" s="879">
        <v>0</v>
      </c>
      <c r="AX199" s="879">
        <v>0</v>
      </c>
      <c r="AY199" s="879">
        <v>0</v>
      </c>
      <c r="AZ199" s="879">
        <v>0</v>
      </c>
      <c r="BA199" s="879">
        <v>0</v>
      </c>
      <c r="BB199" s="879">
        <v>0</v>
      </c>
      <c r="BC199" s="879">
        <v>0</v>
      </c>
      <c r="BD199" s="879">
        <v>0</v>
      </c>
      <c r="BE199" s="879">
        <v>0</v>
      </c>
      <c r="BF199" s="879">
        <v>0</v>
      </c>
      <c r="BG199" s="879">
        <v>0</v>
      </c>
      <c r="BH199" s="879">
        <v>0</v>
      </c>
      <c r="BI199" s="879">
        <v>0</v>
      </c>
      <c r="BJ199" s="879">
        <v>0</v>
      </c>
      <c r="BK199" s="879">
        <v>0</v>
      </c>
      <c r="BL199" s="879">
        <v>0</v>
      </c>
      <c r="BM199" s="879">
        <v>0</v>
      </c>
      <c r="BN199" s="879">
        <v>0</v>
      </c>
      <c r="BO199" s="879">
        <v>0</v>
      </c>
      <c r="BP199" s="879">
        <v>0</v>
      </c>
      <c r="BQ199" s="879">
        <v>0</v>
      </c>
      <c r="BR199" s="879">
        <v>0</v>
      </c>
      <c r="BS199" s="879">
        <v>0</v>
      </c>
      <c r="BT199" s="880">
        <v>0</v>
      </c>
    </row>
    <row r="200" spans="2:72">
      <c r="B200" s="875"/>
      <c r="C200" s="875"/>
      <c r="D200" s="875" t="s">
        <v>1199</v>
      </c>
      <c r="E200" s="875"/>
      <c r="F200" s="875"/>
      <c r="G200" s="875"/>
      <c r="H200" s="875" t="s">
        <v>1200</v>
      </c>
      <c r="I200" s="625" t="s">
        <v>579</v>
      </c>
      <c r="J200" s="625" t="s">
        <v>592</v>
      </c>
      <c r="K200" s="50"/>
      <c r="L200" s="876"/>
      <c r="M200" s="877"/>
      <c r="N200" s="877"/>
      <c r="O200" s="877"/>
      <c r="P200" s="877">
        <v>0</v>
      </c>
      <c r="Q200" s="877">
        <v>0</v>
      </c>
      <c r="R200" s="877">
        <v>0</v>
      </c>
      <c r="S200" s="877">
        <v>0</v>
      </c>
      <c r="T200" s="877">
        <v>0</v>
      </c>
      <c r="U200" s="877">
        <v>0</v>
      </c>
      <c r="V200" s="877">
        <v>0</v>
      </c>
      <c r="W200" s="877">
        <v>0</v>
      </c>
      <c r="X200" s="877">
        <v>0</v>
      </c>
      <c r="Y200" s="877">
        <v>0</v>
      </c>
      <c r="Z200" s="877">
        <v>0</v>
      </c>
      <c r="AA200" s="877">
        <v>0</v>
      </c>
      <c r="AB200" s="877">
        <v>0</v>
      </c>
      <c r="AC200" s="877">
        <v>0</v>
      </c>
      <c r="AD200" s="877">
        <v>0</v>
      </c>
      <c r="AE200" s="877">
        <v>0</v>
      </c>
      <c r="AF200" s="877">
        <v>0</v>
      </c>
      <c r="AG200" s="877">
        <v>0</v>
      </c>
      <c r="AH200" s="877">
        <v>0</v>
      </c>
      <c r="AI200" s="877">
        <v>0</v>
      </c>
      <c r="AJ200" s="877">
        <v>0</v>
      </c>
      <c r="AK200" s="877">
        <v>0</v>
      </c>
      <c r="AL200" s="877">
        <v>0</v>
      </c>
      <c r="AM200" s="877">
        <v>0</v>
      </c>
      <c r="AN200" s="877">
        <v>0</v>
      </c>
      <c r="AO200" s="877"/>
      <c r="AP200" s="50"/>
      <c r="AQ200" s="876"/>
      <c r="AR200" s="877"/>
      <c r="AS200" s="877"/>
      <c r="AT200" s="877"/>
      <c r="AU200" s="879">
        <v>0</v>
      </c>
      <c r="AV200" s="879">
        <v>0</v>
      </c>
      <c r="AW200" s="879">
        <v>0</v>
      </c>
      <c r="AX200" s="879">
        <v>0</v>
      </c>
      <c r="AY200" s="879">
        <v>0</v>
      </c>
      <c r="AZ200" s="879">
        <v>0</v>
      </c>
      <c r="BA200" s="879">
        <v>0</v>
      </c>
      <c r="BB200" s="879">
        <v>0</v>
      </c>
      <c r="BC200" s="879">
        <v>0</v>
      </c>
      <c r="BD200" s="879">
        <v>0</v>
      </c>
      <c r="BE200" s="879">
        <v>0</v>
      </c>
      <c r="BF200" s="879">
        <v>0</v>
      </c>
      <c r="BG200" s="879">
        <v>0</v>
      </c>
      <c r="BH200" s="879">
        <v>0</v>
      </c>
      <c r="BI200" s="879">
        <v>0</v>
      </c>
      <c r="BJ200" s="879">
        <v>0</v>
      </c>
      <c r="BK200" s="879">
        <v>0</v>
      </c>
      <c r="BL200" s="879">
        <v>0</v>
      </c>
      <c r="BM200" s="879">
        <v>0</v>
      </c>
      <c r="BN200" s="879">
        <v>0</v>
      </c>
      <c r="BO200" s="879">
        <v>0</v>
      </c>
      <c r="BP200" s="879">
        <v>0</v>
      </c>
      <c r="BQ200" s="879">
        <v>0</v>
      </c>
      <c r="BR200" s="879">
        <v>0</v>
      </c>
      <c r="BS200" s="879">
        <v>0</v>
      </c>
      <c r="BT200" s="880">
        <v>0</v>
      </c>
    </row>
    <row r="201" spans="2:72">
      <c r="B201" s="875"/>
      <c r="C201" s="875"/>
      <c r="D201" s="875" t="s">
        <v>1231</v>
      </c>
      <c r="E201" s="875"/>
      <c r="F201" s="875"/>
      <c r="G201" s="875"/>
      <c r="H201" s="875" t="s">
        <v>1200</v>
      </c>
      <c r="I201" s="625" t="s">
        <v>579</v>
      </c>
      <c r="J201" s="625" t="s">
        <v>592</v>
      </c>
      <c r="K201" s="50"/>
      <c r="L201" s="876"/>
      <c r="M201" s="877"/>
      <c r="N201" s="877"/>
      <c r="O201" s="877"/>
      <c r="P201" s="877">
        <v>0</v>
      </c>
      <c r="Q201" s="877">
        <v>0</v>
      </c>
      <c r="R201" s="877">
        <v>0</v>
      </c>
      <c r="S201" s="877">
        <v>0</v>
      </c>
      <c r="T201" s="877">
        <v>0</v>
      </c>
      <c r="U201" s="877">
        <v>0</v>
      </c>
      <c r="V201" s="877">
        <v>0</v>
      </c>
      <c r="W201" s="877">
        <v>0</v>
      </c>
      <c r="X201" s="877">
        <v>0</v>
      </c>
      <c r="Y201" s="877">
        <v>0</v>
      </c>
      <c r="Z201" s="877">
        <v>0</v>
      </c>
      <c r="AA201" s="877">
        <v>0</v>
      </c>
      <c r="AB201" s="877">
        <v>0</v>
      </c>
      <c r="AC201" s="877">
        <v>0</v>
      </c>
      <c r="AD201" s="877">
        <v>0</v>
      </c>
      <c r="AE201" s="877">
        <v>0</v>
      </c>
      <c r="AF201" s="877">
        <v>0</v>
      </c>
      <c r="AG201" s="877">
        <v>0</v>
      </c>
      <c r="AH201" s="877">
        <v>0</v>
      </c>
      <c r="AI201" s="877">
        <v>0</v>
      </c>
      <c r="AJ201" s="877">
        <v>0</v>
      </c>
      <c r="AK201" s="877">
        <v>0</v>
      </c>
      <c r="AL201" s="877">
        <v>0</v>
      </c>
      <c r="AM201" s="877">
        <v>0</v>
      </c>
      <c r="AN201" s="877">
        <v>0</v>
      </c>
      <c r="AO201" s="877"/>
      <c r="AP201" s="50"/>
      <c r="AQ201" s="876"/>
      <c r="AR201" s="877"/>
      <c r="AS201" s="877"/>
      <c r="AT201" s="877"/>
      <c r="AU201" s="879">
        <v>0</v>
      </c>
      <c r="AV201" s="879">
        <v>0</v>
      </c>
      <c r="AW201" s="879">
        <v>0</v>
      </c>
      <c r="AX201" s="879">
        <v>0</v>
      </c>
      <c r="AY201" s="879">
        <v>0</v>
      </c>
      <c r="AZ201" s="879">
        <v>0</v>
      </c>
      <c r="BA201" s="879">
        <v>0</v>
      </c>
      <c r="BB201" s="879">
        <v>0</v>
      </c>
      <c r="BC201" s="879">
        <v>0</v>
      </c>
      <c r="BD201" s="879">
        <v>0</v>
      </c>
      <c r="BE201" s="879">
        <v>0</v>
      </c>
      <c r="BF201" s="879">
        <v>0</v>
      </c>
      <c r="BG201" s="879">
        <v>0</v>
      </c>
      <c r="BH201" s="879">
        <v>0</v>
      </c>
      <c r="BI201" s="879">
        <v>0</v>
      </c>
      <c r="BJ201" s="879">
        <v>0</v>
      </c>
      <c r="BK201" s="879">
        <v>0</v>
      </c>
      <c r="BL201" s="879">
        <v>0</v>
      </c>
      <c r="BM201" s="879">
        <v>0</v>
      </c>
      <c r="BN201" s="879">
        <v>0</v>
      </c>
      <c r="BO201" s="879">
        <v>0</v>
      </c>
      <c r="BP201" s="879">
        <v>0</v>
      </c>
      <c r="BQ201" s="879">
        <v>0</v>
      </c>
      <c r="BR201" s="879">
        <v>0</v>
      </c>
      <c r="BS201" s="879">
        <v>0</v>
      </c>
      <c r="BT201" s="880">
        <v>0</v>
      </c>
    </row>
    <row r="202" spans="2:72">
      <c r="B202" s="875"/>
      <c r="C202" s="875"/>
      <c r="D202" s="875" t="s">
        <v>1232</v>
      </c>
      <c r="E202" s="875"/>
      <c r="F202" s="875"/>
      <c r="G202" s="875"/>
      <c r="H202" s="875" t="s">
        <v>1200</v>
      </c>
      <c r="I202" s="625" t="s">
        <v>579</v>
      </c>
      <c r="J202" s="625" t="s">
        <v>592</v>
      </c>
      <c r="K202" s="50"/>
      <c r="L202" s="876"/>
      <c r="M202" s="877"/>
      <c r="N202" s="877"/>
      <c r="O202" s="877"/>
      <c r="P202" s="877">
        <v>0</v>
      </c>
      <c r="Q202" s="877">
        <v>0</v>
      </c>
      <c r="R202" s="877">
        <v>0</v>
      </c>
      <c r="S202" s="877">
        <v>0</v>
      </c>
      <c r="T202" s="877">
        <v>0</v>
      </c>
      <c r="U202" s="877">
        <v>0</v>
      </c>
      <c r="V202" s="877">
        <v>0</v>
      </c>
      <c r="W202" s="877">
        <v>0</v>
      </c>
      <c r="X202" s="877">
        <v>0</v>
      </c>
      <c r="Y202" s="877">
        <v>0</v>
      </c>
      <c r="Z202" s="877">
        <v>0</v>
      </c>
      <c r="AA202" s="877">
        <v>0</v>
      </c>
      <c r="AB202" s="877">
        <v>0</v>
      </c>
      <c r="AC202" s="877">
        <v>0</v>
      </c>
      <c r="AD202" s="877">
        <v>0</v>
      </c>
      <c r="AE202" s="877">
        <v>0</v>
      </c>
      <c r="AF202" s="877">
        <v>0</v>
      </c>
      <c r="AG202" s="877">
        <v>0</v>
      </c>
      <c r="AH202" s="877">
        <v>0</v>
      </c>
      <c r="AI202" s="877">
        <v>0</v>
      </c>
      <c r="AJ202" s="877">
        <v>0</v>
      </c>
      <c r="AK202" s="877">
        <v>0</v>
      </c>
      <c r="AL202" s="877">
        <v>0</v>
      </c>
      <c r="AM202" s="877">
        <v>0</v>
      </c>
      <c r="AN202" s="877">
        <v>0</v>
      </c>
      <c r="AO202" s="877"/>
      <c r="AP202" s="50"/>
      <c r="AQ202" s="876"/>
      <c r="AR202" s="877"/>
      <c r="AS202" s="877"/>
      <c r="AT202" s="877"/>
      <c r="AU202" s="879">
        <v>0</v>
      </c>
      <c r="AV202" s="879">
        <v>0</v>
      </c>
      <c r="AW202" s="879">
        <v>0</v>
      </c>
      <c r="AX202" s="879">
        <v>0</v>
      </c>
      <c r="AY202" s="879">
        <v>0</v>
      </c>
      <c r="AZ202" s="879">
        <v>0</v>
      </c>
      <c r="BA202" s="879">
        <v>0</v>
      </c>
      <c r="BB202" s="879">
        <v>0</v>
      </c>
      <c r="BC202" s="879">
        <v>0</v>
      </c>
      <c r="BD202" s="879">
        <v>0</v>
      </c>
      <c r="BE202" s="879">
        <v>0</v>
      </c>
      <c r="BF202" s="879">
        <v>0</v>
      </c>
      <c r="BG202" s="879">
        <v>0</v>
      </c>
      <c r="BH202" s="879">
        <v>0</v>
      </c>
      <c r="BI202" s="879">
        <v>0</v>
      </c>
      <c r="BJ202" s="879">
        <v>0</v>
      </c>
      <c r="BK202" s="879">
        <v>0</v>
      </c>
      <c r="BL202" s="879">
        <v>0</v>
      </c>
      <c r="BM202" s="879">
        <v>0</v>
      </c>
      <c r="BN202" s="879">
        <v>0</v>
      </c>
      <c r="BO202" s="879">
        <v>0</v>
      </c>
      <c r="BP202" s="879">
        <v>0</v>
      </c>
      <c r="BQ202" s="879">
        <v>0</v>
      </c>
      <c r="BR202" s="879">
        <v>0</v>
      </c>
      <c r="BS202" s="879">
        <v>0</v>
      </c>
      <c r="BT202" s="880">
        <v>0</v>
      </c>
    </row>
    <row r="203" spans="2:72">
      <c r="B203" s="875"/>
      <c r="C203" s="875"/>
      <c r="D203" s="875" t="s">
        <v>1233</v>
      </c>
      <c r="E203" s="875"/>
      <c r="F203" s="875"/>
      <c r="G203" s="875"/>
      <c r="H203" s="875" t="s">
        <v>1200</v>
      </c>
      <c r="I203" s="625" t="s">
        <v>579</v>
      </c>
      <c r="J203" s="625" t="s">
        <v>592</v>
      </c>
      <c r="K203" s="50"/>
      <c r="L203" s="876"/>
      <c r="M203" s="877"/>
      <c r="N203" s="877"/>
      <c r="O203" s="877"/>
      <c r="P203" s="877">
        <v>0</v>
      </c>
      <c r="Q203" s="877">
        <v>0</v>
      </c>
      <c r="R203" s="877">
        <v>0</v>
      </c>
      <c r="S203" s="877">
        <v>0</v>
      </c>
      <c r="T203" s="877">
        <v>0</v>
      </c>
      <c r="U203" s="877">
        <v>0</v>
      </c>
      <c r="V203" s="877">
        <v>0</v>
      </c>
      <c r="W203" s="877">
        <v>0</v>
      </c>
      <c r="X203" s="877">
        <v>0</v>
      </c>
      <c r="Y203" s="877">
        <v>0</v>
      </c>
      <c r="Z203" s="877">
        <v>0</v>
      </c>
      <c r="AA203" s="877">
        <v>0</v>
      </c>
      <c r="AB203" s="877">
        <v>0</v>
      </c>
      <c r="AC203" s="877">
        <v>0</v>
      </c>
      <c r="AD203" s="877">
        <v>0</v>
      </c>
      <c r="AE203" s="877">
        <v>0</v>
      </c>
      <c r="AF203" s="877">
        <v>0</v>
      </c>
      <c r="AG203" s="877">
        <v>0</v>
      </c>
      <c r="AH203" s="877">
        <v>0</v>
      </c>
      <c r="AI203" s="877">
        <v>0</v>
      </c>
      <c r="AJ203" s="877">
        <v>0</v>
      </c>
      <c r="AK203" s="877">
        <v>0</v>
      </c>
      <c r="AL203" s="877">
        <v>0</v>
      </c>
      <c r="AM203" s="877">
        <v>0</v>
      </c>
      <c r="AN203" s="877">
        <v>0</v>
      </c>
      <c r="AO203" s="877"/>
      <c r="AP203" s="50"/>
      <c r="AQ203" s="876"/>
      <c r="AR203" s="877"/>
      <c r="AS203" s="877"/>
      <c r="AT203" s="877"/>
      <c r="AU203" s="879">
        <v>0</v>
      </c>
      <c r="AV203" s="879">
        <v>0</v>
      </c>
      <c r="AW203" s="879">
        <v>0</v>
      </c>
      <c r="AX203" s="879">
        <v>0</v>
      </c>
      <c r="AY203" s="879">
        <v>0</v>
      </c>
      <c r="AZ203" s="879">
        <v>0</v>
      </c>
      <c r="BA203" s="879">
        <v>0</v>
      </c>
      <c r="BB203" s="879">
        <v>0</v>
      </c>
      <c r="BC203" s="879">
        <v>0</v>
      </c>
      <c r="BD203" s="879">
        <v>0</v>
      </c>
      <c r="BE203" s="879">
        <v>0</v>
      </c>
      <c r="BF203" s="879">
        <v>0</v>
      </c>
      <c r="BG203" s="879">
        <v>0</v>
      </c>
      <c r="BH203" s="879">
        <v>0</v>
      </c>
      <c r="BI203" s="879">
        <v>0</v>
      </c>
      <c r="BJ203" s="879">
        <v>0</v>
      </c>
      <c r="BK203" s="879">
        <v>0</v>
      </c>
      <c r="BL203" s="879">
        <v>0</v>
      </c>
      <c r="BM203" s="879">
        <v>0</v>
      </c>
      <c r="BN203" s="879">
        <v>0</v>
      </c>
      <c r="BO203" s="879">
        <v>0</v>
      </c>
      <c r="BP203" s="879">
        <v>0</v>
      </c>
      <c r="BQ203" s="879">
        <v>0</v>
      </c>
      <c r="BR203" s="879">
        <v>0</v>
      </c>
      <c r="BS203" s="879">
        <v>0</v>
      </c>
      <c r="BT203" s="880">
        <v>0</v>
      </c>
    </row>
    <row r="204" spans="2:72">
      <c r="B204" s="875"/>
      <c r="C204" s="875"/>
      <c r="D204" s="875" t="s">
        <v>1234</v>
      </c>
      <c r="E204" s="875"/>
      <c r="F204" s="875"/>
      <c r="G204" s="875"/>
      <c r="H204" s="875" t="s">
        <v>1200</v>
      </c>
      <c r="I204" s="625" t="s">
        <v>579</v>
      </c>
      <c r="J204" s="625" t="s">
        <v>592</v>
      </c>
      <c r="K204" s="50"/>
      <c r="L204" s="876"/>
      <c r="M204" s="877"/>
      <c r="N204" s="877"/>
      <c r="O204" s="877"/>
      <c r="P204" s="877">
        <v>0</v>
      </c>
      <c r="Q204" s="877">
        <v>0</v>
      </c>
      <c r="R204" s="877">
        <v>0</v>
      </c>
      <c r="S204" s="877">
        <v>0</v>
      </c>
      <c r="T204" s="877">
        <v>0</v>
      </c>
      <c r="U204" s="877">
        <v>0</v>
      </c>
      <c r="V204" s="877">
        <v>0</v>
      </c>
      <c r="W204" s="877">
        <v>0</v>
      </c>
      <c r="X204" s="877">
        <v>0</v>
      </c>
      <c r="Y204" s="877">
        <v>0</v>
      </c>
      <c r="Z204" s="877">
        <v>0</v>
      </c>
      <c r="AA204" s="877">
        <v>0</v>
      </c>
      <c r="AB204" s="877">
        <v>0</v>
      </c>
      <c r="AC204" s="877">
        <v>0</v>
      </c>
      <c r="AD204" s="877">
        <v>0</v>
      </c>
      <c r="AE204" s="877">
        <v>0</v>
      </c>
      <c r="AF204" s="877">
        <v>0</v>
      </c>
      <c r="AG204" s="877">
        <v>0</v>
      </c>
      <c r="AH204" s="877">
        <v>0</v>
      </c>
      <c r="AI204" s="877">
        <v>0</v>
      </c>
      <c r="AJ204" s="877">
        <v>0</v>
      </c>
      <c r="AK204" s="877">
        <v>0</v>
      </c>
      <c r="AL204" s="877">
        <v>0</v>
      </c>
      <c r="AM204" s="877">
        <v>0</v>
      </c>
      <c r="AN204" s="877">
        <v>0</v>
      </c>
      <c r="AO204" s="877"/>
      <c r="AP204" s="50"/>
      <c r="AQ204" s="876"/>
      <c r="AR204" s="877"/>
      <c r="AS204" s="877"/>
      <c r="AT204" s="877"/>
      <c r="AU204" s="879">
        <v>0</v>
      </c>
      <c r="AV204" s="879">
        <v>0</v>
      </c>
      <c r="AW204" s="879">
        <v>0</v>
      </c>
      <c r="AX204" s="879">
        <v>0</v>
      </c>
      <c r="AY204" s="879">
        <v>0</v>
      </c>
      <c r="AZ204" s="879">
        <v>0</v>
      </c>
      <c r="BA204" s="879">
        <v>0</v>
      </c>
      <c r="BB204" s="879">
        <v>0</v>
      </c>
      <c r="BC204" s="879">
        <v>0</v>
      </c>
      <c r="BD204" s="879">
        <v>0</v>
      </c>
      <c r="BE204" s="879">
        <v>0</v>
      </c>
      <c r="BF204" s="879">
        <v>0</v>
      </c>
      <c r="BG204" s="879">
        <v>0</v>
      </c>
      <c r="BH204" s="879">
        <v>0</v>
      </c>
      <c r="BI204" s="879">
        <v>0</v>
      </c>
      <c r="BJ204" s="879">
        <v>0</v>
      </c>
      <c r="BK204" s="879">
        <v>0</v>
      </c>
      <c r="BL204" s="879">
        <v>0</v>
      </c>
      <c r="BM204" s="879">
        <v>0</v>
      </c>
      <c r="BN204" s="879">
        <v>0</v>
      </c>
      <c r="BO204" s="879">
        <v>0</v>
      </c>
      <c r="BP204" s="879">
        <v>0</v>
      </c>
      <c r="BQ204" s="879">
        <v>0</v>
      </c>
      <c r="BR204" s="879">
        <v>0</v>
      </c>
      <c r="BS204" s="879">
        <v>0</v>
      </c>
      <c r="BT204" s="880">
        <v>0</v>
      </c>
    </row>
    <row r="205" spans="2:72">
      <c r="B205" s="875"/>
      <c r="C205" s="875"/>
      <c r="D205" s="875" t="s">
        <v>1235</v>
      </c>
      <c r="E205" s="875"/>
      <c r="F205" s="875"/>
      <c r="G205" s="875"/>
      <c r="H205" s="875" t="s">
        <v>1200</v>
      </c>
      <c r="I205" s="625" t="s">
        <v>579</v>
      </c>
      <c r="J205" s="625" t="s">
        <v>592</v>
      </c>
      <c r="K205" s="50"/>
      <c r="L205" s="876"/>
      <c r="M205" s="877"/>
      <c r="N205" s="877"/>
      <c r="O205" s="877"/>
      <c r="P205" s="877">
        <v>0</v>
      </c>
      <c r="Q205" s="877">
        <v>0</v>
      </c>
      <c r="R205" s="877">
        <v>0</v>
      </c>
      <c r="S205" s="877">
        <v>0</v>
      </c>
      <c r="T205" s="877">
        <v>0</v>
      </c>
      <c r="U205" s="877">
        <v>0</v>
      </c>
      <c r="V205" s="877">
        <v>0</v>
      </c>
      <c r="W205" s="877">
        <v>0</v>
      </c>
      <c r="X205" s="877">
        <v>0</v>
      </c>
      <c r="Y205" s="877">
        <v>0</v>
      </c>
      <c r="Z205" s="877">
        <v>0</v>
      </c>
      <c r="AA205" s="877">
        <v>0</v>
      </c>
      <c r="AB205" s="877">
        <v>0</v>
      </c>
      <c r="AC205" s="877">
        <v>0</v>
      </c>
      <c r="AD205" s="877">
        <v>0</v>
      </c>
      <c r="AE205" s="877">
        <v>0</v>
      </c>
      <c r="AF205" s="877">
        <v>0</v>
      </c>
      <c r="AG205" s="877">
        <v>0</v>
      </c>
      <c r="AH205" s="877">
        <v>0</v>
      </c>
      <c r="AI205" s="877">
        <v>0</v>
      </c>
      <c r="AJ205" s="877">
        <v>0</v>
      </c>
      <c r="AK205" s="877">
        <v>0</v>
      </c>
      <c r="AL205" s="877">
        <v>0</v>
      </c>
      <c r="AM205" s="877">
        <v>0</v>
      </c>
      <c r="AN205" s="877">
        <v>0</v>
      </c>
      <c r="AO205" s="877"/>
      <c r="AP205" s="50"/>
      <c r="AQ205" s="876"/>
      <c r="AR205" s="877"/>
      <c r="AS205" s="877"/>
      <c r="AT205" s="877"/>
      <c r="AU205" s="879">
        <v>0</v>
      </c>
      <c r="AV205" s="879">
        <v>0</v>
      </c>
      <c r="AW205" s="879">
        <v>0</v>
      </c>
      <c r="AX205" s="879">
        <v>0</v>
      </c>
      <c r="AY205" s="879">
        <v>0</v>
      </c>
      <c r="AZ205" s="879">
        <v>0</v>
      </c>
      <c r="BA205" s="879">
        <v>0</v>
      </c>
      <c r="BB205" s="879">
        <v>0</v>
      </c>
      <c r="BC205" s="879">
        <v>0</v>
      </c>
      <c r="BD205" s="879">
        <v>0</v>
      </c>
      <c r="BE205" s="879">
        <v>0</v>
      </c>
      <c r="BF205" s="879">
        <v>0</v>
      </c>
      <c r="BG205" s="879">
        <v>0</v>
      </c>
      <c r="BH205" s="879">
        <v>0</v>
      </c>
      <c r="BI205" s="879">
        <v>0</v>
      </c>
      <c r="BJ205" s="879">
        <v>0</v>
      </c>
      <c r="BK205" s="879">
        <v>0</v>
      </c>
      <c r="BL205" s="879">
        <v>0</v>
      </c>
      <c r="BM205" s="879">
        <v>0</v>
      </c>
      <c r="BN205" s="879">
        <v>0</v>
      </c>
      <c r="BO205" s="879">
        <v>0</v>
      </c>
      <c r="BP205" s="879">
        <v>0</v>
      </c>
      <c r="BQ205" s="879">
        <v>0</v>
      </c>
      <c r="BR205" s="879">
        <v>0</v>
      </c>
      <c r="BS205" s="879">
        <v>0</v>
      </c>
      <c r="BT205" s="880">
        <v>0</v>
      </c>
    </row>
    <row r="206" spans="2:72">
      <c r="B206" s="875"/>
      <c r="C206" s="875"/>
      <c r="D206" s="875" t="s">
        <v>1236</v>
      </c>
      <c r="E206" s="875"/>
      <c r="F206" s="875"/>
      <c r="G206" s="875"/>
      <c r="H206" s="875" t="s">
        <v>1200</v>
      </c>
      <c r="I206" s="625" t="s">
        <v>579</v>
      </c>
      <c r="J206" s="625" t="s">
        <v>592</v>
      </c>
      <c r="K206" s="50"/>
      <c r="L206" s="876"/>
      <c r="M206" s="877"/>
      <c r="N206" s="877"/>
      <c r="O206" s="877"/>
      <c r="P206" s="877">
        <v>0</v>
      </c>
      <c r="Q206" s="877">
        <v>0</v>
      </c>
      <c r="R206" s="877">
        <v>0</v>
      </c>
      <c r="S206" s="877">
        <v>0</v>
      </c>
      <c r="T206" s="877">
        <v>0</v>
      </c>
      <c r="U206" s="877">
        <v>0</v>
      </c>
      <c r="V206" s="877">
        <v>0</v>
      </c>
      <c r="W206" s="877">
        <v>0</v>
      </c>
      <c r="X206" s="877">
        <v>0</v>
      </c>
      <c r="Y206" s="877">
        <v>0</v>
      </c>
      <c r="Z206" s="877">
        <v>0</v>
      </c>
      <c r="AA206" s="877">
        <v>0</v>
      </c>
      <c r="AB206" s="877">
        <v>0</v>
      </c>
      <c r="AC206" s="877">
        <v>0</v>
      </c>
      <c r="AD206" s="877">
        <v>0</v>
      </c>
      <c r="AE206" s="877">
        <v>0</v>
      </c>
      <c r="AF206" s="877">
        <v>0</v>
      </c>
      <c r="AG206" s="877">
        <v>0</v>
      </c>
      <c r="AH206" s="877">
        <v>0</v>
      </c>
      <c r="AI206" s="877">
        <v>0</v>
      </c>
      <c r="AJ206" s="877">
        <v>0</v>
      </c>
      <c r="AK206" s="877">
        <v>0</v>
      </c>
      <c r="AL206" s="877">
        <v>0</v>
      </c>
      <c r="AM206" s="877">
        <v>0</v>
      </c>
      <c r="AN206" s="877">
        <v>0</v>
      </c>
      <c r="AO206" s="877"/>
      <c r="AP206" s="50"/>
      <c r="AQ206" s="876"/>
      <c r="AR206" s="877"/>
      <c r="AS206" s="877"/>
      <c r="AT206" s="877"/>
      <c r="AU206" s="879">
        <v>0</v>
      </c>
      <c r="AV206" s="879">
        <v>0</v>
      </c>
      <c r="AW206" s="879">
        <v>0</v>
      </c>
      <c r="AX206" s="879">
        <v>0</v>
      </c>
      <c r="AY206" s="879">
        <v>0</v>
      </c>
      <c r="AZ206" s="879">
        <v>0</v>
      </c>
      <c r="BA206" s="879">
        <v>0</v>
      </c>
      <c r="BB206" s="879">
        <v>0</v>
      </c>
      <c r="BC206" s="879">
        <v>0</v>
      </c>
      <c r="BD206" s="879">
        <v>0</v>
      </c>
      <c r="BE206" s="879">
        <v>0</v>
      </c>
      <c r="BF206" s="879">
        <v>0</v>
      </c>
      <c r="BG206" s="879">
        <v>0</v>
      </c>
      <c r="BH206" s="879">
        <v>0</v>
      </c>
      <c r="BI206" s="879">
        <v>0</v>
      </c>
      <c r="BJ206" s="879">
        <v>0</v>
      </c>
      <c r="BK206" s="879">
        <v>0</v>
      </c>
      <c r="BL206" s="879">
        <v>0</v>
      </c>
      <c r="BM206" s="879">
        <v>0</v>
      </c>
      <c r="BN206" s="879">
        <v>0</v>
      </c>
      <c r="BO206" s="879">
        <v>0</v>
      </c>
      <c r="BP206" s="879">
        <v>0</v>
      </c>
      <c r="BQ206" s="879">
        <v>0</v>
      </c>
      <c r="BR206" s="879">
        <v>0</v>
      </c>
      <c r="BS206" s="879">
        <v>0</v>
      </c>
      <c r="BT206" s="880">
        <v>0</v>
      </c>
    </row>
    <row r="207" spans="2:72">
      <c r="B207" s="875"/>
      <c r="C207" s="875"/>
      <c r="D207" s="875" t="s">
        <v>1197</v>
      </c>
      <c r="E207" s="875"/>
      <c r="F207" s="875"/>
      <c r="G207" s="875"/>
      <c r="H207" s="875" t="s">
        <v>1200</v>
      </c>
      <c r="I207" s="625" t="s">
        <v>579</v>
      </c>
      <c r="J207" s="625" t="s">
        <v>592</v>
      </c>
      <c r="K207" s="50"/>
      <c r="L207" s="876"/>
      <c r="M207" s="877"/>
      <c r="N207" s="877"/>
      <c r="O207" s="877"/>
      <c r="P207" s="877">
        <v>0</v>
      </c>
      <c r="Q207" s="877">
        <v>0</v>
      </c>
      <c r="R207" s="877">
        <v>0</v>
      </c>
      <c r="S207" s="877">
        <v>0</v>
      </c>
      <c r="T207" s="877">
        <v>0</v>
      </c>
      <c r="U207" s="877">
        <v>0</v>
      </c>
      <c r="V207" s="877">
        <v>0</v>
      </c>
      <c r="W207" s="877">
        <v>0</v>
      </c>
      <c r="X207" s="877">
        <v>0</v>
      </c>
      <c r="Y207" s="877">
        <v>0</v>
      </c>
      <c r="Z207" s="877">
        <v>0</v>
      </c>
      <c r="AA207" s="877">
        <v>0</v>
      </c>
      <c r="AB207" s="877">
        <v>0</v>
      </c>
      <c r="AC207" s="877">
        <v>0</v>
      </c>
      <c r="AD207" s="877">
        <v>0</v>
      </c>
      <c r="AE207" s="877">
        <v>0</v>
      </c>
      <c r="AF207" s="877">
        <v>0</v>
      </c>
      <c r="AG207" s="877">
        <v>0</v>
      </c>
      <c r="AH207" s="877">
        <v>0</v>
      </c>
      <c r="AI207" s="877">
        <v>0</v>
      </c>
      <c r="AJ207" s="877">
        <v>0</v>
      </c>
      <c r="AK207" s="877">
        <v>0</v>
      </c>
      <c r="AL207" s="877">
        <v>0</v>
      </c>
      <c r="AM207" s="877">
        <v>0</v>
      </c>
      <c r="AN207" s="877">
        <v>0</v>
      </c>
      <c r="AO207" s="877"/>
      <c r="AP207" s="50"/>
      <c r="AQ207" s="876"/>
      <c r="AR207" s="877"/>
      <c r="AS207" s="877"/>
      <c r="AT207" s="877"/>
      <c r="AU207" s="879">
        <v>0</v>
      </c>
      <c r="AV207" s="879">
        <v>0</v>
      </c>
      <c r="AW207" s="879">
        <v>0</v>
      </c>
      <c r="AX207" s="879">
        <v>0</v>
      </c>
      <c r="AY207" s="879">
        <v>0</v>
      </c>
      <c r="AZ207" s="879">
        <v>0</v>
      </c>
      <c r="BA207" s="879">
        <v>0</v>
      </c>
      <c r="BB207" s="879">
        <v>0</v>
      </c>
      <c r="BC207" s="879">
        <v>0</v>
      </c>
      <c r="BD207" s="879">
        <v>0</v>
      </c>
      <c r="BE207" s="879">
        <v>0</v>
      </c>
      <c r="BF207" s="879">
        <v>0</v>
      </c>
      <c r="BG207" s="879">
        <v>0</v>
      </c>
      <c r="BH207" s="879">
        <v>0</v>
      </c>
      <c r="BI207" s="879">
        <v>0</v>
      </c>
      <c r="BJ207" s="879">
        <v>0</v>
      </c>
      <c r="BK207" s="879">
        <v>0</v>
      </c>
      <c r="BL207" s="879">
        <v>0</v>
      </c>
      <c r="BM207" s="879">
        <v>0</v>
      </c>
      <c r="BN207" s="879">
        <v>0</v>
      </c>
      <c r="BO207" s="879">
        <v>0</v>
      </c>
      <c r="BP207" s="879">
        <v>0</v>
      </c>
      <c r="BQ207" s="879">
        <v>0</v>
      </c>
      <c r="BR207" s="879">
        <v>0</v>
      </c>
      <c r="BS207" s="879">
        <v>0</v>
      </c>
      <c r="BT207" s="880">
        <v>0</v>
      </c>
    </row>
    <row r="208" spans="2:72">
      <c r="B208" s="875"/>
      <c r="C208" s="875"/>
      <c r="D208" s="875" t="s">
        <v>1237</v>
      </c>
      <c r="E208" s="875"/>
      <c r="F208" s="875"/>
      <c r="G208" s="875"/>
      <c r="H208" s="875" t="s">
        <v>1200</v>
      </c>
      <c r="I208" s="625" t="s">
        <v>579</v>
      </c>
      <c r="J208" s="625" t="s">
        <v>592</v>
      </c>
      <c r="K208" s="50"/>
      <c r="L208" s="876"/>
      <c r="M208" s="877"/>
      <c r="N208" s="877"/>
      <c r="O208" s="877"/>
      <c r="P208" s="877">
        <v>0</v>
      </c>
      <c r="Q208" s="877">
        <v>0</v>
      </c>
      <c r="R208" s="877">
        <v>0</v>
      </c>
      <c r="S208" s="877">
        <v>0</v>
      </c>
      <c r="T208" s="877">
        <v>0</v>
      </c>
      <c r="U208" s="877">
        <v>0</v>
      </c>
      <c r="V208" s="877">
        <v>0</v>
      </c>
      <c r="W208" s="877">
        <v>0</v>
      </c>
      <c r="X208" s="877">
        <v>0</v>
      </c>
      <c r="Y208" s="877">
        <v>0</v>
      </c>
      <c r="Z208" s="877">
        <v>0</v>
      </c>
      <c r="AA208" s="877">
        <v>0</v>
      </c>
      <c r="AB208" s="877">
        <v>0</v>
      </c>
      <c r="AC208" s="877">
        <v>0</v>
      </c>
      <c r="AD208" s="877">
        <v>0</v>
      </c>
      <c r="AE208" s="877">
        <v>0</v>
      </c>
      <c r="AF208" s="877">
        <v>0</v>
      </c>
      <c r="AG208" s="877">
        <v>0</v>
      </c>
      <c r="AH208" s="877">
        <v>0</v>
      </c>
      <c r="AI208" s="877">
        <v>0</v>
      </c>
      <c r="AJ208" s="877">
        <v>0</v>
      </c>
      <c r="AK208" s="877">
        <v>0</v>
      </c>
      <c r="AL208" s="877">
        <v>0</v>
      </c>
      <c r="AM208" s="877">
        <v>0</v>
      </c>
      <c r="AN208" s="877">
        <v>0</v>
      </c>
      <c r="AO208" s="877"/>
      <c r="AP208" s="50"/>
      <c r="AQ208" s="876"/>
      <c r="AR208" s="877"/>
      <c r="AS208" s="877"/>
      <c r="AT208" s="877"/>
      <c r="AU208" s="879">
        <v>0</v>
      </c>
      <c r="AV208" s="879">
        <v>0</v>
      </c>
      <c r="AW208" s="879">
        <v>0</v>
      </c>
      <c r="AX208" s="879">
        <v>0</v>
      </c>
      <c r="AY208" s="879">
        <v>0</v>
      </c>
      <c r="AZ208" s="879">
        <v>0</v>
      </c>
      <c r="BA208" s="879">
        <v>0</v>
      </c>
      <c r="BB208" s="879">
        <v>0</v>
      </c>
      <c r="BC208" s="879">
        <v>0</v>
      </c>
      <c r="BD208" s="879">
        <v>0</v>
      </c>
      <c r="BE208" s="879">
        <v>0</v>
      </c>
      <c r="BF208" s="879">
        <v>0</v>
      </c>
      <c r="BG208" s="879">
        <v>0</v>
      </c>
      <c r="BH208" s="879">
        <v>0</v>
      </c>
      <c r="BI208" s="879">
        <v>0</v>
      </c>
      <c r="BJ208" s="879">
        <v>0</v>
      </c>
      <c r="BK208" s="879">
        <v>0</v>
      </c>
      <c r="BL208" s="879">
        <v>0</v>
      </c>
      <c r="BM208" s="879">
        <v>0</v>
      </c>
      <c r="BN208" s="879">
        <v>0</v>
      </c>
      <c r="BO208" s="879">
        <v>0</v>
      </c>
      <c r="BP208" s="879">
        <v>0</v>
      </c>
      <c r="BQ208" s="879">
        <v>0</v>
      </c>
      <c r="BR208" s="879">
        <v>0</v>
      </c>
      <c r="BS208" s="879">
        <v>0</v>
      </c>
      <c r="BT208" s="880">
        <v>0</v>
      </c>
    </row>
    <row r="209" spans="2:72">
      <c r="B209" s="875"/>
      <c r="C209" s="875"/>
      <c r="D209" s="875" t="s">
        <v>1238</v>
      </c>
      <c r="E209" s="875"/>
      <c r="F209" s="875"/>
      <c r="G209" s="875"/>
      <c r="H209" s="875" t="s">
        <v>1200</v>
      </c>
      <c r="I209" s="625" t="s">
        <v>579</v>
      </c>
      <c r="J209" s="625" t="s">
        <v>592</v>
      </c>
      <c r="K209" s="50"/>
      <c r="L209" s="876"/>
      <c r="M209" s="877"/>
      <c r="N209" s="877"/>
      <c r="O209" s="877"/>
      <c r="P209" s="877">
        <v>0</v>
      </c>
      <c r="Q209" s="877">
        <v>0</v>
      </c>
      <c r="R209" s="877">
        <v>0</v>
      </c>
      <c r="S209" s="877">
        <v>0</v>
      </c>
      <c r="T209" s="877">
        <v>0</v>
      </c>
      <c r="U209" s="877">
        <v>0</v>
      </c>
      <c r="V209" s="877">
        <v>0</v>
      </c>
      <c r="W209" s="877">
        <v>0</v>
      </c>
      <c r="X209" s="877">
        <v>0</v>
      </c>
      <c r="Y209" s="877">
        <v>0</v>
      </c>
      <c r="Z209" s="877">
        <v>0</v>
      </c>
      <c r="AA209" s="877">
        <v>0</v>
      </c>
      <c r="AB209" s="877">
        <v>0</v>
      </c>
      <c r="AC209" s="877">
        <v>0</v>
      </c>
      <c r="AD209" s="877">
        <v>0</v>
      </c>
      <c r="AE209" s="877">
        <v>0</v>
      </c>
      <c r="AF209" s="877">
        <v>0</v>
      </c>
      <c r="AG209" s="877">
        <v>0</v>
      </c>
      <c r="AH209" s="877">
        <v>0</v>
      </c>
      <c r="AI209" s="877">
        <v>0</v>
      </c>
      <c r="AJ209" s="877">
        <v>0</v>
      </c>
      <c r="AK209" s="877">
        <v>0</v>
      </c>
      <c r="AL209" s="877">
        <v>0</v>
      </c>
      <c r="AM209" s="877">
        <v>0</v>
      </c>
      <c r="AN209" s="877">
        <v>0</v>
      </c>
      <c r="AO209" s="877"/>
      <c r="AP209" s="50"/>
      <c r="AQ209" s="876"/>
      <c r="AR209" s="877"/>
      <c r="AS209" s="877"/>
      <c r="AT209" s="877"/>
      <c r="AU209" s="879">
        <v>0</v>
      </c>
      <c r="AV209" s="879">
        <v>0</v>
      </c>
      <c r="AW209" s="879">
        <v>0</v>
      </c>
      <c r="AX209" s="879">
        <v>0</v>
      </c>
      <c r="AY209" s="879">
        <v>0</v>
      </c>
      <c r="AZ209" s="879">
        <v>0</v>
      </c>
      <c r="BA209" s="879">
        <v>0</v>
      </c>
      <c r="BB209" s="879">
        <v>0</v>
      </c>
      <c r="BC209" s="879">
        <v>0</v>
      </c>
      <c r="BD209" s="879">
        <v>0</v>
      </c>
      <c r="BE209" s="879">
        <v>0</v>
      </c>
      <c r="BF209" s="879">
        <v>0</v>
      </c>
      <c r="BG209" s="879">
        <v>0</v>
      </c>
      <c r="BH209" s="879">
        <v>0</v>
      </c>
      <c r="BI209" s="879">
        <v>0</v>
      </c>
      <c r="BJ209" s="879">
        <v>0</v>
      </c>
      <c r="BK209" s="879">
        <v>0</v>
      </c>
      <c r="BL209" s="879">
        <v>0</v>
      </c>
      <c r="BM209" s="879">
        <v>0</v>
      </c>
      <c r="BN209" s="879">
        <v>0</v>
      </c>
      <c r="BO209" s="879">
        <v>0</v>
      </c>
      <c r="BP209" s="879">
        <v>0</v>
      </c>
      <c r="BQ209" s="879">
        <v>0</v>
      </c>
      <c r="BR209" s="879">
        <v>0</v>
      </c>
      <c r="BS209" s="879">
        <v>0</v>
      </c>
      <c r="BT209" s="880">
        <v>0</v>
      </c>
    </row>
    <row r="210" spans="2:72">
      <c r="B210" s="875"/>
      <c r="C210" s="875"/>
      <c r="D210" s="875" t="s">
        <v>1239</v>
      </c>
      <c r="E210" s="875"/>
      <c r="F210" s="875"/>
      <c r="G210" s="875"/>
      <c r="H210" s="875" t="s">
        <v>1200</v>
      </c>
      <c r="I210" s="625" t="s">
        <v>579</v>
      </c>
      <c r="J210" s="625" t="s">
        <v>592</v>
      </c>
      <c r="K210" s="50"/>
      <c r="L210" s="876"/>
      <c r="M210" s="877"/>
      <c r="N210" s="877"/>
      <c r="O210" s="877"/>
      <c r="P210" s="877">
        <v>0</v>
      </c>
      <c r="Q210" s="877">
        <v>0</v>
      </c>
      <c r="R210" s="877">
        <v>0</v>
      </c>
      <c r="S210" s="877">
        <v>0</v>
      </c>
      <c r="T210" s="877">
        <v>0</v>
      </c>
      <c r="U210" s="877">
        <v>0</v>
      </c>
      <c r="V210" s="877">
        <v>0</v>
      </c>
      <c r="W210" s="877">
        <v>0</v>
      </c>
      <c r="X210" s="877">
        <v>0</v>
      </c>
      <c r="Y210" s="877">
        <v>0</v>
      </c>
      <c r="Z210" s="877">
        <v>0</v>
      </c>
      <c r="AA210" s="877">
        <v>0</v>
      </c>
      <c r="AB210" s="877">
        <v>0</v>
      </c>
      <c r="AC210" s="877">
        <v>0</v>
      </c>
      <c r="AD210" s="877">
        <v>0</v>
      </c>
      <c r="AE210" s="877">
        <v>0</v>
      </c>
      <c r="AF210" s="877">
        <v>0</v>
      </c>
      <c r="AG210" s="877">
        <v>0</v>
      </c>
      <c r="AH210" s="877">
        <v>0</v>
      </c>
      <c r="AI210" s="877">
        <v>0</v>
      </c>
      <c r="AJ210" s="877">
        <v>0</v>
      </c>
      <c r="AK210" s="877">
        <v>0</v>
      </c>
      <c r="AL210" s="877">
        <v>0</v>
      </c>
      <c r="AM210" s="877">
        <v>0</v>
      </c>
      <c r="AN210" s="877">
        <v>0</v>
      </c>
      <c r="AO210" s="877"/>
      <c r="AP210" s="50"/>
      <c r="AQ210" s="876"/>
      <c r="AR210" s="877"/>
      <c r="AS210" s="877"/>
      <c r="AT210" s="877"/>
      <c r="AU210" s="879">
        <v>0</v>
      </c>
      <c r="AV210" s="879">
        <v>0</v>
      </c>
      <c r="AW210" s="879">
        <v>0</v>
      </c>
      <c r="AX210" s="879">
        <v>0</v>
      </c>
      <c r="AY210" s="879">
        <v>0</v>
      </c>
      <c r="AZ210" s="879">
        <v>0</v>
      </c>
      <c r="BA210" s="879">
        <v>0</v>
      </c>
      <c r="BB210" s="879">
        <v>0</v>
      </c>
      <c r="BC210" s="879">
        <v>0</v>
      </c>
      <c r="BD210" s="879">
        <v>0</v>
      </c>
      <c r="BE210" s="879">
        <v>0</v>
      </c>
      <c r="BF210" s="879">
        <v>0</v>
      </c>
      <c r="BG210" s="879">
        <v>0</v>
      </c>
      <c r="BH210" s="879">
        <v>0</v>
      </c>
      <c r="BI210" s="879">
        <v>0</v>
      </c>
      <c r="BJ210" s="879">
        <v>0</v>
      </c>
      <c r="BK210" s="879">
        <v>0</v>
      </c>
      <c r="BL210" s="879">
        <v>0</v>
      </c>
      <c r="BM210" s="879">
        <v>0</v>
      </c>
      <c r="BN210" s="879">
        <v>0</v>
      </c>
      <c r="BO210" s="879">
        <v>0</v>
      </c>
      <c r="BP210" s="879">
        <v>0</v>
      </c>
      <c r="BQ210" s="879">
        <v>0</v>
      </c>
      <c r="BR210" s="879">
        <v>0</v>
      </c>
      <c r="BS210" s="879">
        <v>0</v>
      </c>
      <c r="BT210" s="880">
        <v>0</v>
      </c>
    </row>
    <row r="211" spans="2:72">
      <c r="B211" s="875"/>
      <c r="C211" s="875"/>
      <c r="D211" s="875" t="s">
        <v>1240</v>
      </c>
      <c r="E211" s="875"/>
      <c r="F211" s="875"/>
      <c r="G211" s="875"/>
      <c r="H211" s="875" t="s">
        <v>1200</v>
      </c>
      <c r="I211" s="625" t="s">
        <v>579</v>
      </c>
      <c r="J211" s="625" t="s">
        <v>592</v>
      </c>
      <c r="K211" s="50"/>
      <c r="L211" s="876"/>
      <c r="M211" s="877"/>
      <c r="N211" s="877"/>
      <c r="O211" s="877"/>
      <c r="P211" s="877">
        <v>0</v>
      </c>
      <c r="Q211" s="877">
        <v>0</v>
      </c>
      <c r="R211" s="877">
        <v>0</v>
      </c>
      <c r="S211" s="877">
        <v>0</v>
      </c>
      <c r="T211" s="877">
        <v>0</v>
      </c>
      <c r="U211" s="877">
        <v>0</v>
      </c>
      <c r="V211" s="877">
        <v>0</v>
      </c>
      <c r="W211" s="877">
        <v>0</v>
      </c>
      <c r="X211" s="877">
        <v>0</v>
      </c>
      <c r="Y211" s="877">
        <v>0</v>
      </c>
      <c r="Z211" s="877">
        <v>0</v>
      </c>
      <c r="AA211" s="877">
        <v>0</v>
      </c>
      <c r="AB211" s="877">
        <v>0</v>
      </c>
      <c r="AC211" s="877">
        <v>0</v>
      </c>
      <c r="AD211" s="877">
        <v>0</v>
      </c>
      <c r="AE211" s="877">
        <v>0</v>
      </c>
      <c r="AF211" s="877">
        <v>0</v>
      </c>
      <c r="AG211" s="877">
        <v>0</v>
      </c>
      <c r="AH211" s="877">
        <v>0</v>
      </c>
      <c r="AI211" s="877">
        <v>0</v>
      </c>
      <c r="AJ211" s="877">
        <v>0</v>
      </c>
      <c r="AK211" s="877">
        <v>0</v>
      </c>
      <c r="AL211" s="877">
        <v>0</v>
      </c>
      <c r="AM211" s="877">
        <v>0</v>
      </c>
      <c r="AN211" s="877">
        <v>0</v>
      </c>
      <c r="AO211" s="877"/>
      <c r="AP211" s="50"/>
      <c r="AQ211" s="876"/>
      <c r="AR211" s="877"/>
      <c r="AS211" s="877"/>
      <c r="AT211" s="877"/>
      <c r="AU211" s="879">
        <v>0</v>
      </c>
      <c r="AV211" s="879">
        <v>0</v>
      </c>
      <c r="AW211" s="879">
        <v>0</v>
      </c>
      <c r="AX211" s="879">
        <v>0</v>
      </c>
      <c r="AY211" s="879">
        <v>0</v>
      </c>
      <c r="AZ211" s="879">
        <v>0</v>
      </c>
      <c r="BA211" s="879">
        <v>0</v>
      </c>
      <c r="BB211" s="879">
        <v>0</v>
      </c>
      <c r="BC211" s="879">
        <v>0</v>
      </c>
      <c r="BD211" s="879">
        <v>0</v>
      </c>
      <c r="BE211" s="879">
        <v>0</v>
      </c>
      <c r="BF211" s="879">
        <v>0</v>
      </c>
      <c r="BG211" s="879">
        <v>0</v>
      </c>
      <c r="BH211" s="879">
        <v>0</v>
      </c>
      <c r="BI211" s="879">
        <v>0</v>
      </c>
      <c r="BJ211" s="879">
        <v>0</v>
      </c>
      <c r="BK211" s="879">
        <v>0</v>
      </c>
      <c r="BL211" s="879">
        <v>0</v>
      </c>
      <c r="BM211" s="879">
        <v>0</v>
      </c>
      <c r="BN211" s="879">
        <v>0</v>
      </c>
      <c r="BO211" s="879">
        <v>0</v>
      </c>
      <c r="BP211" s="879">
        <v>0</v>
      </c>
      <c r="BQ211" s="879">
        <v>0</v>
      </c>
      <c r="BR211" s="879">
        <v>0</v>
      </c>
      <c r="BS211" s="879">
        <v>0</v>
      </c>
      <c r="BT211" s="880">
        <v>0</v>
      </c>
    </row>
    <row r="212" spans="2:72">
      <c r="B212" s="875"/>
      <c r="C212" s="875"/>
      <c r="D212" s="875" t="s">
        <v>97</v>
      </c>
      <c r="E212" s="875"/>
      <c r="F212" s="875"/>
      <c r="G212" s="875"/>
      <c r="H212" s="875" t="s">
        <v>1200</v>
      </c>
      <c r="I212" s="625" t="s">
        <v>579</v>
      </c>
      <c r="J212" s="625" t="s">
        <v>592</v>
      </c>
      <c r="K212" s="50"/>
      <c r="L212" s="876"/>
      <c r="M212" s="877"/>
      <c r="N212" s="877"/>
      <c r="O212" s="877"/>
      <c r="P212" s="877">
        <v>0</v>
      </c>
      <c r="Q212" s="877">
        <v>0</v>
      </c>
      <c r="R212" s="877">
        <v>0</v>
      </c>
      <c r="S212" s="877">
        <v>0</v>
      </c>
      <c r="T212" s="877">
        <v>0</v>
      </c>
      <c r="U212" s="877">
        <v>0</v>
      </c>
      <c r="V212" s="877">
        <v>0</v>
      </c>
      <c r="W212" s="877">
        <v>0</v>
      </c>
      <c r="X212" s="877">
        <v>0</v>
      </c>
      <c r="Y212" s="877">
        <v>0</v>
      </c>
      <c r="Z212" s="877">
        <v>0</v>
      </c>
      <c r="AA212" s="877">
        <v>0</v>
      </c>
      <c r="AB212" s="877">
        <v>0</v>
      </c>
      <c r="AC212" s="877">
        <v>0</v>
      </c>
      <c r="AD212" s="877">
        <v>0</v>
      </c>
      <c r="AE212" s="877">
        <v>0</v>
      </c>
      <c r="AF212" s="877">
        <v>0</v>
      </c>
      <c r="AG212" s="877">
        <v>0</v>
      </c>
      <c r="AH212" s="877">
        <v>0</v>
      </c>
      <c r="AI212" s="877">
        <v>0</v>
      </c>
      <c r="AJ212" s="877">
        <v>0</v>
      </c>
      <c r="AK212" s="877">
        <v>0</v>
      </c>
      <c r="AL212" s="877">
        <v>0</v>
      </c>
      <c r="AM212" s="877">
        <v>0</v>
      </c>
      <c r="AN212" s="877">
        <v>0</v>
      </c>
      <c r="AO212" s="877"/>
      <c r="AP212" s="50"/>
      <c r="AQ212" s="876"/>
      <c r="AR212" s="877"/>
      <c r="AS212" s="877"/>
      <c r="AT212" s="877"/>
      <c r="AU212" s="879">
        <v>0</v>
      </c>
      <c r="AV212" s="879">
        <v>0</v>
      </c>
      <c r="AW212" s="879">
        <v>0</v>
      </c>
      <c r="AX212" s="879">
        <v>0</v>
      </c>
      <c r="AY212" s="879">
        <v>0</v>
      </c>
      <c r="AZ212" s="879">
        <v>0</v>
      </c>
      <c r="BA212" s="879">
        <v>0</v>
      </c>
      <c r="BB212" s="879">
        <v>0</v>
      </c>
      <c r="BC212" s="879">
        <v>0</v>
      </c>
      <c r="BD212" s="879">
        <v>0</v>
      </c>
      <c r="BE212" s="879">
        <v>0</v>
      </c>
      <c r="BF212" s="879">
        <v>0</v>
      </c>
      <c r="BG212" s="879">
        <v>0</v>
      </c>
      <c r="BH212" s="879">
        <v>0</v>
      </c>
      <c r="BI212" s="879">
        <v>0</v>
      </c>
      <c r="BJ212" s="879">
        <v>0</v>
      </c>
      <c r="BK212" s="879">
        <v>0</v>
      </c>
      <c r="BL212" s="879">
        <v>0</v>
      </c>
      <c r="BM212" s="879">
        <v>0</v>
      </c>
      <c r="BN212" s="879">
        <v>0</v>
      </c>
      <c r="BO212" s="879">
        <v>0</v>
      </c>
      <c r="BP212" s="879">
        <v>0</v>
      </c>
      <c r="BQ212" s="879">
        <v>0</v>
      </c>
      <c r="BR212" s="879">
        <v>0</v>
      </c>
      <c r="BS212" s="879">
        <v>0</v>
      </c>
      <c r="BT212" s="880">
        <v>0</v>
      </c>
    </row>
    <row r="213" spans="2:72">
      <c r="B213" s="875"/>
      <c r="C213" s="875"/>
      <c r="D213" s="875" t="s">
        <v>95</v>
      </c>
      <c r="E213" s="875"/>
      <c r="F213" s="875"/>
      <c r="G213" s="875"/>
      <c r="H213" s="875" t="s">
        <v>1200</v>
      </c>
      <c r="I213" s="625" t="s">
        <v>579</v>
      </c>
      <c r="J213" s="625" t="s">
        <v>592</v>
      </c>
      <c r="K213" s="50"/>
      <c r="L213" s="876"/>
      <c r="M213" s="877"/>
      <c r="N213" s="877"/>
      <c r="O213" s="877"/>
      <c r="P213" s="877">
        <v>16</v>
      </c>
      <c r="Q213" s="877">
        <v>16</v>
      </c>
      <c r="R213" s="877">
        <v>16</v>
      </c>
      <c r="S213" s="877">
        <v>16</v>
      </c>
      <c r="T213" s="877">
        <v>16</v>
      </c>
      <c r="U213" s="877">
        <v>16</v>
      </c>
      <c r="V213" s="877">
        <v>16</v>
      </c>
      <c r="W213" s="877">
        <v>16</v>
      </c>
      <c r="X213" s="877">
        <v>16</v>
      </c>
      <c r="Y213" s="877">
        <v>16</v>
      </c>
      <c r="Z213" s="877">
        <v>15</v>
      </c>
      <c r="AA213" s="877">
        <v>15</v>
      </c>
      <c r="AB213" s="877">
        <v>15</v>
      </c>
      <c r="AC213" s="877">
        <v>15</v>
      </c>
      <c r="AD213" s="877">
        <v>15</v>
      </c>
      <c r="AE213" s="877">
        <v>15</v>
      </c>
      <c r="AF213" s="877">
        <v>8</v>
      </c>
      <c r="AG213" s="877">
        <v>8</v>
      </c>
      <c r="AH213" s="877">
        <v>8</v>
      </c>
      <c r="AI213" s="877">
        <v>8</v>
      </c>
      <c r="AJ213" s="877">
        <v>0</v>
      </c>
      <c r="AK213" s="877">
        <v>0</v>
      </c>
      <c r="AL213" s="877">
        <v>0</v>
      </c>
      <c r="AM213" s="877">
        <v>0</v>
      </c>
      <c r="AN213" s="877">
        <v>0</v>
      </c>
      <c r="AO213" s="877"/>
      <c r="AP213" s="50"/>
      <c r="AQ213" s="876"/>
      <c r="AR213" s="877"/>
      <c r="AS213" s="877"/>
      <c r="AT213" s="877"/>
      <c r="AU213" s="879">
        <v>254356</v>
      </c>
      <c r="AV213" s="879">
        <v>250748</v>
      </c>
      <c r="AW213" s="879">
        <v>250748</v>
      </c>
      <c r="AX213" s="879">
        <v>250748</v>
      </c>
      <c r="AY213" s="879">
        <v>250748</v>
      </c>
      <c r="AZ213" s="879">
        <v>250748</v>
      </c>
      <c r="BA213" s="879">
        <v>250748</v>
      </c>
      <c r="BB213" s="879">
        <v>250648</v>
      </c>
      <c r="BC213" s="879">
        <v>250648</v>
      </c>
      <c r="BD213" s="879">
        <v>250648</v>
      </c>
      <c r="BE213" s="879">
        <v>243997</v>
      </c>
      <c r="BF213" s="879">
        <v>240430</v>
      </c>
      <c r="BG213" s="879">
        <v>240430</v>
      </c>
      <c r="BH213" s="879">
        <v>239766</v>
      </c>
      <c r="BI213" s="879">
        <v>239766</v>
      </c>
      <c r="BJ213" s="879">
        <v>239328</v>
      </c>
      <c r="BK213" s="879">
        <v>123897</v>
      </c>
      <c r="BL213" s="879">
        <v>123897</v>
      </c>
      <c r="BM213" s="879">
        <v>123897</v>
      </c>
      <c r="BN213" s="879">
        <v>123897</v>
      </c>
      <c r="BO213" s="879">
        <v>0</v>
      </c>
      <c r="BP213" s="879">
        <v>0</v>
      </c>
      <c r="BQ213" s="879">
        <v>0</v>
      </c>
      <c r="BR213" s="879">
        <v>0</v>
      </c>
      <c r="BS213" s="879">
        <v>0</v>
      </c>
      <c r="BT213" s="880">
        <v>0</v>
      </c>
    </row>
    <row r="214" spans="2:72">
      <c r="B214" s="875"/>
      <c r="C214" s="875"/>
      <c r="D214" s="875" t="s">
        <v>96</v>
      </c>
      <c r="E214" s="875"/>
      <c r="F214" s="875"/>
      <c r="G214" s="875"/>
      <c r="H214" s="875" t="s">
        <v>1200</v>
      </c>
      <c r="I214" s="625" t="s">
        <v>579</v>
      </c>
      <c r="J214" s="625" t="s">
        <v>592</v>
      </c>
      <c r="K214" s="50"/>
      <c r="L214" s="876"/>
      <c r="M214" s="877"/>
      <c r="N214" s="877"/>
      <c r="O214" s="877"/>
      <c r="P214" s="877">
        <v>2</v>
      </c>
      <c r="Q214" s="877">
        <v>2</v>
      </c>
      <c r="R214" s="877">
        <v>2</v>
      </c>
      <c r="S214" s="877">
        <v>2</v>
      </c>
      <c r="T214" s="877">
        <v>2</v>
      </c>
      <c r="U214" s="877">
        <v>2</v>
      </c>
      <c r="V214" s="877">
        <v>2</v>
      </c>
      <c r="W214" s="877">
        <v>2</v>
      </c>
      <c r="X214" s="877">
        <v>2</v>
      </c>
      <c r="Y214" s="877">
        <v>2</v>
      </c>
      <c r="Z214" s="877">
        <v>1</v>
      </c>
      <c r="AA214" s="877">
        <v>1</v>
      </c>
      <c r="AB214" s="877">
        <v>1</v>
      </c>
      <c r="AC214" s="877">
        <v>1</v>
      </c>
      <c r="AD214" s="877">
        <v>1</v>
      </c>
      <c r="AE214" s="877">
        <v>1</v>
      </c>
      <c r="AF214" s="877">
        <v>1</v>
      </c>
      <c r="AG214" s="877">
        <v>1</v>
      </c>
      <c r="AH214" s="877">
        <v>1</v>
      </c>
      <c r="AI214" s="877">
        <v>1</v>
      </c>
      <c r="AJ214" s="877">
        <v>0</v>
      </c>
      <c r="AK214" s="877">
        <v>0</v>
      </c>
      <c r="AL214" s="877">
        <v>0</v>
      </c>
      <c r="AM214" s="877">
        <v>0</v>
      </c>
      <c r="AN214" s="877">
        <v>0</v>
      </c>
      <c r="AO214" s="877"/>
      <c r="AP214" s="50"/>
      <c r="AQ214" s="876"/>
      <c r="AR214" s="877"/>
      <c r="AS214" s="877"/>
      <c r="AT214" s="877"/>
      <c r="AU214" s="879">
        <v>28604</v>
      </c>
      <c r="AV214" s="879">
        <v>28268</v>
      </c>
      <c r="AW214" s="879">
        <v>28268</v>
      </c>
      <c r="AX214" s="879">
        <v>28268</v>
      </c>
      <c r="AY214" s="879">
        <v>28268</v>
      </c>
      <c r="AZ214" s="879">
        <v>28268</v>
      </c>
      <c r="BA214" s="879">
        <v>28268</v>
      </c>
      <c r="BB214" s="879">
        <v>28198</v>
      </c>
      <c r="BC214" s="879">
        <v>28198</v>
      </c>
      <c r="BD214" s="879">
        <v>28198</v>
      </c>
      <c r="BE214" s="879">
        <v>23915</v>
      </c>
      <c r="BF214" s="879">
        <v>23719</v>
      </c>
      <c r="BG214" s="879">
        <v>23719</v>
      </c>
      <c r="BH214" s="879">
        <v>22990</v>
      </c>
      <c r="BI214" s="879">
        <v>22990</v>
      </c>
      <c r="BJ214" s="879">
        <v>22905</v>
      </c>
      <c r="BK214" s="879">
        <v>9571</v>
      </c>
      <c r="BL214" s="879">
        <v>9571</v>
      </c>
      <c r="BM214" s="879">
        <v>9571</v>
      </c>
      <c r="BN214" s="879">
        <v>9571</v>
      </c>
      <c r="BO214" s="879">
        <v>0</v>
      </c>
      <c r="BP214" s="879">
        <v>0</v>
      </c>
      <c r="BQ214" s="879">
        <v>0</v>
      </c>
      <c r="BR214" s="879">
        <v>0</v>
      </c>
      <c r="BS214" s="879">
        <v>0</v>
      </c>
      <c r="BT214" s="880">
        <v>0</v>
      </c>
    </row>
    <row r="215" spans="2:72">
      <c r="B215" s="875"/>
      <c r="C215" s="875"/>
      <c r="D215" s="875" t="s">
        <v>664</v>
      </c>
      <c r="E215" s="875"/>
      <c r="F215" s="875"/>
      <c r="G215" s="875"/>
      <c r="H215" s="875" t="s">
        <v>1200</v>
      </c>
      <c r="I215" s="625" t="s">
        <v>579</v>
      </c>
      <c r="J215" s="625" t="s">
        <v>592</v>
      </c>
      <c r="K215" s="50"/>
      <c r="L215" s="876"/>
      <c r="M215" s="877"/>
      <c r="N215" s="877"/>
      <c r="O215" s="877"/>
      <c r="P215" s="877">
        <v>37</v>
      </c>
      <c r="Q215" s="877">
        <v>37</v>
      </c>
      <c r="R215" s="877">
        <v>37</v>
      </c>
      <c r="S215" s="877">
        <v>37</v>
      </c>
      <c r="T215" s="877">
        <v>37</v>
      </c>
      <c r="U215" s="877">
        <v>37</v>
      </c>
      <c r="V215" s="877">
        <v>37</v>
      </c>
      <c r="W215" s="877">
        <v>37</v>
      </c>
      <c r="X215" s="877">
        <v>37</v>
      </c>
      <c r="Y215" s="877">
        <v>37</v>
      </c>
      <c r="Z215" s="877">
        <v>37</v>
      </c>
      <c r="AA215" s="877">
        <v>37</v>
      </c>
      <c r="AB215" s="877">
        <v>37</v>
      </c>
      <c r="AC215" s="877">
        <v>37</v>
      </c>
      <c r="AD215" s="877">
        <v>37</v>
      </c>
      <c r="AE215" s="877">
        <v>37</v>
      </c>
      <c r="AF215" s="877">
        <v>37</v>
      </c>
      <c r="AG215" s="877">
        <v>37</v>
      </c>
      <c r="AH215" s="877">
        <v>34</v>
      </c>
      <c r="AI215" s="877">
        <v>0</v>
      </c>
      <c r="AJ215" s="877">
        <v>0</v>
      </c>
      <c r="AK215" s="877">
        <v>0</v>
      </c>
      <c r="AL215" s="877">
        <v>0</v>
      </c>
      <c r="AM215" s="877">
        <v>0</v>
      </c>
      <c r="AN215" s="877">
        <v>0</v>
      </c>
      <c r="AO215" s="877"/>
      <c r="AP215" s="50"/>
      <c r="AQ215" s="876"/>
      <c r="AR215" s="877"/>
      <c r="AS215" s="877"/>
      <c r="AT215" s="877"/>
      <c r="AU215" s="879">
        <v>70927</v>
      </c>
      <c r="AV215" s="879">
        <v>70927</v>
      </c>
      <c r="AW215" s="879">
        <v>70927</v>
      </c>
      <c r="AX215" s="879">
        <v>70927</v>
      </c>
      <c r="AY215" s="879">
        <v>70927</v>
      </c>
      <c r="AZ215" s="879">
        <v>70927</v>
      </c>
      <c r="BA215" s="879">
        <v>70927</v>
      </c>
      <c r="BB215" s="879">
        <v>70927</v>
      </c>
      <c r="BC215" s="879">
        <v>70927</v>
      </c>
      <c r="BD215" s="879">
        <v>70927</v>
      </c>
      <c r="BE215" s="879">
        <v>70927</v>
      </c>
      <c r="BF215" s="879">
        <v>70927</v>
      </c>
      <c r="BG215" s="879">
        <v>70927</v>
      </c>
      <c r="BH215" s="879">
        <v>70927</v>
      </c>
      <c r="BI215" s="879">
        <v>70927</v>
      </c>
      <c r="BJ215" s="879">
        <v>70927</v>
      </c>
      <c r="BK215" s="879">
        <v>70927</v>
      </c>
      <c r="BL215" s="879">
        <v>70927</v>
      </c>
      <c r="BM215" s="879">
        <v>68402</v>
      </c>
      <c r="BN215" s="879">
        <v>0</v>
      </c>
      <c r="BO215" s="879">
        <v>0</v>
      </c>
      <c r="BP215" s="879">
        <v>0</v>
      </c>
      <c r="BQ215" s="879">
        <v>0</v>
      </c>
      <c r="BR215" s="879">
        <v>0</v>
      </c>
      <c r="BS215" s="879">
        <v>0</v>
      </c>
      <c r="BT215" s="880">
        <v>0</v>
      </c>
    </row>
    <row r="216" spans="2:72">
      <c r="B216" s="875"/>
      <c r="C216" s="875"/>
      <c r="D216" s="875" t="s">
        <v>98</v>
      </c>
      <c r="E216" s="875"/>
      <c r="F216" s="875"/>
      <c r="G216" s="875"/>
      <c r="H216" s="875" t="s">
        <v>1200</v>
      </c>
      <c r="I216" s="625" t="s">
        <v>579</v>
      </c>
      <c r="J216" s="625" t="s">
        <v>592</v>
      </c>
      <c r="K216" s="50"/>
      <c r="L216" s="876"/>
      <c r="M216" s="877"/>
      <c r="N216" s="877"/>
      <c r="O216" s="877"/>
      <c r="P216" s="877">
        <v>63</v>
      </c>
      <c r="Q216" s="877">
        <v>63</v>
      </c>
      <c r="R216" s="877">
        <v>63</v>
      </c>
      <c r="S216" s="877">
        <v>63</v>
      </c>
      <c r="T216" s="877">
        <v>63</v>
      </c>
      <c r="U216" s="877">
        <v>63</v>
      </c>
      <c r="V216" s="877">
        <v>63</v>
      </c>
      <c r="W216" s="877">
        <v>63</v>
      </c>
      <c r="X216" s="877">
        <v>63</v>
      </c>
      <c r="Y216" s="877">
        <v>63</v>
      </c>
      <c r="Z216" s="877">
        <v>63</v>
      </c>
      <c r="AA216" s="877">
        <v>63</v>
      </c>
      <c r="AB216" s="877">
        <v>63</v>
      </c>
      <c r="AC216" s="877">
        <v>63</v>
      </c>
      <c r="AD216" s="877">
        <v>63</v>
      </c>
      <c r="AE216" s="877">
        <v>63</v>
      </c>
      <c r="AF216" s="877">
        <v>16</v>
      </c>
      <c r="AG216" s="877">
        <v>16</v>
      </c>
      <c r="AH216" s="877">
        <v>16</v>
      </c>
      <c r="AI216" s="877">
        <v>16</v>
      </c>
      <c r="AJ216" s="877">
        <v>15</v>
      </c>
      <c r="AK216" s="877">
        <v>15</v>
      </c>
      <c r="AL216" s="877">
        <v>15</v>
      </c>
      <c r="AM216" s="877">
        <v>0</v>
      </c>
      <c r="AN216" s="877">
        <v>0</v>
      </c>
      <c r="AO216" s="877"/>
      <c r="AP216" s="50"/>
      <c r="AQ216" s="876"/>
      <c r="AR216" s="877"/>
      <c r="AS216" s="877"/>
      <c r="AT216" s="877"/>
      <c r="AU216" s="879">
        <v>1077435</v>
      </c>
      <c r="AV216" s="879">
        <v>1077435</v>
      </c>
      <c r="AW216" s="879">
        <v>1077435</v>
      </c>
      <c r="AX216" s="879">
        <v>1077435</v>
      </c>
      <c r="AY216" s="879">
        <v>1077435</v>
      </c>
      <c r="AZ216" s="879">
        <v>1077435</v>
      </c>
      <c r="BA216" s="879">
        <v>1077435</v>
      </c>
      <c r="BB216" s="879">
        <v>1077435</v>
      </c>
      <c r="BC216" s="879">
        <v>1077435</v>
      </c>
      <c r="BD216" s="879">
        <v>1077435</v>
      </c>
      <c r="BE216" s="879">
        <v>1077151</v>
      </c>
      <c r="BF216" s="879">
        <v>1077151</v>
      </c>
      <c r="BG216" s="879">
        <v>1077151</v>
      </c>
      <c r="BH216" s="879">
        <v>1077151</v>
      </c>
      <c r="BI216" s="879">
        <v>1077151</v>
      </c>
      <c r="BJ216" s="879">
        <v>1077151</v>
      </c>
      <c r="BK216" s="879">
        <v>333605</v>
      </c>
      <c r="BL216" s="879">
        <v>333605</v>
      </c>
      <c r="BM216" s="879">
        <v>333605</v>
      </c>
      <c r="BN216" s="879">
        <v>333605</v>
      </c>
      <c r="BO216" s="879">
        <v>325125</v>
      </c>
      <c r="BP216" s="879">
        <v>325125</v>
      </c>
      <c r="BQ216" s="879">
        <v>325125</v>
      </c>
      <c r="BR216" s="879">
        <v>0</v>
      </c>
      <c r="BS216" s="879">
        <v>0</v>
      </c>
      <c r="BT216" s="880">
        <v>0</v>
      </c>
    </row>
    <row r="217" spans="2:72">
      <c r="B217" s="875"/>
      <c r="C217" s="875"/>
      <c r="D217" s="875" t="s">
        <v>99</v>
      </c>
      <c r="E217" s="875"/>
      <c r="F217" s="875"/>
      <c r="G217" s="875"/>
      <c r="H217" s="875" t="s">
        <v>1200</v>
      </c>
      <c r="I217" s="625" t="s">
        <v>579</v>
      </c>
      <c r="J217" s="625" t="s">
        <v>592</v>
      </c>
      <c r="K217" s="50"/>
      <c r="L217" s="876"/>
      <c r="M217" s="877"/>
      <c r="N217" s="877"/>
      <c r="O217" s="877"/>
      <c r="P217" s="877">
        <v>28</v>
      </c>
      <c r="Q217" s="877">
        <v>28</v>
      </c>
      <c r="R217" s="877">
        <v>28</v>
      </c>
      <c r="S217" s="877">
        <v>28</v>
      </c>
      <c r="T217" s="877">
        <v>201</v>
      </c>
      <c r="U217" s="877">
        <v>201</v>
      </c>
      <c r="V217" s="877">
        <v>201</v>
      </c>
      <c r="W217" s="877">
        <v>201</v>
      </c>
      <c r="X217" s="877">
        <v>201</v>
      </c>
      <c r="Y217" s="877">
        <v>201</v>
      </c>
      <c r="Z217" s="877">
        <v>201</v>
      </c>
      <c r="AA217" s="877">
        <v>201</v>
      </c>
      <c r="AB217" s="877">
        <v>201</v>
      </c>
      <c r="AC217" s="877">
        <v>141</v>
      </c>
      <c r="AD217" s="877">
        <v>0</v>
      </c>
      <c r="AE217" s="877">
        <v>0</v>
      </c>
      <c r="AF217" s="877">
        <v>0</v>
      </c>
      <c r="AG217" s="877">
        <v>0</v>
      </c>
      <c r="AH217" s="877">
        <v>0</v>
      </c>
      <c r="AI217" s="877">
        <v>0</v>
      </c>
      <c r="AJ217" s="877">
        <v>0</v>
      </c>
      <c r="AK217" s="877">
        <v>0</v>
      </c>
      <c r="AL217" s="877">
        <v>0</v>
      </c>
      <c r="AM217" s="877">
        <v>0</v>
      </c>
      <c r="AN217" s="877">
        <v>0</v>
      </c>
      <c r="AO217" s="877"/>
      <c r="AP217" s="50"/>
      <c r="AQ217" s="876"/>
      <c r="AR217" s="877"/>
      <c r="AS217" s="877"/>
      <c r="AT217" s="877"/>
      <c r="AU217" s="879">
        <v>131814</v>
      </c>
      <c r="AV217" s="879">
        <v>131814</v>
      </c>
      <c r="AW217" s="879">
        <v>131814</v>
      </c>
      <c r="AX217" s="879">
        <v>131814</v>
      </c>
      <c r="AY217" s="879">
        <v>934004</v>
      </c>
      <c r="AZ217" s="879">
        <v>934004</v>
      </c>
      <c r="BA217" s="879">
        <v>934004</v>
      </c>
      <c r="BB217" s="879">
        <v>934004</v>
      </c>
      <c r="BC217" s="879">
        <v>934004</v>
      </c>
      <c r="BD217" s="879">
        <v>934004</v>
      </c>
      <c r="BE217" s="879">
        <v>934004</v>
      </c>
      <c r="BF217" s="879">
        <v>934004</v>
      </c>
      <c r="BG217" s="879">
        <v>934004</v>
      </c>
      <c r="BH217" s="879">
        <v>653803</v>
      </c>
      <c r="BI217" s="879">
        <v>0</v>
      </c>
      <c r="BJ217" s="879">
        <v>0</v>
      </c>
      <c r="BK217" s="879">
        <v>0</v>
      </c>
      <c r="BL217" s="879">
        <v>0</v>
      </c>
      <c r="BM217" s="879">
        <v>0</v>
      </c>
      <c r="BN217" s="879">
        <v>0</v>
      </c>
      <c r="BO217" s="879">
        <v>0</v>
      </c>
      <c r="BP217" s="879">
        <v>0</v>
      </c>
      <c r="BQ217" s="879">
        <v>0</v>
      </c>
      <c r="BR217" s="879">
        <v>0</v>
      </c>
      <c r="BS217" s="879">
        <v>0</v>
      </c>
      <c r="BT217" s="880">
        <v>0</v>
      </c>
    </row>
    <row r="218" spans="2:72">
      <c r="B218" s="875"/>
      <c r="C218" s="875"/>
      <c r="D218" s="875" t="s">
        <v>100</v>
      </c>
      <c r="E218" s="875"/>
      <c r="F218" s="875"/>
      <c r="G218" s="875"/>
      <c r="H218" s="875" t="s">
        <v>1200</v>
      </c>
      <c r="I218" s="625" t="s">
        <v>579</v>
      </c>
      <c r="J218" s="625" t="s">
        <v>592</v>
      </c>
      <c r="K218" s="50"/>
      <c r="L218" s="876"/>
      <c r="M218" s="877"/>
      <c r="N218" s="877"/>
      <c r="O218" s="877"/>
      <c r="P218" s="877">
        <v>119</v>
      </c>
      <c r="Q218" s="877">
        <v>119</v>
      </c>
      <c r="R218" s="877">
        <v>119</v>
      </c>
      <c r="S218" s="877">
        <v>118</v>
      </c>
      <c r="T218" s="877">
        <v>118</v>
      </c>
      <c r="U218" s="877">
        <v>118</v>
      </c>
      <c r="V218" s="877">
        <v>107</v>
      </c>
      <c r="W218" s="877">
        <v>107</v>
      </c>
      <c r="X218" s="877">
        <v>107</v>
      </c>
      <c r="Y218" s="877">
        <v>58</v>
      </c>
      <c r="Z218" s="877">
        <v>11</v>
      </c>
      <c r="AA218" s="877">
        <v>11</v>
      </c>
      <c r="AB218" s="877">
        <v>4</v>
      </c>
      <c r="AC218" s="877">
        <v>4</v>
      </c>
      <c r="AD218" s="877">
        <v>4</v>
      </c>
      <c r="AE218" s="877">
        <v>4</v>
      </c>
      <c r="AF218" s="877">
        <v>4</v>
      </c>
      <c r="AG218" s="877">
        <v>4</v>
      </c>
      <c r="AH218" s="877">
        <v>4</v>
      </c>
      <c r="AI218" s="877">
        <v>4</v>
      </c>
      <c r="AJ218" s="877">
        <v>0</v>
      </c>
      <c r="AK218" s="877">
        <v>0</v>
      </c>
      <c r="AL218" s="877">
        <v>0</v>
      </c>
      <c r="AM218" s="877">
        <v>0</v>
      </c>
      <c r="AN218" s="877">
        <v>0</v>
      </c>
      <c r="AO218" s="877"/>
      <c r="AP218" s="50"/>
      <c r="AQ218" s="876"/>
      <c r="AR218" s="877"/>
      <c r="AS218" s="877"/>
      <c r="AT218" s="877"/>
      <c r="AU218" s="879">
        <v>1001960</v>
      </c>
      <c r="AV218" s="879">
        <v>1001960</v>
      </c>
      <c r="AW218" s="879">
        <v>1001960</v>
      </c>
      <c r="AX218" s="879">
        <v>997371</v>
      </c>
      <c r="AY218" s="879">
        <v>997371</v>
      </c>
      <c r="AZ218" s="879">
        <v>997371</v>
      </c>
      <c r="BA218" s="879">
        <v>939705</v>
      </c>
      <c r="BB218" s="879">
        <v>939705</v>
      </c>
      <c r="BC218" s="879">
        <v>939705</v>
      </c>
      <c r="BD218" s="879">
        <v>695406</v>
      </c>
      <c r="BE218" s="879">
        <v>454686</v>
      </c>
      <c r="BF218" s="879">
        <v>454686</v>
      </c>
      <c r="BG218" s="879">
        <v>337525</v>
      </c>
      <c r="BH218" s="879">
        <v>337525</v>
      </c>
      <c r="BI218" s="879">
        <v>337525</v>
      </c>
      <c r="BJ218" s="879">
        <v>267755</v>
      </c>
      <c r="BK218" s="879">
        <v>12599</v>
      </c>
      <c r="BL218" s="879">
        <v>12599</v>
      </c>
      <c r="BM218" s="879">
        <v>12599</v>
      </c>
      <c r="BN218" s="879">
        <v>12599</v>
      </c>
      <c r="BO218" s="879">
        <v>0</v>
      </c>
      <c r="BP218" s="879">
        <v>0</v>
      </c>
      <c r="BQ218" s="879">
        <v>0</v>
      </c>
      <c r="BR218" s="879">
        <v>0</v>
      </c>
      <c r="BS218" s="879">
        <v>0</v>
      </c>
      <c r="BT218" s="880">
        <v>0</v>
      </c>
    </row>
    <row r="219" spans="2:72">
      <c r="B219" s="875"/>
      <c r="C219" s="875"/>
      <c r="D219" s="875" t="s">
        <v>101</v>
      </c>
      <c r="E219" s="875"/>
      <c r="F219" s="875"/>
      <c r="G219" s="875"/>
      <c r="H219" s="875" t="s">
        <v>1200</v>
      </c>
      <c r="I219" s="625" t="s">
        <v>579</v>
      </c>
      <c r="J219" s="625" t="s">
        <v>592</v>
      </c>
      <c r="K219" s="50"/>
      <c r="L219" s="876"/>
      <c r="M219" s="877"/>
      <c r="N219" s="877"/>
      <c r="O219" s="877"/>
      <c r="P219" s="877">
        <v>0</v>
      </c>
      <c r="Q219" s="877">
        <v>0</v>
      </c>
      <c r="R219" s="877">
        <v>0</v>
      </c>
      <c r="S219" s="877">
        <v>0</v>
      </c>
      <c r="T219" s="877">
        <v>0</v>
      </c>
      <c r="U219" s="877">
        <v>0</v>
      </c>
      <c r="V219" s="877">
        <v>0</v>
      </c>
      <c r="W219" s="877">
        <v>0</v>
      </c>
      <c r="X219" s="877">
        <v>0</v>
      </c>
      <c r="Y219" s="877">
        <v>0</v>
      </c>
      <c r="Z219" s="877">
        <v>0</v>
      </c>
      <c r="AA219" s="877">
        <v>0</v>
      </c>
      <c r="AB219" s="877">
        <v>0</v>
      </c>
      <c r="AC219" s="877">
        <v>0</v>
      </c>
      <c r="AD219" s="877">
        <v>0</v>
      </c>
      <c r="AE219" s="877">
        <v>0</v>
      </c>
      <c r="AF219" s="877">
        <v>0</v>
      </c>
      <c r="AG219" s="877">
        <v>0</v>
      </c>
      <c r="AH219" s="877">
        <v>0</v>
      </c>
      <c r="AI219" s="877">
        <v>0</v>
      </c>
      <c r="AJ219" s="877">
        <v>0</v>
      </c>
      <c r="AK219" s="877">
        <v>0</v>
      </c>
      <c r="AL219" s="877">
        <v>0</v>
      </c>
      <c r="AM219" s="877">
        <v>0</v>
      </c>
      <c r="AN219" s="877">
        <v>0</v>
      </c>
      <c r="AO219" s="877"/>
      <c r="AP219" s="50"/>
      <c r="AQ219" s="876"/>
      <c r="AR219" s="877"/>
      <c r="AS219" s="877"/>
      <c r="AT219" s="877"/>
      <c r="AU219" s="879">
        <v>0</v>
      </c>
      <c r="AV219" s="879">
        <v>0</v>
      </c>
      <c r="AW219" s="879">
        <v>0</v>
      </c>
      <c r="AX219" s="879">
        <v>0</v>
      </c>
      <c r="AY219" s="879">
        <v>0</v>
      </c>
      <c r="AZ219" s="879">
        <v>0</v>
      </c>
      <c r="BA219" s="879">
        <v>0</v>
      </c>
      <c r="BB219" s="879">
        <v>0</v>
      </c>
      <c r="BC219" s="879">
        <v>0</v>
      </c>
      <c r="BD219" s="879">
        <v>0</v>
      </c>
      <c r="BE219" s="879">
        <v>0</v>
      </c>
      <c r="BF219" s="879">
        <v>0</v>
      </c>
      <c r="BG219" s="879">
        <v>0</v>
      </c>
      <c r="BH219" s="879">
        <v>0</v>
      </c>
      <c r="BI219" s="879">
        <v>0</v>
      </c>
      <c r="BJ219" s="879">
        <v>0</v>
      </c>
      <c r="BK219" s="879">
        <v>0</v>
      </c>
      <c r="BL219" s="879">
        <v>0</v>
      </c>
      <c r="BM219" s="879">
        <v>0</v>
      </c>
      <c r="BN219" s="879">
        <v>0</v>
      </c>
      <c r="BO219" s="879">
        <v>0</v>
      </c>
      <c r="BP219" s="879">
        <v>0</v>
      </c>
      <c r="BQ219" s="879">
        <v>0</v>
      </c>
      <c r="BR219" s="879">
        <v>0</v>
      </c>
      <c r="BS219" s="879">
        <v>0</v>
      </c>
      <c r="BT219" s="880">
        <v>0</v>
      </c>
    </row>
    <row r="220" spans="2:72">
      <c r="B220" s="875"/>
      <c r="C220" s="875"/>
      <c r="D220" s="875" t="s">
        <v>102</v>
      </c>
      <c r="E220" s="875"/>
      <c r="F220" s="875"/>
      <c r="G220" s="875"/>
      <c r="H220" s="875" t="s">
        <v>1200</v>
      </c>
      <c r="I220" s="625" t="s">
        <v>579</v>
      </c>
      <c r="J220" s="625" t="s">
        <v>592</v>
      </c>
      <c r="K220" s="50"/>
      <c r="L220" s="876"/>
      <c r="M220" s="877"/>
      <c r="N220" s="877"/>
      <c r="O220" s="877"/>
      <c r="P220" s="877">
        <v>195</v>
      </c>
      <c r="Q220" s="877">
        <v>195</v>
      </c>
      <c r="R220" s="877">
        <v>195</v>
      </c>
      <c r="S220" s="877">
        <v>195</v>
      </c>
      <c r="T220" s="877">
        <v>195</v>
      </c>
      <c r="U220" s="877">
        <v>195</v>
      </c>
      <c r="V220" s="877">
        <v>195</v>
      </c>
      <c r="W220" s="877">
        <v>195</v>
      </c>
      <c r="X220" s="877">
        <v>195</v>
      </c>
      <c r="Y220" s="877">
        <v>195</v>
      </c>
      <c r="Z220" s="877">
        <v>195</v>
      </c>
      <c r="AA220" s="877">
        <v>195</v>
      </c>
      <c r="AB220" s="877">
        <v>195</v>
      </c>
      <c r="AC220" s="877">
        <v>195</v>
      </c>
      <c r="AD220" s="877">
        <v>85</v>
      </c>
      <c r="AE220" s="877">
        <v>0</v>
      </c>
      <c r="AF220" s="877">
        <v>0</v>
      </c>
      <c r="AG220" s="877">
        <v>0</v>
      </c>
      <c r="AH220" s="877">
        <v>0</v>
      </c>
      <c r="AI220" s="877">
        <v>0</v>
      </c>
      <c r="AJ220" s="877">
        <v>0</v>
      </c>
      <c r="AK220" s="877">
        <v>0</v>
      </c>
      <c r="AL220" s="877">
        <v>0</v>
      </c>
      <c r="AM220" s="877">
        <v>0</v>
      </c>
      <c r="AN220" s="877">
        <v>0</v>
      </c>
      <c r="AO220" s="877"/>
      <c r="AP220" s="50"/>
      <c r="AQ220" s="876"/>
      <c r="AR220" s="877"/>
      <c r="AS220" s="877"/>
      <c r="AT220" s="877"/>
      <c r="AU220" s="879">
        <v>547010</v>
      </c>
      <c r="AV220" s="879">
        <v>547010</v>
      </c>
      <c r="AW220" s="879">
        <v>547010</v>
      </c>
      <c r="AX220" s="879">
        <v>547010</v>
      </c>
      <c r="AY220" s="879">
        <v>547010</v>
      </c>
      <c r="AZ220" s="879">
        <v>547010</v>
      </c>
      <c r="BA220" s="879">
        <v>547010</v>
      </c>
      <c r="BB220" s="879">
        <v>547010</v>
      </c>
      <c r="BC220" s="879">
        <v>547010</v>
      </c>
      <c r="BD220" s="879">
        <v>547010</v>
      </c>
      <c r="BE220" s="879">
        <v>547010</v>
      </c>
      <c r="BF220" s="879">
        <v>547010</v>
      </c>
      <c r="BG220" s="879">
        <v>547010</v>
      </c>
      <c r="BH220" s="879">
        <v>547010</v>
      </c>
      <c r="BI220" s="879">
        <v>237352</v>
      </c>
      <c r="BJ220" s="879">
        <v>0</v>
      </c>
      <c r="BK220" s="879">
        <v>0</v>
      </c>
      <c r="BL220" s="879">
        <v>0</v>
      </c>
      <c r="BM220" s="879">
        <v>0</v>
      </c>
      <c r="BN220" s="879">
        <v>0</v>
      </c>
      <c r="BO220" s="879">
        <v>0</v>
      </c>
      <c r="BP220" s="879">
        <v>0</v>
      </c>
      <c r="BQ220" s="879">
        <v>0</v>
      </c>
      <c r="BR220" s="879">
        <v>0</v>
      </c>
      <c r="BS220" s="879">
        <v>0</v>
      </c>
      <c r="BT220" s="880">
        <v>0</v>
      </c>
    </row>
    <row r="221" spans="2:72">
      <c r="B221" s="875"/>
      <c r="C221" s="875"/>
      <c r="D221" s="875"/>
      <c r="E221" s="875"/>
      <c r="F221" s="875"/>
      <c r="G221" s="875"/>
      <c r="H221" s="875"/>
      <c r="I221" s="625"/>
      <c r="J221" s="625"/>
      <c r="K221" s="50"/>
      <c r="L221" s="876"/>
      <c r="M221" s="877"/>
      <c r="N221" s="877"/>
      <c r="O221" s="877"/>
      <c r="P221" s="877"/>
      <c r="Q221" s="877"/>
      <c r="R221" s="877"/>
      <c r="S221" s="877"/>
      <c r="T221" s="877"/>
      <c r="U221" s="877"/>
      <c r="V221" s="877"/>
      <c r="W221" s="877"/>
      <c r="X221" s="877"/>
      <c r="Y221" s="877"/>
      <c r="Z221" s="877"/>
      <c r="AA221" s="877"/>
      <c r="AB221" s="877"/>
      <c r="AC221" s="877"/>
      <c r="AD221" s="877"/>
      <c r="AE221" s="877"/>
      <c r="AF221" s="877"/>
      <c r="AG221" s="877"/>
      <c r="AH221" s="877"/>
      <c r="AI221" s="877"/>
      <c r="AJ221" s="877"/>
      <c r="AK221" s="877"/>
      <c r="AL221" s="877"/>
      <c r="AM221" s="877"/>
      <c r="AN221" s="877"/>
      <c r="AO221" s="877"/>
      <c r="AP221" s="50"/>
      <c r="AQ221" s="876"/>
      <c r="AR221" s="877"/>
      <c r="AS221" s="877"/>
      <c r="AT221" s="877"/>
      <c r="AU221" s="877"/>
      <c r="AV221" s="877"/>
      <c r="AW221" s="877"/>
      <c r="AX221" s="877"/>
      <c r="AY221" s="877"/>
      <c r="AZ221" s="877"/>
      <c r="BA221" s="877"/>
      <c r="BB221" s="877"/>
      <c r="BC221" s="877"/>
      <c r="BD221" s="877"/>
      <c r="BE221" s="877"/>
      <c r="BF221" s="877"/>
      <c r="BG221" s="877"/>
      <c r="BH221" s="877"/>
      <c r="BI221" s="877"/>
      <c r="BJ221" s="877"/>
      <c r="BK221" s="877"/>
      <c r="BL221" s="877"/>
      <c r="BM221" s="877"/>
      <c r="BN221" s="877"/>
      <c r="BO221" s="877"/>
      <c r="BP221" s="877"/>
      <c r="BQ221" s="877"/>
      <c r="BR221" s="877"/>
      <c r="BS221" s="877"/>
      <c r="BT221" s="878"/>
    </row>
    <row r="222" spans="2:72">
      <c r="B222" s="875"/>
      <c r="C222" s="875"/>
      <c r="D222" s="875"/>
      <c r="E222" s="875"/>
      <c r="F222" s="875"/>
      <c r="G222" s="875"/>
      <c r="H222" s="875"/>
      <c r="I222" s="625"/>
      <c r="J222" s="625"/>
      <c r="K222" s="50"/>
      <c r="L222" s="876"/>
      <c r="M222" s="877"/>
      <c r="N222" s="877"/>
      <c r="O222" s="877"/>
      <c r="P222" s="877"/>
      <c r="Q222" s="877"/>
      <c r="R222" s="877"/>
      <c r="S222" s="877"/>
      <c r="T222" s="877"/>
      <c r="U222" s="877"/>
      <c r="V222" s="877"/>
      <c r="W222" s="877"/>
      <c r="X222" s="877"/>
      <c r="Y222" s="877"/>
      <c r="Z222" s="877"/>
      <c r="AA222" s="877"/>
      <c r="AB222" s="877"/>
      <c r="AC222" s="877"/>
      <c r="AD222" s="877"/>
      <c r="AE222" s="877"/>
      <c r="AF222" s="877"/>
      <c r="AG222" s="877"/>
      <c r="AH222" s="877"/>
      <c r="AI222" s="877"/>
      <c r="AJ222" s="877"/>
      <c r="AK222" s="877"/>
      <c r="AL222" s="877"/>
      <c r="AM222" s="877"/>
      <c r="AN222" s="877"/>
      <c r="AO222" s="877"/>
      <c r="AP222" s="50"/>
      <c r="AQ222" s="876"/>
      <c r="AR222" s="877"/>
      <c r="AS222" s="877"/>
      <c r="AT222" s="877"/>
      <c r="AU222" s="877"/>
      <c r="AV222" s="877"/>
      <c r="AW222" s="877"/>
      <c r="AX222" s="877"/>
      <c r="AY222" s="877"/>
      <c r="AZ222" s="877"/>
      <c r="BA222" s="877"/>
      <c r="BB222" s="877"/>
      <c r="BC222" s="877"/>
      <c r="BD222" s="877"/>
      <c r="BE222" s="877"/>
      <c r="BF222" s="877"/>
      <c r="BG222" s="877"/>
      <c r="BH222" s="877"/>
      <c r="BI222" s="877"/>
      <c r="BJ222" s="877"/>
      <c r="BK222" s="877"/>
      <c r="BL222" s="877"/>
      <c r="BM222" s="877"/>
      <c r="BN222" s="877"/>
      <c r="BO222" s="877"/>
      <c r="BP222" s="877"/>
      <c r="BQ222" s="877"/>
      <c r="BR222" s="877"/>
      <c r="BS222" s="877"/>
      <c r="BT222" s="878"/>
    </row>
    <row r="223" spans="2:72">
      <c r="B223" s="875"/>
      <c r="C223" s="875"/>
      <c r="D223" s="875"/>
      <c r="E223" s="875"/>
      <c r="F223" s="875"/>
      <c r="G223" s="875"/>
      <c r="H223" s="875"/>
      <c r="I223" s="625"/>
      <c r="J223" s="625"/>
      <c r="K223" s="50"/>
      <c r="L223" s="876"/>
      <c r="M223" s="877"/>
      <c r="N223" s="877"/>
      <c r="O223" s="877"/>
      <c r="P223" s="877"/>
      <c r="Q223" s="877"/>
      <c r="R223" s="877"/>
      <c r="S223" s="877"/>
      <c r="T223" s="877"/>
      <c r="U223" s="877"/>
      <c r="V223" s="877"/>
      <c r="W223" s="877"/>
      <c r="X223" s="877"/>
      <c r="Y223" s="877"/>
      <c r="Z223" s="877"/>
      <c r="AA223" s="877"/>
      <c r="AB223" s="877"/>
      <c r="AC223" s="877"/>
      <c r="AD223" s="877"/>
      <c r="AE223" s="877"/>
      <c r="AF223" s="877"/>
      <c r="AG223" s="877"/>
      <c r="AH223" s="877"/>
      <c r="AI223" s="877"/>
      <c r="AJ223" s="877"/>
      <c r="AK223" s="877"/>
      <c r="AL223" s="877"/>
      <c r="AM223" s="877"/>
      <c r="AN223" s="877"/>
      <c r="AO223" s="877"/>
      <c r="AP223" s="50"/>
      <c r="AQ223" s="876"/>
      <c r="AR223" s="877"/>
      <c r="AS223" s="877"/>
      <c r="AT223" s="877"/>
      <c r="AU223" s="877"/>
      <c r="AV223" s="877"/>
      <c r="AW223" s="877"/>
      <c r="AX223" s="877"/>
      <c r="AY223" s="877"/>
      <c r="AZ223" s="877"/>
      <c r="BA223" s="877"/>
      <c r="BB223" s="877"/>
      <c r="BC223" s="877"/>
      <c r="BD223" s="877"/>
      <c r="BE223" s="877"/>
      <c r="BF223" s="877"/>
      <c r="BG223" s="877"/>
      <c r="BH223" s="877"/>
      <c r="BI223" s="877"/>
      <c r="BJ223" s="877"/>
      <c r="BK223" s="877"/>
      <c r="BL223" s="877"/>
      <c r="BM223" s="877"/>
      <c r="BN223" s="877"/>
      <c r="BO223" s="877"/>
      <c r="BP223" s="877"/>
      <c r="BQ223" s="877"/>
      <c r="BR223" s="877"/>
      <c r="BS223" s="877"/>
      <c r="BT223" s="878"/>
    </row>
    <row r="224" spans="2:72">
      <c r="B224" s="875"/>
      <c r="C224" s="875"/>
      <c r="D224" s="875"/>
      <c r="E224" s="875"/>
      <c r="F224" s="875"/>
      <c r="G224" s="875"/>
      <c r="H224" s="875"/>
      <c r="I224" s="625"/>
      <c r="J224" s="625"/>
      <c r="K224" s="50"/>
      <c r="L224" s="876"/>
      <c r="M224" s="877"/>
      <c r="N224" s="877"/>
      <c r="O224" s="877"/>
      <c r="P224" s="877"/>
      <c r="Q224" s="877"/>
      <c r="R224" s="877"/>
      <c r="S224" s="877"/>
      <c r="T224" s="877"/>
      <c r="U224" s="877"/>
      <c r="V224" s="877"/>
      <c r="W224" s="877"/>
      <c r="X224" s="877"/>
      <c r="Y224" s="877"/>
      <c r="Z224" s="877"/>
      <c r="AA224" s="877"/>
      <c r="AB224" s="877"/>
      <c r="AC224" s="877"/>
      <c r="AD224" s="877"/>
      <c r="AE224" s="877"/>
      <c r="AF224" s="877"/>
      <c r="AG224" s="877"/>
      <c r="AH224" s="877"/>
      <c r="AI224" s="877"/>
      <c r="AJ224" s="877"/>
      <c r="AK224" s="877"/>
      <c r="AL224" s="877"/>
      <c r="AM224" s="877"/>
      <c r="AN224" s="877"/>
      <c r="AO224" s="877"/>
      <c r="AP224" s="50"/>
      <c r="AQ224" s="876"/>
      <c r="AR224" s="877"/>
      <c r="AS224" s="877"/>
      <c r="AT224" s="877"/>
      <c r="AU224" s="877"/>
      <c r="AV224" s="877"/>
      <c r="AW224" s="877"/>
      <c r="AX224" s="877"/>
      <c r="AY224" s="877"/>
      <c r="AZ224" s="877"/>
      <c r="BA224" s="877"/>
      <c r="BB224" s="877"/>
      <c r="BC224" s="877"/>
      <c r="BD224" s="877"/>
      <c r="BE224" s="877"/>
      <c r="BF224" s="877"/>
      <c r="BG224" s="877"/>
      <c r="BH224" s="877"/>
      <c r="BI224" s="877"/>
      <c r="BJ224" s="877"/>
      <c r="BK224" s="877"/>
      <c r="BL224" s="877"/>
      <c r="BM224" s="877"/>
      <c r="BN224" s="877"/>
      <c r="BO224" s="877"/>
      <c r="BP224" s="877"/>
      <c r="BQ224" s="877"/>
      <c r="BR224" s="877"/>
      <c r="BS224" s="877"/>
      <c r="BT224" s="878"/>
    </row>
    <row r="225" spans="11:11">
      <c r="K225" s="12"/>
    </row>
    <row r="226" spans="11:11">
      <c r="K226" s="12"/>
    </row>
    <row r="227" spans="11:11">
      <c r="K227" s="12"/>
    </row>
    <row r="228" spans="11:11">
      <c r="K228" s="12"/>
    </row>
    <row r="229" spans="11:11">
      <c r="K229" s="12"/>
    </row>
    <row r="230" spans="11:11">
      <c r="K230" s="12"/>
    </row>
    <row r="231" spans="11:11">
      <c r="K231" s="12"/>
    </row>
    <row r="232" spans="11:11">
      <c r="K232" s="12"/>
    </row>
    <row r="233" spans="11:11">
      <c r="K233" s="12"/>
    </row>
    <row r="234" spans="11:11">
      <c r="K234" s="12"/>
    </row>
    <row r="235" spans="11:11">
      <c r="K235" s="12"/>
    </row>
    <row r="236" spans="11:11">
      <c r="K236" s="12"/>
    </row>
    <row r="237" spans="11:11">
      <c r="K237" s="12"/>
    </row>
    <row r="238" spans="11:11">
      <c r="K238" s="12"/>
    </row>
    <row r="239" spans="11:11">
      <c r="K239" s="12"/>
    </row>
    <row r="240" spans="11:11">
      <c r="K240" s="12"/>
    </row>
    <row r="241" spans="11:11">
      <c r="K241" s="12"/>
    </row>
    <row r="242" spans="11:11">
      <c r="K242" s="12"/>
    </row>
    <row r="243" spans="11:11">
      <c r="K243" s="12"/>
    </row>
    <row r="244" spans="11:11">
      <c r="K244" s="12"/>
    </row>
    <row r="245" spans="11:11">
      <c r="K245" s="12"/>
    </row>
    <row r="246" spans="11:11">
      <c r="K246" s="12"/>
    </row>
    <row r="247" spans="11:11">
      <c r="K247" s="12"/>
    </row>
    <row r="248" spans="11:11">
      <c r="K248" s="12"/>
    </row>
    <row r="249" spans="11:11">
      <c r="K249" s="12"/>
    </row>
    <row r="250" spans="11:11">
      <c r="K250" s="12"/>
    </row>
    <row r="251" spans="11:11">
      <c r="K251" s="12"/>
    </row>
    <row r="252" spans="11:11">
      <c r="K252" s="12"/>
    </row>
    <row r="253" spans="11:11">
      <c r="K253" s="12"/>
    </row>
    <row r="254" spans="11:11">
      <c r="K254" s="12"/>
    </row>
    <row r="255" spans="11:11">
      <c r="K255" s="12"/>
    </row>
    <row r="256" spans="11:11">
      <c r="K256" s="12"/>
    </row>
    <row r="257" spans="11:11">
      <c r="K257" s="12"/>
    </row>
    <row r="258" spans="11:11">
      <c r="K258" s="12"/>
    </row>
    <row r="259" spans="11:11">
      <c r="K259" s="12"/>
    </row>
    <row r="260" spans="11:11">
      <c r="K260" s="12"/>
    </row>
    <row r="261" spans="11:11">
      <c r="K261" s="12"/>
    </row>
    <row r="262" spans="11:11">
      <c r="K262" s="12"/>
    </row>
    <row r="263" spans="11:11">
      <c r="K263" s="12"/>
    </row>
    <row r="264" spans="11:11">
      <c r="K264" s="12"/>
    </row>
    <row r="265" spans="11:11">
      <c r="K265" s="12"/>
    </row>
    <row r="266" spans="11:11">
      <c r="K266" s="12"/>
    </row>
    <row r="267" spans="11:11">
      <c r="K267" s="12"/>
    </row>
    <row r="268" spans="11:11">
      <c r="K268" s="12"/>
    </row>
    <row r="269" spans="11:11">
      <c r="K269" s="12"/>
    </row>
    <row r="270" spans="11:11">
      <c r="K270" s="12"/>
    </row>
    <row r="271" spans="11:11">
      <c r="K271" s="12"/>
    </row>
    <row r="272" spans="11:11">
      <c r="K272" s="12"/>
    </row>
    <row r="273" spans="11:11">
      <c r="K273" s="12"/>
    </row>
    <row r="274" spans="11:11">
      <c r="K274" s="12"/>
    </row>
    <row r="275" spans="11:11">
      <c r="K275" s="12"/>
    </row>
    <row r="276" spans="11:11">
      <c r="K276" s="12"/>
    </row>
    <row r="277" spans="11:11">
      <c r="K277" s="12"/>
    </row>
    <row r="278" spans="11:11">
      <c r="K278" s="12"/>
    </row>
    <row r="279" spans="11:11">
      <c r="K279" s="12"/>
    </row>
    <row r="280" spans="11:11">
      <c r="K280" s="12"/>
    </row>
    <row r="281" spans="11:11">
      <c r="K281" s="12"/>
    </row>
    <row r="282" spans="11:11">
      <c r="K282" s="12"/>
    </row>
    <row r="283" spans="11:11">
      <c r="K283" s="12"/>
    </row>
    <row r="284" spans="11:11">
      <c r="K284" s="12"/>
    </row>
    <row r="285" spans="11:11">
      <c r="K285" s="12"/>
    </row>
    <row r="286" spans="11:11">
      <c r="K286" s="12"/>
    </row>
    <row r="287" spans="11:11">
      <c r="K287" s="12"/>
    </row>
    <row r="288" spans="11:11">
      <c r="K288" s="12"/>
    </row>
    <row r="289" spans="11:11">
      <c r="K289" s="12"/>
    </row>
    <row r="290" spans="11:11">
      <c r="K290" s="12"/>
    </row>
    <row r="291" spans="11:11">
      <c r="K291" s="12"/>
    </row>
    <row r="292" spans="11:11">
      <c r="K292" s="12"/>
    </row>
    <row r="293" spans="11:11">
      <c r="K293" s="12"/>
    </row>
    <row r="294" spans="11:11">
      <c r="K294" s="12"/>
    </row>
    <row r="295" spans="11:11">
      <c r="K295" s="12"/>
    </row>
    <row r="296" spans="11:11">
      <c r="K296" s="12"/>
    </row>
    <row r="297" spans="11:11">
      <c r="K297" s="12"/>
    </row>
    <row r="298" spans="11:11">
      <c r="K298" s="12"/>
    </row>
    <row r="299" spans="11:11">
      <c r="K299" s="12"/>
    </row>
    <row r="300" spans="11:11">
      <c r="K300" s="12"/>
    </row>
    <row r="301" spans="11:11">
      <c r="K301" s="12"/>
    </row>
    <row r="302" spans="11:11">
      <c r="K302" s="12"/>
    </row>
    <row r="303" spans="11:11">
      <c r="K303" s="12"/>
    </row>
    <row r="304" spans="11:11">
      <c r="K304" s="12"/>
    </row>
    <row r="305" spans="11:11">
      <c r="K305" s="12"/>
    </row>
    <row r="306" spans="11:11">
      <c r="K306" s="12"/>
    </row>
    <row r="307" spans="11:11">
      <c r="K307" s="12"/>
    </row>
    <row r="308" spans="11:11">
      <c r="K308" s="12"/>
    </row>
    <row r="309" spans="11:11">
      <c r="K309" s="12"/>
    </row>
    <row r="310" spans="11:11">
      <c r="K310" s="12"/>
    </row>
    <row r="311" spans="11:11">
      <c r="K311" s="12"/>
    </row>
    <row r="312" spans="11:11">
      <c r="K312" s="12"/>
    </row>
    <row r="313" spans="11:11">
      <c r="K313" s="12"/>
    </row>
    <row r="314" spans="11:11">
      <c r="K314" s="12"/>
    </row>
    <row r="315" spans="11:11">
      <c r="K315" s="12"/>
    </row>
    <row r="316" spans="11:11">
      <c r="K316" s="12"/>
    </row>
    <row r="317" spans="11:11">
      <c r="K317" s="12"/>
    </row>
    <row r="318" spans="11:11">
      <c r="K318" s="12"/>
    </row>
    <row r="319" spans="11:11">
      <c r="K319" s="12"/>
    </row>
    <row r="320" spans="11:11">
      <c r="K320" s="12"/>
    </row>
    <row r="321" spans="11:11">
      <c r="K321" s="12"/>
    </row>
    <row r="322" spans="11:11">
      <c r="K322" s="12"/>
    </row>
    <row r="323" spans="11:11">
      <c r="K323" s="12"/>
    </row>
    <row r="324" spans="11:11">
      <c r="K324" s="12"/>
    </row>
    <row r="325" spans="11:11">
      <c r="K325" s="12"/>
    </row>
    <row r="326" spans="11:11">
      <c r="K326" s="12"/>
    </row>
    <row r="327" spans="11:11">
      <c r="K327" s="12"/>
    </row>
    <row r="328" spans="11:11">
      <c r="K328" s="12"/>
    </row>
    <row r="329" spans="11:11">
      <c r="K329" s="12"/>
    </row>
  </sheetData>
  <autoFilter ref="C26:BT220" xr:uid="{00000000-0009-0000-0000-00000C000000}">
    <sortState xmlns:xlrd2="http://schemas.microsoft.com/office/spreadsheetml/2017/richdata2" ref="C26:BT42">
      <sortCondition ref="H25"/>
    </sortState>
  </autoFilter>
  <mergeCells count="1">
    <mergeCell ref="C24:G24"/>
  </mergeCells>
  <conditionalFormatting sqref="L27:AM50 AQ27:BT51 L121:AM144 AQ121:BT144 L222:AM224 L145:P155 AQ145:AU145 Q221:AM221 P156:AM220">
    <cfRule type="cellIs" dxfId="31" priority="32" operator="equal">
      <formula>0</formula>
    </cfRule>
  </conditionalFormatting>
  <conditionalFormatting sqref="L55:AM67 AQ55:BT68">
    <cfRule type="cellIs" dxfId="30" priority="31" operator="equal">
      <formula>0</formula>
    </cfRule>
  </conditionalFormatting>
  <conditionalFormatting sqref="L73:AM76 AQ73:BT76">
    <cfRule type="cellIs" dxfId="29" priority="30" operator="equal">
      <formula>0</formula>
    </cfRule>
  </conditionalFormatting>
  <conditionalFormatting sqref="L51:AM51">
    <cfRule type="cellIs" dxfId="28" priority="29" operator="equal">
      <formula>0</formula>
    </cfRule>
  </conditionalFormatting>
  <conditionalFormatting sqref="L68:AM68">
    <cfRule type="cellIs" dxfId="27" priority="28" operator="equal">
      <formula>0</formula>
    </cfRule>
  </conditionalFormatting>
  <conditionalFormatting sqref="L52:AM54 AQ52:BT54">
    <cfRule type="cellIs" dxfId="26" priority="27" operator="equal">
      <formula>0</formula>
    </cfRule>
  </conditionalFormatting>
  <conditionalFormatting sqref="AQ69:BT72">
    <cfRule type="cellIs" dxfId="25" priority="26" operator="equal">
      <formula>0</formula>
    </cfRule>
  </conditionalFormatting>
  <conditionalFormatting sqref="L69:AM72">
    <cfRule type="cellIs" dxfId="24" priority="25" operator="equal">
      <formula>0</formula>
    </cfRule>
  </conditionalFormatting>
  <conditionalFormatting sqref="L77:AM119 AQ77:BT119 AQ222:BT224 AQ146:AU155">
    <cfRule type="cellIs" dxfId="23" priority="24" operator="equal">
      <formula>0</formula>
    </cfRule>
  </conditionalFormatting>
  <conditionalFormatting sqref="L120:AM120 AQ120:BT120">
    <cfRule type="cellIs" dxfId="22" priority="23" operator="equal">
      <formula>0</formula>
    </cfRule>
  </conditionalFormatting>
  <conditionalFormatting sqref="Q145:AM155">
    <cfRule type="cellIs" dxfId="21" priority="22" operator="equal">
      <formula>0</formula>
    </cfRule>
  </conditionalFormatting>
  <conditionalFormatting sqref="Q145:AM150">
    <cfRule type="cellIs" dxfId="20" priority="21" operator="equal">
      <formula>0</formula>
    </cfRule>
  </conditionalFormatting>
  <conditionalFormatting sqref="Q151:AM155">
    <cfRule type="cellIs" dxfId="19" priority="20" operator="equal">
      <formula>0</formula>
    </cfRule>
  </conditionalFormatting>
  <conditionalFormatting sqref="AV155:BT155">
    <cfRule type="cellIs" dxfId="18" priority="19" operator="equal">
      <formula>0</formula>
    </cfRule>
  </conditionalFormatting>
  <conditionalFormatting sqref="AV145:BT146">
    <cfRule type="cellIs" dxfId="17" priority="18" operator="equal">
      <formula>0</formula>
    </cfRule>
  </conditionalFormatting>
  <conditionalFormatting sqref="AV147:BT155">
    <cfRule type="cellIs" dxfId="16" priority="17" operator="equal">
      <formula>0</formula>
    </cfRule>
  </conditionalFormatting>
  <conditionalFormatting sqref="L156:P221">
    <cfRule type="cellIs" dxfId="15" priority="16" operator="equal">
      <formula>0</formula>
    </cfRule>
  </conditionalFormatting>
  <conditionalFormatting sqref="AQ156:AU221">
    <cfRule type="cellIs" dxfId="14" priority="15" operator="equal">
      <formula>0</formula>
    </cfRule>
  </conditionalFormatting>
  <conditionalFormatting sqref="AV156:BT221">
    <cfRule type="cellIs" dxfId="13" priority="14" operator="equal">
      <formula>0</formula>
    </cfRule>
  </conditionalFormatting>
  <conditionalFormatting sqref="AV156:BT221">
    <cfRule type="cellIs" dxfId="12" priority="13" operator="equal">
      <formula>0</formula>
    </cfRule>
  </conditionalFormatting>
  <conditionalFormatting sqref="AN27:AO50 AN121:AO144 AN156:AO224">
    <cfRule type="cellIs" dxfId="11" priority="12" operator="equal">
      <formula>0</formula>
    </cfRule>
  </conditionalFormatting>
  <conditionalFormatting sqref="AN55:AO67">
    <cfRule type="cellIs" dxfId="10" priority="11" operator="equal">
      <formula>0</formula>
    </cfRule>
  </conditionalFormatting>
  <conditionalFormatting sqref="AN73:AO76">
    <cfRule type="cellIs" dxfId="9" priority="10" operator="equal">
      <formula>0</formula>
    </cfRule>
  </conditionalFormatting>
  <conditionalFormatting sqref="AN51:AO51">
    <cfRule type="cellIs" dxfId="8" priority="9" operator="equal">
      <formula>0</formula>
    </cfRule>
  </conditionalFormatting>
  <conditionalFormatting sqref="AN68:AO68">
    <cfRule type="cellIs" dxfId="7" priority="8" operator="equal">
      <formula>0</formula>
    </cfRule>
  </conditionalFormatting>
  <conditionalFormatting sqref="AN52:AO54">
    <cfRule type="cellIs" dxfId="6" priority="7" operator="equal">
      <formula>0</formula>
    </cfRule>
  </conditionalFormatting>
  <conditionalFormatting sqref="AN69:AO72">
    <cfRule type="cellIs" dxfId="5" priority="6" operator="equal">
      <formula>0</formula>
    </cfRule>
  </conditionalFormatting>
  <conditionalFormatting sqref="AN77:AO119">
    <cfRule type="cellIs" dxfId="4" priority="5" operator="equal">
      <formula>0</formula>
    </cfRule>
  </conditionalFormatting>
  <conditionalFormatting sqref="AN120:AO120">
    <cfRule type="cellIs" dxfId="3" priority="4" operator="equal">
      <formula>0</formula>
    </cfRule>
  </conditionalFormatting>
  <conditionalFormatting sqref="AN145:AO155">
    <cfRule type="cellIs" dxfId="2" priority="3" operator="equal">
      <formula>0</formula>
    </cfRule>
  </conditionalFormatting>
  <conditionalFormatting sqref="AN145:AO150">
    <cfRule type="cellIs" dxfId="1" priority="2" operator="equal">
      <formula>0</formula>
    </cfRule>
  </conditionalFormatting>
  <conditionalFormatting sqref="AN151:AO155">
    <cfRule type="cellIs" dxfId="0" priority="1" operator="equal">
      <formula>0</formula>
    </cfRule>
  </conditionalFormatting>
  <pageMargins left="0.7" right="0.7" top="0.75" bottom="0.75" header="0.3" footer="0.3"/>
  <pageSetup scale="16"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0000000}">
          <x14:formula1>
            <xm:f>DropDownList!$G$2:$G$11</xm:f>
          </x14:formula1>
          <xm:sqref>I330:I1048576</xm:sqref>
        </x14:dataValidation>
        <x14:dataValidation type="list" allowBlank="1" showInputMessage="1" showErrorMessage="1" xr:uid="{00000000-0002-0000-0C00-000001000000}">
          <x14:formula1>
            <xm:f>DropDownList!$H$2:$H$3</xm:f>
          </x14:formula1>
          <xm:sqref>J330:J1048576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B193"/>
  <sheetViews>
    <sheetView topLeftCell="C139" zoomScale="70" zoomScaleNormal="70" workbookViewId="0">
      <selection activeCell="J176" sqref="J176"/>
    </sheetView>
  </sheetViews>
  <sheetFormatPr defaultColWidth="9" defaultRowHeight="15"/>
  <cols>
    <col min="1" max="1" width="4.5703125" style="12" customWidth="1"/>
    <col min="2" max="2" width="19.5703125" style="11" customWidth="1"/>
    <col min="3" max="3" width="31" style="12" customWidth="1"/>
    <col min="4" max="4" width="5" style="12" customWidth="1"/>
    <col min="5" max="5" width="14.28515625" style="12" customWidth="1"/>
    <col min="6" max="6" width="15" style="12" customWidth="1"/>
    <col min="7" max="7" width="11.42578125" style="12" customWidth="1"/>
    <col min="8" max="8" width="13" style="18" customWidth="1"/>
    <col min="9" max="10" width="14" style="12" customWidth="1"/>
    <col min="11" max="11" width="18" style="12" customWidth="1"/>
    <col min="12" max="12" width="19" style="12" customWidth="1"/>
    <col min="13" max="13" width="17" style="12" customWidth="1"/>
    <col min="14" max="14" width="16" style="12" customWidth="1"/>
    <col min="15" max="16" width="14.5703125" style="12" customWidth="1"/>
    <col min="17" max="17" width="14" style="12" customWidth="1"/>
    <col min="18" max="18" width="15.5703125" style="12" customWidth="1"/>
    <col min="19" max="19" width="14" style="12" customWidth="1"/>
    <col min="20" max="22" width="15" style="12" customWidth="1"/>
    <col min="23" max="23" width="16.28515625" style="12" customWidth="1"/>
    <col min="24" max="24" width="4" style="12" customWidth="1"/>
    <col min="25" max="16384" width="9" style="12"/>
  </cols>
  <sheetData>
    <row r="1" spans="1:28" ht="153" customHeight="1">
      <c r="E1" s="1"/>
      <c r="G1" s="1"/>
      <c r="I1" s="1"/>
      <c r="J1" s="1"/>
      <c r="K1" s="1"/>
      <c r="L1" s="1"/>
      <c r="M1" s="1"/>
      <c r="N1" s="1"/>
      <c r="O1" s="1"/>
      <c r="W1" s="1"/>
      <c r="X1" s="1"/>
      <c r="Y1" s="1"/>
      <c r="Z1" s="1"/>
      <c r="AA1" s="1"/>
    </row>
    <row r="3" spans="1:28" ht="14.25" customHeight="1" thickBot="1">
      <c r="B3" s="23"/>
      <c r="C3" s="56"/>
      <c r="D3" s="56"/>
      <c r="E3" s="57"/>
      <c r="F3" s="57"/>
      <c r="G3" s="57"/>
      <c r="H3" s="57"/>
      <c r="I3" s="57"/>
      <c r="J3" s="57"/>
      <c r="K3" s="57"/>
      <c r="L3" s="57"/>
      <c r="M3" s="57"/>
      <c r="N3" s="57"/>
      <c r="O3" s="57"/>
      <c r="P3" s="57"/>
      <c r="Q3" s="57"/>
      <c r="R3" s="57"/>
      <c r="S3" s="57"/>
      <c r="T3" s="57"/>
      <c r="U3" s="57"/>
      <c r="V3" s="57"/>
      <c r="W3" s="57"/>
      <c r="Z3" s="2"/>
    </row>
    <row r="4" spans="1:28" s="9" customFormat="1" ht="30" customHeight="1" thickBot="1">
      <c r="B4" s="117" t="s">
        <v>171</v>
      </c>
      <c r="C4" s="124" t="s">
        <v>175</v>
      </c>
      <c r="D4" s="17"/>
      <c r="E4" s="17"/>
      <c r="F4" s="17"/>
      <c r="G4" s="174"/>
      <c r="H4" s="175"/>
      <c r="I4" s="176"/>
      <c r="J4" s="176"/>
      <c r="K4" s="176"/>
      <c r="L4" s="176"/>
      <c r="M4" s="176"/>
      <c r="N4" s="174"/>
      <c r="O4" s="174"/>
      <c r="P4" s="174"/>
      <c r="Q4" s="174"/>
      <c r="R4" s="174"/>
      <c r="S4" s="174"/>
      <c r="T4" s="174"/>
      <c r="U4" s="174"/>
      <c r="V4" s="174"/>
      <c r="W4" s="177"/>
    </row>
    <row r="5" spans="1:28" s="9" customFormat="1" ht="25.5" customHeight="1" thickBot="1">
      <c r="B5" s="48"/>
      <c r="C5" s="127" t="s">
        <v>172</v>
      </c>
      <c r="D5" s="174"/>
      <c r="E5" s="174"/>
      <c r="F5" s="17"/>
      <c r="G5" s="174"/>
      <c r="H5" s="175"/>
      <c r="I5" s="176"/>
      <c r="J5" s="176"/>
      <c r="K5" s="176"/>
      <c r="L5" s="176"/>
      <c r="M5" s="176"/>
      <c r="N5" s="174"/>
      <c r="O5" s="174"/>
      <c r="P5" s="174"/>
      <c r="Q5" s="174"/>
      <c r="R5" s="174"/>
      <c r="S5" s="174"/>
      <c r="T5" s="174"/>
      <c r="U5" s="174"/>
      <c r="V5" s="174"/>
      <c r="W5" s="17"/>
    </row>
    <row r="6" spans="1:28" s="9" customFormat="1" ht="31.5" customHeight="1" thickBot="1">
      <c r="B6" s="86"/>
      <c r="C6" s="595" t="s">
        <v>548</v>
      </c>
      <c r="D6" s="174"/>
      <c r="E6" s="174"/>
      <c r="F6" s="17"/>
      <c r="G6" s="174"/>
      <c r="H6" s="175"/>
      <c r="I6" s="176"/>
      <c r="J6" s="176"/>
      <c r="K6" s="176"/>
      <c r="L6" s="176"/>
      <c r="M6" s="176"/>
      <c r="N6" s="174"/>
      <c r="O6" s="174"/>
      <c r="P6" s="174"/>
      <c r="Q6" s="174"/>
      <c r="R6" s="174"/>
      <c r="S6" s="174"/>
      <c r="T6" s="174"/>
      <c r="U6" s="174"/>
      <c r="V6" s="174"/>
      <c r="W6" s="17"/>
    </row>
    <row r="7" spans="1:28" s="9" customFormat="1" ht="25.35" customHeight="1">
      <c r="B7" s="86"/>
      <c r="C7" s="174"/>
      <c r="D7" s="174"/>
      <c r="E7" s="174"/>
      <c r="F7" s="17"/>
      <c r="G7" s="174"/>
      <c r="H7" s="175"/>
      <c r="I7" s="176"/>
      <c r="J7" s="176"/>
      <c r="K7" s="176"/>
      <c r="L7" s="176"/>
      <c r="M7" s="176"/>
      <c r="N7" s="174"/>
      <c r="O7" s="174"/>
      <c r="P7" s="174"/>
      <c r="Q7" s="174"/>
      <c r="R7" s="174"/>
      <c r="S7" s="174"/>
      <c r="T7" s="174"/>
      <c r="U7" s="174"/>
      <c r="V7" s="174"/>
      <c r="W7" s="17"/>
    </row>
    <row r="8" spans="1:28" s="9" customFormat="1" ht="36" customHeight="1">
      <c r="A8" s="26"/>
      <c r="B8" s="114" t="s">
        <v>502</v>
      </c>
      <c r="C8" s="1057" t="s">
        <v>651</v>
      </c>
      <c r="D8" s="1057"/>
      <c r="E8" s="1057"/>
      <c r="F8" s="1057"/>
      <c r="G8" s="1057"/>
      <c r="H8" s="1057"/>
      <c r="I8" s="1057"/>
      <c r="J8" s="1057"/>
      <c r="K8" s="1057"/>
      <c r="L8" s="1057"/>
      <c r="M8" s="1057"/>
      <c r="N8" s="1057"/>
      <c r="O8" s="1057"/>
      <c r="P8" s="1057"/>
      <c r="Q8" s="1057"/>
      <c r="R8" s="1057"/>
      <c r="S8" s="1057"/>
      <c r="T8" s="103"/>
      <c r="U8" s="103"/>
      <c r="V8" s="103"/>
      <c r="W8" s="103"/>
    </row>
    <row r="9" spans="1:28" s="9" customFormat="1" ht="47.1" customHeight="1">
      <c r="B9" s="55"/>
      <c r="C9" s="1006" t="s">
        <v>662</v>
      </c>
      <c r="D9" s="1006"/>
      <c r="E9" s="1006"/>
      <c r="F9" s="1006"/>
      <c r="G9" s="1006"/>
      <c r="H9" s="1006"/>
      <c r="I9" s="1006"/>
      <c r="J9" s="1006"/>
      <c r="K9" s="1006"/>
      <c r="L9" s="1006"/>
      <c r="M9" s="1006"/>
      <c r="N9" s="1006"/>
      <c r="O9" s="1006"/>
      <c r="P9" s="1006"/>
      <c r="Q9" s="1006"/>
      <c r="R9" s="1006"/>
      <c r="S9" s="1006"/>
      <c r="T9" s="103"/>
      <c r="U9" s="103"/>
      <c r="V9" s="103"/>
      <c r="W9" s="103"/>
    </row>
    <row r="10" spans="1:28" s="9" customFormat="1" ht="38.1" customHeight="1">
      <c r="B10" s="86"/>
      <c r="C10" s="1027" t="s">
        <v>663</v>
      </c>
      <c r="D10" s="1006"/>
      <c r="E10" s="1006"/>
      <c r="F10" s="1006"/>
      <c r="G10" s="1006"/>
      <c r="H10" s="1006"/>
      <c r="I10" s="1006"/>
      <c r="J10" s="1006"/>
      <c r="K10" s="1006"/>
      <c r="L10" s="1006"/>
      <c r="M10" s="1006"/>
      <c r="N10" s="1006"/>
      <c r="O10" s="1006"/>
      <c r="P10" s="1006"/>
      <c r="Q10" s="1006"/>
      <c r="R10" s="1006"/>
      <c r="S10" s="1006"/>
      <c r="T10" s="86"/>
      <c r="U10" s="86"/>
      <c r="V10" s="86"/>
    </row>
    <row r="11" spans="1:28" ht="32.450000000000003" customHeight="1">
      <c r="B11" s="23"/>
      <c r="C11" s="23"/>
      <c r="D11" s="45"/>
      <c r="E11" s="24"/>
      <c r="F11" s="24"/>
      <c r="G11" s="24"/>
      <c r="H11" s="57"/>
      <c r="I11" s="43"/>
      <c r="J11" s="43"/>
      <c r="K11" s="43"/>
      <c r="L11" s="43"/>
      <c r="M11" s="43"/>
      <c r="N11" s="24"/>
      <c r="O11" s="24"/>
      <c r="P11" s="24"/>
      <c r="Q11" s="24"/>
      <c r="R11" s="24"/>
      <c r="S11" s="24"/>
      <c r="T11" s="24"/>
      <c r="U11" s="24"/>
      <c r="V11" s="24"/>
      <c r="W11" s="24"/>
      <c r="Y11" s="9"/>
      <c r="Z11" s="9"/>
      <c r="AA11" s="9"/>
      <c r="AB11" s="9"/>
    </row>
    <row r="12" spans="1:28" s="50" customFormat="1" ht="17.25" customHeight="1">
      <c r="B12" s="1056" t="s">
        <v>235</v>
      </c>
      <c r="C12" s="1056"/>
      <c r="D12" s="178"/>
      <c r="E12" s="179" t="s">
        <v>236</v>
      </c>
      <c r="F12" s="51"/>
      <c r="G12" s="51"/>
      <c r="H12" s="44"/>
      <c r="I12" s="51"/>
      <c r="K12" s="579" t="s">
        <v>532</v>
      </c>
      <c r="L12" s="52"/>
      <c r="M12" s="52"/>
      <c r="N12" s="52"/>
      <c r="O12" s="52"/>
      <c r="P12" s="52"/>
      <c r="Q12" s="52"/>
      <c r="R12" s="52"/>
      <c r="S12" s="52"/>
      <c r="T12" s="52"/>
      <c r="U12" s="52"/>
      <c r="V12" s="52"/>
      <c r="W12" s="52"/>
      <c r="Y12" s="9"/>
      <c r="Z12" s="9"/>
      <c r="AA12" s="9"/>
      <c r="AB12" s="9"/>
    </row>
    <row r="13" spans="1:28" s="2" customFormat="1" ht="11.25" customHeight="1">
      <c r="B13" s="21"/>
      <c r="E13" s="8"/>
      <c r="F13" s="8"/>
      <c r="G13" s="1"/>
      <c r="H13" s="18"/>
      <c r="I13" s="1"/>
      <c r="J13" s="1"/>
      <c r="K13" s="1"/>
      <c r="L13" s="1"/>
      <c r="M13" s="1"/>
      <c r="N13" s="1"/>
      <c r="O13" s="1"/>
      <c r="P13" s="12"/>
      <c r="Q13" s="12"/>
      <c r="R13" s="12"/>
      <c r="S13" s="12"/>
      <c r="T13" s="12"/>
      <c r="U13" s="12"/>
      <c r="V13" s="12"/>
      <c r="W13" s="1"/>
      <c r="Y13" s="9"/>
      <c r="Z13" s="9"/>
      <c r="AA13" s="9"/>
      <c r="AB13" s="9"/>
    </row>
    <row r="14" spans="1:28" s="9" customFormat="1" ht="63" customHeight="1">
      <c r="B14" s="198" t="s">
        <v>63</v>
      </c>
      <c r="C14" s="199" t="s">
        <v>469</v>
      </c>
      <c r="D14" s="200"/>
      <c r="E14" s="201" t="s">
        <v>62</v>
      </c>
      <c r="F14" s="201" t="s">
        <v>491</v>
      </c>
      <c r="G14" s="201" t="s">
        <v>63</v>
      </c>
      <c r="H14" s="201" t="s">
        <v>64</v>
      </c>
      <c r="I14" s="201" t="str">
        <f>'1.  LRAMVA Summary'!D53</f>
        <v>Residential</v>
      </c>
      <c r="J14" s="201" t="str">
        <f>'1.  LRAMVA Summary'!E53</f>
        <v>GS&lt;50 kW</v>
      </c>
      <c r="K14" s="201" t="str">
        <f>'1.  LRAMVA Summary'!F53</f>
        <v>GS 50 to 699 kW</v>
      </c>
      <c r="L14" s="201" t="str">
        <f>'1.  LRAMVA Summary'!G53</f>
        <v>GS 700 to 4,999 kW</v>
      </c>
      <c r="M14" s="201" t="str">
        <f>'1.  LRAMVA Summary'!H53</f>
        <v>Large Use</v>
      </c>
      <c r="N14" s="201" t="str">
        <f>'1.  LRAMVA Summary'!I53</f>
        <v>Street Lighting</v>
      </c>
      <c r="O14" s="201" t="str">
        <f>'1.  LRAMVA Summary'!J53</f>
        <v>Unmetered Scattered Load</v>
      </c>
      <c r="P14" s="201" t="str">
        <f>'1.  LRAMVA Summary'!K53</f>
        <v/>
      </c>
      <c r="Q14" s="201" t="str">
        <f>'1.  LRAMVA Summary'!L53</f>
        <v/>
      </c>
      <c r="R14" s="201" t="str">
        <f>'1.  LRAMVA Summary'!M53</f>
        <v/>
      </c>
      <c r="S14" s="201" t="str">
        <f>'1.  LRAMVA Summary'!N53</f>
        <v/>
      </c>
      <c r="T14" s="201" t="str">
        <f>'1.  LRAMVA Summary'!O53</f>
        <v/>
      </c>
      <c r="U14" s="201" t="str">
        <f>'1.  LRAMVA Summary'!P53</f>
        <v/>
      </c>
      <c r="V14" s="201" t="str">
        <f>'1.  LRAMVA Summary'!Q53</f>
        <v/>
      </c>
      <c r="W14" s="201" t="str">
        <f>'1.  LRAMVA Summary'!R53</f>
        <v>Total</v>
      </c>
    </row>
    <row r="15" spans="1:28" s="9" customFormat="1">
      <c r="B15" s="202" t="s">
        <v>44</v>
      </c>
      <c r="C15" s="202">
        <v>1.47E-2</v>
      </c>
      <c r="D15" s="203"/>
      <c r="E15" s="204">
        <v>40544</v>
      </c>
      <c r="F15" s="205">
        <v>2011</v>
      </c>
      <c r="G15" s="206" t="s">
        <v>65</v>
      </c>
      <c r="H15" s="207">
        <f>C$15/12</f>
        <v>1.225E-3</v>
      </c>
      <c r="I15" s="208">
        <f>SUM('1.  LRAMVA Summary'!D$55:D$56)*(MONTH($E15)-1)/12*$H15</f>
        <v>0</v>
      </c>
      <c r="J15" s="208">
        <f>SUM('1.  LRAMVA Summary'!E$55:E$56)*(MONTH($E15)-1)/12*$H15</f>
        <v>0</v>
      </c>
      <c r="K15" s="208">
        <f>SUM('1.  LRAMVA Summary'!F$55:F$56)*(MONTH($E15)-1)/12*$H15</f>
        <v>0</v>
      </c>
      <c r="L15" s="208">
        <f>SUM('1.  LRAMVA Summary'!G$55:G$56)*(MONTH($E15)-1)/12*$H15</f>
        <v>0</v>
      </c>
      <c r="M15" s="208">
        <f>SUM('1.  LRAMVA Summary'!H$55:H$56)*(MONTH($E15)-1)/12*$H15</f>
        <v>0</v>
      </c>
      <c r="N15" s="208">
        <f>SUM('1.  LRAMVA Summary'!I$55:I$56)*(MONTH($E15)-1)/12*$H15</f>
        <v>0</v>
      </c>
      <c r="O15" s="208">
        <f>SUM('1.  LRAMVA Summary'!J$55:J$56)*(MONTH($E15)-1)/12*$H15</f>
        <v>0</v>
      </c>
      <c r="P15" s="208">
        <f>SUM('1.  LRAMVA Summary'!K$55:K$56)*(MONTH($E15)-1)/12*$H15</f>
        <v>0</v>
      </c>
      <c r="Q15" s="208">
        <f>SUM('1.  LRAMVA Summary'!L$55:L$56)*(MONTH($E15)-1)/12*$H15</f>
        <v>0</v>
      </c>
      <c r="R15" s="208">
        <f>SUM('1.  LRAMVA Summary'!M$55:M$56)*(MONTH($E15)-1)/12*$H15</f>
        <v>0</v>
      </c>
      <c r="S15" s="208">
        <f>SUM('1.  LRAMVA Summary'!N$55:N$56)*(MONTH($E15)-1)/12*$H15</f>
        <v>0</v>
      </c>
      <c r="T15" s="208">
        <f>SUM('1.  LRAMVA Summary'!O$55:O$56)*(MONTH($E15)-1)/12*$H15</f>
        <v>0</v>
      </c>
      <c r="U15" s="208">
        <f>SUM('1.  LRAMVA Summary'!P$55:P$56)*(MONTH($E15)-1)/12*$H15</f>
        <v>0</v>
      </c>
      <c r="V15" s="208">
        <f>SUM('1.  LRAMVA Summary'!Q$55:Q$56)*(MONTH($E15)-1)/12*$H15</f>
        <v>0</v>
      </c>
      <c r="W15" s="209">
        <f>SUM(I15:V15)</f>
        <v>0</v>
      </c>
    </row>
    <row r="16" spans="1:28" s="9" customFormat="1">
      <c r="B16" s="210" t="s">
        <v>45</v>
      </c>
      <c r="C16" s="210">
        <v>1.47E-2</v>
      </c>
      <c r="D16" s="203"/>
      <c r="E16" s="204">
        <v>40575</v>
      </c>
      <c r="F16" s="205">
        <v>2011</v>
      </c>
      <c r="G16" s="206" t="s">
        <v>65</v>
      </c>
      <c r="H16" s="207">
        <f>C$15/12</f>
        <v>1.225E-3</v>
      </c>
      <c r="I16" s="208">
        <f>SUM('1.  LRAMVA Summary'!D$55:D$56)*(MONTH($E16)-1)/12*$H16</f>
        <v>0</v>
      </c>
      <c r="J16" s="208">
        <f>SUM('1.  LRAMVA Summary'!E$55:E$56)*(MONTH($E16)-1)/12*$H16</f>
        <v>0</v>
      </c>
      <c r="K16" s="208">
        <f>SUM('1.  LRAMVA Summary'!F$55:F$56)*(MONTH($E16)-1)/12*$H16</f>
        <v>0</v>
      </c>
      <c r="L16" s="208">
        <f>SUM('1.  LRAMVA Summary'!G$55:G$56)*(MONTH($E16)-1)/12*$H16</f>
        <v>0</v>
      </c>
      <c r="M16" s="208">
        <f>SUM('1.  LRAMVA Summary'!H$55:H$56)*(MONTH($E16)-1)/12*$H16</f>
        <v>0</v>
      </c>
      <c r="N16" s="208">
        <f>SUM('1.  LRAMVA Summary'!I$55:I$56)*(MONTH($E16)-1)/12*$H16</f>
        <v>0</v>
      </c>
      <c r="O16" s="208">
        <f>SUM('1.  LRAMVA Summary'!J$55:J$56)*(MONTH($E16)-1)/12*$H16</f>
        <v>0</v>
      </c>
      <c r="P16" s="208">
        <f>SUM('1.  LRAMVA Summary'!K$55:K$56)*(MONTH($E16)-1)/12*$H16</f>
        <v>0</v>
      </c>
      <c r="Q16" s="208">
        <f>SUM('1.  LRAMVA Summary'!L$55:L$56)*(MONTH($E16)-1)/12*$H16</f>
        <v>0</v>
      </c>
      <c r="R16" s="208">
        <f>SUM('1.  LRAMVA Summary'!M$55:M$56)*(MONTH($E16)-1)/12*$H16</f>
        <v>0</v>
      </c>
      <c r="S16" s="208">
        <f>SUM('1.  LRAMVA Summary'!N$55:N$56)*(MONTH($E16)-1)/12*$H16</f>
        <v>0</v>
      </c>
      <c r="T16" s="208">
        <f>SUM('1.  LRAMVA Summary'!O$55:O$56)*(MONTH($E16)-1)/12*$H16</f>
        <v>0</v>
      </c>
      <c r="U16" s="208">
        <f>SUM('1.  LRAMVA Summary'!P$55:P$56)*(MONTH($E16)-1)/12*$H16</f>
        <v>0</v>
      </c>
      <c r="V16" s="208">
        <f>SUM('1.  LRAMVA Summary'!Q$55:Q$56)*(MONTH($E16)-1)/12*$H16</f>
        <v>0</v>
      </c>
      <c r="W16" s="209">
        <f t="shared" ref="W16:W25" si="0">SUM(I16:V16)</f>
        <v>0</v>
      </c>
    </row>
    <row r="17" spans="2:23" s="9" customFormat="1">
      <c r="B17" s="210" t="s">
        <v>46</v>
      </c>
      <c r="C17" s="210">
        <v>1.47E-2</v>
      </c>
      <c r="D17" s="203"/>
      <c r="E17" s="204">
        <v>40603</v>
      </c>
      <c r="F17" s="205">
        <v>2011</v>
      </c>
      <c r="G17" s="206" t="s">
        <v>65</v>
      </c>
      <c r="H17" s="207">
        <f>C$15/12</f>
        <v>1.225E-3</v>
      </c>
      <c r="I17" s="208">
        <f>SUM('1.  LRAMVA Summary'!D$55:D$56)*(MONTH($E17)-1)/12*$H17</f>
        <v>0</v>
      </c>
      <c r="J17" s="208">
        <f>SUM('1.  LRAMVA Summary'!E$55:E$56)*(MONTH($E17)-1)/12*$H17</f>
        <v>0</v>
      </c>
      <c r="K17" s="208">
        <f>SUM('1.  LRAMVA Summary'!F$55:F$56)*(MONTH($E17)-1)/12*$H17</f>
        <v>0</v>
      </c>
      <c r="L17" s="208">
        <f>SUM('1.  LRAMVA Summary'!G$55:G$56)*(MONTH($E17)-1)/12*$H17</f>
        <v>0</v>
      </c>
      <c r="M17" s="208">
        <f>SUM('1.  LRAMVA Summary'!H$55:H$56)*(MONTH($E17)-1)/12*$H17</f>
        <v>0</v>
      </c>
      <c r="N17" s="208">
        <f>SUM('1.  LRAMVA Summary'!I$55:I$56)*(MONTH($E17)-1)/12*$H17</f>
        <v>0</v>
      </c>
      <c r="O17" s="208">
        <f>SUM('1.  LRAMVA Summary'!J$55:J$56)*(MONTH($E17)-1)/12*$H17</f>
        <v>0</v>
      </c>
      <c r="P17" s="208">
        <f>SUM('1.  LRAMVA Summary'!K$55:K$56)*(MONTH($E17)-1)/12*$H17</f>
        <v>0</v>
      </c>
      <c r="Q17" s="208">
        <f>SUM('1.  LRAMVA Summary'!L$55:L$56)*(MONTH($E17)-1)/12*$H17</f>
        <v>0</v>
      </c>
      <c r="R17" s="208">
        <f>SUM('1.  LRAMVA Summary'!M$55:M$56)*(MONTH($E17)-1)/12*$H17</f>
        <v>0</v>
      </c>
      <c r="S17" s="208">
        <f>SUM('1.  LRAMVA Summary'!N$55:N$56)*(MONTH($E17)-1)/12*$H17</f>
        <v>0</v>
      </c>
      <c r="T17" s="208">
        <f>SUM('1.  LRAMVA Summary'!O$55:O$56)*(MONTH($E17)-1)/12*$H17</f>
        <v>0</v>
      </c>
      <c r="U17" s="208">
        <f>SUM('1.  LRAMVA Summary'!P$55:P$56)*(MONTH($E17)-1)/12*$H17</f>
        <v>0</v>
      </c>
      <c r="V17" s="208">
        <f>SUM('1.  LRAMVA Summary'!Q$55:Q$56)*(MONTH($E17)-1)/12*$H17</f>
        <v>0</v>
      </c>
      <c r="W17" s="209">
        <f>SUM(I17:V17)</f>
        <v>0</v>
      </c>
    </row>
    <row r="18" spans="2:23" s="9" customFormat="1">
      <c r="B18" s="210" t="s">
        <v>47</v>
      </c>
      <c r="C18" s="210">
        <v>1.47E-2</v>
      </c>
      <c r="D18" s="203"/>
      <c r="E18" s="211">
        <v>40634</v>
      </c>
      <c r="F18" s="205">
        <v>2011</v>
      </c>
      <c r="G18" s="212" t="s">
        <v>66</v>
      </c>
      <c r="H18" s="207">
        <f>C$16/12</f>
        <v>1.225E-3</v>
      </c>
      <c r="I18" s="208">
        <f>SUM('1.  LRAMVA Summary'!D$55:D$56)*(MONTH($E18)-1)/12*$H18</f>
        <v>0</v>
      </c>
      <c r="J18" s="208">
        <f>SUM('1.  LRAMVA Summary'!E$55:E$56)*(MONTH($E18)-1)/12*$H18</f>
        <v>0</v>
      </c>
      <c r="K18" s="208">
        <f>SUM('1.  LRAMVA Summary'!F$55:F$56)*(MONTH($E18)-1)/12*$H18</f>
        <v>0</v>
      </c>
      <c r="L18" s="208">
        <f>SUM('1.  LRAMVA Summary'!G$55:G$56)*(MONTH($E18)-1)/12*$H18</f>
        <v>0</v>
      </c>
      <c r="M18" s="208">
        <f>SUM('1.  LRAMVA Summary'!H$55:H$56)*(MONTH($E18)-1)/12*$H18</f>
        <v>0</v>
      </c>
      <c r="N18" s="208">
        <f>SUM('1.  LRAMVA Summary'!I$55:I$56)*(MONTH($E18)-1)/12*$H18</f>
        <v>0</v>
      </c>
      <c r="O18" s="208">
        <f>SUM('1.  LRAMVA Summary'!J$55:J$56)*(MONTH($E18)-1)/12*$H18</f>
        <v>0</v>
      </c>
      <c r="P18" s="208">
        <f>SUM('1.  LRAMVA Summary'!K$55:K$56)*(MONTH($E18)-1)/12*$H18</f>
        <v>0</v>
      </c>
      <c r="Q18" s="208">
        <f>SUM('1.  LRAMVA Summary'!L$55:L$56)*(MONTH($E18)-1)/12*$H18</f>
        <v>0</v>
      </c>
      <c r="R18" s="208">
        <f>SUM('1.  LRAMVA Summary'!M$55:M$56)*(MONTH($E18)-1)/12*$H18</f>
        <v>0</v>
      </c>
      <c r="S18" s="208">
        <f>SUM('1.  LRAMVA Summary'!N$55:N$56)*(MONTH($E18)-1)/12*$H18</f>
        <v>0</v>
      </c>
      <c r="T18" s="208">
        <f>SUM('1.  LRAMVA Summary'!O$55:O$56)*(MONTH($E18)-1)/12*$H18</f>
        <v>0</v>
      </c>
      <c r="U18" s="208">
        <f>SUM('1.  LRAMVA Summary'!P$55:P$56)*(MONTH($E18)-1)/12*$H18</f>
        <v>0</v>
      </c>
      <c r="V18" s="208">
        <f>SUM('1.  LRAMVA Summary'!Q$55:Q$56)*(MONTH($E18)-1)/12*$H18</f>
        <v>0</v>
      </c>
      <c r="W18" s="209">
        <f>SUM(I18:V18)</f>
        <v>0</v>
      </c>
    </row>
    <row r="19" spans="2:23" s="9" customFormat="1">
      <c r="B19" s="210" t="s">
        <v>48</v>
      </c>
      <c r="C19" s="210">
        <v>1.47E-2</v>
      </c>
      <c r="D19" s="203"/>
      <c r="E19" s="211">
        <v>40664</v>
      </c>
      <c r="F19" s="205">
        <v>2011</v>
      </c>
      <c r="G19" s="212" t="s">
        <v>66</v>
      </c>
      <c r="H19" s="207">
        <f>C$16/12</f>
        <v>1.225E-3</v>
      </c>
      <c r="I19" s="208">
        <f>SUM('1.  LRAMVA Summary'!D$55:D$56)*(MONTH($E19)-1)/12*$H19</f>
        <v>0</v>
      </c>
      <c r="J19" s="208">
        <f>SUM('1.  LRAMVA Summary'!E$55:E$56)*(MONTH($E19)-1)/12*$H19</f>
        <v>0</v>
      </c>
      <c r="K19" s="208">
        <f>SUM('1.  LRAMVA Summary'!F$55:F$56)*(MONTH($E19)-1)/12*$H19</f>
        <v>0</v>
      </c>
      <c r="L19" s="208">
        <f>SUM('1.  LRAMVA Summary'!G$55:G$56)*(MONTH($E19)-1)/12*$H19</f>
        <v>0</v>
      </c>
      <c r="M19" s="208">
        <f>SUM('1.  LRAMVA Summary'!H$55:H$56)*(MONTH($E19)-1)/12*$H19</f>
        <v>0</v>
      </c>
      <c r="N19" s="208">
        <f>SUM('1.  LRAMVA Summary'!I$55:I$56)*(MONTH($E19)-1)/12*$H19</f>
        <v>0</v>
      </c>
      <c r="O19" s="208">
        <f>SUM('1.  LRAMVA Summary'!J$55:J$56)*(MONTH($E19)-1)/12*$H19</f>
        <v>0</v>
      </c>
      <c r="P19" s="208">
        <f>SUM('1.  LRAMVA Summary'!K$55:K$56)*(MONTH($E19)-1)/12*$H19</f>
        <v>0</v>
      </c>
      <c r="Q19" s="208">
        <f>SUM('1.  LRAMVA Summary'!L$55:L$56)*(MONTH($E19)-1)/12*$H19</f>
        <v>0</v>
      </c>
      <c r="R19" s="208">
        <f>SUM('1.  LRAMVA Summary'!M$55:M$56)*(MONTH($E19)-1)/12*$H19</f>
        <v>0</v>
      </c>
      <c r="S19" s="208">
        <f>SUM('1.  LRAMVA Summary'!N$55:N$56)*(MONTH($E19)-1)/12*$H19</f>
        <v>0</v>
      </c>
      <c r="T19" s="208">
        <f>SUM('1.  LRAMVA Summary'!O$55:O$56)*(MONTH($E19)-1)/12*$H19</f>
        <v>0</v>
      </c>
      <c r="U19" s="208">
        <f>SUM('1.  LRAMVA Summary'!P$55:P$56)*(MONTH($E19)-1)/12*$H19</f>
        <v>0</v>
      </c>
      <c r="V19" s="208">
        <f>SUM('1.  LRAMVA Summary'!Q$55:Q$56)*(MONTH($E19)-1)/12*$H19</f>
        <v>0</v>
      </c>
      <c r="W19" s="209">
        <f t="shared" si="0"/>
        <v>0</v>
      </c>
    </row>
    <row r="20" spans="2:23" s="9" customFormat="1">
      <c r="B20" s="210" t="s">
        <v>49</v>
      </c>
      <c r="C20" s="210">
        <v>1.47E-2</v>
      </c>
      <c r="D20" s="203"/>
      <c r="E20" s="211">
        <v>40695</v>
      </c>
      <c r="F20" s="205">
        <v>2011</v>
      </c>
      <c r="G20" s="212" t="s">
        <v>66</v>
      </c>
      <c r="H20" s="207">
        <f>C$16/12</f>
        <v>1.225E-3</v>
      </c>
      <c r="I20" s="208">
        <f>SUM('1.  LRAMVA Summary'!D$55:D$56)*(MONTH($E20)-1)/12*$H20</f>
        <v>0</v>
      </c>
      <c r="J20" s="208">
        <f>SUM('1.  LRAMVA Summary'!E$55:E$56)*(MONTH($E20)-1)/12*$H20</f>
        <v>0</v>
      </c>
      <c r="K20" s="208">
        <f>SUM('1.  LRAMVA Summary'!F$55:F$56)*(MONTH($E20)-1)/12*$H20</f>
        <v>0</v>
      </c>
      <c r="L20" s="208">
        <f>SUM('1.  LRAMVA Summary'!G$55:G$56)*(MONTH($E20)-1)/12*$H20</f>
        <v>0</v>
      </c>
      <c r="M20" s="208">
        <f>SUM('1.  LRAMVA Summary'!H$55:H$56)*(MONTH($E20)-1)/12*$H20</f>
        <v>0</v>
      </c>
      <c r="N20" s="208">
        <f>SUM('1.  LRAMVA Summary'!I$55:I$56)*(MONTH($E20)-1)/12*$H20</f>
        <v>0</v>
      </c>
      <c r="O20" s="208">
        <f>SUM('1.  LRAMVA Summary'!J$55:J$56)*(MONTH($E20)-1)/12*$H20</f>
        <v>0</v>
      </c>
      <c r="P20" s="208">
        <f>SUM('1.  LRAMVA Summary'!K$55:K$56)*(MONTH($E20)-1)/12*$H20</f>
        <v>0</v>
      </c>
      <c r="Q20" s="208">
        <f>SUM('1.  LRAMVA Summary'!L$55:L$56)*(MONTH($E20)-1)/12*$H20</f>
        <v>0</v>
      </c>
      <c r="R20" s="208">
        <f>SUM('1.  LRAMVA Summary'!M$55:M$56)*(MONTH($E20)-1)/12*$H20</f>
        <v>0</v>
      </c>
      <c r="S20" s="208">
        <f>SUM('1.  LRAMVA Summary'!N$55:N$56)*(MONTH($E20)-1)/12*$H20</f>
        <v>0</v>
      </c>
      <c r="T20" s="208">
        <f>SUM('1.  LRAMVA Summary'!O$55:O$56)*(MONTH($E20)-1)/12*$H20</f>
        <v>0</v>
      </c>
      <c r="U20" s="208">
        <f>SUM('1.  LRAMVA Summary'!P$55:P$56)*(MONTH($E20)-1)/12*$H20</f>
        <v>0</v>
      </c>
      <c r="V20" s="208">
        <f>SUM('1.  LRAMVA Summary'!Q$55:Q$56)*(MONTH($E20)-1)/12*$H20</f>
        <v>0</v>
      </c>
      <c r="W20" s="209">
        <f t="shared" si="0"/>
        <v>0</v>
      </c>
    </row>
    <row r="21" spans="2:23" s="9" customFormat="1">
      <c r="B21" s="210" t="s">
        <v>50</v>
      </c>
      <c r="C21" s="210">
        <v>1.47E-2</v>
      </c>
      <c r="D21" s="203"/>
      <c r="E21" s="211">
        <v>40725</v>
      </c>
      <c r="F21" s="205">
        <v>2011</v>
      </c>
      <c r="G21" s="212" t="s">
        <v>68</v>
      </c>
      <c r="H21" s="207">
        <f>C$17/12</f>
        <v>1.225E-3</v>
      </c>
      <c r="I21" s="208">
        <f>SUM('1.  LRAMVA Summary'!D$55:D$56)*(MONTH($E21)-1)/12*$H21</f>
        <v>0</v>
      </c>
      <c r="J21" s="208">
        <f>SUM('1.  LRAMVA Summary'!E$55:E$56)*(MONTH($E21)-1)/12*$H21</f>
        <v>0</v>
      </c>
      <c r="K21" s="208">
        <f>SUM('1.  LRAMVA Summary'!F$55:F$56)*(MONTH($E21)-1)/12*$H21</f>
        <v>0</v>
      </c>
      <c r="L21" s="208">
        <f>SUM('1.  LRAMVA Summary'!G$55:G$56)*(MONTH($E21)-1)/12*$H21</f>
        <v>0</v>
      </c>
      <c r="M21" s="208">
        <f>SUM('1.  LRAMVA Summary'!H$55:H$56)*(MONTH($E21)-1)/12*$H21</f>
        <v>0</v>
      </c>
      <c r="N21" s="208">
        <f>SUM('1.  LRAMVA Summary'!I$55:I$56)*(MONTH($E21)-1)/12*$H21</f>
        <v>0</v>
      </c>
      <c r="O21" s="208">
        <f>SUM('1.  LRAMVA Summary'!J$55:J$56)*(MONTH($E21)-1)/12*$H21</f>
        <v>0</v>
      </c>
      <c r="P21" s="208">
        <f>SUM('1.  LRAMVA Summary'!K$55:K$56)*(MONTH($E21)-1)/12*$H21</f>
        <v>0</v>
      </c>
      <c r="Q21" s="208">
        <f>SUM('1.  LRAMVA Summary'!L$55:L$56)*(MONTH($E21)-1)/12*$H21</f>
        <v>0</v>
      </c>
      <c r="R21" s="208">
        <f>SUM('1.  LRAMVA Summary'!M$55:M$56)*(MONTH($E21)-1)/12*$H21</f>
        <v>0</v>
      </c>
      <c r="S21" s="208">
        <f>SUM('1.  LRAMVA Summary'!N$55:N$56)*(MONTH($E21)-1)/12*$H21</f>
        <v>0</v>
      </c>
      <c r="T21" s="208">
        <f>SUM('1.  LRAMVA Summary'!O$55:O$56)*(MONTH($E21)-1)/12*$H21</f>
        <v>0</v>
      </c>
      <c r="U21" s="208">
        <f>SUM('1.  LRAMVA Summary'!P$55:P$56)*(MONTH($E21)-1)/12*$H21</f>
        <v>0</v>
      </c>
      <c r="V21" s="208">
        <f>SUM('1.  LRAMVA Summary'!Q$55:Q$56)*(MONTH($E21)-1)/12*$H21</f>
        <v>0</v>
      </c>
      <c r="W21" s="209">
        <f t="shared" si="0"/>
        <v>0</v>
      </c>
    </row>
    <row r="22" spans="2:23" s="9" customFormat="1">
      <c r="B22" s="210" t="s">
        <v>51</v>
      </c>
      <c r="C22" s="210">
        <v>1.47E-2</v>
      </c>
      <c r="D22" s="203"/>
      <c r="E22" s="211">
        <v>40756</v>
      </c>
      <c r="F22" s="205">
        <v>2011</v>
      </c>
      <c r="G22" s="212" t="s">
        <v>68</v>
      </c>
      <c r="H22" s="207">
        <f>C$17/12</f>
        <v>1.225E-3</v>
      </c>
      <c r="I22" s="208">
        <f>SUM('1.  LRAMVA Summary'!D$55:D$56)*(MONTH($E22)-1)/12*$H22</f>
        <v>0</v>
      </c>
      <c r="J22" s="208">
        <f>SUM('1.  LRAMVA Summary'!E$55:E$56)*(MONTH($E22)-1)/12*$H22</f>
        <v>0</v>
      </c>
      <c r="K22" s="208">
        <f>SUM('1.  LRAMVA Summary'!F$55:F$56)*(MONTH($E22)-1)/12*$H22</f>
        <v>0</v>
      </c>
      <c r="L22" s="208">
        <f>SUM('1.  LRAMVA Summary'!G$55:G$56)*(MONTH($E22)-1)/12*$H22</f>
        <v>0</v>
      </c>
      <c r="M22" s="208">
        <f>SUM('1.  LRAMVA Summary'!H$55:H$56)*(MONTH($E22)-1)/12*$H22</f>
        <v>0</v>
      </c>
      <c r="N22" s="208">
        <f>SUM('1.  LRAMVA Summary'!I$55:I$56)*(MONTH($E22)-1)/12*$H22</f>
        <v>0</v>
      </c>
      <c r="O22" s="208">
        <f>SUM('1.  LRAMVA Summary'!J$55:J$56)*(MONTH($E22)-1)/12*$H22</f>
        <v>0</v>
      </c>
      <c r="P22" s="208">
        <f>SUM('1.  LRAMVA Summary'!K$55:K$56)*(MONTH($E22)-1)/12*$H22</f>
        <v>0</v>
      </c>
      <c r="Q22" s="208">
        <f>SUM('1.  LRAMVA Summary'!L$55:L$56)*(MONTH($E22)-1)/12*$H22</f>
        <v>0</v>
      </c>
      <c r="R22" s="208">
        <f>SUM('1.  LRAMVA Summary'!M$55:M$56)*(MONTH($E22)-1)/12*$H22</f>
        <v>0</v>
      </c>
      <c r="S22" s="208">
        <f>SUM('1.  LRAMVA Summary'!N$55:N$56)*(MONTH($E22)-1)/12*$H22</f>
        <v>0</v>
      </c>
      <c r="T22" s="208">
        <f>SUM('1.  LRAMVA Summary'!O$55:O$56)*(MONTH($E22)-1)/12*$H22</f>
        <v>0</v>
      </c>
      <c r="U22" s="208">
        <f>SUM('1.  LRAMVA Summary'!P$55:P$56)*(MONTH($E22)-1)/12*$H22</f>
        <v>0</v>
      </c>
      <c r="V22" s="208">
        <f>SUM('1.  LRAMVA Summary'!Q$55:Q$56)*(MONTH($E22)-1)/12*$H22</f>
        <v>0</v>
      </c>
      <c r="W22" s="209">
        <f t="shared" si="0"/>
        <v>0</v>
      </c>
    </row>
    <row r="23" spans="2:23" s="9" customFormat="1">
      <c r="B23" s="210" t="s">
        <v>52</v>
      </c>
      <c r="C23" s="210">
        <v>1.47E-2</v>
      </c>
      <c r="D23" s="203"/>
      <c r="E23" s="211">
        <v>40787</v>
      </c>
      <c r="F23" s="205">
        <v>2011</v>
      </c>
      <c r="G23" s="212" t="s">
        <v>68</v>
      </c>
      <c r="H23" s="207">
        <f>C$17/12</f>
        <v>1.225E-3</v>
      </c>
      <c r="I23" s="208">
        <f>SUM('1.  LRAMVA Summary'!D$55:D$56)*(MONTH($E23)-1)/12*$H23</f>
        <v>0</v>
      </c>
      <c r="J23" s="208">
        <f>SUM('1.  LRAMVA Summary'!E$55:E$56)*(MONTH($E23)-1)/12*$H23</f>
        <v>0</v>
      </c>
      <c r="K23" s="208">
        <f>SUM('1.  LRAMVA Summary'!F$55:F$56)*(MONTH($E23)-1)/12*$H23</f>
        <v>0</v>
      </c>
      <c r="L23" s="208">
        <f>SUM('1.  LRAMVA Summary'!G$55:G$56)*(MONTH($E23)-1)/12*$H23</f>
        <v>0</v>
      </c>
      <c r="M23" s="208">
        <f>SUM('1.  LRAMVA Summary'!H$55:H$56)*(MONTH($E23)-1)/12*$H23</f>
        <v>0</v>
      </c>
      <c r="N23" s="208">
        <f>SUM('1.  LRAMVA Summary'!I$55:I$56)*(MONTH($E23)-1)/12*$H23</f>
        <v>0</v>
      </c>
      <c r="O23" s="208">
        <f>SUM('1.  LRAMVA Summary'!J$55:J$56)*(MONTH($E23)-1)/12*$H23</f>
        <v>0</v>
      </c>
      <c r="P23" s="208">
        <f>SUM('1.  LRAMVA Summary'!K$55:K$56)*(MONTH($E23)-1)/12*$H23</f>
        <v>0</v>
      </c>
      <c r="Q23" s="208">
        <f>SUM('1.  LRAMVA Summary'!L$55:L$56)*(MONTH($E23)-1)/12*$H23</f>
        <v>0</v>
      </c>
      <c r="R23" s="208">
        <f>SUM('1.  LRAMVA Summary'!M$55:M$56)*(MONTH($E23)-1)/12*$H23</f>
        <v>0</v>
      </c>
      <c r="S23" s="208">
        <f>SUM('1.  LRAMVA Summary'!N$55:N$56)*(MONTH($E23)-1)/12*$H23</f>
        <v>0</v>
      </c>
      <c r="T23" s="208">
        <f>SUM('1.  LRAMVA Summary'!O$55:O$56)*(MONTH($E23)-1)/12*$H23</f>
        <v>0</v>
      </c>
      <c r="U23" s="208">
        <f>SUM('1.  LRAMVA Summary'!P$55:P$56)*(MONTH($E23)-1)/12*$H23</f>
        <v>0</v>
      </c>
      <c r="V23" s="208">
        <f>SUM('1.  LRAMVA Summary'!Q$55:Q$56)*(MONTH($E23)-1)/12*$H23</f>
        <v>0</v>
      </c>
      <c r="W23" s="209">
        <f t="shared" si="0"/>
        <v>0</v>
      </c>
    </row>
    <row r="24" spans="2:23" s="9" customFormat="1">
      <c r="B24" s="210" t="s">
        <v>53</v>
      </c>
      <c r="C24" s="210">
        <v>1.47E-2</v>
      </c>
      <c r="D24" s="203"/>
      <c r="E24" s="211">
        <v>40817</v>
      </c>
      <c r="F24" s="205">
        <v>2011</v>
      </c>
      <c r="G24" s="212" t="s">
        <v>69</v>
      </c>
      <c r="H24" s="207">
        <f>C$18/12</f>
        <v>1.225E-3</v>
      </c>
      <c r="I24" s="208">
        <f>SUM('1.  LRAMVA Summary'!D$55:D$56)*(MONTH($E24)-1)/12*$H24</f>
        <v>0</v>
      </c>
      <c r="J24" s="208">
        <f>SUM('1.  LRAMVA Summary'!E$55:E$56)*(MONTH($E24)-1)/12*$H24</f>
        <v>0</v>
      </c>
      <c r="K24" s="208">
        <f>SUM('1.  LRAMVA Summary'!F$55:F$56)*(MONTH($E24)-1)/12*$H24</f>
        <v>0</v>
      </c>
      <c r="L24" s="208">
        <f>SUM('1.  LRAMVA Summary'!G$55:G$56)*(MONTH($E24)-1)/12*$H24</f>
        <v>0</v>
      </c>
      <c r="M24" s="208">
        <f>SUM('1.  LRAMVA Summary'!H$55:H$56)*(MONTH($E24)-1)/12*$H24</f>
        <v>0</v>
      </c>
      <c r="N24" s="208">
        <f>SUM('1.  LRAMVA Summary'!I$55:I$56)*(MONTH($E24)-1)/12*$H24</f>
        <v>0</v>
      </c>
      <c r="O24" s="208">
        <f>SUM('1.  LRAMVA Summary'!J$55:J$56)*(MONTH($E24)-1)/12*$H24</f>
        <v>0</v>
      </c>
      <c r="P24" s="208">
        <f>SUM('1.  LRAMVA Summary'!K$55:K$56)*(MONTH($E24)-1)/12*$H24</f>
        <v>0</v>
      </c>
      <c r="Q24" s="208">
        <f>SUM('1.  LRAMVA Summary'!L$55:L$56)*(MONTH($E24)-1)/12*$H24</f>
        <v>0</v>
      </c>
      <c r="R24" s="208">
        <f>SUM('1.  LRAMVA Summary'!M$55:M$56)*(MONTH($E24)-1)/12*$H24</f>
        <v>0</v>
      </c>
      <c r="S24" s="208">
        <f>SUM('1.  LRAMVA Summary'!N$55:N$56)*(MONTH($E24)-1)/12*$H24</f>
        <v>0</v>
      </c>
      <c r="T24" s="208">
        <f>SUM('1.  LRAMVA Summary'!O$55:O$56)*(MONTH($E24)-1)/12*$H24</f>
        <v>0</v>
      </c>
      <c r="U24" s="208">
        <f>SUM('1.  LRAMVA Summary'!P$55:P$56)*(MONTH($E24)-1)/12*$H24</f>
        <v>0</v>
      </c>
      <c r="V24" s="208">
        <f>SUM('1.  LRAMVA Summary'!Q$55:Q$56)*(MONTH($E24)-1)/12*$H24</f>
        <v>0</v>
      </c>
      <c r="W24" s="209">
        <f t="shared" si="0"/>
        <v>0</v>
      </c>
    </row>
    <row r="25" spans="2:23" s="9" customFormat="1">
      <c r="B25" s="210" t="s">
        <v>54</v>
      </c>
      <c r="C25" s="210">
        <v>1.47E-2</v>
      </c>
      <c r="D25" s="203"/>
      <c r="E25" s="211">
        <v>40848</v>
      </c>
      <c r="F25" s="205">
        <v>2011</v>
      </c>
      <c r="G25" s="212" t="s">
        <v>69</v>
      </c>
      <c r="H25" s="207">
        <f>C$18/12</f>
        <v>1.225E-3</v>
      </c>
      <c r="I25" s="208">
        <f>SUM('1.  LRAMVA Summary'!D$55:D$56)*(MONTH($E25)-1)/12*$H25</f>
        <v>0</v>
      </c>
      <c r="J25" s="208">
        <f>SUM('1.  LRAMVA Summary'!E$55:E$56)*(MONTH($E25)-1)/12*$H25</f>
        <v>0</v>
      </c>
      <c r="K25" s="208">
        <f>SUM('1.  LRAMVA Summary'!F$55:F$56)*(MONTH($E25)-1)/12*$H25</f>
        <v>0</v>
      </c>
      <c r="L25" s="208">
        <f>SUM('1.  LRAMVA Summary'!G$55:G$56)*(MONTH($E25)-1)/12*$H25</f>
        <v>0</v>
      </c>
      <c r="M25" s="208">
        <f>SUM('1.  LRAMVA Summary'!H$55:H$56)*(MONTH($E25)-1)/12*$H25</f>
        <v>0</v>
      </c>
      <c r="N25" s="208">
        <f>SUM('1.  LRAMVA Summary'!I$55:I$56)*(MONTH($E25)-1)/12*$H25</f>
        <v>0</v>
      </c>
      <c r="O25" s="208">
        <f>SUM('1.  LRAMVA Summary'!J$55:J$56)*(MONTH($E25)-1)/12*$H25</f>
        <v>0</v>
      </c>
      <c r="P25" s="208">
        <f>SUM('1.  LRAMVA Summary'!K$55:K$56)*(MONTH($E25)-1)/12*$H25</f>
        <v>0</v>
      </c>
      <c r="Q25" s="208">
        <f>SUM('1.  LRAMVA Summary'!L$55:L$56)*(MONTH($E25)-1)/12*$H25</f>
        <v>0</v>
      </c>
      <c r="R25" s="208">
        <f>SUM('1.  LRAMVA Summary'!M$55:M$56)*(MONTH($E25)-1)/12*$H25</f>
        <v>0</v>
      </c>
      <c r="S25" s="208">
        <f>SUM('1.  LRAMVA Summary'!N$55:N$56)*(MONTH($E25)-1)/12*$H25</f>
        <v>0</v>
      </c>
      <c r="T25" s="208">
        <f>SUM('1.  LRAMVA Summary'!O$55:O$56)*(MONTH($E25)-1)/12*$H25</f>
        <v>0</v>
      </c>
      <c r="U25" s="208">
        <f>SUM('1.  LRAMVA Summary'!P$55:P$56)*(MONTH($E25)-1)/12*$H25</f>
        <v>0</v>
      </c>
      <c r="V25" s="208">
        <f>SUM('1.  LRAMVA Summary'!Q$55:Q$56)*(MONTH($E25)-1)/12*$H25</f>
        <v>0</v>
      </c>
      <c r="W25" s="209">
        <f t="shared" si="0"/>
        <v>0</v>
      </c>
    </row>
    <row r="26" spans="2:23" s="9" customFormat="1">
      <c r="B26" s="210" t="s">
        <v>55</v>
      </c>
      <c r="C26" s="210">
        <v>1.47E-2</v>
      </c>
      <c r="D26" s="203"/>
      <c r="E26" s="211">
        <v>40878</v>
      </c>
      <c r="F26" s="205">
        <v>2011</v>
      </c>
      <c r="G26" s="212" t="s">
        <v>69</v>
      </c>
      <c r="H26" s="207">
        <f>C$18/12</f>
        <v>1.225E-3</v>
      </c>
      <c r="I26" s="208">
        <f>SUM('1.  LRAMVA Summary'!D$55:D$56)*(MONTH($E26)-1)/12*$H26</f>
        <v>0</v>
      </c>
      <c r="J26" s="208">
        <f>SUM('1.  LRAMVA Summary'!E$55:E$56)*(MONTH($E26)-1)/12*$H26</f>
        <v>0</v>
      </c>
      <c r="K26" s="208">
        <f>SUM('1.  LRAMVA Summary'!F$55:F$56)*(MONTH($E26)-1)/12*$H26</f>
        <v>0</v>
      </c>
      <c r="L26" s="208">
        <f>SUM('1.  LRAMVA Summary'!G$55:G$56)*(MONTH($E26)-1)/12*$H26</f>
        <v>0</v>
      </c>
      <c r="M26" s="208">
        <f>SUM('1.  LRAMVA Summary'!H$55:H$56)*(MONTH($E26)-1)/12*$H26</f>
        <v>0</v>
      </c>
      <c r="N26" s="208">
        <f>SUM('1.  LRAMVA Summary'!I$55:I$56)*(MONTH($E26)-1)/12*$H26</f>
        <v>0</v>
      </c>
      <c r="O26" s="208">
        <f>SUM('1.  LRAMVA Summary'!J$55:J$56)*(MONTH($E26)-1)/12*$H26</f>
        <v>0</v>
      </c>
      <c r="P26" s="208">
        <f>SUM('1.  LRAMVA Summary'!K$55:K$56)*(MONTH($E26)-1)/12*$H26</f>
        <v>0</v>
      </c>
      <c r="Q26" s="208">
        <f>SUM('1.  LRAMVA Summary'!L$55:L$56)*(MONTH($E26)-1)/12*$H26</f>
        <v>0</v>
      </c>
      <c r="R26" s="208">
        <f>SUM('1.  LRAMVA Summary'!M$55:M$56)*(MONTH($E26)-1)/12*$H26</f>
        <v>0</v>
      </c>
      <c r="S26" s="208">
        <f>SUM('1.  LRAMVA Summary'!N$55:N$56)*(MONTH($E26)-1)/12*$H26</f>
        <v>0</v>
      </c>
      <c r="T26" s="208">
        <f>SUM('1.  LRAMVA Summary'!O$55:O$56)*(MONTH($E26)-1)/12*$H26</f>
        <v>0</v>
      </c>
      <c r="U26" s="208">
        <f>SUM('1.  LRAMVA Summary'!P$55:P$56)*(MONTH($E26)-1)/12*$H26</f>
        <v>0</v>
      </c>
      <c r="V26" s="208">
        <f>SUM('1.  LRAMVA Summary'!Q$55:Q$56)*(MONTH($E26)-1)/12*$H26</f>
        <v>0</v>
      </c>
      <c r="W26" s="209">
        <f>SUM(I26:V26)</f>
        <v>0</v>
      </c>
    </row>
    <row r="27" spans="2:23" s="9" customFormat="1" ht="15.75" thickBot="1">
      <c r="B27" s="210" t="s">
        <v>56</v>
      </c>
      <c r="C27" s="210">
        <v>1.47E-2</v>
      </c>
      <c r="D27" s="203"/>
      <c r="E27" s="213" t="s">
        <v>458</v>
      </c>
      <c r="F27" s="213"/>
      <c r="G27" s="214"/>
      <c r="H27" s="215"/>
      <c r="I27" s="216">
        <f>SUM(I15:I26)</f>
        <v>0</v>
      </c>
      <c r="J27" s="216">
        <f t="shared" ref="J27:O27" si="1">SUM(J15:J26)</f>
        <v>0</v>
      </c>
      <c r="K27" s="216">
        <f t="shared" si="1"/>
        <v>0</v>
      </c>
      <c r="L27" s="216">
        <f t="shared" si="1"/>
        <v>0</v>
      </c>
      <c r="M27" s="216">
        <f t="shared" si="1"/>
        <v>0</v>
      </c>
      <c r="N27" s="216">
        <f t="shared" si="1"/>
        <v>0</v>
      </c>
      <c r="O27" s="216">
        <f t="shared" si="1"/>
        <v>0</v>
      </c>
      <c r="P27" s="216">
        <f t="shared" ref="P27:V27" si="2">SUM(P15:P26)</f>
        <v>0</v>
      </c>
      <c r="Q27" s="216">
        <f t="shared" si="2"/>
        <v>0</v>
      </c>
      <c r="R27" s="216">
        <f t="shared" si="2"/>
        <v>0</v>
      </c>
      <c r="S27" s="216">
        <f t="shared" si="2"/>
        <v>0</v>
      </c>
      <c r="T27" s="216">
        <f t="shared" si="2"/>
        <v>0</v>
      </c>
      <c r="U27" s="216">
        <f t="shared" si="2"/>
        <v>0</v>
      </c>
      <c r="V27" s="216">
        <f t="shared" si="2"/>
        <v>0</v>
      </c>
      <c r="W27" s="216">
        <f>SUM(W15:W26)</f>
        <v>0</v>
      </c>
    </row>
    <row r="28" spans="2:23" s="9" customFormat="1" ht="15.75" thickTop="1">
      <c r="B28" s="210" t="s">
        <v>57</v>
      </c>
      <c r="C28" s="210">
        <v>1.47E-2</v>
      </c>
      <c r="D28" s="203"/>
      <c r="E28" s="217" t="s">
        <v>67</v>
      </c>
      <c r="F28" s="217"/>
      <c r="G28" s="218"/>
      <c r="H28" s="219"/>
      <c r="I28" s="220"/>
      <c r="J28" s="220"/>
      <c r="K28" s="220"/>
      <c r="L28" s="220"/>
      <c r="M28" s="220"/>
      <c r="N28" s="220"/>
      <c r="O28" s="220"/>
      <c r="P28" s="220"/>
      <c r="Q28" s="220"/>
      <c r="R28" s="220"/>
      <c r="S28" s="220"/>
      <c r="T28" s="220"/>
      <c r="U28" s="220"/>
      <c r="V28" s="220"/>
      <c r="W28" s="221"/>
    </row>
    <row r="29" spans="2:23" s="9" customFormat="1">
      <c r="B29" s="210" t="s">
        <v>58</v>
      </c>
      <c r="C29" s="210">
        <v>1.47E-2</v>
      </c>
      <c r="D29" s="203"/>
      <c r="E29" s="222" t="s">
        <v>424</v>
      </c>
      <c r="F29" s="222"/>
      <c r="G29" s="223"/>
      <c r="H29" s="224"/>
      <c r="I29" s="225">
        <f>I27+I28</f>
        <v>0</v>
      </c>
      <c r="J29" s="225">
        <f t="shared" ref="J29:M29" si="3">J27+J28</f>
        <v>0</v>
      </c>
      <c r="K29" s="225">
        <f t="shared" si="3"/>
        <v>0</v>
      </c>
      <c r="L29" s="225">
        <f t="shared" si="3"/>
        <v>0</v>
      </c>
      <c r="M29" s="225">
        <f t="shared" si="3"/>
        <v>0</v>
      </c>
      <c r="N29" s="225">
        <f>N27+N28</f>
        <v>0</v>
      </c>
      <c r="O29" s="225">
        <f>O27+O28</f>
        <v>0</v>
      </c>
      <c r="P29" s="225">
        <f t="shared" ref="P29:V29" si="4">P27+P28</f>
        <v>0</v>
      </c>
      <c r="Q29" s="225">
        <f t="shared" si="4"/>
        <v>0</v>
      </c>
      <c r="R29" s="225">
        <f t="shared" si="4"/>
        <v>0</v>
      </c>
      <c r="S29" s="225">
        <f t="shared" si="4"/>
        <v>0</v>
      </c>
      <c r="T29" s="225">
        <f t="shared" si="4"/>
        <v>0</v>
      </c>
      <c r="U29" s="225">
        <f t="shared" si="4"/>
        <v>0</v>
      </c>
      <c r="V29" s="225">
        <f t="shared" si="4"/>
        <v>0</v>
      </c>
      <c r="W29" s="225">
        <f>W27+W28</f>
        <v>0</v>
      </c>
    </row>
    <row r="30" spans="2:23" s="9" customFormat="1">
      <c r="B30" s="210" t="s">
        <v>59</v>
      </c>
      <c r="C30" s="210">
        <v>1.47E-2</v>
      </c>
      <c r="D30" s="203"/>
      <c r="E30" s="211">
        <v>40909</v>
      </c>
      <c r="F30" s="211" t="s">
        <v>178</v>
      </c>
      <c r="G30" s="212" t="s">
        <v>65</v>
      </c>
      <c r="H30" s="226">
        <f>C$19/12</f>
        <v>1.225E-3</v>
      </c>
      <c r="I30" s="227">
        <f>(SUM('1.  LRAMVA Summary'!D$55:D$57)+SUM('1.  LRAMVA Summary'!D$58:D$59)*(MONTH($E30)-1)/12)*$H30</f>
        <v>0</v>
      </c>
      <c r="J30" s="227">
        <f>(SUM('1.  LRAMVA Summary'!E$55:E$57)+SUM('1.  LRAMVA Summary'!E$58:E$59)*(MONTH($E30)-1)/12)*$H30</f>
        <v>0</v>
      </c>
      <c r="K30" s="227">
        <f>(SUM('1.  LRAMVA Summary'!F$55:F$57)+SUM('1.  LRAMVA Summary'!F$58:F$59)*(MONTH($E30)-1)/12)*$H30</f>
        <v>0</v>
      </c>
      <c r="L30" s="227">
        <f>(SUM('1.  LRAMVA Summary'!G$55:G$57)+SUM('1.  LRAMVA Summary'!G$58:G$59)*(MONTH($E30)-1)/12)*$H30</f>
        <v>0</v>
      </c>
      <c r="M30" s="227">
        <f>(SUM('1.  LRAMVA Summary'!H$55:H$57)+SUM('1.  LRAMVA Summary'!H$58:H$59)*(MONTH($E30)-1)/12)*$H30</f>
        <v>0</v>
      </c>
      <c r="N30" s="227">
        <f>(SUM('1.  LRAMVA Summary'!I$55:I$57)+SUM('1.  LRAMVA Summary'!I$58:I$59)*(MONTH($E30)-1)/12)*$H30</f>
        <v>0</v>
      </c>
      <c r="O30" s="227">
        <f>(SUM('1.  LRAMVA Summary'!J$55:J$57)+SUM('1.  LRAMVA Summary'!J$58:J$59)*(MONTH($E30)-1)/12)*$H30</f>
        <v>0</v>
      </c>
      <c r="P30" s="227">
        <f>(SUM('1.  LRAMVA Summary'!K$55:K$57)+SUM('1.  LRAMVA Summary'!K$58:K$59)*(MONTH($E30)-1)/12)*$H30</f>
        <v>0</v>
      </c>
      <c r="Q30" s="227">
        <f>(SUM('1.  LRAMVA Summary'!L$55:L$57)+SUM('1.  LRAMVA Summary'!L$58:L$59)*(MONTH($E30)-1)/12)*$H30</f>
        <v>0</v>
      </c>
      <c r="R30" s="227">
        <f>(SUM('1.  LRAMVA Summary'!M$55:M$57)+SUM('1.  LRAMVA Summary'!M$58:M$59)*(MONTH($E30)-1)/12)*$H30</f>
        <v>0</v>
      </c>
      <c r="S30" s="227">
        <f>(SUM('1.  LRAMVA Summary'!N$55:N$57)+SUM('1.  LRAMVA Summary'!N$58:N$59)*(MONTH($E30)-1)/12)*$H30</f>
        <v>0</v>
      </c>
      <c r="T30" s="227">
        <f>(SUM('1.  LRAMVA Summary'!O$55:O$57)+SUM('1.  LRAMVA Summary'!O$58:O$59)*(MONTH($E30)-1)/12)*$H30</f>
        <v>0</v>
      </c>
      <c r="U30" s="227">
        <f>(SUM('1.  LRAMVA Summary'!P$55:P$57)+SUM('1.  LRAMVA Summary'!P$58:P$59)*(MONTH($E30)-1)/12)*$H30</f>
        <v>0</v>
      </c>
      <c r="V30" s="227">
        <f>(SUM('1.  LRAMVA Summary'!Q$55:Q$57)+SUM('1.  LRAMVA Summary'!Q$58:Q$59)*(MONTH($E30)-1)/12)*$H30</f>
        <v>0</v>
      </c>
      <c r="W30" s="228">
        <f>SUM(I30:V30)</f>
        <v>0</v>
      </c>
    </row>
    <row r="31" spans="2:23" s="9" customFormat="1">
      <c r="B31" s="210" t="s">
        <v>60</v>
      </c>
      <c r="C31" s="210">
        <v>1.47E-2</v>
      </c>
      <c r="D31" s="203"/>
      <c r="E31" s="211">
        <v>40940</v>
      </c>
      <c r="F31" s="211" t="s">
        <v>178</v>
      </c>
      <c r="G31" s="212" t="s">
        <v>65</v>
      </c>
      <c r="H31" s="226">
        <f>C$19/12</f>
        <v>1.225E-3</v>
      </c>
      <c r="I31" s="227">
        <f>(SUM('1.  LRAMVA Summary'!D$55:D$57)+SUM('1.  LRAMVA Summary'!D$58:D$59)*(MONTH($E31)-1)/12)*$H31</f>
        <v>0</v>
      </c>
      <c r="J31" s="227">
        <f>(SUM('1.  LRAMVA Summary'!E$55:E$57)+SUM('1.  LRAMVA Summary'!E$58:E$59)*(MONTH($E31)-1)/12)*$H31</f>
        <v>0</v>
      </c>
      <c r="K31" s="227">
        <f>(SUM('1.  LRAMVA Summary'!F$55:F$57)+SUM('1.  LRAMVA Summary'!F$58:F$59)*(MONTH($E31)-1)/12)*$H31</f>
        <v>0</v>
      </c>
      <c r="L31" s="227">
        <f>(SUM('1.  LRAMVA Summary'!G$55:G$57)+SUM('1.  LRAMVA Summary'!G$58:G$59)*(MONTH($E31)-1)/12)*$H31</f>
        <v>0</v>
      </c>
      <c r="M31" s="227">
        <f>(SUM('1.  LRAMVA Summary'!H$55:H$57)+SUM('1.  LRAMVA Summary'!H$58:H$59)*(MONTH($E31)-1)/12)*$H31</f>
        <v>0</v>
      </c>
      <c r="N31" s="227">
        <f>(SUM('1.  LRAMVA Summary'!I$55:I$57)+SUM('1.  LRAMVA Summary'!I$58:I$59)*(MONTH($E31)-1)/12)*$H31</f>
        <v>0</v>
      </c>
      <c r="O31" s="227">
        <f>(SUM('1.  LRAMVA Summary'!J$55:J$57)+SUM('1.  LRAMVA Summary'!J$58:J$59)*(MONTH($E31)-1)/12)*$H31</f>
        <v>0</v>
      </c>
      <c r="P31" s="227">
        <f>(SUM('1.  LRAMVA Summary'!K$55:K$57)+SUM('1.  LRAMVA Summary'!K$58:K$59)*(MONTH($E31)-1)/12)*$H31</f>
        <v>0</v>
      </c>
      <c r="Q31" s="227">
        <f>(SUM('1.  LRAMVA Summary'!L$55:L$57)+SUM('1.  LRAMVA Summary'!L$58:L$59)*(MONTH($E31)-1)/12)*$H31</f>
        <v>0</v>
      </c>
      <c r="R31" s="227">
        <f>(SUM('1.  LRAMVA Summary'!M$55:M$57)+SUM('1.  LRAMVA Summary'!M$58:M$59)*(MONTH($E31)-1)/12)*$H31</f>
        <v>0</v>
      </c>
      <c r="S31" s="227">
        <f>(SUM('1.  LRAMVA Summary'!N$55:N$57)+SUM('1.  LRAMVA Summary'!N$58:N$59)*(MONTH($E31)-1)/12)*$H31</f>
        <v>0</v>
      </c>
      <c r="T31" s="227">
        <f>(SUM('1.  LRAMVA Summary'!O$55:O$57)+SUM('1.  LRAMVA Summary'!O$58:O$59)*(MONTH($E31)-1)/12)*$H31</f>
        <v>0</v>
      </c>
      <c r="U31" s="227">
        <f>(SUM('1.  LRAMVA Summary'!P$55:P$57)+SUM('1.  LRAMVA Summary'!P$58:P$59)*(MONTH($E31)-1)/12)*$H31</f>
        <v>0</v>
      </c>
      <c r="V31" s="227">
        <f>(SUM('1.  LRAMVA Summary'!Q$55:Q$57)+SUM('1.  LRAMVA Summary'!Q$58:Q$59)*(MONTH($E31)-1)/12)*$H31</f>
        <v>0</v>
      </c>
      <c r="W31" s="228">
        <f t="shared" ref="W31:W40" si="5">SUM(I31:V31)</f>
        <v>0</v>
      </c>
    </row>
    <row r="32" spans="2:23" s="9" customFormat="1">
      <c r="B32" s="210" t="s">
        <v>61</v>
      </c>
      <c r="C32" s="210">
        <v>1.0999999999999999E-2</v>
      </c>
      <c r="D32" s="203"/>
      <c r="E32" s="211">
        <v>40969</v>
      </c>
      <c r="F32" s="211" t="s">
        <v>178</v>
      </c>
      <c r="G32" s="212" t="s">
        <v>65</v>
      </c>
      <c r="H32" s="226">
        <f>C$19/12</f>
        <v>1.225E-3</v>
      </c>
      <c r="I32" s="227">
        <f>(SUM('1.  LRAMVA Summary'!D$55:D$57)+SUM('1.  LRAMVA Summary'!D$58:D$59)*(MONTH($E32)-1)/12)*$H32</f>
        <v>0</v>
      </c>
      <c r="J32" s="227">
        <f>(SUM('1.  LRAMVA Summary'!E$55:E$57)+SUM('1.  LRAMVA Summary'!E$58:E$59)*(MONTH($E32)-1)/12)*$H32</f>
        <v>0</v>
      </c>
      <c r="K32" s="227">
        <f>(SUM('1.  LRAMVA Summary'!F$55:F$57)+SUM('1.  LRAMVA Summary'!F$58:F$59)*(MONTH($E32)-1)/12)*$H32</f>
        <v>0</v>
      </c>
      <c r="L32" s="227">
        <f>(SUM('1.  LRAMVA Summary'!G$55:G$57)+SUM('1.  LRAMVA Summary'!G$58:G$59)*(MONTH($E32)-1)/12)*$H32</f>
        <v>0</v>
      </c>
      <c r="M32" s="227">
        <f>(SUM('1.  LRAMVA Summary'!H$55:H$57)+SUM('1.  LRAMVA Summary'!H$58:H$59)*(MONTH($E32)-1)/12)*$H32</f>
        <v>0</v>
      </c>
      <c r="N32" s="227">
        <f>(SUM('1.  LRAMVA Summary'!I$55:I$57)+SUM('1.  LRAMVA Summary'!I$58:I$59)*(MONTH($E32)-1)/12)*$H32</f>
        <v>0</v>
      </c>
      <c r="O32" s="227">
        <f>(SUM('1.  LRAMVA Summary'!J$55:J$57)+SUM('1.  LRAMVA Summary'!J$58:J$59)*(MONTH($E32)-1)/12)*$H32</f>
        <v>0</v>
      </c>
      <c r="P32" s="227">
        <f>(SUM('1.  LRAMVA Summary'!K$55:K$57)+SUM('1.  LRAMVA Summary'!K$58:K$59)*(MONTH($E32)-1)/12)*$H32</f>
        <v>0</v>
      </c>
      <c r="Q32" s="227">
        <f>(SUM('1.  LRAMVA Summary'!L$55:L$57)+SUM('1.  LRAMVA Summary'!L$58:L$59)*(MONTH($E32)-1)/12)*$H32</f>
        <v>0</v>
      </c>
      <c r="R32" s="227">
        <f>(SUM('1.  LRAMVA Summary'!M$55:M$57)+SUM('1.  LRAMVA Summary'!M$58:M$59)*(MONTH($E32)-1)/12)*$H32</f>
        <v>0</v>
      </c>
      <c r="S32" s="227">
        <f>(SUM('1.  LRAMVA Summary'!N$55:N$57)+SUM('1.  LRAMVA Summary'!N$58:N$59)*(MONTH($E32)-1)/12)*$H32</f>
        <v>0</v>
      </c>
      <c r="T32" s="227">
        <f>(SUM('1.  LRAMVA Summary'!O$55:O$57)+SUM('1.  LRAMVA Summary'!O$58:O$59)*(MONTH($E32)-1)/12)*$H32</f>
        <v>0</v>
      </c>
      <c r="U32" s="227">
        <f>(SUM('1.  LRAMVA Summary'!P$55:P$57)+SUM('1.  LRAMVA Summary'!P$58:P$59)*(MONTH($E32)-1)/12)*$H32</f>
        <v>0</v>
      </c>
      <c r="V32" s="227">
        <f>(SUM('1.  LRAMVA Summary'!Q$55:Q$57)+SUM('1.  LRAMVA Summary'!Q$58:Q$59)*(MONTH($E32)-1)/12)*$H32</f>
        <v>0</v>
      </c>
      <c r="W32" s="228">
        <f t="shared" si="5"/>
        <v>0</v>
      </c>
    </row>
    <row r="33" spans="2:23" s="9" customFormat="1">
      <c r="B33" s="210" t="s">
        <v>176</v>
      </c>
      <c r="C33" s="210">
        <v>1.0999999999999999E-2</v>
      </c>
      <c r="D33" s="203"/>
      <c r="E33" s="211">
        <v>41000</v>
      </c>
      <c r="F33" s="211" t="s">
        <v>178</v>
      </c>
      <c r="G33" s="212" t="s">
        <v>66</v>
      </c>
      <c r="H33" s="229">
        <f>C$20/12</f>
        <v>1.225E-3</v>
      </c>
      <c r="I33" s="227">
        <f>(SUM('1.  LRAMVA Summary'!D$55:D$57)+SUM('1.  LRAMVA Summary'!D$58:D$59)*(MONTH($E33)-1)/12)*$H33</f>
        <v>0</v>
      </c>
      <c r="J33" s="227">
        <f>(SUM('1.  LRAMVA Summary'!E$55:E$57)+SUM('1.  LRAMVA Summary'!E$58:E$59)*(MONTH($E33)-1)/12)*$H33</f>
        <v>0</v>
      </c>
      <c r="K33" s="227">
        <f>(SUM('1.  LRAMVA Summary'!F$55:F$57)+SUM('1.  LRAMVA Summary'!F$58:F$59)*(MONTH($E33)-1)/12)*$H33</f>
        <v>0</v>
      </c>
      <c r="L33" s="227">
        <f>(SUM('1.  LRAMVA Summary'!G$55:G$57)+SUM('1.  LRAMVA Summary'!G$58:G$59)*(MONTH($E33)-1)/12)*$H33</f>
        <v>0</v>
      </c>
      <c r="M33" s="227">
        <f>(SUM('1.  LRAMVA Summary'!H$55:H$57)+SUM('1.  LRAMVA Summary'!H$58:H$59)*(MONTH($E33)-1)/12)*$H33</f>
        <v>0</v>
      </c>
      <c r="N33" s="227">
        <f>(SUM('1.  LRAMVA Summary'!I$55:I$57)+SUM('1.  LRAMVA Summary'!I$58:I$59)*(MONTH($E33)-1)/12)*$H33</f>
        <v>0</v>
      </c>
      <c r="O33" s="227">
        <f>(SUM('1.  LRAMVA Summary'!J$55:J$57)+SUM('1.  LRAMVA Summary'!J$58:J$59)*(MONTH($E33)-1)/12)*$H33</f>
        <v>0</v>
      </c>
      <c r="P33" s="227">
        <f>(SUM('1.  LRAMVA Summary'!K$55:K$57)+SUM('1.  LRAMVA Summary'!K$58:K$59)*(MONTH($E33)-1)/12)*$H33</f>
        <v>0</v>
      </c>
      <c r="Q33" s="227">
        <f>(SUM('1.  LRAMVA Summary'!L$55:L$57)+SUM('1.  LRAMVA Summary'!L$58:L$59)*(MONTH($E33)-1)/12)*$H33</f>
        <v>0</v>
      </c>
      <c r="R33" s="227">
        <f>(SUM('1.  LRAMVA Summary'!M$55:M$57)+SUM('1.  LRAMVA Summary'!M$58:M$59)*(MONTH($E33)-1)/12)*$H33</f>
        <v>0</v>
      </c>
      <c r="S33" s="227">
        <f>(SUM('1.  LRAMVA Summary'!N$55:N$57)+SUM('1.  LRAMVA Summary'!N$58:N$59)*(MONTH($E33)-1)/12)*$H33</f>
        <v>0</v>
      </c>
      <c r="T33" s="227">
        <f>(SUM('1.  LRAMVA Summary'!O$55:O$57)+SUM('1.  LRAMVA Summary'!O$58:O$59)*(MONTH($E33)-1)/12)*$H33</f>
        <v>0</v>
      </c>
      <c r="U33" s="227">
        <f>(SUM('1.  LRAMVA Summary'!P$55:P$57)+SUM('1.  LRAMVA Summary'!P$58:P$59)*(MONTH($E33)-1)/12)*$H33</f>
        <v>0</v>
      </c>
      <c r="V33" s="227">
        <f>(SUM('1.  LRAMVA Summary'!Q$55:Q$57)+SUM('1.  LRAMVA Summary'!Q$58:Q$59)*(MONTH($E33)-1)/12)*$H33</f>
        <v>0</v>
      </c>
      <c r="W33" s="228">
        <f t="shared" si="5"/>
        <v>0</v>
      </c>
    </row>
    <row r="34" spans="2:23" s="9" customFormat="1">
      <c r="B34" s="210" t="s">
        <v>177</v>
      </c>
      <c r="C34" s="210">
        <v>1.0999999999999999E-2</v>
      </c>
      <c r="D34" s="203"/>
      <c r="E34" s="211">
        <v>41030</v>
      </c>
      <c r="F34" s="211" t="s">
        <v>178</v>
      </c>
      <c r="G34" s="212" t="s">
        <v>66</v>
      </c>
      <c r="H34" s="226">
        <f>C$20/12</f>
        <v>1.225E-3</v>
      </c>
      <c r="I34" s="227">
        <f>(SUM('1.  LRAMVA Summary'!D$55:D$57)+SUM('1.  LRAMVA Summary'!D$58:D$59)*(MONTH($E34)-1)/12)*$H34</f>
        <v>0</v>
      </c>
      <c r="J34" s="227">
        <f>(SUM('1.  LRAMVA Summary'!E$55:E$57)+SUM('1.  LRAMVA Summary'!E$58:E$59)*(MONTH($E34)-1)/12)*$H34</f>
        <v>0</v>
      </c>
      <c r="K34" s="227">
        <f>(SUM('1.  LRAMVA Summary'!F$55:F$57)+SUM('1.  LRAMVA Summary'!F$58:F$59)*(MONTH($E34)-1)/12)*$H34</f>
        <v>0</v>
      </c>
      <c r="L34" s="227">
        <f>(SUM('1.  LRAMVA Summary'!G$55:G$57)+SUM('1.  LRAMVA Summary'!G$58:G$59)*(MONTH($E34)-1)/12)*$H34</f>
        <v>0</v>
      </c>
      <c r="M34" s="227">
        <f>(SUM('1.  LRAMVA Summary'!H$55:H$57)+SUM('1.  LRAMVA Summary'!H$58:H$59)*(MONTH($E34)-1)/12)*$H34</f>
        <v>0</v>
      </c>
      <c r="N34" s="227">
        <f>(SUM('1.  LRAMVA Summary'!I$55:I$57)+SUM('1.  LRAMVA Summary'!I$58:I$59)*(MONTH($E34)-1)/12)*$H34</f>
        <v>0</v>
      </c>
      <c r="O34" s="227">
        <f>(SUM('1.  LRAMVA Summary'!J$55:J$57)+SUM('1.  LRAMVA Summary'!J$58:J$59)*(MONTH($E34)-1)/12)*$H34</f>
        <v>0</v>
      </c>
      <c r="P34" s="227">
        <f>(SUM('1.  LRAMVA Summary'!K$55:K$57)+SUM('1.  LRAMVA Summary'!K$58:K$59)*(MONTH($E34)-1)/12)*$H34</f>
        <v>0</v>
      </c>
      <c r="Q34" s="227">
        <f>(SUM('1.  LRAMVA Summary'!L$55:L$57)+SUM('1.  LRAMVA Summary'!L$58:L$59)*(MONTH($E34)-1)/12)*$H34</f>
        <v>0</v>
      </c>
      <c r="R34" s="227">
        <f>(SUM('1.  LRAMVA Summary'!M$55:M$57)+SUM('1.  LRAMVA Summary'!M$58:M$59)*(MONTH($E34)-1)/12)*$H34</f>
        <v>0</v>
      </c>
      <c r="S34" s="227">
        <f>(SUM('1.  LRAMVA Summary'!N$55:N$57)+SUM('1.  LRAMVA Summary'!N$58:N$59)*(MONTH($E34)-1)/12)*$H34</f>
        <v>0</v>
      </c>
      <c r="T34" s="227">
        <f>(SUM('1.  LRAMVA Summary'!O$55:O$57)+SUM('1.  LRAMVA Summary'!O$58:O$59)*(MONTH($E34)-1)/12)*$H34</f>
        <v>0</v>
      </c>
      <c r="U34" s="227">
        <f>(SUM('1.  LRAMVA Summary'!P$55:P$57)+SUM('1.  LRAMVA Summary'!P$58:P$59)*(MONTH($E34)-1)/12)*$H34</f>
        <v>0</v>
      </c>
      <c r="V34" s="227">
        <f>(SUM('1.  LRAMVA Summary'!Q$55:Q$57)+SUM('1.  LRAMVA Summary'!Q$58:Q$59)*(MONTH($E34)-1)/12)*$H34</f>
        <v>0</v>
      </c>
      <c r="W34" s="228">
        <f t="shared" si="5"/>
        <v>0</v>
      </c>
    </row>
    <row r="35" spans="2:23" s="9" customFormat="1">
      <c r="B35" s="210" t="s">
        <v>73</v>
      </c>
      <c r="C35" s="210">
        <v>1.0999999999999999E-2</v>
      </c>
      <c r="D35" s="203"/>
      <c r="E35" s="211">
        <v>41061</v>
      </c>
      <c r="F35" s="211" t="s">
        <v>178</v>
      </c>
      <c r="G35" s="212" t="s">
        <v>66</v>
      </c>
      <c r="H35" s="226">
        <f>C$20/12</f>
        <v>1.225E-3</v>
      </c>
      <c r="I35" s="227">
        <f>(SUM('1.  LRAMVA Summary'!D$55:D$57)+SUM('1.  LRAMVA Summary'!D$58:D$59)*(MONTH($E35)-1)/12)*$H35</f>
        <v>0</v>
      </c>
      <c r="J35" s="227">
        <f>(SUM('1.  LRAMVA Summary'!E$55:E$57)+SUM('1.  LRAMVA Summary'!E$58:E$59)*(MONTH($E35)-1)/12)*$H35</f>
        <v>0</v>
      </c>
      <c r="K35" s="227">
        <f>(SUM('1.  LRAMVA Summary'!F$55:F$57)+SUM('1.  LRAMVA Summary'!F$58:F$59)*(MONTH($E35)-1)/12)*$H35</f>
        <v>0</v>
      </c>
      <c r="L35" s="227">
        <f>(SUM('1.  LRAMVA Summary'!G$55:G$57)+SUM('1.  LRAMVA Summary'!G$58:G$59)*(MONTH($E35)-1)/12)*$H35</f>
        <v>0</v>
      </c>
      <c r="M35" s="227">
        <f>(SUM('1.  LRAMVA Summary'!H$55:H$57)+SUM('1.  LRAMVA Summary'!H$58:H$59)*(MONTH($E35)-1)/12)*$H35</f>
        <v>0</v>
      </c>
      <c r="N35" s="227">
        <f>(SUM('1.  LRAMVA Summary'!I$55:I$57)+SUM('1.  LRAMVA Summary'!I$58:I$59)*(MONTH($E35)-1)/12)*$H35</f>
        <v>0</v>
      </c>
      <c r="O35" s="227">
        <f>(SUM('1.  LRAMVA Summary'!J$55:J$57)+SUM('1.  LRAMVA Summary'!J$58:J$59)*(MONTH($E35)-1)/12)*$H35</f>
        <v>0</v>
      </c>
      <c r="P35" s="227">
        <f>(SUM('1.  LRAMVA Summary'!K$55:K$57)+SUM('1.  LRAMVA Summary'!K$58:K$59)*(MONTH($E35)-1)/12)*$H35</f>
        <v>0</v>
      </c>
      <c r="Q35" s="227">
        <f>(SUM('1.  LRAMVA Summary'!L$55:L$57)+SUM('1.  LRAMVA Summary'!L$58:L$59)*(MONTH($E35)-1)/12)*$H35</f>
        <v>0</v>
      </c>
      <c r="R35" s="227">
        <f>(SUM('1.  LRAMVA Summary'!M$55:M$57)+SUM('1.  LRAMVA Summary'!M$58:M$59)*(MONTH($E35)-1)/12)*$H35</f>
        <v>0</v>
      </c>
      <c r="S35" s="227">
        <f>(SUM('1.  LRAMVA Summary'!N$55:N$57)+SUM('1.  LRAMVA Summary'!N$58:N$59)*(MONTH($E35)-1)/12)*$H35</f>
        <v>0</v>
      </c>
      <c r="T35" s="227">
        <f>(SUM('1.  LRAMVA Summary'!O$55:O$57)+SUM('1.  LRAMVA Summary'!O$58:O$59)*(MONTH($E35)-1)/12)*$H35</f>
        <v>0</v>
      </c>
      <c r="U35" s="227">
        <f>(SUM('1.  LRAMVA Summary'!P$55:P$57)+SUM('1.  LRAMVA Summary'!P$58:P$59)*(MONTH($E35)-1)/12)*$H35</f>
        <v>0</v>
      </c>
      <c r="V35" s="227">
        <f>(SUM('1.  LRAMVA Summary'!Q$55:Q$57)+SUM('1.  LRAMVA Summary'!Q$58:Q$59)*(MONTH($E35)-1)/12)*$H35</f>
        <v>0</v>
      </c>
      <c r="W35" s="228">
        <f t="shared" si="5"/>
        <v>0</v>
      </c>
    </row>
    <row r="36" spans="2:23" s="9" customFormat="1">
      <c r="B36" s="210" t="s">
        <v>74</v>
      </c>
      <c r="C36" s="210">
        <v>1.0999999999999999E-2</v>
      </c>
      <c r="D36" s="203"/>
      <c r="E36" s="211">
        <v>41091</v>
      </c>
      <c r="F36" s="211" t="s">
        <v>178</v>
      </c>
      <c r="G36" s="212" t="s">
        <v>68</v>
      </c>
      <c r="H36" s="229">
        <f>C$21/12</f>
        <v>1.225E-3</v>
      </c>
      <c r="I36" s="227">
        <f>(SUM('1.  LRAMVA Summary'!D$55:D$57)+SUM('1.  LRAMVA Summary'!D$58:D$59)*(MONTH($E36)-1)/12)*$H36</f>
        <v>0</v>
      </c>
      <c r="J36" s="227">
        <f>(SUM('1.  LRAMVA Summary'!E$55:E$57)+SUM('1.  LRAMVA Summary'!E$58:E$59)*(MONTH($E36)-1)/12)*$H36</f>
        <v>0</v>
      </c>
      <c r="K36" s="227">
        <f>(SUM('1.  LRAMVA Summary'!F$55:F$57)+SUM('1.  LRAMVA Summary'!F$58:F$59)*(MONTH($E36)-1)/12)*$H36</f>
        <v>0</v>
      </c>
      <c r="L36" s="227">
        <f>(SUM('1.  LRAMVA Summary'!G$55:G$57)+SUM('1.  LRAMVA Summary'!G$58:G$59)*(MONTH($E36)-1)/12)*$H36</f>
        <v>0</v>
      </c>
      <c r="M36" s="227">
        <f>(SUM('1.  LRAMVA Summary'!H$55:H$57)+SUM('1.  LRAMVA Summary'!H$58:H$59)*(MONTH($E36)-1)/12)*$H36</f>
        <v>0</v>
      </c>
      <c r="N36" s="227">
        <f>(SUM('1.  LRAMVA Summary'!I$55:I$57)+SUM('1.  LRAMVA Summary'!I$58:I$59)*(MONTH($E36)-1)/12)*$H36</f>
        <v>0</v>
      </c>
      <c r="O36" s="227">
        <f>(SUM('1.  LRAMVA Summary'!J$55:J$57)+SUM('1.  LRAMVA Summary'!J$58:J$59)*(MONTH($E36)-1)/12)*$H36</f>
        <v>0</v>
      </c>
      <c r="P36" s="227">
        <f>(SUM('1.  LRAMVA Summary'!K$55:K$57)+SUM('1.  LRAMVA Summary'!K$58:K$59)*(MONTH($E36)-1)/12)*$H36</f>
        <v>0</v>
      </c>
      <c r="Q36" s="227">
        <f>(SUM('1.  LRAMVA Summary'!L$55:L$57)+SUM('1.  LRAMVA Summary'!L$58:L$59)*(MONTH($E36)-1)/12)*$H36</f>
        <v>0</v>
      </c>
      <c r="R36" s="227">
        <f>(SUM('1.  LRAMVA Summary'!M$55:M$57)+SUM('1.  LRAMVA Summary'!M$58:M$59)*(MONTH($E36)-1)/12)*$H36</f>
        <v>0</v>
      </c>
      <c r="S36" s="227">
        <f>(SUM('1.  LRAMVA Summary'!N$55:N$57)+SUM('1.  LRAMVA Summary'!N$58:N$59)*(MONTH($E36)-1)/12)*$H36</f>
        <v>0</v>
      </c>
      <c r="T36" s="227">
        <f>(SUM('1.  LRAMVA Summary'!O$55:O$57)+SUM('1.  LRAMVA Summary'!O$58:O$59)*(MONTH($E36)-1)/12)*$H36</f>
        <v>0</v>
      </c>
      <c r="U36" s="227">
        <f>(SUM('1.  LRAMVA Summary'!P$55:P$57)+SUM('1.  LRAMVA Summary'!P$58:P$59)*(MONTH($E36)-1)/12)*$H36</f>
        <v>0</v>
      </c>
      <c r="V36" s="227">
        <f>(SUM('1.  LRAMVA Summary'!Q$55:Q$57)+SUM('1.  LRAMVA Summary'!Q$58:Q$59)*(MONTH($E36)-1)/12)*$H36</f>
        <v>0</v>
      </c>
      <c r="W36" s="228">
        <f t="shared" si="5"/>
        <v>0</v>
      </c>
    </row>
    <row r="37" spans="2:23" s="9" customFormat="1">
      <c r="B37" s="210" t="s">
        <v>75</v>
      </c>
      <c r="C37" s="210">
        <v>1.0999999999999999E-2</v>
      </c>
      <c r="D37" s="203"/>
      <c r="E37" s="211">
        <v>41122</v>
      </c>
      <c r="F37" s="211" t="s">
        <v>178</v>
      </c>
      <c r="G37" s="212" t="s">
        <v>68</v>
      </c>
      <c r="H37" s="226">
        <f>C$21/12</f>
        <v>1.225E-3</v>
      </c>
      <c r="I37" s="227">
        <f>(SUM('1.  LRAMVA Summary'!D$55:D$57)+SUM('1.  LRAMVA Summary'!D$58:D$59)*(MONTH($E37)-1)/12)*$H37</f>
        <v>0</v>
      </c>
      <c r="J37" s="227">
        <f>(SUM('1.  LRAMVA Summary'!E$55:E$57)+SUM('1.  LRAMVA Summary'!E$58:E$59)*(MONTH($E37)-1)/12)*$H37</f>
        <v>0</v>
      </c>
      <c r="K37" s="227">
        <f>(SUM('1.  LRAMVA Summary'!F$55:F$57)+SUM('1.  LRAMVA Summary'!F$58:F$59)*(MONTH($E37)-1)/12)*$H37</f>
        <v>0</v>
      </c>
      <c r="L37" s="227">
        <f>(SUM('1.  LRAMVA Summary'!G$55:G$57)+SUM('1.  LRAMVA Summary'!G$58:G$59)*(MONTH($E37)-1)/12)*$H37</f>
        <v>0</v>
      </c>
      <c r="M37" s="227">
        <f>(SUM('1.  LRAMVA Summary'!H$55:H$57)+SUM('1.  LRAMVA Summary'!H$58:H$59)*(MONTH($E37)-1)/12)*$H37</f>
        <v>0</v>
      </c>
      <c r="N37" s="227">
        <f>(SUM('1.  LRAMVA Summary'!I$55:I$57)+SUM('1.  LRAMVA Summary'!I$58:I$59)*(MONTH($E37)-1)/12)*$H37</f>
        <v>0</v>
      </c>
      <c r="O37" s="227">
        <f>(SUM('1.  LRAMVA Summary'!J$55:J$57)+SUM('1.  LRAMVA Summary'!J$58:J$59)*(MONTH($E37)-1)/12)*$H37</f>
        <v>0</v>
      </c>
      <c r="P37" s="227">
        <f>(SUM('1.  LRAMVA Summary'!K$55:K$57)+SUM('1.  LRAMVA Summary'!K$58:K$59)*(MONTH($E37)-1)/12)*$H37</f>
        <v>0</v>
      </c>
      <c r="Q37" s="227">
        <f>(SUM('1.  LRAMVA Summary'!L$55:L$57)+SUM('1.  LRAMVA Summary'!L$58:L$59)*(MONTH($E37)-1)/12)*$H37</f>
        <v>0</v>
      </c>
      <c r="R37" s="227">
        <f>(SUM('1.  LRAMVA Summary'!M$55:M$57)+SUM('1.  LRAMVA Summary'!M$58:M$59)*(MONTH($E37)-1)/12)*$H37</f>
        <v>0</v>
      </c>
      <c r="S37" s="227">
        <f>(SUM('1.  LRAMVA Summary'!N$55:N$57)+SUM('1.  LRAMVA Summary'!N$58:N$59)*(MONTH($E37)-1)/12)*$H37</f>
        <v>0</v>
      </c>
      <c r="T37" s="227">
        <f>(SUM('1.  LRAMVA Summary'!O$55:O$57)+SUM('1.  LRAMVA Summary'!O$58:O$59)*(MONTH($E37)-1)/12)*$H37</f>
        <v>0</v>
      </c>
      <c r="U37" s="227">
        <f>(SUM('1.  LRAMVA Summary'!P$55:P$57)+SUM('1.  LRAMVA Summary'!P$58:P$59)*(MONTH($E37)-1)/12)*$H37</f>
        <v>0</v>
      </c>
      <c r="V37" s="227">
        <f>(SUM('1.  LRAMVA Summary'!Q$55:Q$57)+SUM('1.  LRAMVA Summary'!Q$58:Q$59)*(MONTH($E37)-1)/12)*$H37</f>
        <v>0</v>
      </c>
      <c r="W37" s="228">
        <f t="shared" si="5"/>
        <v>0</v>
      </c>
    </row>
    <row r="38" spans="2:23" s="9" customFormat="1">
      <c r="B38" s="210" t="s">
        <v>76</v>
      </c>
      <c r="C38" s="210">
        <v>1.0999999999999999E-2</v>
      </c>
      <c r="D38" s="203"/>
      <c r="E38" s="211">
        <v>41153</v>
      </c>
      <c r="F38" s="211" t="s">
        <v>178</v>
      </c>
      <c r="G38" s="212" t="s">
        <v>68</v>
      </c>
      <c r="H38" s="226">
        <f>C$21/12</f>
        <v>1.225E-3</v>
      </c>
      <c r="I38" s="227">
        <f>(SUM('1.  LRAMVA Summary'!D$55:D$57)+SUM('1.  LRAMVA Summary'!D$58:D$59)*(MONTH($E38)-1)/12)*$H38</f>
        <v>0</v>
      </c>
      <c r="J38" s="227">
        <f>(SUM('1.  LRAMVA Summary'!E$55:E$57)+SUM('1.  LRAMVA Summary'!E$58:E$59)*(MONTH($E38)-1)/12)*$H38</f>
        <v>0</v>
      </c>
      <c r="K38" s="227">
        <f>(SUM('1.  LRAMVA Summary'!F$55:F$57)+SUM('1.  LRAMVA Summary'!F$58:F$59)*(MONTH($E38)-1)/12)*$H38</f>
        <v>0</v>
      </c>
      <c r="L38" s="227">
        <f>(SUM('1.  LRAMVA Summary'!G$55:G$57)+SUM('1.  LRAMVA Summary'!G$58:G$59)*(MONTH($E38)-1)/12)*$H38</f>
        <v>0</v>
      </c>
      <c r="M38" s="227">
        <f>(SUM('1.  LRAMVA Summary'!H$55:H$57)+SUM('1.  LRAMVA Summary'!H$58:H$59)*(MONTH($E38)-1)/12)*$H38</f>
        <v>0</v>
      </c>
      <c r="N38" s="227">
        <f>(SUM('1.  LRAMVA Summary'!I$55:I$57)+SUM('1.  LRAMVA Summary'!I$58:I$59)*(MONTH($E38)-1)/12)*$H38</f>
        <v>0</v>
      </c>
      <c r="O38" s="227">
        <f>(SUM('1.  LRAMVA Summary'!J$55:J$57)+SUM('1.  LRAMVA Summary'!J$58:J$59)*(MONTH($E38)-1)/12)*$H38</f>
        <v>0</v>
      </c>
      <c r="P38" s="227">
        <f>(SUM('1.  LRAMVA Summary'!K$55:K$57)+SUM('1.  LRAMVA Summary'!K$58:K$59)*(MONTH($E38)-1)/12)*$H38</f>
        <v>0</v>
      </c>
      <c r="Q38" s="227">
        <f>(SUM('1.  LRAMVA Summary'!L$55:L$57)+SUM('1.  LRAMVA Summary'!L$58:L$59)*(MONTH($E38)-1)/12)*$H38</f>
        <v>0</v>
      </c>
      <c r="R38" s="227">
        <f>(SUM('1.  LRAMVA Summary'!M$55:M$57)+SUM('1.  LRAMVA Summary'!M$58:M$59)*(MONTH($E38)-1)/12)*$H38</f>
        <v>0</v>
      </c>
      <c r="S38" s="227">
        <f>(SUM('1.  LRAMVA Summary'!N$55:N$57)+SUM('1.  LRAMVA Summary'!N$58:N$59)*(MONTH($E38)-1)/12)*$H38</f>
        <v>0</v>
      </c>
      <c r="T38" s="227">
        <f>(SUM('1.  LRAMVA Summary'!O$55:O$57)+SUM('1.  LRAMVA Summary'!O$58:O$59)*(MONTH($E38)-1)/12)*$H38</f>
        <v>0</v>
      </c>
      <c r="U38" s="227">
        <f>(SUM('1.  LRAMVA Summary'!P$55:P$57)+SUM('1.  LRAMVA Summary'!P$58:P$59)*(MONTH($E38)-1)/12)*$H38</f>
        <v>0</v>
      </c>
      <c r="V38" s="227">
        <f>(SUM('1.  LRAMVA Summary'!Q$55:Q$57)+SUM('1.  LRAMVA Summary'!Q$58:Q$59)*(MONTH($E38)-1)/12)*$H38</f>
        <v>0</v>
      </c>
      <c r="W38" s="228">
        <f t="shared" si="5"/>
        <v>0</v>
      </c>
    </row>
    <row r="39" spans="2:23" s="9" customFormat="1">
      <c r="B39" s="210" t="s">
        <v>77</v>
      </c>
      <c r="C39" s="210">
        <v>1.0999999999999999E-2</v>
      </c>
      <c r="D39" s="203"/>
      <c r="E39" s="211">
        <v>41183</v>
      </c>
      <c r="F39" s="211" t="s">
        <v>178</v>
      </c>
      <c r="G39" s="212" t="s">
        <v>69</v>
      </c>
      <c r="H39" s="229">
        <f>C$22/12</f>
        <v>1.225E-3</v>
      </c>
      <c r="I39" s="227">
        <f>(SUM('1.  LRAMVA Summary'!D$55:D$57)+SUM('1.  LRAMVA Summary'!D$58:D$59)*(MONTH($E39)-1)/12)*$H39</f>
        <v>0</v>
      </c>
      <c r="J39" s="227">
        <f>(SUM('1.  LRAMVA Summary'!E$55:E$57)+SUM('1.  LRAMVA Summary'!E$58:E$59)*(MONTH($E39)-1)/12)*$H39</f>
        <v>0</v>
      </c>
      <c r="K39" s="227">
        <f>(SUM('1.  LRAMVA Summary'!F$55:F$57)+SUM('1.  LRAMVA Summary'!F$58:F$59)*(MONTH($E39)-1)/12)*$H39</f>
        <v>0</v>
      </c>
      <c r="L39" s="227">
        <f>(SUM('1.  LRAMVA Summary'!G$55:G$57)+SUM('1.  LRAMVA Summary'!G$58:G$59)*(MONTH($E39)-1)/12)*$H39</f>
        <v>0</v>
      </c>
      <c r="M39" s="227">
        <f>(SUM('1.  LRAMVA Summary'!H$55:H$57)+SUM('1.  LRAMVA Summary'!H$58:H$59)*(MONTH($E39)-1)/12)*$H39</f>
        <v>0</v>
      </c>
      <c r="N39" s="227">
        <f>(SUM('1.  LRAMVA Summary'!I$55:I$57)+SUM('1.  LRAMVA Summary'!I$58:I$59)*(MONTH($E39)-1)/12)*$H39</f>
        <v>0</v>
      </c>
      <c r="O39" s="227">
        <f>(SUM('1.  LRAMVA Summary'!J$55:J$57)+SUM('1.  LRAMVA Summary'!J$58:J$59)*(MONTH($E39)-1)/12)*$H39</f>
        <v>0</v>
      </c>
      <c r="P39" s="227">
        <f>(SUM('1.  LRAMVA Summary'!K$55:K$57)+SUM('1.  LRAMVA Summary'!K$58:K$59)*(MONTH($E39)-1)/12)*$H39</f>
        <v>0</v>
      </c>
      <c r="Q39" s="227">
        <f>(SUM('1.  LRAMVA Summary'!L$55:L$57)+SUM('1.  LRAMVA Summary'!L$58:L$59)*(MONTH($E39)-1)/12)*$H39</f>
        <v>0</v>
      </c>
      <c r="R39" s="227">
        <f>(SUM('1.  LRAMVA Summary'!M$55:M$57)+SUM('1.  LRAMVA Summary'!M$58:M$59)*(MONTH($E39)-1)/12)*$H39</f>
        <v>0</v>
      </c>
      <c r="S39" s="227">
        <f>(SUM('1.  LRAMVA Summary'!N$55:N$57)+SUM('1.  LRAMVA Summary'!N$58:N$59)*(MONTH($E39)-1)/12)*$H39</f>
        <v>0</v>
      </c>
      <c r="T39" s="227">
        <f>(SUM('1.  LRAMVA Summary'!O$55:O$57)+SUM('1.  LRAMVA Summary'!O$58:O$59)*(MONTH($E39)-1)/12)*$H39</f>
        <v>0</v>
      </c>
      <c r="U39" s="227">
        <f>(SUM('1.  LRAMVA Summary'!P$55:P$57)+SUM('1.  LRAMVA Summary'!P$58:P$59)*(MONTH($E39)-1)/12)*$H39</f>
        <v>0</v>
      </c>
      <c r="V39" s="227">
        <f>(SUM('1.  LRAMVA Summary'!Q$55:Q$57)+SUM('1.  LRAMVA Summary'!Q$58:Q$59)*(MONTH($E39)-1)/12)*$H39</f>
        <v>0</v>
      </c>
      <c r="W39" s="228">
        <f t="shared" si="5"/>
        <v>0</v>
      </c>
    </row>
    <row r="40" spans="2:23" s="9" customFormat="1">
      <c r="B40" s="210" t="s">
        <v>78</v>
      </c>
      <c r="C40" s="696">
        <v>1.0999999999999999E-2</v>
      </c>
      <c r="D40" s="203"/>
      <c r="E40" s="211">
        <v>41214</v>
      </c>
      <c r="F40" s="211" t="s">
        <v>178</v>
      </c>
      <c r="G40" s="212" t="s">
        <v>69</v>
      </c>
      <c r="H40" s="226">
        <f>C$22/12</f>
        <v>1.225E-3</v>
      </c>
      <c r="I40" s="227">
        <f>(SUM('1.  LRAMVA Summary'!D$55:D$57)+SUM('1.  LRAMVA Summary'!D$58:D$59)*(MONTH($E40)-1)/12)*$H40</f>
        <v>0</v>
      </c>
      <c r="J40" s="227">
        <f>(SUM('1.  LRAMVA Summary'!E$55:E$57)+SUM('1.  LRAMVA Summary'!E$58:E$59)*(MONTH($E40)-1)/12)*$H40</f>
        <v>0</v>
      </c>
      <c r="K40" s="227">
        <f>(SUM('1.  LRAMVA Summary'!F$55:F$57)+SUM('1.  LRAMVA Summary'!F$58:F$59)*(MONTH($E40)-1)/12)*$H40</f>
        <v>0</v>
      </c>
      <c r="L40" s="227">
        <f>(SUM('1.  LRAMVA Summary'!G$55:G$57)+SUM('1.  LRAMVA Summary'!G$58:G$59)*(MONTH($E40)-1)/12)*$H40</f>
        <v>0</v>
      </c>
      <c r="M40" s="227">
        <f>(SUM('1.  LRAMVA Summary'!H$55:H$57)+SUM('1.  LRAMVA Summary'!H$58:H$59)*(MONTH($E40)-1)/12)*$H40</f>
        <v>0</v>
      </c>
      <c r="N40" s="227">
        <f>(SUM('1.  LRAMVA Summary'!I$55:I$57)+SUM('1.  LRAMVA Summary'!I$58:I$59)*(MONTH($E40)-1)/12)*$H40</f>
        <v>0</v>
      </c>
      <c r="O40" s="227">
        <f>(SUM('1.  LRAMVA Summary'!J$55:J$57)+SUM('1.  LRAMVA Summary'!J$58:J$59)*(MONTH($E40)-1)/12)*$H40</f>
        <v>0</v>
      </c>
      <c r="P40" s="227">
        <f>(SUM('1.  LRAMVA Summary'!K$55:K$57)+SUM('1.  LRAMVA Summary'!K$58:K$59)*(MONTH($E40)-1)/12)*$H40</f>
        <v>0</v>
      </c>
      <c r="Q40" s="227">
        <f>(SUM('1.  LRAMVA Summary'!L$55:L$57)+SUM('1.  LRAMVA Summary'!L$58:L$59)*(MONTH($E40)-1)/12)*$H40</f>
        <v>0</v>
      </c>
      <c r="R40" s="227">
        <f>(SUM('1.  LRAMVA Summary'!M$55:M$57)+SUM('1.  LRAMVA Summary'!M$58:M$59)*(MONTH($E40)-1)/12)*$H40</f>
        <v>0</v>
      </c>
      <c r="S40" s="227">
        <f>(SUM('1.  LRAMVA Summary'!N$55:N$57)+SUM('1.  LRAMVA Summary'!N$58:N$59)*(MONTH($E40)-1)/12)*$H40</f>
        <v>0</v>
      </c>
      <c r="T40" s="227">
        <f>(SUM('1.  LRAMVA Summary'!O$55:O$57)+SUM('1.  LRAMVA Summary'!O$58:O$59)*(MONTH($E40)-1)/12)*$H40</f>
        <v>0</v>
      </c>
      <c r="U40" s="227">
        <f>(SUM('1.  LRAMVA Summary'!P$55:P$57)+SUM('1.  LRAMVA Summary'!P$58:P$59)*(MONTH($E40)-1)/12)*$H40</f>
        <v>0</v>
      </c>
      <c r="V40" s="227">
        <f>(SUM('1.  LRAMVA Summary'!Q$55:Q$57)+SUM('1.  LRAMVA Summary'!Q$58:Q$59)*(MONTH($E40)-1)/12)*$H40</f>
        <v>0</v>
      </c>
      <c r="W40" s="228">
        <f t="shared" si="5"/>
        <v>0</v>
      </c>
    </row>
    <row r="41" spans="2:23" s="9" customFormat="1">
      <c r="B41" s="210" t="s">
        <v>79</v>
      </c>
      <c r="C41" s="696">
        <v>1.0999999999999999E-2</v>
      </c>
      <c r="D41" s="203"/>
      <c r="E41" s="211">
        <v>41244</v>
      </c>
      <c r="F41" s="211" t="s">
        <v>178</v>
      </c>
      <c r="G41" s="212" t="s">
        <v>69</v>
      </c>
      <c r="H41" s="226">
        <f>C$22/12</f>
        <v>1.225E-3</v>
      </c>
      <c r="I41" s="227">
        <f>(SUM('1.  LRAMVA Summary'!D$55:D$57)+SUM('1.  LRAMVA Summary'!D$58:D$59)*(MONTH($E41)-1)/12)*$H41</f>
        <v>0</v>
      </c>
      <c r="J41" s="227">
        <f>(SUM('1.  LRAMVA Summary'!E$55:E$57)+SUM('1.  LRAMVA Summary'!E$58:E$59)*(MONTH($E41)-1)/12)*$H41</f>
        <v>0</v>
      </c>
      <c r="K41" s="227">
        <f>(SUM('1.  LRAMVA Summary'!F$55:F$57)+SUM('1.  LRAMVA Summary'!F$58:F$59)*(MONTH($E41)-1)/12)*$H41</f>
        <v>0</v>
      </c>
      <c r="L41" s="227">
        <f>(SUM('1.  LRAMVA Summary'!G$55:G$57)+SUM('1.  LRAMVA Summary'!G$58:G$59)*(MONTH($E41)-1)/12)*$H41</f>
        <v>0</v>
      </c>
      <c r="M41" s="227">
        <f>(SUM('1.  LRAMVA Summary'!H$55:H$57)+SUM('1.  LRAMVA Summary'!H$58:H$59)*(MONTH($E41)-1)/12)*$H41</f>
        <v>0</v>
      </c>
      <c r="N41" s="227">
        <f>(SUM('1.  LRAMVA Summary'!I$55:I$57)+SUM('1.  LRAMVA Summary'!I$58:I$59)*(MONTH($E41)-1)/12)*$H41</f>
        <v>0</v>
      </c>
      <c r="O41" s="227">
        <f>(SUM('1.  LRAMVA Summary'!J$55:J$57)+SUM('1.  LRAMVA Summary'!J$58:J$59)*(MONTH($E41)-1)/12)*$H41</f>
        <v>0</v>
      </c>
      <c r="P41" s="227">
        <f>(SUM('1.  LRAMVA Summary'!K$55:K$57)+SUM('1.  LRAMVA Summary'!K$58:K$59)*(MONTH($E41)-1)/12)*$H41</f>
        <v>0</v>
      </c>
      <c r="Q41" s="227">
        <f>(SUM('1.  LRAMVA Summary'!L$55:L$57)+SUM('1.  LRAMVA Summary'!L$58:L$59)*(MONTH($E41)-1)/12)*$H41</f>
        <v>0</v>
      </c>
      <c r="R41" s="227">
        <f>(SUM('1.  LRAMVA Summary'!M$55:M$57)+SUM('1.  LRAMVA Summary'!M$58:M$59)*(MONTH($E41)-1)/12)*$H41</f>
        <v>0</v>
      </c>
      <c r="S41" s="227">
        <f>(SUM('1.  LRAMVA Summary'!N$55:N$57)+SUM('1.  LRAMVA Summary'!N$58:N$59)*(MONTH($E41)-1)/12)*$H41</f>
        <v>0</v>
      </c>
      <c r="T41" s="227">
        <f>(SUM('1.  LRAMVA Summary'!O$55:O$57)+SUM('1.  LRAMVA Summary'!O$58:O$59)*(MONTH($E41)-1)/12)*$H41</f>
        <v>0</v>
      </c>
      <c r="U41" s="227">
        <f>(SUM('1.  LRAMVA Summary'!P$55:P$57)+SUM('1.  LRAMVA Summary'!P$58:P$59)*(MONTH($E41)-1)/12)*$H41</f>
        <v>0</v>
      </c>
      <c r="V41" s="227">
        <f>(SUM('1.  LRAMVA Summary'!Q$55:Q$57)+SUM('1.  LRAMVA Summary'!Q$58:Q$59)*(MONTH($E41)-1)/12)*$H41</f>
        <v>0</v>
      </c>
      <c r="W41" s="228">
        <f>SUM(I41:V41)</f>
        <v>0</v>
      </c>
    </row>
    <row r="42" spans="2:23" s="9" customFormat="1" ht="15.75" thickBot="1">
      <c r="B42" s="210" t="s">
        <v>80</v>
      </c>
      <c r="C42" s="696">
        <v>1.4999999999999999E-2</v>
      </c>
      <c r="D42" s="203"/>
      <c r="E42" s="213" t="s">
        <v>459</v>
      </c>
      <c r="F42" s="213"/>
      <c r="G42" s="214"/>
      <c r="H42" s="231"/>
      <c r="I42" s="216">
        <f>SUM(I29:I41)</f>
        <v>0</v>
      </c>
      <c r="J42" s="216">
        <f t="shared" ref="J42:O42" si="6">SUM(J29:J41)</f>
        <v>0</v>
      </c>
      <c r="K42" s="216">
        <f t="shared" si="6"/>
        <v>0</v>
      </c>
      <c r="L42" s="216">
        <f t="shared" si="6"/>
        <v>0</v>
      </c>
      <c r="M42" s="216">
        <f t="shared" si="6"/>
        <v>0</v>
      </c>
      <c r="N42" s="216">
        <f t="shared" si="6"/>
        <v>0</v>
      </c>
      <c r="O42" s="216">
        <f t="shared" si="6"/>
        <v>0</v>
      </c>
      <c r="P42" s="216">
        <f t="shared" ref="P42:V42" si="7">SUM(P29:P41)</f>
        <v>0</v>
      </c>
      <c r="Q42" s="216">
        <f t="shared" si="7"/>
        <v>0</v>
      </c>
      <c r="R42" s="216">
        <f t="shared" si="7"/>
        <v>0</v>
      </c>
      <c r="S42" s="216">
        <f t="shared" si="7"/>
        <v>0</v>
      </c>
      <c r="T42" s="216">
        <f t="shared" si="7"/>
        <v>0</v>
      </c>
      <c r="U42" s="216">
        <f t="shared" si="7"/>
        <v>0</v>
      </c>
      <c r="V42" s="216">
        <f t="shared" si="7"/>
        <v>0</v>
      </c>
      <c r="W42" s="216">
        <f>SUM(W29:W41)</f>
        <v>0</v>
      </c>
    </row>
    <row r="43" spans="2:23" s="9" customFormat="1" ht="15.75" thickTop="1">
      <c r="B43" s="210" t="s">
        <v>81</v>
      </c>
      <c r="C43" s="696">
        <v>1.4999999999999999E-2</v>
      </c>
      <c r="D43" s="203"/>
      <c r="E43" s="217" t="s">
        <v>67</v>
      </c>
      <c r="F43" s="217"/>
      <c r="G43" s="218"/>
      <c r="H43" s="219"/>
      <c r="I43" s="220"/>
      <c r="J43" s="220"/>
      <c r="K43" s="220"/>
      <c r="L43" s="220"/>
      <c r="M43" s="220"/>
      <c r="N43" s="220"/>
      <c r="O43" s="220"/>
      <c r="P43" s="220"/>
      <c r="Q43" s="220"/>
      <c r="R43" s="220"/>
      <c r="S43" s="220"/>
      <c r="T43" s="220"/>
      <c r="U43" s="220"/>
      <c r="V43" s="220"/>
      <c r="W43" s="221"/>
    </row>
    <row r="44" spans="2:23" s="9" customFormat="1">
      <c r="B44" s="210" t="s">
        <v>82</v>
      </c>
      <c r="C44" s="696">
        <v>1.89E-2</v>
      </c>
      <c r="D44" s="203"/>
      <c r="E44" s="222" t="s">
        <v>425</v>
      </c>
      <c r="F44" s="222"/>
      <c r="G44" s="223"/>
      <c r="H44" s="224"/>
      <c r="I44" s="225">
        <f t="shared" ref="I44:O44" si="8">I42+I43</f>
        <v>0</v>
      </c>
      <c r="J44" s="225">
        <f t="shared" si="8"/>
        <v>0</v>
      </c>
      <c r="K44" s="225">
        <f t="shared" si="8"/>
        <v>0</v>
      </c>
      <c r="L44" s="225">
        <f t="shared" si="8"/>
        <v>0</v>
      </c>
      <c r="M44" s="225">
        <f t="shared" si="8"/>
        <v>0</v>
      </c>
      <c r="N44" s="225">
        <f t="shared" si="8"/>
        <v>0</v>
      </c>
      <c r="O44" s="225">
        <f t="shared" si="8"/>
        <v>0</v>
      </c>
      <c r="P44" s="225">
        <f t="shared" ref="P44:V44" si="9">P42+P43</f>
        <v>0</v>
      </c>
      <c r="Q44" s="225">
        <f t="shared" si="9"/>
        <v>0</v>
      </c>
      <c r="R44" s="225">
        <f t="shared" si="9"/>
        <v>0</v>
      </c>
      <c r="S44" s="225">
        <f t="shared" si="9"/>
        <v>0</v>
      </c>
      <c r="T44" s="225">
        <f t="shared" si="9"/>
        <v>0</v>
      </c>
      <c r="U44" s="225">
        <f t="shared" si="9"/>
        <v>0</v>
      </c>
      <c r="V44" s="225">
        <f t="shared" si="9"/>
        <v>0</v>
      </c>
      <c r="W44" s="225">
        <f>W42+W43</f>
        <v>0</v>
      </c>
    </row>
    <row r="45" spans="2:23" s="9" customFormat="1">
      <c r="B45" s="210" t="s">
        <v>83</v>
      </c>
      <c r="C45" s="696">
        <v>1.89E-2</v>
      </c>
      <c r="D45" s="203"/>
      <c r="E45" s="211">
        <v>41275</v>
      </c>
      <c r="F45" s="211" t="s">
        <v>179</v>
      </c>
      <c r="G45" s="212" t="s">
        <v>65</v>
      </c>
      <c r="H45" s="229">
        <f>C$23/12</f>
        <v>1.225E-3</v>
      </c>
      <c r="I45" s="227">
        <f>(SUM('1.  LRAMVA Summary'!D$55:D$60)+SUM('1.  LRAMVA Summary'!D$61:D$62)*(MONTH($E45)-1)/12)*$H45</f>
        <v>0</v>
      </c>
      <c r="J45" s="227">
        <f>(SUM('1.  LRAMVA Summary'!E$55:E$60)+SUM('1.  LRAMVA Summary'!E$61:E$62)*(MONTH($E45)-1)/12)*$H45</f>
        <v>0</v>
      </c>
      <c r="K45" s="227">
        <f>(SUM('1.  LRAMVA Summary'!F$55:F$60)+SUM('1.  LRAMVA Summary'!F$61:F$62)*(MONTH($E45)-1)/12)*$H45</f>
        <v>0</v>
      </c>
      <c r="L45" s="227">
        <f>(SUM('1.  LRAMVA Summary'!G$55:G$60)+SUM('1.  LRAMVA Summary'!G$61:G$62)*(MONTH($E45)-1)/12)*$H45</f>
        <v>0</v>
      </c>
      <c r="M45" s="227">
        <f>(SUM('1.  LRAMVA Summary'!H$55:H$60)+SUM('1.  LRAMVA Summary'!H$61:H$62)*(MONTH($E45)-1)/12)*$H45</f>
        <v>0</v>
      </c>
      <c r="N45" s="227">
        <f>(SUM('1.  LRAMVA Summary'!I$55:I$60)+SUM('1.  LRAMVA Summary'!I$61:I$62)*(MONTH($E45)-1)/12)*$H45</f>
        <v>0</v>
      </c>
      <c r="O45" s="227">
        <f>(SUM('1.  LRAMVA Summary'!J$55:J$60)+SUM('1.  LRAMVA Summary'!J$61:J$62)*(MONTH($E45)-1)/12)*$H45</f>
        <v>0</v>
      </c>
      <c r="P45" s="227">
        <f>(SUM('1.  LRAMVA Summary'!K$55:K$60)+SUM('1.  LRAMVA Summary'!K$61:K$62)*(MONTH($E45)-1)/12)*$H45</f>
        <v>0</v>
      </c>
      <c r="Q45" s="227">
        <f>(SUM('1.  LRAMVA Summary'!L$55:L$60)+SUM('1.  LRAMVA Summary'!L$61:L$62)*(MONTH($E45)-1)/12)*$H45</f>
        <v>0</v>
      </c>
      <c r="R45" s="227">
        <f>(SUM('1.  LRAMVA Summary'!M$55:M$60)+SUM('1.  LRAMVA Summary'!M$61:M$62)*(MONTH($E45)-1)/12)*$H45</f>
        <v>0</v>
      </c>
      <c r="S45" s="227">
        <f>(SUM('1.  LRAMVA Summary'!N$55:N$60)+SUM('1.  LRAMVA Summary'!N$61:N$62)*(MONTH($E45)-1)/12)*$H45</f>
        <v>0</v>
      </c>
      <c r="T45" s="227">
        <f>(SUM('1.  LRAMVA Summary'!O$55:O$60)+SUM('1.  LRAMVA Summary'!O$61:O$62)*(MONTH($E45)-1)/12)*$H45</f>
        <v>0</v>
      </c>
      <c r="U45" s="227">
        <f>(SUM('1.  LRAMVA Summary'!P$55:P$60)+SUM('1.  LRAMVA Summary'!P$61:P$62)*(MONTH($E45)-1)/12)*$H45</f>
        <v>0</v>
      </c>
      <c r="V45" s="227">
        <f>(SUM('1.  LRAMVA Summary'!Q$55:Q$60)+SUM('1.  LRAMVA Summary'!Q$61:Q$62)*(MONTH($E45)-1)/12)*$H45</f>
        <v>0</v>
      </c>
      <c r="W45" s="228">
        <f>SUM(I45:V45)</f>
        <v>0</v>
      </c>
    </row>
    <row r="46" spans="2:23" s="9" customFormat="1">
      <c r="B46" s="210" t="s">
        <v>84</v>
      </c>
      <c r="C46" s="696">
        <v>2.1700000000000001E-2</v>
      </c>
      <c r="D46" s="203"/>
      <c r="E46" s="211">
        <v>41306</v>
      </c>
      <c r="F46" s="211" t="s">
        <v>179</v>
      </c>
      <c r="G46" s="212" t="s">
        <v>65</v>
      </c>
      <c r="H46" s="226">
        <f>C$23/12</f>
        <v>1.225E-3</v>
      </c>
      <c r="I46" s="227">
        <f>(SUM('1.  LRAMVA Summary'!D$55:D$60)+SUM('1.  LRAMVA Summary'!D$61:D$62)*(MONTH($E46)-1)/12)*$H46</f>
        <v>0</v>
      </c>
      <c r="J46" s="227">
        <f>(SUM('1.  LRAMVA Summary'!E$55:E$60)+SUM('1.  LRAMVA Summary'!E$61:E$62)*(MONTH($E46)-1)/12)*$H46</f>
        <v>0</v>
      </c>
      <c r="K46" s="227">
        <f>(SUM('1.  LRAMVA Summary'!F$55:F$60)+SUM('1.  LRAMVA Summary'!F$61:F$62)*(MONTH($E46)-1)/12)*$H46</f>
        <v>0</v>
      </c>
      <c r="L46" s="227">
        <f>(SUM('1.  LRAMVA Summary'!G$55:G$60)+SUM('1.  LRAMVA Summary'!G$61:G$62)*(MONTH($E46)-1)/12)*$H46</f>
        <v>0</v>
      </c>
      <c r="M46" s="227">
        <f>(SUM('1.  LRAMVA Summary'!H$55:H$60)+SUM('1.  LRAMVA Summary'!H$61:H$62)*(MONTH($E46)-1)/12)*$H46</f>
        <v>0</v>
      </c>
      <c r="N46" s="227">
        <f>(SUM('1.  LRAMVA Summary'!I$55:I$60)+SUM('1.  LRAMVA Summary'!I$61:I$62)*(MONTH($E46)-1)/12)*$H46</f>
        <v>0</v>
      </c>
      <c r="O46" s="227">
        <f>(SUM('1.  LRAMVA Summary'!J$55:J$60)+SUM('1.  LRAMVA Summary'!J$61:J$62)*(MONTH($E46)-1)/12)*$H46</f>
        <v>0</v>
      </c>
      <c r="P46" s="227">
        <f>(SUM('1.  LRAMVA Summary'!K$55:K$60)+SUM('1.  LRAMVA Summary'!K$61:K$62)*(MONTH($E46)-1)/12)*$H46</f>
        <v>0</v>
      </c>
      <c r="Q46" s="227">
        <f>(SUM('1.  LRAMVA Summary'!L$55:L$60)+SUM('1.  LRAMVA Summary'!L$61:L$62)*(MONTH($E46)-1)/12)*$H46</f>
        <v>0</v>
      </c>
      <c r="R46" s="227">
        <f>(SUM('1.  LRAMVA Summary'!M$55:M$60)+SUM('1.  LRAMVA Summary'!M$61:M$62)*(MONTH($E46)-1)/12)*$H46</f>
        <v>0</v>
      </c>
      <c r="S46" s="227">
        <f>(SUM('1.  LRAMVA Summary'!N$55:N$60)+SUM('1.  LRAMVA Summary'!N$61:N$62)*(MONTH($E46)-1)/12)*$H46</f>
        <v>0</v>
      </c>
      <c r="T46" s="227">
        <f>(SUM('1.  LRAMVA Summary'!O$55:O$60)+SUM('1.  LRAMVA Summary'!O$61:O$62)*(MONTH($E46)-1)/12)*$H46</f>
        <v>0</v>
      </c>
      <c r="U46" s="227">
        <f>(SUM('1.  LRAMVA Summary'!P$55:P$60)+SUM('1.  LRAMVA Summary'!P$61:P$62)*(MONTH($E46)-1)/12)*$H46</f>
        <v>0</v>
      </c>
      <c r="V46" s="227">
        <f>(SUM('1.  LRAMVA Summary'!Q$55:Q$60)+SUM('1.  LRAMVA Summary'!Q$61:Q$62)*(MONTH($E46)-1)/12)*$H46</f>
        <v>0</v>
      </c>
      <c r="W46" s="228">
        <f t="shared" ref="W46:W56" si="10">SUM(I46:V46)</f>
        <v>0</v>
      </c>
    </row>
    <row r="47" spans="2:23" s="9" customFormat="1">
      <c r="B47" s="210" t="s">
        <v>85</v>
      </c>
      <c r="C47" s="710">
        <v>2.4500000000000001E-2</v>
      </c>
      <c r="D47" s="203"/>
      <c r="E47" s="211">
        <v>41334</v>
      </c>
      <c r="F47" s="211" t="s">
        <v>179</v>
      </c>
      <c r="G47" s="212" t="s">
        <v>65</v>
      </c>
      <c r="H47" s="226">
        <f>C$23/12</f>
        <v>1.225E-3</v>
      </c>
      <c r="I47" s="227">
        <f>(SUM('1.  LRAMVA Summary'!D$55:D$60)+SUM('1.  LRAMVA Summary'!D$61:D$62)*(MONTH($E47)-1)/12)*$H47</f>
        <v>0</v>
      </c>
      <c r="J47" s="227">
        <f>(SUM('1.  LRAMVA Summary'!E$55:E$60)+SUM('1.  LRAMVA Summary'!E$61:E$62)*(MONTH($E47)-1)/12)*$H47</f>
        <v>0</v>
      </c>
      <c r="K47" s="227">
        <f>(SUM('1.  LRAMVA Summary'!F$55:F$60)+SUM('1.  LRAMVA Summary'!F$61:F$62)*(MONTH($E47)-1)/12)*$H47</f>
        <v>0</v>
      </c>
      <c r="L47" s="227">
        <f>(SUM('1.  LRAMVA Summary'!G$55:G$60)+SUM('1.  LRAMVA Summary'!G$61:G$62)*(MONTH($E47)-1)/12)*$H47</f>
        <v>0</v>
      </c>
      <c r="M47" s="227">
        <f>(SUM('1.  LRAMVA Summary'!H$55:H$60)+SUM('1.  LRAMVA Summary'!H$61:H$62)*(MONTH($E47)-1)/12)*$H47</f>
        <v>0</v>
      </c>
      <c r="N47" s="227">
        <f>(SUM('1.  LRAMVA Summary'!I$55:I$60)+SUM('1.  LRAMVA Summary'!I$61:I$62)*(MONTH($E47)-1)/12)*$H47</f>
        <v>0</v>
      </c>
      <c r="O47" s="227">
        <f>(SUM('1.  LRAMVA Summary'!J$55:J$60)+SUM('1.  LRAMVA Summary'!J$61:J$62)*(MONTH($E47)-1)/12)*$H47</f>
        <v>0</v>
      </c>
      <c r="P47" s="227">
        <f>(SUM('1.  LRAMVA Summary'!K$55:K$60)+SUM('1.  LRAMVA Summary'!K$61:K$62)*(MONTH($E47)-1)/12)*$H47</f>
        <v>0</v>
      </c>
      <c r="Q47" s="227">
        <f>(SUM('1.  LRAMVA Summary'!L$55:L$60)+SUM('1.  LRAMVA Summary'!L$61:L$62)*(MONTH($E47)-1)/12)*$H47</f>
        <v>0</v>
      </c>
      <c r="R47" s="227">
        <f>(SUM('1.  LRAMVA Summary'!M$55:M$60)+SUM('1.  LRAMVA Summary'!M$61:M$62)*(MONTH($E47)-1)/12)*$H47</f>
        <v>0</v>
      </c>
      <c r="S47" s="227">
        <f>(SUM('1.  LRAMVA Summary'!N$55:N$60)+SUM('1.  LRAMVA Summary'!N$61:N$62)*(MONTH($E47)-1)/12)*$H47</f>
        <v>0</v>
      </c>
      <c r="T47" s="227">
        <f>(SUM('1.  LRAMVA Summary'!O$55:O$60)+SUM('1.  LRAMVA Summary'!O$61:O$62)*(MONTH($E47)-1)/12)*$H47</f>
        <v>0</v>
      </c>
      <c r="U47" s="227">
        <f>(SUM('1.  LRAMVA Summary'!P$55:P$60)+SUM('1.  LRAMVA Summary'!P$61:P$62)*(MONTH($E47)-1)/12)*$H47</f>
        <v>0</v>
      </c>
      <c r="V47" s="227">
        <f>(SUM('1.  LRAMVA Summary'!Q$55:Q$60)+SUM('1.  LRAMVA Summary'!Q$61:Q$62)*(MONTH($E47)-1)/12)*$H47</f>
        <v>0</v>
      </c>
      <c r="W47" s="228">
        <f t="shared" si="10"/>
        <v>0</v>
      </c>
    </row>
    <row r="48" spans="2:23" s="9" customFormat="1">
      <c r="B48" s="210" t="s">
        <v>86</v>
      </c>
      <c r="C48" s="710">
        <v>2.18E-2</v>
      </c>
      <c r="D48" s="203"/>
      <c r="E48" s="211">
        <v>41365</v>
      </c>
      <c r="F48" s="211" t="s">
        <v>179</v>
      </c>
      <c r="G48" s="212" t="s">
        <v>66</v>
      </c>
      <c r="H48" s="229">
        <f>C$24/12</f>
        <v>1.225E-3</v>
      </c>
      <c r="I48" s="227">
        <f>(SUM('1.  LRAMVA Summary'!D$55:D$60)+SUM('1.  LRAMVA Summary'!D$61:D$62)*(MONTH($E48)-1)/12)*$H48</f>
        <v>0</v>
      </c>
      <c r="J48" s="227">
        <f>(SUM('1.  LRAMVA Summary'!E$55:E$60)+SUM('1.  LRAMVA Summary'!E$61:E$62)*(MONTH($E48)-1)/12)*$H48</f>
        <v>0</v>
      </c>
      <c r="K48" s="227">
        <f>(SUM('1.  LRAMVA Summary'!F$55:F$60)+SUM('1.  LRAMVA Summary'!F$61:F$62)*(MONTH($E48)-1)/12)*$H48</f>
        <v>0</v>
      </c>
      <c r="L48" s="227">
        <f>(SUM('1.  LRAMVA Summary'!G$55:G$60)+SUM('1.  LRAMVA Summary'!G$61:G$62)*(MONTH($E48)-1)/12)*$H48</f>
        <v>0</v>
      </c>
      <c r="M48" s="227">
        <f>(SUM('1.  LRAMVA Summary'!H$55:H$60)+SUM('1.  LRAMVA Summary'!H$61:H$62)*(MONTH($E48)-1)/12)*$H48</f>
        <v>0</v>
      </c>
      <c r="N48" s="227">
        <f>(SUM('1.  LRAMVA Summary'!I$55:I$60)+SUM('1.  LRAMVA Summary'!I$61:I$62)*(MONTH($E48)-1)/12)*$H48</f>
        <v>0</v>
      </c>
      <c r="O48" s="227">
        <f>(SUM('1.  LRAMVA Summary'!J$55:J$60)+SUM('1.  LRAMVA Summary'!J$61:J$62)*(MONTH($E48)-1)/12)*$H48</f>
        <v>0</v>
      </c>
      <c r="P48" s="227">
        <f>(SUM('1.  LRAMVA Summary'!K$55:K$60)+SUM('1.  LRAMVA Summary'!K$61:K$62)*(MONTH($E48)-1)/12)*$H48</f>
        <v>0</v>
      </c>
      <c r="Q48" s="227">
        <f>(SUM('1.  LRAMVA Summary'!L$55:L$60)+SUM('1.  LRAMVA Summary'!L$61:L$62)*(MONTH($E48)-1)/12)*$H48</f>
        <v>0</v>
      </c>
      <c r="R48" s="227">
        <f>(SUM('1.  LRAMVA Summary'!M$55:M$60)+SUM('1.  LRAMVA Summary'!M$61:M$62)*(MONTH($E48)-1)/12)*$H48</f>
        <v>0</v>
      </c>
      <c r="S48" s="227">
        <f>(SUM('1.  LRAMVA Summary'!N$55:N$60)+SUM('1.  LRAMVA Summary'!N$61:N$62)*(MONTH($E48)-1)/12)*$H48</f>
        <v>0</v>
      </c>
      <c r="T48" s="227">
        <f>(SUM('1.  LRAMVA Summary'!O$55:O$60)+SUM('1.  LRAMVA Summary'!O$61:O$62)*(MONTH($E48)-1)/12)*$H48</f>
        <v>0</v>
      </c>
      <c r="U48" s="227">
        <f>(SUM('1.  LRAMVA Summary'!P$55:P$60)+SUM('1.  LRAMVA Summary'!P$61:P$62)*(MONTH($E48)-1)/12)*$H48</f>
        <v>0</v>
      </c>
      <c r="V48" s="227">
        <f>(SUM('1.  LRAMVA Summary'!Q$55:Q$60)+SUM('1.  LRAMVA Summary'!Q$61:Q$62)*(MONTH($E48)-1)/12)*$H48</f>
        <v>0</v>
      </c>
      <c r="W48" s="228">
        <f t="shared" si="10"/>
        <v>0</v>
      </c>
    </row>
    <row r="49" spans="1:23" s="9" customFormat="1">
      <c r="B49" s="210" t="s">
        <v>87</v>
      </c>
      <c r="C49" s="710">
        <v>2.18E-2</v>
      </c>
      <c r="D49" s="203"/>
      <c r="E49" s="211">
        <v>41395</v>
      </c>
      <c r="F49" s="211" t="s">
        <v>179</v>
      </c>
      <c r="G49" s="212" t="s">
        <v>66</v>
      </c>
      <c r="H49" s="226">
        <f>C$24/12</f>
        <v>1.225E-3</v>
      </c>
      <c r="I49" s="227">
        <f>(SUM('1.  LRAMVA Summary'!D$55:D$60)+SUM('1.  LRAMVA Summary'!D$61:D$62)*(MONTH($E49)-1)/12)*$H49</f>
        <v>0</v>
      </c>
      <c r="J49" s="227">
        <f>(SUM('1.  LRAMVA Summary'!E$55:E$60)+SUM('1.  LRAMVA Summary'!E$61:E$62)*(MONTH($E49)-1)/12)*$H49</f>
        <v>0</v>
      </c>
      <c r="K49" s="227">
        <f>(SUM('1.  LRAMVA Summary'!F$55:F$60)+SUM('1.  LRAMVA Summary'!F$61:F$62)*(MONTH($E49)-1)/12)*$H49</f>
        <v>0</v>
      </c>
      <c r="L49" s="227">
        <f>(SUM('1.  LRAMVA Summary'!G$55:G$60)+SUM('1.  LRAMVA Summary'!G$61:G$62)*(MONTH($E49)-1)/12)*$H49</f>
        <v>0</v>
      </c>
      <c r="M49" s="227">
        <f>(SUM('1.  LRAMVA Summary'!H$55:H$60)+SUM('1.  LRAMVA Summary'!H$61:H$62)*(MONTH($E49)-1)/12)*$H49</f>
        <v>0</v>
      </c>
      <c r="N49" s="227">
        <f>(SUM('1.  LRAMVA Summary'!I$55:I$60)+SUM('1.  LRAMVA Summary'!I$61:I$62)*(MONTH($E49)-1)/12)*$H49</f>
        <v>0</v>
      </c>
      <c r="O49" s="227">
        <f>(SUM('1.  LRAMVA Summary'!J$55:J$60)+SUM('1.  LRAMVA Summary'!J$61:J$62)*(MONTH($E49)-1)/12)*$H49</f>
        <v>0</v>
      </c>
      <c r="P49" s="227">
        <f>(SUM('1.  LRAMVA Summary'!K$55:K$60)+SUM('1.  LRAMVA Summary'!K$61:K$62)*(MONTH($E49)-1)/12)*$H49</f>
        <v>0</v>
      </c>
      <c r="Q49" s="227">
        <f>(SUM('1.  LRAMVA Summary'!L$55:L$60)+SUM('1.  LRAMVA Summary'!L$61:L$62)*(MONTH($E49)-1)/12)*$H49</f>
        <v>0</v>
      </c>
      <c r="R49" s="227">
        <f>(SUM('1.  LRAMVA Summary'!M$55:M$60)+SUM('1.  LRAMVA Summary'!M$61:M$62)*(MONTH($E49)-1)/12)*$H49</f>
        <v>0</v>
      </c>
      <c r="S49" s="227">
        <f>(SUM('1.  LRAMVA Summary'!N$55:N$60)+SUM('1.  LRAMVA Summary'!N$61:N$62)*(MONTH($E49)-1)/12)*$H49</f>
        <v>0</v>
      </c>
      <c r="T49" s="227">
        <f>(SUM('1.  LRAMVA Summary'!O$55:O$60)+SUM('1.  LRAMVA Summary'!O$61:O$62)*(MONTH($E49)-1)/12)*$H49</f>
        <v>0</v>
      </c>
      <c r="U49" s="227">
        <f>(SUM('1.  LRAMVA Summary'!P$55:P$60)+SUM('1.  LRAMVA Summary'!P$61:P$62)*(MONTH($E49)-1)/12)*$H49</f>
        <v>0</v>
      </c>
      <c r="V49" s="227">
        <f>(SUM('1.  LRAMVA Summary'!Q$55:Q$60)+SUM('1.  LRAMVA Summary'!Q$61:Q$62)*(MONTH($E49)-1)/12)*$H49</f>
        <v>0</v>
      </c>
      <c r="W49" s="228">
        <f t="shared" si="10"/>
        <v>0</v>
      </c>
    </row>
    <row r="50" spans="1:23" s="9" customFormat="1">
      <c r="B50" s="210" t="s">
        <v>88</v>
      </c>
      <c r="C50" s="710">
        <v>2.18E-2</v>
      </c>
      <c r="D50" s="203"/>
      <c r="E50" s="211">
        <v>41426</v>
      </c>
      <c r="F50" s="211" t="s">
        <v>179</v>
      </c>
      <c r="G50" s="212" t="s">
        <v>66</v>
      </c>
      <c r="H50" s="226">
        <f>C$24/12</f>
        <v>1.225E-3</v>
      </c>
      <c r="I50" s="227">
        <f>(SUM('1.  LRAMVA Summary'!D$55:D$60)+SUM('1.  LRAMVA Summary'!D$61:D$62)*(MONTH($E50)-1)/12)*$H50</f>
        <v>0</v>
      </c>
      <c r="J50" s="227">
        <f>(SUM('1.  LRAMVA Summary'!E$55:E$60)+SUM('1.  LRAMVA Summary'!E$61:E$62)*(MONTH($E50)-1)/12)*$H50</f>
        <v>0</v>
      </c>
      <c r="K50" s="227">
        <f>(SUM('1.  LRAMVA Summary'!F$55:F$60)+SUM('1.  LRAMVA Summary'!F$61:F$62)*(MONTH($E50)-1)/12)*$H50</f>
        <v>0</v>
      </c>
      <c r="L50" s="227">
        <f>(SUM('1.  LRAMVA Summary'!G$55:G$60)+SUM('1.  LRAMVA Summary'!G$61:G$62)*(MONTH($E50)-1)/12)*$H50</f>
        <v>0</v>
      </c>
      <c r="M50" s="227">
        <f>(SUM('1.  LRAMVA Summary'!H$55:H$60)+SUM('1.  LRAMVA Summary'!H$61:H$62)*(MONTH($E50)-1)/12)*$H50</f>
        <v>0</v>
      </c>
      <c r="N50" s="227">
        <f>(SUM('1.  LRAMVA Summary'!I$55:I$60)+SUM('1.  LRAMVA Summary'!I$61:I$62)*(MONTH($E50)-1)/12)*$H50</f>
        <v>0</v>
      </c>
      <c r="O50" s="227">
        <f>(SUM('1.  LRAMVA Summary'!J$55:J$60)+SUM('1.  LRAMVA Summary'!J$61:J$62)*(MONTH($E50)-1)/12)*$H50</f>
        <v>0</v>
      </c>
      <c r="P50" s="227">
        <f>(SUM('1.  LRAMVA Summary'!K$55:K$60)+SUM('1.  LRAMVA Summary'!K$61:K$62)*(MONTH($E50)-1)/12)*$H50</f>
        <v>0</v>
      </c>
      <c r="Q50" s="227">
        <f>(SUM('1.  LRAMVA Summary'!L$55:L$60)+SUM('1.  LRAMVA Summary'!L$61:L$62)*(MONTH($E50)-1)/12)*$H50</f>
        <v>0</v>
      </c>
      <c r="R50" s="227">
        <f>(SUM('1.  LRAMVA Summary'!M$55:M$60)+SUM('1.  LRAMVA Summary'!M$61:M$62)*(MONTH($E50)-1)/12)*$H50</f>
        <v>0</v>
      </c>
      <c r="S50" s="227">
        <f>(SUM('1.  LRAMVA Summary'!N$55:N$60)+SUM('1.  LRAMVA Summary'!N$61:N$62)*(MONTH($E50)-1)/12)*$H50</f>
        <v>0</v>
      </c>
      <c r="T50" s="227">
        <f>(SUM('1.  LRAMVA Summary'!O$55:O$60)+SUM('1.  LRAMVA Summary'!O$61:O$62)*(MONTH($E50)-1)/12)*$H50</f>
        <v>0</v>
      </c>
      <c r="U50" s="227">
        <f>(SUM('1.  LRAMVA Summary'!P$55:P$60)+SUM('1.  LRAMVA Summary'!P$61:P$62)*(MONTH($E50)-1)/12)*$H50</f>
        <v>0</v>
      </c>
      <c r="V50" s="227">
        <f>(SUM('1.  LRAMVA Summary'!Q$55:Q$60)+SUM('1.  LRAMVA Summary'!Q$61:Q$62)*(MONTH($E50)-1)/12)*$H50</f>
        <v>0</v>
      </c>
      <c r="W50" s="228">
        <f t="shared" si="10"/>
        <v>0</v>
      </c>
    </row>
    <row r="51" spans="1:23" s="9" customFormat="1">
      <c r="B51" s="210" t="s">
        <v>89</v>
      </c>
      <c r="C51" s="710">
        <v>2.18E-2</v>
      </c>
      <c r="D51" s="203"/>
      <c r="E51" s="211">
        <v>41456</v>
      </c>
      <c r="F51" s="211" t="s">
        <v>179</v>
      </c>
      <c r="G51" s="212" t="s">
        <v>68</v>
      </c>
      <c r="H51" s="229">
        <f>C$25/12</f>
        <v>1.225E-3</v>
      </c>
      <c r="I51" s="227">
        <f>(SUM('1.  LRAMVA Summary'!D$55:D$60)+SUM('1.  LRAMVA Summary'!D$61:D$62)*(MONTH($E51)-1)/12)*$H51</f>
        <v>0</v>
      </c>
      <c r="J51" s="227">
        <f>(SUM('1.  LRAMVA Summary'!E$55:E$60)+SUM('1.  LRAMVA Summary'!E$61:E$62)*(MONTH($E51)-1)/12)*$H51</f>
        <v>0</v>
      </c>
      <c r="K51" s="227">
        <f>(SUM('1.  LRAMVA Summary'!F$55:F$60)+SUM('1.  LRAMVA Summary'!F$61:F$62)*(MONTH($E51)-1)/12)*$H51</f>
        <v>0</v>
      </c>
      <c r="L51" s="227">
        <f>(SUM('1.  LRAMVA Summary'!G$55:G$60)+SUM('1.  LRAMVA Summary'!G$61:G$62)*(MONTH($E51)-1)/12)*$H51</f>
        <v>0</v>
      </c>
      <c r="M51" s="227">
        <f>(SUM('1.  LRAMVA Summary'!H$55:H$60)+SUM('1.  LRAMVA Summary'!H$61:H$62)*(MONTH($E51)-1)/12)*$H51</f>
        <v>0</v>
      </c>
      <c r="N51" s="227">
        <f>(SUM('1.  LRAMVA Summary'!I$55:I$60)+SUM('1.  LRAMVA Summary'!I$61:I$62)*(MONTH($E51)-1)/12)*$H51</f>
        <v>0</v>
      </c>
      <c r="O51" s="227">
        <f>(SUM('1.  LRAMVA Summary'!J$55:J$60)+SUM('1.  LRAMVA Summary'!J$61:J$62)*(MONTH($E51)-1)/12)*$H51</f>
        <v>0</v>
      </c>
      <c r="P51" s="227">
        <f>(SUM('1.  LRAMVA Summary'!K$55:K$60)+SUM('1.  LRAMVA Summary'!K$61:K$62)*(MONTH($E51)-1)/12)*$H51</f>
        <v>0</v>
      </c>
      <c r="Q51" s="227">
        <f>(SUM('1.  LRAMVA Summary'!L$55:L$60)+SUM('1.  LRAMVA Summary'!L$61:L$62)*(MONTH($E51)-1)/12)*$H51</f>
        <v>0</v>
      </c>
      <c r="R51" s="227">
        <f>(SUM('1.  LRAMVA Summary'!M$55:M$60)+SUM('1.  LRAMVA Summary'!M$61:M$62)*(MONTH($E51)-1)/12)*$H51</f>
        <v>0</v>
      </c>
      <c r="S51" s="227">
        <f>(SUM('1.  LRAMVA Summary'!N$55:N$60)+SUM('1.  LRAMVA Summary'!N$61:N$62)*(MONTH($E51)-1)/12)*$H51</f>
        <v>0</v>
      </c>
      <c r="T51" s="227">
        <f>(SUM('1.  LRAMVA Summary'!O$55:O$60)+SUM('1.  LRAMVA Summary'!O$61:O$62)*(MONTH($E51)-1)/12)*$H51</f>
        <v>0</v>
      </c>
      <c r="U51" s="227">
        <f>(SUM('1.  LRAMVA Summary'!P$55:P$60)+SUM('1.  LRAMVA Summary'!P$61:P$62)*(MONTH($E51)-1)/12)*$H51</f>
        <v>0</v>
      </c>
      <c r="V51" s="227">
        <f>(SUM('1.  LRAMVA Summary'!Q$55:Q$60)+SUM('1.  LRAMVA Summary'!Q$61:Q$62)*(MONTH($E51)-1)/12)*$H51</f>
        <v>0</v>
      </c>
      <c r="W51" s="228">
        <f t="shared" si="10"/>
        <v>0</v>
      </c>
    </row>
    <row r="52" spans="1:23" s="9" customFormat="1">
      <c r="B52" s="210" t="s">
        <v>91</v>
      </c>
      <c r="C52" s="710">
        <v>2.18E-2</v>
      </c>
      <c r="D52" s="203"/>
      <c r="E52" s="211">
        <v>41487</v>
      </c>
      <c r="F52" s="211" t="s">
        <v>179</v>
      </c>
      <c r="G52" s="212" t="s">
        <v>68</v>
      </c>
      <c r="H52" s="226">
        <f>C$25/12</f>
        <v>1.225E-3</v>
      </c>
      <c r="I52" s="227">
        <f>(SUM('1.  LRAMVA Summary'!D$55:D$60)+SUM('1.  LRAMVA Summary'!D$61:D$62)*(MONTH($E52)-1)/12)*$H52</f>
        <v>0</v>
      </c>
      <c r="J52" s="227">
        <f>(SUM('1.  LRAMVA Summary'!E$55:E$60)+SUM('1.  LRAMVA Summary'!E$61:E$62)*(MONTH($E52)-1)/12)*$H52</f>
        <v>0</v>
      </c>
      <c r="K52" s="227">
        <f>(SUM('1.  LRAMVA Summary'!F$55:F$60)+SUM('1.  LRAMVA Summary'!F$61:F$62)*(MONTH($E52)-1)/12)*$H52</f>
        <v>0</v>
      </c>
      <c r="L52" s="227">
        <f>(SUM('1.  LRAMVA Summary'!G$55:G$60)+SUM('1.  LRAMVA Summary'!G$61:G$62)*(MONTH($E52)-1)/12)*$H52</f>
        <v>0</v>
      </c>
      <c r="M52" s="227">
        <f>(SUM('1.  LRAMVA Summary'!H$55:H$60)+SUM('1.  LRAMVA Summary'!H$61:H$62)*(MONTH($E52)-1)/12)*$H52</f>
        <v>0</v>
      </c>
      <c r="N52" s="227">
        <f>(SUM('1.  LRAMVA Summary'!I$55:I$60)+SUM('1.  LRAMVA Summary'!I$61:I$62)*(MONTH($E52)-1)/12)*$H52</f>
        <v>0</v>
      </c>
      <c r="O52" s="227">
        <f>(SUM('1.  LRAMVA Summary'!J$55:J$60)+SUM('1.  LRAMVA Summary'!J$61:J$62)*(MONTH($E52)-1)/12)*$H52</f>
        <v>0</v>
      </c>
      <c r="P52" s="227">
        <f>(SUM('1.  LRAMVA Summary'!K$55:K$60)+SUM('1.  LRAMVA Summary'!K$61:K$62)*(MONTH($E52)-1)/12)*$H52</f>
        <v>0</v>
      </c>
      <c r="Q52" s="227">
        <f>(SUM('1.  LRAMVA Summary'!L$55:L$60)+SUM('1.  LRAMVA Summary'!L$61:L$62)*(MONTH($E52)-1)/12)*$H52</f>
        <v>0</v>
      </c>
      <c r="R52" s="227">
        <f>(SUM('1.  LRAMVA Summary'!M$55:M$60)+SUM('1.  LRAMVA Summary'!M$61:M$62)*(MONTH($E52)-1)/12)*$H52</f>
        <v>0</v>
      </c>
      <c r="S52" s="227">
        <f>(SUM('1.  LRAMVA Summary'!N$55:N$60)+SUM('1.  LRAMVA Summary'!N$61:N$62)*(MONTH($E52)-1)/12)*$H52</f>
        <v>0</v>
      </c>
      <c r="T52" s="227">
        <f>(SUM('1.  LRAMVA Summary'!O$55:O$60)+SUM('1.  LRAMVA Summary'!O$61:O$62)*(MONTH($E52)-1)/12)*$H52</f>
        <v>0</v>
      </c>
      <c r="U52" s="227">
        <f>(SUM('1.  LRAMVA Summary'!P$55:P$60)+SUM('1.  LRAMVA Summary'!P$61:P$62)*(MONTH($E52)-1)/12)*$H52</f>
        <v>0</v>
      </c>
      <c r="V52" s="227">
        <f>(SUM('1.  LRAMVA Summary'!Q$55:Q$60)+SUM('1.  LRAMVA Summary'!Q$61:Q$62)*(MONTH($E52)-1)/12)*$H52</f>
        <v>0</v>
      </c>
      <c r="W52" s="228">
        <f t="shared" si="10"/>
        <v>0</v>
      </c>
    </row>
    <row r="53" spans="1:23" s="9" customFormat="1">
      <c r="B53" s="210" t="s">
        <v>90</v>
      </c>
      <c r="C53" s="710">
        <v>5.7000000000000002E-3</v>
      </c>
      <c r="D53" s="203"/>
      <c r="E53" s="211">
        <v>41518</v>
      </c>
      <c r="F53" s="211" t="s">
        <v>179</v>
      </c>
      <c r="G53" s="212" t="s">
        <v>68</v>
      </c>
      <c r="H53" s="226">
        <f>C$25/12</f>
        <v>1.225E-3</v>
      </c>
      <c r="I53" s="227">
        <f>(SUM('1.  LRAMVA Summary'!D$55:D$60)+SUM('1.  LRAMVA Summary'!D$61:D$62)*(MONTH($E53)-1)/12)*$H53</f>
        <v>0</v>
      </c>
      <c r="J53" s="227">
        <f>(SUM('1.  LRAMVA Summary'!E$55:E$60)+SUM('1.  LRAMVA Summary'!E$61:E$62)*(MONTH($E53)-1)/12)*$H53</f>
        <v>0</v>
      </c>
      <c r="K53" s="227">
        <f>(SUM('1.  LRAMVA Summary'!F$55:F$60)+SUM('1.  LRAMVA Summary'!F$61:F$62)*(MONTH($E53)-1)/12)*$H53</f>
        <v>0</v>
      </c>
      <c r="L53" s="227">
        <f>(SUM('1.  LRAMVA Summary'!G$55:G$60)+SUM('1.  LRAMVA Summary'!G$61:G$62)*(MONTH($E53)-1)/12)*$H53</f>
        <v>0</v>
      </c>
      <c r="M53" s="227">
        <f>(SUM('1.  LRAMVA Summary'!H$55:H$60)+SUM('1.  LRAMVA Summary'!H$61:H$62)*(MONTH($E53)-1)/12)*$H53</f>
        <v>0</v>
      </c>
      <c r="N53" s="227">
        <f>(SUM('1.  LRAMVA Summary'!I$55:I$60)+SUM('1.  LRAMVA Summary'!I$61:I$62)*(MONTH($E53)-1)/12)*$H53</f>
        <v>0</v>
      </c>
      <c r="O53" s="227">
        <f>(SUM('1.  LRAMVA Summary'!J$55:J$60)+SUM('1.  LRAMVA Summary'!J$61:J$62)*(MONTH($E53)-1)/12)*$H53</f>
        <v>0</v>
      </c>
      <c r="P53" s="227">
        <f>(SUM('1.  LRAMVA Summary'!K$55:K$60)+SUM('1.  LRAMVA Summary'!K$61:K$62)*(MONTH($E53)-1)/12)*$H53</f>
        <v>0</v>
      </c>
      <c r="Q53" s="227">
        <f>(SUM('1.  LRAMVA Summary'!L$55:L$60)+SUM('1.  LRAMVA Summary'!L$61:L$62)*(MONTH($E53)-1)/12)*$H53</f>
        <v>0</v>
      </c>
      <c r="R53" s="227">
        <f>(SUM('1.  LRAMVA Summary'!M$55:M$60)+SUM('1.  LRAMVA Summary'!M$61:M$62)*(MONTH($E53)-1)/12)*$H53</f>
        <v>0</v>
      </c>
      <c r="S53" s="227">
        <f>(SUM('1.  LRAMVA Summary'!N$55:N$60)+SUM('1.  LRAMVA Summary'!N$61:N$62)*(MONTH($E53)-1)/12)*$H53</f>
        <v>0</v>
      </c>
      <c r="T53" s="227">
        <f>(SUM('1.  LRAMVA Summary'!O$55:O$60)+SUM('1.  LRAMVA Summary'!O$61:O$62)*(MONTH($E53)-1)/12)*$H53</f>
        <v>0</v>
      </c>
      <c r="U53" s="227">
        <f>(SUM('1.  LRAMVA Summary'!P$55:P$60)+SUM('1.  LRAMVA Summary'!P$61:P$62)*(MONTH($E53)-1)/12)*$H53</f>
        <v>0</v>
      </c>
      <c r="V53" s="227">
        <f>(SUM('1.  LRAMVA Summary'!Q$55:Q$60)+SUM('1.  LRAMVA Summary'!Q$61:Q$62)*(MONTH($E53)-1)/12)*$H53</f>
        <v>0</v>
      </c>
      <c r="W53" s="228">
        <f t="shared" si="10"/>
        <v>0</v>
      </c>
    </row>
    <row r="54" spans="1:23" s="9" customFormat="1">
      <c r="B54" s="827" t="s">
        <v>92</v>
      </c>
      <c r="C54" s="710">
        <v>5.7000000000000002E-3</v>
      </c>
      <c r="D54" s="203"/>
      <c r="E54" s="211">
        <v>41548</v>
      </c>
      <c r="F54" s="211" t="s">
        <v>179</v>
      </c>
      <c r="G54" s="212" t="s">
        <v>69</v>
      </c>
      <c r="H54" s="229">
        <f>C$26/12</f>
        <v>1.225E-3</v>
      </c>
      <c r="I54" s="227">
        <f>(SUM('1.  LRAMVA Summary'!D$55:D$60)+SUM('1.  LRAMVA Summary'!D$61:D$62)*(MONTH($E54)-1)/12)*$H54</f>
        <v>0</v>
      </c>
      <c r="J54" s="227">
        <f>(SUM('1.  LRAMVA Summary'!E$55:E$60)+SUM('1.  LRAMVA Summary'!E$61:E$62)*(MONTH($E54)-1)/12)*$H54</f>
        <v>0</v>
      </c>
      <c r="K54" s="227">
        <f>(SUM('1.  LRAMVA Summary'!F$55:F$60)+SUM('1.  LRAMVA Summary'!F$61:F$62)*(MONTH($E54)-1)/12)*$H54</f>
        <v>0</v>
      </c>
      <c r="L54" s="227">
        <f>(SUM('1.  LRAMVA Summary'!G$55:G$60)+SUM('1.  LRAMVA Summary'!G$61:G$62)*(MONTH($E54)-1)/12)*$H54</f>
        <v>0</v>
      </c>
      <c r="M54" s="227">
        <f>(SUM('1.  LRAMVA Summary'!H$55:H$60)+SUM('1.  LRAMVA Summary'!H$61:H$62)*(MONTH($E54)-1)/12)*$H54</f>
        <v>0</v>
      </c>
      <c r="N54" s="227">
        <f>(SUM('1.  LRAMVA Summary'!I$55:I$60)+SUM('1.  LRAMVA Summary'!I$61:I$62)*(MONTH($E54)-1)/12)*$H54</f>
        <v>0</v>
      </c>
      <c r="O54" s="227">
        <f>(SUM('1.  LRAMVA Summary'!J$55:J$60)+SUM('1.  LRAMVA Summary'!J$61:J$62)*(MONTH($E54)-1)/12)*$H54</f>
        <v>0</v>
      </c>
      <c r="P54" s="227">
        <f>(SUM('1.  LRAMVA Summary'!K$55:K$60)+SUM('1.  LRAMVA Summary'!K$61:K$62)*(MONTH($E54)-1)/12)*$H54</f>
        <v>0</v>
      </c>
      <c r="Q54" s="227">
        <f>(SUM('1.  LRAMVA Summary'!L$55:L$60)+SUM('1.  LRAMVA Summary'!L$61:L$62)*(MONTH($E54)-1)/12)*$H54</f>
        <v>0</v>
      </c>
      <c r="R54" s="227">
        <f>(SUM('1.  LRAMVA Summary'!M$55:M$60)+SUM('1.  LRAMVA Summary'!M$61:M$62)*(MONTH($E54)-1)/12)*$H54</f>
        <v>0</v>
      </c>
      <c r="S54" s="227">
        <f>(SUM('1.  LRAMVA Summary'!N$55:N$60)+SUM('1.  LRAMVA Summary'!N$61:N$62)*(MONTH($E54)-1)/12)*$H54</f>
        <v>0</v>
      </c>
      <c r="T54" s="227">
        <f>(SUM('1.  LRAMVA Summary'!O$55:O$60)+SUM('1.  LRAMVA Summary'!O$61:O$62)*(MONTH($E54)-1)/12)*$H54</f>
        <v>0</v>
      </c>
      <c r="U54" s="227">
        <f>(SUM('1.  LRAMVA Summary'!P$55:P$60)+SUM('1.  LRAMVA Summary'!P$61:P$62)*(MONTH($E54)-1)/12)*$H54</f>
        <v>0</v>
      </c>
      <c r="V54" s="227">
        <f>(SUM('1.  LRAMVA Summary'!Q$55:Q$60)+SUM('1.  LRAMVA Summary'!Q$61:Q$62)*(MONTH($E54)-1)/12)*$H54</f>
        <v>0</v>
      </c>
      <c r="W54" s="228">
        <f t="shared" si="10"/>
        <v>0</v>
      </c>
    </row>
    <row r="55" spans="1:23" s="9" customFormat="1">
      <c r="B55" s="210" t="s">
        <v>688</v>
      </c>
      <c r="C55" s="710">
        <v>5.7000000000000002E-3</v>
      </c>
      <c r="D55" s="203"/>
      <c r="E55" s="211">
        <v>41579</v>
      </c>
      <c r="F55" s="211" t="s">
        <v>179</v>
      </c>
      <c r="G55" s="212" t="s">
        <v>69</v>
      </c>
      <c r="H55" s="226">
        <f>C$26/12</f>
        <v>1.225E-3</v>
      </c>
      <c r="I55" s="227">
        <f>(SUM('1.  LRAMVA Summary'!D$55:D$60)+SUM('1.  LRAMVA Summary'!D$61:D$62)*(MONTH($E55)-1)/12)*$H55</f>
        <v>0</v>
      </c>
      <c r="J55" s="227">
        <f>(SUM('1.  LRAMVA Summary'!E$55:E$60)+SUM('1.  LRAMVA Summary'!E$61:E$62)*(MONTH($E55)-1)/12)*$H55</f>
        <v>0</v>
      </c>
      <c r="K55" s="227">
        <f>(SUM('1.  LRAMVA Summary'!F$55:F$60)+SUM('1.  LRAMVA Summary'!F$61:F$62)*(MONTH($E55)-1)/12)*$H55</f>
        <v>0</v>
      </c>
      <c r="L55" s="227">
        <f>(SUM('1.  LRAMVA Summary'!G$55:G$60)+SUM('1.  LRAMVA Summary'!G$61:G$62)*(MONTH($E55)-1)/12)*$H55</f>
        <v>0</v>
      </c>
      <c r="M55" s="227">
        <f>(SUM('1.  LRAMVA Summary'!H$55:H$60)+SUM('1.  LRAMVA Summary'!H$61:H$62)*(MONTH($E55)-1)/12)*$H55</f>
        <v>0</v>
      </c>
      <c r="N55" s="227">
        <f>(SUM('1.  LRAMVA Summary'!I$55:I$60)+SUM('1.  LRAMVA Summary'!I$61:I$62)*(MONTH($E55)-1)/12)*$H55</f>
        <v>0</v>
      </c>
      <c r="O55" s="227">
        <f>(SUM('1.  LRAMVA Summary'!J$55:J$60)+SUM('1.  LRAMVA Summary'!J$61:J$62)*(MONTH($E55)-1)/12)*$H55</f>
        <v>0</v>
      </c>
      <c r="P55" s="227">
        <f>(SUM('1.  LRAMVA Summary'!K$55:K$60)+SUM('1.  LRAMVA Summary'!K$61:K$62)*(MONTH($E55)-1)/12)*$H55</f>
        <v>0</v>
      </c>
      <c r="Q55" s="227">
        <f>(SUM('1.  LRAMVA Summary'!L$55:L$60)+SUM('1.  LRAMVA Summary'!L$61:L$62)*(MONTH($E55)-1)/12)*$H55</f>
        <v>0</v>
      </c>
      <c r="R55" s="227">
        <f>(SUM('1.  LRAMVA Summary'!M$55:M$60)+SUM('1.  LRAMVA Summary'!M$61:M$62)*(MONTH($E55)-1)/12)*$H55</f>
        <v>0</v>
      </c>
      <c r="S55" s="227">
        <f>(SUM('1.  LRAMVA Summary'!N$55:N$60)+SUM('1.  LRAMVA Summary'!N$61:N$62)*(MONTH($E55)-1)/12)*$H55</f>
        <v>0</v>
      </c>
      <c r="T55" s="227">
        <f>(SUM('1.  LRAMVA Summary'!O$55:O$60)+SUM('1.  LRAMVA Summary'!O$61:O$62)*(MONTH($E55)-1)/12)*$H55</f>
        <v>0</v>
      </c>
      <c r="U55" s="227">
        <f>(SUM('1.  LRAMVA Summary'!P$55:P$60)+SUM('1.  LRAMVA Summary'!P$61:P$62)*(MONTH($E55)-1)/12)*$H55</f>
        <v>0</v>
      </c>
      <c r="V55" s="227">
        <f>(SUM('1.  LRAMVA Summary'!Q$55:Q$60)+SUM('1.  LRAMVA Summary'!Q$61:Q$62)*(MONTH($E55)-1)/12)*$H55</f>
        <v>0</v>
      </c>
      <c r="W55" s="228">
        <f t="shared" si="10"/>
        <v>0</v>
      </c>
    </row>
    <row r="56" spans="1:23" s="9" customFormat="1">
      <c r="B56" s="210" t="s">
        <v>689</v>
      </c>
      <c r="C56" s="710">
        <v>5.7000000000000002E-3</v>
      </c>
      <c r="D56" s="203"/>
      <c r="E56" s="211">
        <v>41609</v>
      </c>
      <c r="F56" s="211" t="s">
        <v>179</v>
      </c>
      <c r="G56" s="212" t="s">
        <v>69</v>
      </c>
      <c r="H56" s="226">
        <f>C$26/12</f>
        <v>1.225E-3</v>
      </c>
      <c r="I56" s="227">
        <f>(SUM('1.  LRAMVA Summary'!D$55:D$60)+SUM('1.  LRAMVA Summary'!D$61:D$62)*(MONTH($E56)-1)/12)*$H56</f>
        <v>0</v>
      </c>
      <c r="J56" s="227">
        <f>(SUM('1.  LRAMVA Summary'!E$55:E$60)+SUM('1.  LRAMVA Summary'!E$61:E$62)*(MONTH($E56)-1)/12)*$H56</f>
        <v>0</v>
      </c>
      <c r="K56" s="227">
        <f>(SUM('1.  LRAMVA Summary'!F$55:F$60)+SUM('1.  LRAMVA Summary'!F$61:F$62)*(MONTH($E56)-1)/12)*$H56</f>
        <v>0</v>
      </c>
      <c r="L56" s="227">
        <f>(SUM('1.  LRAMVA Summary'!G$55:G$60)+SUM('1.  LRAMVA Summary'!G$61:G$62)*(MONTH($E56)-1)/12)*$H56</f>
        <v>0</v>
      </c>
      <c r="M56" s="227">
        <f>(SUM('1.  LRAMVA Summary'!H$55:H$60)+SUM('1.  LRAMVA Summary'!H$61:H$62)*(MONTH($E56)-1)/12)*$H56</f>
        <v>0</v>
      </c>
      <c r="N56" s="227">
        <f>(SUM('1.  LRAMVA Summary'!I$55:I$60)+SUM('1.  LRAMVA Summary'!I$61:I$62)*(MONTH($E56)-1)/12)*$H56</f>
        <v>0</v>
      </c>
      <c r="O56" s="227">
        <f>(SUM('1.  LRAMVA Summary'!J$55:J$60)+SUM('1.  LRAMVA Summary'!J$61:J$62)*(MONTH($E56)-1)/12)*$H56</f>
        <v>0</v>
      </c>
      <c r="P56" s="227">
        <f>(SUM('1.  LRAMVA Summary'!K$55:K$60)+SUM('1.  LRAMVA Summary'!K$61:K$62)*(MONTH($E56)-1)/12)*$H56</f>
        <v>0</v>
      </c>
      <c r="Q56" s="227">
        <f>(SUM('1.  LRAMVA Summary'!L$55:L$60)+SUM('1.  LRAMVA Summary'!L$61:L$62)*(MONTH($E56)-1)/12)*$H56</f>
        <v>0</v>
      </c>
      <c r="R56" s="227">
        <f>(SUM('1.  LRAMVA Summary'!M$55:M$60)+SUM('1.  LRAMVA Summary'!M$61:M$62)*(MONTH($E56)-1)/12)*$H56</f>
        <v>0</v>
      </c>
      <c r="S56" s="227">
        <f>(SUM('1.  LRAMVA Summary'!N$55:N$60)+SUM('1.  LRAMVA Summary'!N$61:N$62)*(MONTH($E56)-1)/12)*$H56</f>
        <v>0</v>
      </c>
      <c r="T56" s="227">
        <f>(SUM('1.  LRAMVA Summary'!O$55:O$60)+SUM('1.  LRAMVA Summary'!O$61:O$62)*(MONTH($E56)-1)/12)*$H56</f>
        <v>0</v>
      </c>
      <c r="U56" s="227">
        <f>(SUM('1.  LRAMVA Summary'!P$55:P$60)+SUM('1.  LRAMVA Summary'!P$61:P$62)*(MONTH($E56)-1)/12)*$H56</f>
        <v>0</v>
      </c>
      <c r="V56" s="227">
        <f>(SUM('1.  LRAMVA Summary'!Q$55:Q$60)+SUM('1.  LRAMVA Summary'!Q$61:Q$62)*(MONTH($E56)-1)/12)*$H56</f>
        <v>0</v>
      </c>
      <c r="W56" s="228">
        <f t="shared" si="10"/>
        <v>0</v>
      </c>
    </row>
    <row r="57" spans="1:23" s="9" customFormat="1" ht="15.75" thickBot="1">
      <c r="B57" s="210" t="s">
        <v>690</v>
      </c>
      <c r="C57" s="210">
        <v>5.7000000000000002E-3</v>
      </c>
      <c r="D57" s="203"/>
      <c r="E57" s="213" t="s">
        <v>460</v>
      </c>
      <c r="F57" s="213"/>
      <c r="G57" s="214"/>
      <c r="H57" s="215"/>
      <c r="I57" s="216">
        <f>SUM(I44:I56)</f>
        <v>0</v>
      </c>
      <c r="J57" s="216">
        <f t="shared" ref="J57:O57" si="11">SUM(J44:J56)</f>
        <v>0</v>
      </c>
      <c r="K57" s="216">
        <f t="shared" si="11"/>
        <v>0</v>
      </c>
      <c r="L57" s="216">
        <f t="shared" si="11"/>
        <v>0</v>
      </c>
      <c r="M57" s="216">
        <f t="shared" si="11"/>
        <v>0</v>
      </c>
      <c r="N57" s="216">
        <f t="shared" si="11"/>
        <v>0</v>
      </c>
      <c r="O57" s="216">
        <f t="shared" si="11"/>
        <v>0</v>
      </c>
      <c r="P57" s="216">
        <f t="shared" ref="P57:V57" si="12">SUM(P44:P56)</f>
        <v>0</v>
      </c>
      <c r="Q57" s="216">
        <f t="shared" si="12"/>
        <v>0</v>
      </c>
      <c r="R57" s="216">
        <f t="shared" si="12"/>
        <v>0</v>
      </c>
      <c r="S57" s="216">
        <f t="shared" si="12"/>
        <v>0</v>
      </c>
      <c r="T57" s="216">
        <f t="shared" si="12"/>
        <v>0</v>
      </c>
      <c r="U57" s="216">
        <f t="shared" si="12"/>
        <v>0</v>
      </c>
      <c r="V57" s="216">
        <f t="shared" si="12"/>
        <v>0</v>
      </c>
      <c r="W57" s="216">
        <f>SUM(W44:W56)</f>
        <v>0</v>
      </c>
    </row>
    <row r="58" spans="1:23" s="9" customFormat="1" ht="15.75" thickTop="1">
      <c r="B58" s="210" t="s">
        <v>691</v>
      </c>
      <c r="C58" s="210">
        <v>5.7000000000000002E-3</v>
      </c>
      <c r="D58" s="203"/>
      <c r="E58" s="217" t="s">
        <v>67</v>
      </c>
      <c r="F58" s="217"/>
      <c r="G58" s="218"/>
      <c r="H58" s="219"/>
      <c r="I58" s="220"/>
      <c r="J58" s="220"/>
      <c r="K58" s="220"/>
      <c r="L58" s="220"/>
      <c r="M58" s="220"/>
      <c r="N58" s="220"/>
      <c r="O58" s="220"/>
      <c r="P58" s="220"/>
      <c r="Q58" s="220"/>
      <c r="R58" s="220"/>
      <c r="S58" s="220"/>
      <c r="T58" s="220"/>
      <c r="U58" s="220"/>
      <c r="V58" s="220"/>
      <c r="W58" s="221"/>
    </row>
    <row r="59" spans="1:23" s="9" customFormat="1">
      <c r="B59" s="210" t="s">
        <v>692</v>
      </c>
      <c r="C59" s="210">
        <v>5.7000000000000002E-3</v>
      </c>
      <c r="D59" s="203"/>
      <c r="E59" s="222" t="s">
        <v>426</v>
      </c>
      <c r="F59" s="222"/>
      <c r="G59" s="223"/>
      <c r="H59" s="224"/>
      <c r="I59" s="225">
        <f t="shared" ref="I59:W59" si="13">I57+I58</f>
        <v>0</v>
      </c>
      <c r="J59" s="225">
        <f t="shared" si="13"/>
        <v>0</v>
      </c>
      <c r="K59" s="225">
        <f t="shared" si="13"/>
        <v>0</v>
      </c>
      <c r="L59" s="225">
        <f t="shared" si="13"/>
        <v>0</v>
      </c>
      <c r="M59" s="225">
        <f t="shared" si="13"/>
        <v>0</v>
      </c>
      <c r="N59" s="225">
        <f t="shared" si="13"/>
        <v>0</v>
      </c>
      <c r="O59" s="225">
        <f t="shared" si="13"/>
        <v>0</v>
      </c>
      <c r="P59" s="225">
        <f t="shared" ref="P59:V59" si="14">P57+P58</f>
        <v>0</v>
      </c>
      <c r="Q59" s="225">
        <f t="shared" si="14"/>
        <v>0</v>
      </c>
      <c r="R59" s="225">
        <f t="shared" si="14"/>
        <v>0</v>
      </c>
      <c r="S59" s="225">
        <f t="shared" si="14"/>
        <v>0</v>
      </c>
      <c r="T59" s="225">
        <f t="shared" si="14"/>
        <v>0</v>
      </c>
      <c r="U59" s="225">
        <f t="shared" si="14"/>
        <v>0</v>
      </c>
      <c r="V59" s="225">
        <f t="shared" si="14"/>
        <v>0</v>
      </c>
      <c r="W59" s="225">
        <f t="shared" si="13"/>
        <v>0</v>
      </c>
    </row>
    <row r="60" spans="1:23" s="9" customFormat="1">
      <c r="B60" s="210" t="s">
        <v>693</v>
      </c>
      <c r="C60" s="210">
        <v>1.0200000000000001E-2</v>
      </c>
      <c r="D60" s="203"/>
      <c r="E60" s="211">
        <v>41640</v>
      </c>
      <c r="F60" s="211" t="s">
        <v>180</v>
      </c>
      <c r="G60" s="212" t="s">
        <v>65</v>
      </c>
      <c r="H60" s="229">
        <f>C$27/12</f>
        <v>1.225E-3</v>
      </c>
      <c r="I60" s="227">
        <f>(SUM('1.  LRAMVA Summary'!D$55:D$63)+SUM('1.  LRAMVA Summary'!D$64:D$65)*(MONTH($E60)-1)/12)*$H60</f>
        <v>0</v>
      </c>
      <c r="J60" s="227">
        <f>(SUM('1.  LRAMVA Summary'!E$55:E$63)+SUM('1.  LRAMVA Summary'!E$64:E$65)*(MONTH($E60)-1)/12)*$H60</f>
        <v>0</v>
      </c>
      <c r="K60" s="227">
        <f>(SUM('1.  LRAMVA Summary'!F$55:F$63)+SUM('1.  LRAMVA Summary'!F$64:F$65)*(MONTH($E60)-1)/12)*$H60</f>
        <v>0</v>
      </c>
      <c r="L60" s="227">
        <f>(SUM('1.  LRAMVA Summary'!G$55:G$63)+SUM('1.  LRAMVA Summary'!G$64:G$65)*(MONTH($E60)-1)/12)*$H60</f>
        <v>0</v>
      </c>
      <c r="M60" s="227">
        <f>(SUM('1.  LRAMVA Summary'!H$55:H$63)+SUM('1.  LRAMVA Summary'!H$64:H$65)*(MONTH($E60)-1)/12)*$H60</f>
        <v>0</v>
      </c>
      <c r="N60" s="227">
        <f>(SUM('1.  LRAMVA Summary'!I$55:I$63)+SUM('1.  LRAMVA Summary'!I$64:I$65)*(MONTH($E60)-1)/12)*$H60</f>
        <v>0</v>
      </c>
      <c r="O60" s="227">
        <f>(SUM('1.  LRAMVA Summary'!J$55:J$63)+SUM('1.  LRAMVA Summary'!J$64:J$65)*(MONTH($E60)-1)/12)*$H60</f>
        <v>0</v>
      </c>
      <c r="P60" s="227">
        <f>(SUM('1.  LRAMVA Summary'!K$55:K$63)+SUM('1.  LRAMVA Summary'!K$64:K$65)*(MONTH($E60)-1)/12)*$H60</f>
        <v>0</v>
      </c>
      <c r="Q60" s="227">
        <f>(SUM('1.  LRAMVA Summary'!L$55:L$63)+SUM('1.  LRAMVA Summary'!L$64:L$65)*(MONTH($E60)-1)/12)*$H60</f>
        <v>0</v>
      </c>
      <c r="R60" s="227">
        <f>(SUM('1.  LRAMVA Summary'!M$55:M$63)+SUM('1.  LRAMVA Summary'!M$64:M$65)*(MONTH($E60)-1)/12)*$H60</f>
        <v>0</v>
      </c>
      <c r="S60" s="227">
        <f>(SUM('1.  LRAMVA Summary'!N$55:N$63)+SUM('1.  LRAMVA Summary'!N$64:N$65)*(MONTH($E60)-1)/12)*$H60</f>
        <v>0</v>
      </c>
      <c r="T60" s="227">
        <f>(SUM('1.  LRAMVA Summary'!O$55:O$63)+SUM('1.  LRAMVA Summary'!O$64:O$65)*(MONTH($E60)-1)/12)*$H60</f>
        <v>0</v>
      </c>
      <c r="U60" s="227">
        <f>(SUM('1.  LRAMVA Summary'!P$55:P$63)+SUM('1.  LRAMVA Summary'!P$64:P$65)*(MONTH($E60)-1)/12)*$H60</f>
        <v>0</v>
      </c>
      <c r="V60" s="227">
        <f>(SUM('1.  LRAMVA Summary'!Q$55:Q$63)+SUM('1.  LRAMVA Summary'!Q$64:Q$65)*(MONTH($E60)-1)/12)*$H60</f>
        <v>0</v>
      </c>
      <c r="W60" s="228">
        <f>SUM(I60:V60)</f>
        <v>0</v>
      </c>
    </row>
    <row r="61" spans="1:23" s="9" customFormat="1">
      <c r="A61" s="28"/>
      <c r="B61" s="210" t="s">
        <v>694</v>
      </c>
      <c r="C61" s="230">
        <v>2.1999999999999999E-2</v>
      </c>
      <c r="E61" s="211">
        <v>41671</v>
      </c>
      <c r="F61" s="211" t="s">
        <v>180</v>
      </c>
      <c r="G61" s="212" t="s">
        <v>65</v>
      </c>
      <c r="H61" s="226">
        <f>C$27/12</f>
        <v>1.225E-3</v>
      </c>
      <c r="I61" s="227">
        <f>(SUM('1.  LRAMVA Summary'!D$55:D$63)+SUM('1.  LRAMVA Summary'!D$64:D$65)*(MONTH($E61)-1)/12)*$H61</f>
        <v>0</v>
      </c>
      <c r="J61" s="227">
        <f>(SUM('1.  LRAMVA Summary'!E$55:E$63)+SUM('1.  LRAMVA Summary'!E$64:E$65)*(MONTH($E61)-1)/12)*$H61</f>
        <v>0</v>
      </c>
      <c r="K61" s="227">
        <f>(SUM('1.  LRAMVA Summary'!F$55:F$63)+SUM('1.  LRAMVA Summary'!F$64:F$65)*(MONTH($E61)-1)/12)*$H61</f>
        <v>0</v>
      </c>
      <c r="L61" s="227">
        <f>(SUM('1.  LRAMVA Summary'!G$55:G$63)+SUM('1.  LRAMVA Summary'!G$64:G$65)*(MONTH($E61)-1)/12)*$H61</f>
        <v>0</v>
      </c>
      <c r="M61" s="227">
        <f>(SUM('1.  LRAMVA Summary'!H$55:H$63)+SUM('1.  LRAMVA Summary'!H$64:H$65)*(MONTH($E61)-1)/12)*$H61</f>
        <v>0</v>
      </c>
      <c r="N61" s="227">
        <f>(SUM('1.  LRAMVA Summary'!I$55:I$63)+SUM('1.  LRAMVA Summary'!I$64:I$65)*(MONTH($E61)-1)/12)*$H61</f>
        <v>0</v>
      </c>
      <c r="O61" s="227">
        <f>(SUM('1.  LRAMVA Summary'!J$55:J$63)+SUM('1.  LRAMVA Summary'!J$64:J$65)*(MONTH($E61)-1)/12)*$H61</f>
        <v>0</v>
      </c>
      <c r="P61" s="227">
        <f>(SUM('1.  LRAMVA Summary'!K$55:K$63)+SUM('1.  LRAMVA Summary'!K$64:K$65)*(MONTH($E61)-1)/12)*$H61</f>
        <v>0</v>
      </c>
      <c r="Q61" s="227">
        <f>(SUM('1.  LRAMVA Summary'!L$55:L$63)+SUM('1.  LRAMVA Summary'!L$64:L$65)*(MONTH($E61)-1)/12)*$H61</f>
        <v>0</v>
      </c>
      <c r="R61" s="227">
        <f>(SUM('1.  LRAMVA Summary'!M$55:M$63)+SUM('1.  LRAMVA Summary'!M$64:M$65)*(MONTH($E61)-1)/12)*$H61</f>
        <v>0</v>
      </c>
      <c r="S61" s="227">
        <f>(SUM('1.  LRAMVA Summary'!N$55:N$63)+SUM('1.  LRAMVA Summary'!N$64:N$65)*(MONTH($E61)-1)/12)*$H61</f>
        <v>0</v>
      </c>
      <c r="T61" s="227">
        <f>(SUM('1.  LRAMVA Summary'!O$55:O$63)+SUM('1.  LRAMVA Summary'!O$64:O$65)*(MONTH($E61)-1)/12)*$H61</f>
        <v>0</v>
      </c>
      <c r="U61" s="227">
        <f>(SUM('1.  LRAMVA Summary'!P$55:P$63)+SUM('1.  LRAMVA Summary'!P$64:P$65)*(MONTH($E61)-1)/12)*$H61</f>
        <v>0</v>
      </c>
      <c r="V61" s="227">
        <f>(SUM('1.  LRAMVA Summary'!Q$55:Q$63)+SUM('1.  LRAMVA Summary'!Q$64:Q$65)*(MONTH($E61)-1)/12)*$H61</f>
        <v>0</v>
      </c>
      <c r="W61" s="228">
        <f t="shared" ref="W61:W71" si="15">SUM(I61:V61)</f>
        <v>0</v>
      </c>
    </row>
    <row r="62" spans="1:23" s="9" customFormat="1">
      <c r="B62" s="232" t="s">
        <v>695</v>
      </c>
      <c r="C62" s="233">
        <v>2.1999999999999999E-2</v>
      </c>
      <c r="E62" s="211">
        <v>41699</v>
      </c>
      <c r="F62" s="211" t="s">
        <v>180</v>
      </c>
      <c r="G62" s="212" t="s">
        <v>65</v>
      </c>
      <c r="H62" s="226">
        <f>C$27/12</f>
        <v>1.225E-3</v>
      </c>
      <c r="I62" s="227">
        <f>(SUM('1.  LRAMVA Summary'!D$55:D$63)+SUM('1.  LRAMVA Summary'!D$64:D$65)*(MONTH($E62)-1)/12)*$H62</f>
        <v>0</v>
      </c>
      <c r="J62" s="227">
        <f>(SUM('1.  LRAMVA Summary'!E$55:E$63)+SUM('1.  LRAMVA Summary'!E$64:E$65)*(MONTH($E62)-1)/12)*$H62</f>
        <v>0</v>
      </c>
      <c r="K62" s="227">
        <f>(SUM('1.  LRAMVA Summary'!F$55:F$63)+SUM('1.  LRAMVA Summary'!F$64:F$65)*(MONTH($E62)-1)/12)*$H62</f>
        <v>0</v>
      </c>
      <c r="L62" s="227">
        <f>(SUM('1.  LRAMVA Summary'!G$55:G$63)+SUM('1.  LRAMVA Summary'!G$64:G$65)*(MONTH($E62)-1)/12)*$H62</f>
        <v>0</v>
      </c>
      <c r="M62" s="227">
        <f>(SUM('1.  LRAMVA Summary'!H$55:H$63)+SUM('1.  LRAMVA Summary'!H$64:H$65)*(MONTH($E62)-1)/12)*$H62</f>
        <v>0</v>
      </c>
      <c r="N62" s="227">
        <f>(SUM('1.  LRAMVA Summary'!I$55:I$63)+SUM('1.  LRAMVA Summary'!I$64:I$65)*(MONTH($E62)-1)/12)*$H62</f>
        <v>0</v>
      </c>
      <c r="O62" s="227">
        <f>(SUM('1.  LRAMVA Summary'!J$55:J$63)+SUM('1.  LRAMVA Summary'!J$64:J$65)*(MONTH($E62)-1)/12)*$H62</f>
        <v>0</v>
      </c>
      <c r="P62" s="227">
        <f>(SUM('1.  LRAMVA Summary'!K$55:K$63)+SUM('1.  LRAMVA Summary'!K$64:K$65)*(MONTH($E62)-1)/12)*$H62</f>
        <v>0</v>
      </c>
      <c r="Q62" s="227">
        <f>(SUM('1.  LRAMVA Summary'!L$55:L$63)+SUM('1.  LRAMVA Summary'!L$64:L$65)*(MONTH($E62)-1)/12)*$H62</f>
        <v>0</v>
      </c>
      <c r="R62" s="227">
        <f>(SUM('1.  LRAMVA Summary'!M$55:M$63)+SUM('1.  LRAMVA Summary'!M$64:M$65)*(MONTH($E62)-1)/12)*$H62</f>
        <v>0</v>
      </c>
      <c r="S62" s="227">
        <f>(SUM('1.  LRAMVA Summary'!N$55:N$63)+SUM('1.  LRAMVA Summary'!N$64:N$65)*(MONTH($E62)-1)/12)*$H62</f>
        <v>0</v>
      </c>
      <c r="T62" s="227">
        <f>(SUM('1.  LRAMVA Summary'!O$55:O$63)+SUM('1.  LRAMVA Summary'!O$64:O$65)*(MONTH($E62)-1)/12)*$H62</f>
        <v>0</v>
      </c>
      <c r="U62" s="227">
        <f>(SUM('1.  LRAMVA Summary'!P$55:P$63)+SUM('1.  LRAMVA Summary'!P$64:P$65)*(MONTH($E62)-1)/12)*$H62</f>
        <v>0</v>
      </c>
      <c r="V62" s="227">
        <f>(SUM('1.  LRAMVA Summary'!Q$55:Q$63)+SUM('1.  LRAMVA Summary'!Q$64:Q$65)*(MONTH($E62)-1)/12)*$H62</f>
        <v>0</v>
      </c>
      <c r="W62" s="228">
        <f t="shared" si="15"/>
        <v>0</v>
      </c>
    </row>
    <row r="63" spans="1:23" s="9" customFormat="1">
      <c r="B63" s="781"/>
      <c r="C63" s="781"/>
      <c r="E63" s="211">
        <v>41730</v>
      </c>
      <c r="F63" s="211" t="s">
        <v>180</v>
      </c>
      <c r="G63" s="212" t="s">
        <v>66</v>
      </c>
      <c r="H63" s="229">
        <f>C$28/12</f>
        <v>1.225E-3</v>
      </c>
      <c r="I63" s="227">
        <f>(SUM('1.  LRAMVA Summary'!D$55:D$63)+SUM('1.  LRAMVA Summary'!D$64:D$65)*(MONTH($E63)-1)/12)*$H63</f>
        <v>0</v>
      </c>
      <c r="J63" s="227">
        <f>(SUM('1.  LRAMVA Summary'!E$55:E$63)+SUM('1.  LRAMVA Summary'!E$64:E$65)*(MONTH($E63)-1)/12)*$H63</f>
        <v>0</v>
      </c>
      <c r="K63" s="227">
        <f>(SUM('1.  LRAMVA Summary'!F$55:F$63)+SUM('1.  LRAMVA Summary'!F$64:F$65)*(MONTH($E63)-1)/12)*$H63</f>
        <v>0</v>
      </c>
      <c r="L63" s="227">
        <f>(SUM('1.  LRAMVA Summary'!G$55:G$63)+SUM('1.  LRAMVA Summary'!G$64:G$65)*(MONTH($E63)-1)/12)*$H63</f>
        <v>0</v>
      </c>
      <c r="M63" s="227">
        <f>(SUM('1.  LRAMVA Summary'!H$55:H$63)+SUM('1.  LRAMVA Summary'!H$64:H$65)*(MONTH($E63)-1)/12)*$H63</f>
        <v>0</v>
      </c>
      <c r="N63" s="227">
        <f>(SUM('1.  LRAMVA Summary'!I$55:I$63)+SUM('1.  LRAMVA Summary'!I$64:I$65)*(MONTH($E63)-1)/12)*$H63</f>
        <v>0</v>
      </c>
      <c r="O63" s="227">
        <f>(SUM('1.  LRAMVA Summary'!J$55:J$63)+SUM('1.  LRAMVA Summary'!J$64:J$65)*(MONTH($E63)-1)/12)*$H63</f>
        <v>0</v>
      </c>
      <c r="P63" s="227">
        <f>(SUM('1.  LRAMVA Summary'!K$55:K$63)+SUM('1.  LRAMVA Summary'!K$64:K$65)*(MONTH($E63)-1)/12)*$H63</f>
        <v>0</v>
      </c>
      <c r="Q63" s="227">
        <f>(SUM('1.  LRAMVA Summary'!L$55:L$63)+SUM('1.  LRAMVA Summary'!L$64:L$65)*(MONTH($E63)-1)/12)*$H63</f>
        <v>0</v>
      </c>
      <c r="R63" s="227">
        <f>(SUM('1.  LRAMVA Summary'!M$55:M$63)+SUM('1.  LRAMVA Summary'!M$64:M$65)*(MONTH($E63)-1)/12)*$H63</f>
        <v>0</v>
      </c>
      <c r="S63" s="227">
        <f>(SUM('1.  LRAMVA Summary'!N$55:N$63)+SUM('1.  LRAMVA Summary'!N$64:N$65)*(MONTH($E63)-1)/12)*$H63</f>
        <v>0</v>
      </c>
      <c r="T63" s="227">
        <f>(SUM('1.  LRAMVA Summary'!O$55:O$63)+SUM('1.  LRAMVA Summary'!O$64:O$65)*(MONTH($E63)-1)/12)*$H63</f>
        <v>0</v>
      </c>
      <c r="U63" s="227">
        <f>(SUM('1.  LRAMVA Summary'!P$55:P$63)+SUM('1.  LRAMVA Summary'!P$64:P$65)*(MONTH($E63)-1)/12)*$H63</f>
        <v>0</v>
      </c>
      <c r="V63" s="227">
        <f>(SUM('1.  LRAMVA Summary'!Q$55:Q$63)+SUM('1.  LRAMVA Summary'!Q$64:Q$65)*(MONTH($E63)-1)/12)*$H63</f>
        <v>0</v>
      </c>
      <c r="W63" s="228">
        <f t="shared" si="15"/>
        <v>0</v>
      </c>
    </row>
    <row r="64" spans="1:23" s="9" customFormat="1" ht="15.75">
      <c r="B64" s="180" t="s">
        <v>182</v>
      </c>
      <c r="C64" s="781"/>
      <c r="E64" s="211">
        <v>41760</v>
      </c>
      <c r="F64" s="211" t="s">
        <v>180</v>
      </c>
      <c r="G64" s="212" t="s">
        <v>66</v>
      </c>
      <c r="H64" s="226">
        <f>C$28/12</f>
        <v>1.225E-3</v>
      </c>
      <c r="I64" s="227">
        <f>(SUM('1.  LRAMVA Summary'!D$55:D$63)+SUM('1.  LRAMVA Summary'!D$64:D$65)*(MONTH($E64)-1)/12)*$H64</f>
        <v>0</v>
      </c>
      <c r="J64" s="227">
        <f>(SUM('1.  LRAMVA Summary'!E$55:E$63)+SUM('1.  LRAMVA Summary'!E$64:E$65)*(MONTH($E64)-1)/12)*$H64</f>
        <v>0</v>
      </c>
      <c r="K64" s="227">
        <f>(SUM('1.  LRAMVA Summary'!F$55:F$63)+SUM('1.  LRAMVA Summary'!F$64:F$65)*(MONTH($E64)-1)/12)*$H64</f>
        <v>0</v>
      </c>
      <c r="L64" s="227">
        <f>(SUM('1.  LRAMVA Summary'!G$55:G$63)+SUM('1.  LRAMVA Summary'!G$64:G$65)*(MONTH($E64)-1)/12)*$H64</f>
        <v>0</v>
      </c>
      <c r="M64" s="227">
        <f>(SUM('1.  LRAMVA Summary'!H$55:H$63)+SUM('1.  LRAMVA Summary'!H$64:H$65)*(MONTH($E64)-1)/12)*$H64</f>
        <v>0</v>
      </c>
      <c r="N64" s="227">
        <f>(SUM('1.  LRAMVA Summary'!I$55:I$63)+SUM('1.  LRAMVA Summary'!I$64:I$65)*(MONTH($E64)-1)/12)*$H64</f>
        <v>0</v>
      </c>
      <c r="O64" s="227">
        <f>(SUM('1.  LRAMVA Summary'!J$55:J$63)+SUM('1.  LRAMVA Summary'!J$64:J$65)*(MONTH($E64)-1)/12)*$H64</f>
        <v>0</v>
      </c>
      <c r="P64" s="227">
        <f>(SUM('1.  LRAMVA Summary'!K$55:K$63)+SUM('1.  LRAMVA Summary'!K$64:K$65)*(MONTH($E64)-1)/12)*$H64</f>
        <v>0</v>
      </c>
      <c r="Q64" s="227">
        <f>(SUM('1.  LRAMVA Summary'!L$55:L$63)+SUM('1.  LRAMVA Summary'!L$64:L$65)*(MONTH($E64)-1)/12)*$H64</f>
        <v>0</v>
      </c>
      <c r="R64" s="227">
        <f>(SUM('1.  LRAMVA Summary'!M$55:M$63)+SUM('1.  LRAMVA Summary'!M$64:M$65)*(MONTH($E64)-1)/12)*$H64</f>
        <v>0</v>
      </c>
      <c r="S64" s="227">
        <f>(SUM('1.  LRAMVA Summary'!N$55:N$63)+SUM('1.  LRAMVA Summary'!N$64:N$65)*(MONTH($E64)-1)/12)*$H64</f>
        <v>0</v>
      </c>
      <c r="T64" s="227">
        <f>(SUM('1.  LRAMVA Summary'!O$55:O$63)+SUM('1.  LRAMVA Summary'!O$64:O$65)*(MONTH($E64)-1)/12)*$H64</f>
        <v>0</v>
      </c>
      <c r="U64" s="227">
        <f>(SUM('1.  LRAMVA Summary'!P$55:P$63)+SUM('1.  LRAMVA Summary'!P$64:P$65)*(MONTH($E64)-1)/12)*$H64</f>
        <v>0</v>
      </c>
      <c r="V64" s="227">
        <f>(SUM('1.  LRAMVA Summary'!Q$55:Q$63)+SUM('1.  LRAMVA Summary'!Q$64:Q$65)*(MONTH($E64)-1)/12)*$H64</f>
        <v>0</v>
      </c>
      <c r="W64" s="228">
        <f t="shared" si="15"/>
        <v>0</v>
      </c>
    </row>
    <row r="65" spans="2:23" s="9" customFormat="1">
      <c r="C65" s="781"/>
      <c r="E65" s="211">
        <v>41791</v>
      </c>
      <c r="F65" s="211" t="s">
        <v>180</v>
      </c>
      <c r="G65" s="212" t="s">
        <v>66</v>
      </c>
      <c r="H65" s="226">
        <f>C$28/12</f>
        <v>1.225E-3</v>
      </c>
      <c r="I65" s="227">
        <f>(SUM('1.  LRAMVA Summary'!D$55:D$63)+SUM('1.  LRAMVA Summary'!D$64:D$65)*(MONTH($E65)-1)/12)*$H65</f>
        <v>0</v>
      </c>
      <c r="J65" s="227">
        <f>(SUM('1.  LRAMVA Summary'!E$55:E$63)+SUM('1.  LRAMVA Summary'!E$64:E$65)*(MONTH($E65)-1)/12)*$H65</f>
        <v>0</v>
      </c>
      <c r="K65" s="227">
        <f>(SUM('1.  LRAMVA Summary'!F$55:F$63)+SUM('1.  LRAMVA Summary'!F$64:F$65)*(MONTH($E65)-1)/12)*$H65</f>
        <v>0</v>
      </c>
      <c r="L65" s="227">
        <f>(SUM('1.  LRAMVA Summary'!G$55:G$63)+SUM('1.  LRAMVA Summary'!G$64:G$65)*(MONTH($E65)-1)/12)*$H65</f>
        <v>0</v>
      </c>
      <c r="M65" s="227">
        <f>(SUM('1.  LRAMVA Summary'!H$55:H$63)+SUM('1.  LRAMVA Summary'!H$64:H$65)*(MONTH($E65)-1)/12)*$H65</f>
        <v>0</v>
      </c>
      <c r="N65" s="227">
        <f>(SUM('1.  LRAMVA Summary'!I$55:I$63)+SUM('1.  LRAMVA Summary'!I$64:I$65)*(MONTH($E65)-1)/12)*$H65</f>
        <v>0</v>
      </c>
      <c r="O65" s="227">
        <f>(SUM('1.  LRAMVA Summary'!J$55:J$63)+SUM('1.  LRAMVA Summary'!J$64:J$65)*(MONTH($E65)-1)/12)*$H65</f>
        <v>0</v>
      </c>
      <c r="P65" s="227">
        <f>(SUM('1.  LRAMVA Summary'!K$55:K$63)+SUM('1.  LRAMVA Summary'!K$64:K$65)*(MONTH($E65)-1)/12)*$H65</f>
        <v>0</v>
      </c>
      <c r="Q65" s="227">
        <f>(SUM('1.  LRAMVA Summary'!L$55:L$63)+SUM('1.  LRAMVA Summary'!L$64:L$65)*(MONTH($E65)-1)/12)*$H65</f>
        <v>0</v>
      </c>
      <c r="R65" s="227">
        <f>(SUM('1.  LRAMVA Summary'!M$55:M$63)+SUM('1.  LRAMVA Summary'!M$64:M$65)*(MONTH($E65)-1)/12)*$H65</f>
        <v>0</v>
      </c>
      <c r="S65" s="227">
        <f>(SUM('1.  LRAMVA Summary'!N$55:N$63)+SUM('1.  LRAMVA Summary'!N$64:N$65)*(MONTH($E65)-1)/12)*$H65</f>
        <v>0</v>
      </c>
      <c r="T65" s="227">
        <f>(SUM('1.  LRAMVA Summary'!O$55:O$63)+SUM('1.  LRAMVA Summary'!O$64:O$65)*(MONTH($E65)-1)/12)*$H65</f>
        <v>0</v>
      </c>
      <c r="U65" s="227">
        <f>(SUM('1.  LRAMVA Summary'!P$55:P$63)+SUM('1.  LRAMVA Summary'!P$64:P$65)*(MONTH($E65)-1)/12)*$H65</f>
        <v>0</v>
      </c>
      <c r="V65" s="227">
        <f>(SUM('1.  LRAMVA Summary'!Q$55:Q$63)+SUM('1.  LRAMVA Summary'!Q$64:Q$65)*(MONTH($E65)-1)/12)*$H65</f>
        <v>0</v>
      </c>
      <c r="W65" s="228">
        <f t="shared" si="15"/>
        <v>0</v>
      </c>
    </row>
    <row r="66" spans="2:23" s="9" customFormat="1">
      <c r="B66" s="781"/>
      <c r="C66" s="781"/>
      <c r="E66" s="211">
        <v>41821</v>
      </c>
      <c r="F66" s="211" t="s">
        <v>180</v>
      </c>
      <c r="G66" s="212" t="s">
        <v>68</v>
      </c>
      <c r="H66" s="229">
        <f>C$29/12</f>
        <v>1.225E-3</v>
      </c>
      <c r="I66" s="227">
        <f>(SUM('1.  LRAMVA Summary'!D$55:D$63)+SUM('1.  LRAMVA Summary'!D$64:D$65)*(MONTH($E66)-1)/12)*$H66</f>
        <v>0</v>
      </c>
      <c r="J66" s="227">
        <f>(SUM('1.  LRAMVA Summary'!E$55:E$63)+SUM('1.  LRAMVA Summary'!E$64:E$65)*(MONTH($E66)-1)/12)*$H66</f>
        <v>0</v>
      </c>
      <c r="K66" s="227">
        <f>(SUM('1.  LRAMVA Summary'!F$55:F$63)+SUM('1.  LRAMVA Summary'!F$64:F$65)*(MONTH($E66)-1)/12)*$H66</f>
        <v>0</v>
      </c>
      <c r="L66" s="227">
        <f>(SUM('1.  LRAMVA Summary'!G$55:G$63)+SUM('1.  LRAMVA Summary'!G$64:G$65)*(MONTH($E66)-1)/12)*$H66</f>
        <v>0</v>
      </c>
      <c r="M66" s="227">
        <f>(SUM('1.  LRAMVA Summary'!H$55:H$63)+SUM('1.  LRAMVA Summary'!H$64:H$65)*(MONTH($E66)-1)/12)*$H66</f>
        <v>0</v>
      </c>
      <c r="N66" s="227">
        <f>(SUM('1.  LRAMVA Summary'!I$55:I$63)+SUM('1.  LRAMVA Summary'!I$64:I$65)*(MONTH($E66)-1)/12)*$H66</f>
        <v>0</v>
      </c>
      <c r="O66" s="227">
        <f>(SUM('1.  LRAMVA Summary'!J$55:J$63)+SUM('1.  LRAMVA Summary'!J$64:J$65)*(MONTH($E66)-1)/12)*$H66</f>
        <v>0</v>
      </c>
      <c r="P66" s="227">
        <f>(SUM('1.  LRAMVA Summary'!K$55:K$63)+SUM('1.  LRAMVA Summary'!K$64:K$65)*(MONTH($E66)-1)/12)*$H66</f>
        <v>0</v>
      </c>
      <c r="Q66" s="227">
        <f>(SUM('1.  LRAMVA Summary'!L$55:L$63)+SUM('1.  LRAMVA Summary'!L$64:L$65)*(MONTH($E66)-1)/12)*$H66</f>
        <v>0</v>
      </c>
      <c r="R66" s="227">
        <f>(SUM('1.  LRAMVA Summary'!M$55:M$63)+SUM('1.  LRAMVA Summary'!M$64:M$65)*(MONTH($E66)-1)/12)*$H66</f>
        <v>0</v>
      </c>
      <c r="S66" s="227">
        <f>(SUM('1.  LRAMVA Summary'!N$55:N$63)+SUM('1.  LRAMVA Summary'!N$64:N$65)*(MONTH($E66)-1)/12)*$H66</f>
        <v>0</v>
      </c>
      <c r="T66" s="227">
        <f>(SUM('1.  LRAMVA Summary'!O$55:O$63)+SUM('1.  LRAMVA Summary'!O$64:O$65)*(MONTH($E66)-1)/12)*$H66</f>
        <v>0</v>
      </c>
      <c r="U66" s="227">
        <f>(SUM('1.  LRAMVA Summary'!P$55:P$63)+SUM('1.  LRAMVA Summary'!P$64:P$65)*(MONTH($E66)-1)/12)*$H66</f>
        <v>0</v>
      </c>
      <c r="V66" s="227">
        <f>(SUM('1.  LRAMVA Summary'!Q$55:Q$63)+SUM('1.  LRAMVA Summary'!Q$64:Q$65)*(MONTH($E66)-1)/12)*$H66</f>
        <v>0</v>
      </c>
      <c r="W66" s="228">
        <f t="shared" si="15"/>
        <v>0</v>
      </c>
    </row>
    <row r="67" spans="2:23" s="9" customFormat="1">
      <c r="B67" s="781"/>
      <c r="C67" s="781"/>
      <c r="E67" s="211">
        <v>41852</v>
      </c>
      <c r="F67" s="211" t="s">
        <v>180</v>
      </c>
      <c r="G67" s="212" t="s">
        <v>68</v>
      </c>
      <c r="H67" s="226">
        <f>C$29/12</f>
        <v>1.225E-3</v>
      </c>
      <c r="I67" s="227">
        <f>(SUM('1.  LRAMVA Summary'!D$55:D$63)+SUM('1.  LRAMVA Summary'!D$64:D$65)*(MONTH($E67)-1)/12)*$H67</f>
        <v>0</v>
      </c>
      <c r="J67" s="227">
        <f>(SUM('1.  LRAMVA Summary'!E$55:E$63)+SUM('1.  LRAMVA Summary'!E$64:E$65)*(MONTH($E67)-1)/12)*$H67</f>
        <v>0</v>
      </c>
      <c r="K67" s="227">
        <f>(SUM('1.  LRAMVA Summary'!F$55:F$63)+SUM('1.  LRAMVA Summary'!F$64:F$65)*(MONTH($E67)-1)/12)*$H67</f>
        <v>0</v>
      </c>
      <c r="L67" s="227">
        <f>(SUM('1.  LRAMVA Summary'!G$55:G$63)+SUM('1.  LRAMVA Summary'!G$64:G$65)*(MONTH($E67)-1)/12)*$H67</f>
        <v>0</v>
      </c>
      <c r="M67" s="227">
        <f>(SUM('1.  LRAMVA Summary'!H$55:H$63)+SUM('1.  LRAMVA Summary'!H$64:H$65)*(MONTH($E67)-1)/12)*$H67</f>
        <v>0</v>
      </c>
      <c r="N67" s="227">
        <f>(SUM('1.  LRAMVA Summary'!I$55:I$63)+SUM('1.  LRAMVA Summary'!I$64:I$65)*(MONTH($E67)-1)/12)*$H67</f>
        <v>0</v>
      </c>
      <c r="O67" s="227">
        <f>(SUM('1.  LRAMVA Summary'!J$55:J$63)+SUM('1.  LRAMVA Summary'!J$64:J$65)*(MONTH($E67)-1)/12)*$H67</f>
        <v>0</v>
      </c>
      <c r="P67" s="227">
        <f>(SUM('1.  LRAMVA Summary'!K$55:K$63)+SUM('1.  LRAMVA Summary'!K$64:K$65)*(MONTH($E67)-1)/12)*$H67</f>
        <v>0</v>
      </c>
      <c r="Q67" s="227">
        <f>(SUM('1.  LRAMVA Summary'!L$55:L$63)+SUM('1.  LRAMVA Summary'!L$64:L$65)*(MONTH($E67)-1)/12)*$H67</f>
        <v>0</v>
      </c>
      <c r="R67" s="227">
        <f>(SUM('1.  LRAMVA Summary'!M$55:M$63)+SUM('1.  LRAMVA Summary'!M$64:M$65)*(MONTH($E67)-1)/12)*$H67</f>
        <v>0</v>
      </c>
      <c r="S67" s="227">
        <f>(SUM('1.  LRAMVA Summary'!N$55:N$63)+SUM('1.  LRAMVA Summary'!N$64:N$65)*(MONTH($E67)-1)/12)*$H67</f>
        <v>0</v>
      </c>
      <c r="T67" s="227">
        <f>(SUM('1.  LRAMVA Summary'!O$55:O$63)+SUM('1.  LRAMVA Summary'!O$64:O$65)*(MONTH($E67)-1)/12)*$H67</f>
        <v>0</v>
      </c>
      <c r="U67" s="227">
        <f>(SUM('1.  LRAMVA Summary'!P$55:P$63)+SUM('1.  LRAMVA Summary'!P$64:P$65)*(MONTH($E67)-1)/12)*$H67</f>
        <v>0</v>
      </c>
      <c r="V67" s="227">
        <f>(SUM('1.  LRAMVA Summary'!Q$55:Q$63)+SUM('1.  LRAMVA Summary'!Q$64:Q$65)*(MONTH($E67)-1)/12)*$H67</f>
        <v>0</v>
      </c>
      <c r="W67" s="228">
        <f t="shared" si="15"/>
        <v>0</v>
      </c>
    </row>
    <row r="68" spans="2:23" s="9" customFormat="1">
      <c r="B68" s="781"/>
      <c r="C68" s="781"/>
      <c r="E68" s="211">
        <v>41883</v>
      </c>
      <c r="F68" s="211" t="s">
        <v>180</v>
      </c>
      <c r="G68" s="212" t="s">
        <v>68</v>
      </c>
      <c r="H68" s="226">
        <f>C$29/12</f>
        <v>1.225E-3</v>
      </c>
      <c r="I68" s="227">
        <f>(SUM('1.  LRAMVA Summary'!D$55:D$63)+SUM('1.  LRAMVA Summary'!D$64:D$65)*(MONTH($E68)-1)/12)*$H68</f>
        <v>0</v>
      </c>
      <c r="J68" s="227">
        <f>(SUM('1.  LRAMVA Summary'!E$55:E$63)+SUM('1.  LRAMVA Summary'!E$64:E$65)*(MONTH($E68)-1)/12)*$H68</f>
        <v>0</v>
      </c>
      <c r="K68" s="227">
        <f>(SUM('1.  LRAMVA Summary'!F$55:F$63)+SUM('1.  LRAMVA Summary'!F$64:F$65)*(MONTH($E68)-1)/12)*$H68</f>
        <v>0</v>
      </c>
      <c r="L68" s="227">
        <f>(SUM('1.  LRAMVA Summary'!G$55:G$63)+SUM('1.  LRAMVA Summary'!G$64:G$65)*(MONTH($E68)-1)/12)*$H68</f>
        <v>0</v>
      </c>
      <c r="M68" s="227">
        <f>(SUM('1.  LRAMVA Summary'!H$55:H$63)+SUM('1.  LRAMVA Summary'!H$64:H$65)*(MONTH($E68)-1)/12)*$H68</f>
        <v>0</v>
      </c>
      <c r="N68" s="227">
        <f>(SUM('1.  LRAMVA Summary'!I$55:I$63)+SUM('1.  LRAMVA Summary'!I$64:I$65)*(MONTH($E68)-1)/12)*$H68</f>
        <v>0</v>
      </c>
      <c r="O68" s="227">
        <f>(SUM('1.  LRAMVA Summary'!J$55:J$63)+SUM('1.  LRAMVA Summary'!J$64:J$65)*(MONTH($E68)-1)/12)*$H68</f>
        <v>0</v>
      </c>
      <c r="P68" s="227">
        <f>(SUM('1.  LRAMVA Summary'!K$55:K$63)+SUM('1.  LRAMVA Summary'!K$64:K$65)*(MONTH($E68)-1)/12)*$H68</f>
        <v>0</v>
      </c>
      <c r="Q68" s="227">
        <f>(SUM('1.  LRAMVA Summary'!L$55:L$63)+SUM('1.  LRAMVA Summary'!L$64:L$65)*(MONTH($E68)-1)/12)*$H68</f>
        <v>0</v>
      </c>
      <c r="R68" s="227">
        <f>(SUM('1.  LRAMVA Summary'!M$55:M$63)+SUM('1.  LRAMVA Summary'!M$64:M$65)*(MONTH($E68)-1)/12)*$H68</f>
        <v>0</v>
      </c>
      <c r="S68" s="227">
        <f>(SUM('1.  LRAMVA Summary'!N$55:N$63)+SUM('1.  LRAMVA Summary'!N$64:N$65)*(MONTH($E68)-1)/12)*$H68</f>
        <v>0</v>
      </c>
      <c r="T68" s="227">
        <f>(SUM('1.  LRAMVA Summary'!O$55:O$63)+SUM('1.  LRAMVA Summary'!O$64:O$65)*(MONTH($E68)-1)/12)*$H68</f>
        <v>0</v>
      </c>
      <c r="U68" s="227">
        <f>(SUM('1.  LRAMVA Summary'!P$55:P$63)+SUM('1.  LRAMVA Summary'!P$64:P$65)*(MONTH($E68)-1)/12)*$H68</f>
        <v>0</v>
      </c>
      <c r="V68" s="227">
        <f>(SUM('1.  LRAMVA Summary'!Q$55:Q$63)+SUM('1.  LRAMVA Summary'!Q$64:Q$65)*(MONTH($E68)-1)/12)*$H68</f>
        <v>0</v>
      </c>
      <c r="W68" s="228">
        <f t="shared" si="15"/>
        <v>0</v>
      </c>
    </row>
    <row r="69" spans="2:23" s="9" customFormat="1">
      <c r="B69" s="781"/>
      <c r="C69" s="781"/>
      <c r="E69" s="211">
        <v>41913</v>
      </c>
      <c r="F69" s="211" t="s">
        <v>180</v>
      </c>
      <c r="G69" s="212" t="s">
        <v>69</v>
      </c>
      <c r="H69" s="229">
        <f>C$30/12</f>
        <v>1.225E-3</v>
      </c>
      <c r="I69" s="227">
        <f>(SUM('1.  LRAMVA Summary'!D$55:D$63)+SUM('1.  LRAMVA Summary'!D$64:D$65)*(MONTH($E69)-1)/12)*$H69</f>
        <v>0</v>
      </c>
      <c r="J69" s="227">
        <f>(SUM('1.  LRAMVA Summary'!E$55:E$63)+SUM('1.  LRAMVA Summary'!E$64:E$65)*(MONTH($E69)-1)/12)*$H69</f>
        <v>0</v>
      </c>
      <c r="K69" s="227">
        <f>(SUM('1.  LRAMVA Summary'!F$55:F$63)+SUM('1.  LRAMVA Summary'!F$64:F$65)*(MONTH($E69)-1)/12)*$H69</f>
        <v>0</v>
      </c>
      <c r="L69" s="227">
        <f>(SUM('1.  LRAMVA Summary'!G$55:G$63)+SUM('1.  LRAMVA Summary'!G$64:G$65)*(MONTH($E69)-1)/12)*$H69</f>
        <v>0</v>
      </c>
      <c r="M69" s="227">
        <f>(SUM('1.  LRAMVA Summary'!H$55:H$63)+SUM('1.  LRAMVA Summary'!H$64:H$65)*(MONTH($E69)-1)/12)*$H69</f>
        <v>0</v>
      </c>
      <c r="N69" s="227">
        <f>(SUM('1.  LRAMVA Summary'!I$55:I$63)+SUM('1.  LRAMVA Summary'!I$64:I$65)*(MONTH($E69)-1)/12)*$H69</f>
        <v>0</v>
      </c>
      <c r="O69" s="227">
        <f>(SUM('1.  LRAMVA Summary'!J$55:J$63)+SUM('1.  LRAMVA Summary'!J$64:J$65)*(MONTH($E69)-1)/12)*$H69</f>
        <v>0</v>
      </c>
      <c r="P69" s="227">
        <f>(SUM('1.  LRAMVA Summary'!K$55:K$63)+SUM('1.  LRAMVA Summary'!K$64:K$65)*(MONTH($E69)-1)/12)*$H69</f>
        <v>0</v>
      </c>
      <c r="Q69" s="227">
        <f>(SUM('1.  LRAMVA Summary'!L$55:L$63)+SUM('1.  LRAMVA Summary'!L$64:L$65)*(MONTH($E69)-1)/12)*$H69</f>
        <v>0</v>
      </c>
      <c r="R69" s="227">
        <f>(SUM('1.  LRAMVA Summary'!M$55:M$63)+SUM('1.  LRAMVA Summary'!M$64:M$65)*(MONTH($E69)-1)/12)*$H69</f>
        <v>0</v>
      </c>
      <c r="S69" s="227">
        <f>(SUM('1.  LRAMVA Summary'!N$55:N$63)+SUM('1.  LRAMVA Summary'!N$64:N$65)*(MONTH($E69)-1)/12)*$H69</f>
        <v>0</v>
      </c>
      <c r="T69" s="227">
        <f>(SUM('1.  LRAMVA Summary'!O$55:O$63)+SUM('1.  LRAMVA Summary'!O$64:O$65)*(MONTH($E69)-1)/12)*$H69</f>
        <v>0</v>
      </c>
      <c r="U69" s="227">
        <f>(SUM('1.  LRAMVA Summary'!P$55:P$63)+SUM('1.  LRAMVA Summary'!P$64:P$65)*(MONTH($E69)-1)/12)*$H69</f>
        <v>0</v>
      </c>
      <c r="V69" s="227">
        <f>(SUM('1.  LRAMVA Summary'!Q$55:Q$63)+SUM('1.  LRAMVA Summary'!Q$64:Q$65)*(MONTH($E69)-1)/12)*$H69</f>
        <v>0</v>
      </c>
      <c r="W69" s="228">
        <f t="shared" si="15"/>
        <v>0</v>
      </c>
    </row>
    <row r="70" spans="2:23" s="9" customFormat="1">
      <c r="B70" s="781"/>
      <c r="C70" s="781"/>
      <c r="E70" s="211">
        <v>41944</v>
      </c>
      <c r="F70" s="211" t="s">
        <v>180</v>
      </c>
      <c r="G70" s="212" t="s">
        <v>69</v>
      </c>
      <c r="H70" s="226">
        <f>C$30/12</f>
        <v>1.225E-3</v>
      </c>
      <c r="I70" s="227">
        <f>(SUM('1.  LRAMVA Summary'!D$55:D$63)+SUM('1.  LRAMVA Summary'!D$64:D$65)*(MONTH($E70)-1)/12)*$H70</f>
        <v>0</v>
      </c>
      <c r="J70" s="227">
        <f>(SUM('1.  LRAMVA Summary'!E$55:E$63)+SUM('1.  LRAMVA Summary'!E$64:E$65)*(MONTH($E70)-1)/12)*$H70</f>
        <v>0</v>
      </c>
      <c r="K70" s="227">
        <f>(SUM('1.  LRAMVA Summary'!F$55:F$63)+SUM('1.  LRAMVA Summary'!F$64:F$65)*(MONTH($E70)-1)/12)*$H70</f>
        <v>0</v>
      </c>
      <c r="L70" s="227">
        <f>(SUM('1.  LRAMVA Summary'!G$55:G$63)+SUM('1.  LRAMVA Summary'!G$64:G$65)*(MONTH($E70)-1)/12)*$H70</f>
        <v>0</v>
      </c>
      <c r="M70" s="227">
        <f>(SUM('1.  LRAMVA Summary'!H$55:H$63)+SUM('1.  LRAMVA Summary'!H$64:H$65)*(MONTH($E70)-1)/12)*$H70</f>
        <v>0</v>
      </c>
      <c r="N70" s="227">
        <f>(SUM('1.  LRAMVA Summary'!I$55:I$63)+SUM('1.  LRAMVA Summary'!I$64:I$65)*(MONTH($E70)-1)/12)*$H70</f>
        <v>0</v>
      </c>
      <c r="O70" s="227">
        <f>(SUM('1.  LRAMVA Summary'!J$55:J$63)+SUM('1.  LRAMVA Summary'!J$64:J$65)*(MONTH($E70)-1)/12)*$H70</f>
        <v>0</v>
      </c>
      <c r="P70" s="227">
        <f>(SUM('1.  LRAMVA Summary'!K$55:K$63)+SUM('1.  LRAMVA Summary'!K$64:K$65)*(MONTH($E70)-1)/12)*$H70</f>
        <v>0</v>
      </c>
      <c r="Q70" s="227">
        <f>(SUM('1.  LRAMVA Summary'!L$55:L$63)+SUM('1.  LRAMVA Summary'!L$64:L$65)*(MONTH($E70)-1)/12)*$H70</f>
        <v>0</v>
      </c>
      <c r="R70" s="227">
        <f>(SUM('1.  LRAMVA Summary'!M$55:M$63)+SUM('1.  LRAMVA Summary'!M$64:M$65)*(MONTH($E70)-1)/12)*$H70</f>
        <v>0</v>
      </c>
      <c r="S70" s="227">
        <f>(SUM('1.  LRAMVA Summary'!N$55:N$63)+SUM('1.  LRAMVA Summary'!N$64:N$65)*(MONTH($E70)-1)/12)*$H70</f>
        <v>0</v>
      </c>
      <c r="T70" s="227">
        <f>(SUM('1.  LRAMVA Summary'!O$55:O$63)+SUM('1.  LRAMVA Summary'!O$64:O$65)*(MONTH($E70)-1)/12)*$H70</f>
        <v>0</v>
      </c>
      <c r="U70" s="227">
        <f>(SUM('1.  LRAMVA Summary'!P$55:P$63)+SUM('1.  LRAMVA Summary'!P$64:P$65)*(MONTH($E70)-1)/12)*$H70</f>
        <v>0</v>
      </c>
      <c r="V70" s="227">
        <f>(SUM('1.  LRAMVA Summary'!Q$55:Q$63)+SUM('1.  LRAMVA Summary'!Q$64:Q$65)*(MONTH($E70)-1)/12)*$H70</f>
        <v>0</v>
      </c>
      <c r="W70" s="228">
        <f t="shared" si="15"/>
        <v>0</v>
      </c>
    </row>
    <row r="71" spans="2:23" s="9" customFormat="1">
      <c r="B71" s="781"/>
      <c r="C71" s="781"/>
      <c r="E71" s="211">
        <v>41974</v>
      </c>
      <c r="F71" s="211" t="s">
        <v>180</v>
      </c>
      <c r="G71" s="212" t="s">
        <v>69</v>
      </c>
      <c r="H71" s="226">
        <f>C$30/12</f>
        <v>1.225E-3</v>
      </c>
      <c r="I71" s="227">
        <f>(SUM('1.  LRAMVA Summary'!D$55:D$63)+SUM('1.  LRAMVA Summary'!D$64:D$65)*(MONTH($E71)-1)/12)*$H71</f>
        <v>0</v>
      </c>
      <c r="J71" s="227">
        <f>(SUM('1.  LRAMVA Summary'!E$55:E$63)+SUM('1.  LRAMVA Summary'!E$64:E$65)*(MONTH($E71)-1)/12)*$H71</f>
        <v>0</v>
      </c>
      <c r="K71" s="227">
        <f>(SUM('1.  LRAMVA Summary'!F$55:F$63)+SUM('1.  LRAMVA Summary'!F$64:F$65)*(MONTH($E71)-1)/12)*$H71</f>
        <v>0</v>
      </c>
      <c r="L71" s="227">
        <f>(SUM('1.  LRAMVA Summary'!G$55:G$63)+SUM('1.  LRAMVA Summary'!G$64:G$65)*(MONTH($E71)-1)/12)*$H71</f>
        <v>0</v>
      </c>
      <c r="M71" s="227">
        <f>(SUM('1.  LRAMVA Summary'!H$55:H$63)+SUM('1.  LRAMVA Summary'!H$64:H$65)*(MONTH($E71)-1)/12)*$H71</f>
        <v>0</v>
      </c>
      <c r="N71" s="227">
        <f>(SUM('1.  LRAMVA Summary'!I$55:I$63)+SUM('1.  LRAMVA Summary'!I$64:I$65)*(MONTH($E71)-1)/12)*$H71</f>
        <v>0</v>
      </c>
      <c r="O71" s="227">
        <f>(SUM('1.  LRAMVA Summary'!J$55:J$63)+SUM('1.  LRAMVA Summary'!J$64:J$65)*(MONTH($E71)-1)/12)*$H71</f>
        <v>0</v>
      </c>
      <c r="P71" s="227">
        <f>(SUM('1.  LRAMVA Summary'!K$55:K$63)+SUM('1.  LRAMVA Summary'!K$64:K$65)*(MONTH($E71)-1)/12)*$H71</f>
        <v>0</v>
      </c>
      <c r="Q71" s="227">
        <f>(SUM('1.  LRAMVA Summary'!L$55:L$63)+SUM('1.  LRAMVA Summary'!L$64:L$65)*(MONTH($E71)-1)/12)*$H71</f>
        <v>0</v>
      </c>
      <c r="R71" s="227">
        <f>(SUM('1.  LRAMVA Summary'!M$55:M$63)+SUM('1.  LRAMVA Summary'!M$64:M$65)*(MONTH($E71)-1)/12)*$H71</f>
        <v>0</v>
      </c>
      <c r="S71" s="227">
        <f>(SUM('1.  LRAMVA Summary'!N$55:N$63)+SUM('1.  LRAMVA Summary'!N$64:N$65)*(MONTH($E71)-1)/12)*$H71</f>
        <v>0</v>
      </c>
      <c r="T71" s="227">
        <f>(SUM('1.  LRAMVA Summary'!O$55:O$63)+SUM('1.  LRAMVA Summary'!O$64:O$65)*(MONTH($E71)-1)/12)*$H71</f>
        <v>0</v>
      </c>
      <c r="U71" s="227">
        <f>(SUM('1.  LRAMVA Summary'!P$55:P$63)+SUM('1.  LRAMVA Summary'!P$64:P$65)*(MONTH($E71)-1)/12)*$H71</f>
        <v>0</v>
      </c>
      <c r="V71" s="227">
        <f>(SUM('1.  LRAMVA Summary'!Q$55:Q$63)+SUM('1.  LRAMVA Summary'!Q$64:Q$65)*(MONTH($E71)-1)/12)*$H71</f>
        <v>0</v>
      </c>
      <c r="W71" s="228">
        <f t="shared" si="15"/>
        <v>0</v>
      </c>
    </row>
    <row r="72" spans="2:23" s="9" customFormat="1" ht="15.75" thickBot="1">
      <c r="B72" s="781"/>
      <c r="C72" s="781"/>
      <c r="E72" s="213" t="s">
        <v>461</v>
      </c>
      <c r="F72" s="213"/>
      <c r="G72" s="214"/>
      <c r="H72" s="215"/>
      <c r="I72" s="216">
        <f>SUM(I59:I71)</f>
        <v>0</v>
      </c>
      <c r="J72" s="216">
        <f t="shared" ref="J72:V72" si="16">SUM(J59:J71)</f>
        <v>0</v>
      </c>
      <c r="K72" s="216">
        <f t="shared" si="16"/>
        <v>0</v>
      </c>
      <c r="L72" s="216">
        <f t="shared" si="16"/>
        <v>0</v>
      </c>
      <c r="M72" s="216">
        <f t="shared" si="16"/>
        <v>0</v>
      </c>
      <c r="N72" s="216">
        <f t="shared" si="16"/>
        <v>0</v>
      </c>
      <c r="O72" s="216">
        <f t="shared" si="16"/>
        <v>0</v>
      </c>
      <c r="P72" s="216">
        <f t="shared" si="16"/>
        <v>0</v>
      </c>
      <c r="Q72" s="216">
        <f t="shared" si="16"/>
        <v>0</v>
      </c>
      <c r="R72" s="216">
        <f t="shared" si="16"/>
        <v>0</v>
      </c>
      <c r="S72" s="216">
        <f t="shared" si="16"/>
        <v>0</v>
      </c>
      <c r="T72" s="216">
        <f t="shared" si="16"/>
        <v>0</v>
      </c>
      <c r="U72" s="216">
        <f t="shared" si="16"/>
        <v>0</v>
      </c>
      <c r="V72" s="216">
        <f t="shared" si="16"/>
        <v>0</v>
      </c>
      <c r="W72" s="216">
        <f>SUM(W59:W71)</f>
        <v>0</v>
      </c>
    </row>
    <row r="73" spans="2:23" s="9" customFormat="1" ht="15.75" thickTop="1">
      <c r="B73" s="781"/>
      <c r="C73" s="781"/>
      <c r="E73" s="217" t="s">
        <v>67</v>
      </c>
      <c r="F73" s="217"/>
      <c r="G73" s="218"/>
      <c r="H73" s="219"/>
      <c r="I73" s="220"/>
      <c r="J73" s="220"/>
      <c r="K73" s="220"/>
      <c r="L73" s="220"/>
      <c r="M73" s="220"/>
      <c r="N73" s="220"/>
      <c r="O73" s="220"/>
      <c r="P73" s="220"/>
      <c r="Q73" s="220"/>
      <c r="R73" s="220"/>
      <c r="S73" s="220"/>
      <c r="T73" s="220"/>
      <c r="U73" s="220"/>
      <c r="V73" s="220"/>
      <c r="W73" s="221"/>
    </row>
    <row r="74" spans="2:23" s="9" customFormat="1">
      <c r="B74" s="781"/>
      <c r="C74" s="781"/>
      <c r="E74" s="222" t="s">
        <v>427</v>
      </c>
      <c r="F74" s="222"/>
      <c r="G74" s="223"/>
      <c r="H74" s="224"/>
      <c r="I74" s="225">
        <f t="shared" ref="I74:O74" si="17">I72+I73</f>
        <v>0</v>
      </c>
      <c r="J74" s="225">
        <f t="shared" si="17"/>
        <v>0</v>
      </c>
      <c r="K74" s="225">
        <f t="shared" si="17"/>
        <v>0</v>
      </c>
      <c r="L74" s="225">
        <f t="shared" si="17"/>
        <v>0</v>
      </c>
      <c r="M74" s="225">
        <f t="shared" si="17"/>
        <v>0</v>
      </c>
      <c r="N74" s="225">
        <f t="shared" si="17"/>
        <v>0</v>
      </c>
      <c r="O74" s="225">
        <f t="shared" si="17"/>
        <v>0</v>
      </c>
      <c r="P74" s="225">
        <f t="shared" ref="P74:V74" si="18">P72+P73</f>
        <v>0</v>
      </c>
      <c r="Q74" s="225">
        <f t="shared" si="18"/>
        <v>0</v>
      </c>
      <c r="R74" s="225">
        <f t="shared" si="18"/>
        <v>0</v>
      </c>
      <c r="S74" s="225">
        <f t="shared" si="18"/>
        <v>0</v>
      </c>
      <c r="T74" s="225">
        <f t="shared" si="18"/>
        <v>0</v>
      </c>
      <c r="U74" s="225">
        <f t="shared" si="18"/>
        <v>0</v>
      </c>
      <c r="V74" s="225">
        <f t="shared" si="18"/>
        <v>0</v>
      </c>
      <c r="W74" s="225">
        <f>W72+W73</f>
        <v>0</v>
      </c>
    </row>
    <row r="75" spans="2:23" s="9" customFormat="1">
      <c r="B75" s="781"/>
      <c r="C75" s="781"/>
      <c r="E75" s="211">
        <v>42005</v>
      </c>
      <c r="F75" s="211" t="s">
        <v>181</v>
      </c>
      <c r="G75" s="212" t="s">
        <v>65</v>
      </c>
      <c r="H75" s="226">
        <f>C$31/12</f>
        <v>1.225E-3</v>
      </c>
      <c r="I75" s="227">
        <f>(SUM('1.  LRAMVA Summary'!D$55:D$66)+SUM('1.  LRAMVA Summary'!D$67:D$68)*(MONTH($E75)-1)/12)*$H75</f>
        <v>0</v>
      </c>
      <c r="J75" s="227">
        <f>(SUM('1.  LRAMVA Summary'!E$55:E$66)+SUM('1.  LRAMVA Summary'!E$67:E$68)*(MONTH($E75)-1)/12)*$H75</f>
        <v>0</v>
      </c>
      <c r="K75" s="227">
        <f>(SUM('1.  LRAMVA Summary'!F$55:F$66)+SUM('1.  LRAMVA Summary'!F$67:F$68)*(MONTH($E75)-1)/12)*$H75</f>
        <v>0</v>
      </c>
      <c r="L75" s="227">
        <f>(SUM('1.  LRAMVA Summary'!G$55:G$66)+SUM('1.  LRAMVA Summary'!G$67:G$68)*(MONTH($E75)-1)/12)*$H75</f>
        <v>0</v>
      </c>
      <c r="M75" s="227">
        <f>(SUM('1.  LRAMVA Summary'!H$55:H$66)+SUM('1.  LRAMVA Summary'!H$67:H$68)*(MONTH($E75)-1)/12)*$H75</f>
        <v>0</v>
      </c>
      <c r="N75" s="227">
        <f>(SUM('1.  LRAMVA Summary'!I$55:I$66)+SUM('1.  LRAMVA Summary'!I$67:I$68)*(MONTH($E75)-1)/12)*$H75</f>
        <v>0</v>
      </c>
      <c r="O75" s="227">
        <f>(SUM('1.  LRAMVA Summary'!J$55:J$66)+SUM('1.  LRAMVA Summary'!J$67:J$68)*(MONTH($E75)-1)/12)*$H75</f>
        <v>0</v>
      </c>
      <c r="P75" s="227">
        <f>(SUM('1.  LRAMVA Summary'!K$55:K$66)+SUM('1.  LRAMVA Summary'!K$67:K$68)*(MONTH($E75)-1)/12)*$H75</f>
        <v>0</v>
      </c>
      <c r="Q75" s="227">
        <f>(SUM('1.  LRAMVA Summary'!L$55:L$66)+SUM('1.  LRAMVA Summary'!L$67:L$68)*(MONTH($E75)-1)/12)*$H75</f>
        <v>0</v>
      </c>
      <c r="R75" s="227">
        <f>(SUM('1.  LRAMVA Summary'!M$55:M$66)+SUM('1.  LRAMVA Summary'!M$67:M$68)*(MONTH($E75)-1)/12)*$H75</f>
        <v>0</v>
      </c>
      <c r="S75" s="227">
        <f>(SUM('1.  LRAMVA Summary'!N$55:N$66)+SUM('1.  LRAMVA Summary'!N$67:N$68)*(MONTH($E75)-1)/12)*$H75</f>
        <v>0</v>
      </c>
      <c r="T75" s="227">
        <f>(SUM('1.  LRAMVA Summary'!O$55:O$66)+SUM('1.  LRAMVA Summary'!O$67:O$68)*(MONTH($E75)-1)/12)*$H75</f>
        <v>0</v>
      </c>
      <c r="U75" s="227">
        <f>(SUM('1.  LRAMVA Summary'!P$55:P$66)+SUM('1.  LRAMVA Summary'!P$67:P$68)*(MONTH($E75)-1)/12)*$H75</f>
        <v>0</v>
      </c>
      <c r="V75" s="227">
        <f>(SUM('1.  LRAMVA Summary'!Q$55:Q$66)+SUM('1.  LRAMVA Summary'!Q$67:Q$68)*(MONTH($E75)-1)/12)*$H75</f>
        <v>0</v>
      </c>
      <c r="W75" s="228">
        <f>SUM(I75:V75)</f>
        <v>0</v>
      </c>
    </row>
    <row r="76" spans="2:23" s="235" customFormat="1">
      <c r="B76" s="781"/>
      <c r="C76" s="781"/>
      <c r="E76" s="211">
        <v>42036</v>
      </c>
      <c r="F76" s="211" t="s">
        <v>181</v>
      </c>
      <c r="G76" s="212" t="s">
        <v>65</v>
      </c>
      <c r="H76" s="226">
        <f t="shared" ref="H76:H77" si="19">C$31/12</f>
        <v>1.225E-3</v>
      </c>
      <c r="I76" s="227">
        <f>(SUM('1.  LRAMVA Summary'!D$55:D$66)+SUM('1.  LRAMVA Summary'!D$67:D$68)*(MONTH($E76)-1)/12)*$H76</f>
        <v>0</v>
      </c>
      <c r="J76" s="227">
        <f>(SUM('1.  LRAMVA Summary'!E$55:E$66)+SUM('1.  LRAMVA Summary'!E$67:E$68)*(MONTH($E76)-1)/12)*$H76</f>
        <v>0</v>
      </c>
      <c r="K76" s="227">
        <f>(SUM('1.  LRAMVA Summary'!F$55:F$66)+SUM('1.  LRAMVA Summary'!F$67:F$68)*(MONTH($E76)-1)/12)*$H76</f>
        <v>0</v>
      </c>
      <c r="L76" s="227">
        <f>(SUM('1.  LRAMVA Summary'!G$55:G$66)+SUM('1.  LRAMVA Summary'!G$67:G$68)*(MONTH($E76)-1)/12)*$H76</f>
        <v>0</v>
      </c>
      <c r="M76" s="227">
        <f>(SUM('1.  LRAMVA Summary'!H$55:H$66)+SUM('1.  LRAMVA Summary'!H$67:H$68)*(MONTH($E76)-1)/12)*$H76</f>
        <v>0</v>
      </c>
      <c r="N76" s="227">
        <f>(SUM('1.  LRAMVA Summary'!I$55:I$66)+SUM('1.  LRAMVA Summary'!I$67:I$68)*(MONTH($E76)-1)/12)*$H76</f>
        <v>0</v>
      </c>
      <c r="O76" s="227">
        <f>(SUM('1.  LRAMVA Summary'!J$55:J$66)+SUM('1.  LRAMVA Summary'!J$67:J$68)*(MONTH($E76)-1)/12)*$H76</f>
        <v>0</v>
      </c>
      <c r="P76" s="227">
        <f>(SUM('1.  LRAMVA Summary'!K$55:K$66)+SUM('1.  LRAMVA Summary'!K$67:K$68)*(MONTH($E76)-1)/12)*$H76</f>
        <v>0</v>
      </c>
      <c r="Q76" s="227">
        <f>(SUM('1.  LRAMVA Summary'!L$55:L$66)+SUM('1.  LRAMVA Summary'!L$67:L$68)*(MONTH($E76)-1)/12)*$H76</f>
        <v>0</v>
      </c>
      <c r="R76" s="227">
        <f>(SUM('1.  LRAMVA Summary'!M$55:M$66)+SUM('1.  LRAMVA Summary'!M$67:M$68)*(MONTH($E76)-1)/12)*$H76</f>
        <v>0</v>
      </c>
      <c r="S76" s="227">
        <f>(SUM('1.  LRAMVA Summary'!N$55:N$66)+SUM('1.  LRAMVA Summary'!N$67:N$68)*(MONTH($E76)-1)/12)*$H76</f>
        <v>0</v>
      </c>
      <c r="T76" s="227">
        <f>(SUM('1.  LRAMVA Summary'!O$55:O$66)+SUM('1.  LRAMVA Summary'!O$67:O$68)*(MONTH($E76)-1)/12)*$H76</f>
        <v>0</v>
      </c>
      <c r="U76" s="227">
        <f>(SUM('1.  LRAMVA Summary'!P$55:P$66)+SUM('1.  LRAMVA Summary'!P$67:P$68)*(MONTH($E76)-1)/12)*$H76</f>
        <v>0</v>
      </c>
      <c r="V76" s="227">
        <f>(SUM('1.  LRAMVA Summary'!Q$55:Q$66)+SUM('1.  LRAMVA Summary'!Q$67:Q$68)*(MONTH($E76)-1)/12)*$H76</f>
        <v>0</v>
      </c>
      <c r="W76" s="228">
        <f>SUM(I76:V76)</f>
        <v>0</v>
      </c>
    </row>
    <row r="77" spans="2:23" s="9" customFormat="1">
      <c r="B77" s="781"/>
      <c r="C77" s="781"/>
      <c r="E77" s="211">
        <v>42064</v>
      </c>
      <c r="F77" s="211" t="s">
        <v>181</v>
      </c>
      <c r="G77" s="212" t="s">
        <v>65</v>
      </c>
      <c r="H77" s="226">
        <f t="shared" si="19"/>
        <v>1.225E-3</v>
      </c>
      <c r="I77" s="227">
        <f>(SUM('1.  LRAMVA Summary'!D$55:D$66)+SUM('1.  LRAMVA Summary'!D$67:D$68)*(MONTH($E77)-1)/12)*$H77</f>
        <v>0</v>
      </c>
      <c r="J77" s="227">
        <f>(SUM('1.  LRAMVA Summary'!E$55:E$66)+SUM('1.  LRAMVA Summary'!E$67:E$68)*(MONTH($E77)-1)/12)*$H77</f>
        <v>0</v>
      </c>
      <c r="K77" s="227">
        <f>(SUM('1.  LRAMVA Summary'!F$55:F$66)+SUM('1.  LRAMVA Summary'!F$67:F$68)*(MONTH($E77)-1)/12)*$H77</f>
        <v>0</v>
      </c>
      <c r="L77" s="227">
        <f>(SUM('1.  LRAMVA Summary'!G$55:G$66)+SUM('1.  LRAMVA Summary'!G$67:G$68)*(MONTH($E77)-1)/12)*$H77</f>
        <v>0</v>
      </c>
      <c r="M77" s="227">
        <f>(SUM('1.  LRAMVA Summary'!H$55:H$66)+SUM('1.  LRAMVA Summary'!H$67:H$68)*(MONTH($E77)-1)/12)*$H77</f>
        <v>0</v>
      </c>
      <c r="N77" s="227">
        <f>(SUM('1.  LRAMVA Summary'!I$55:I$66)+SUM('1.  LRAMVA Summary'!I$67:I$68)*(MONTH($E77)-1)/12)*$H77</f>
        <v>0</v>
      </c>
      <c r="O77" s="227">
        <f>(SUM('1.  LRAMVA Summary'!J$55:J$66)+SUM('1.  LRAMVA Summary'!J$67:J$68)*(MONTH($E77)-1)/12)*$H77</f>
        <v>0</v>
      </c>
      <c r="P77" s="227">
        <f>(SUM('1.  LRAMVA Summary'!K$55:K$66)+SUM('1.  LRAMVA Summary'!K$67:K$68)*(MONTH($E77)-1)/12)*$H77</f>
        <v>0</v>
      </c>
      <c r="Q77" s="227">
        <f>(SUM('1.  LRAMVA Summary'!L$55:L$66)+SUM('1.  LRAMVA Summary'!L$67:L$68)*(MONTH($E77)-1)/12)*$H77</f>
        <v>0</v>
      </c>
      <c r="R77" s="227">
        <f>(SUM('1.  LRAMVA Summary'!M$55:M$66)+SUM('1.  LRAMVA Summary'!M$67:M$68)*(MONTH($E77)-1)/12)*$H77</f>
        <v>0</v>
      </c>
      <c r="S77" s="227">
        <f>(SUM('1.  LRAMVA Summary'!N$55:N$66)+SUM('1.  LRAMVA Summary'!N$67:N$68)*(MONTH($E77)-1)/12)*$H77</f>
        <v>0</v>
      </c>
      <c r="T77" s="227">
        <f>(SUM('1.  LRAMVA Summary'!O$55:O$66)+SUM('1.  LRAMVA Summary'!O$67:O$68)*(MONTH($E77)-1)/12)*$H77</f>
        <v>0</v>
      </c>
      <c r="U77" s="227">
        <f>(SUM('1.  LRAMVA Summary'!P$55:P$66)+SUM('1.  LRAMVA Summary'!P$67:P$68)*(MONTH($E77)-1)/12)*$H77</f>
        <v>0</v>
      </c>
      <c r="V77" s="227">
        <f>(SUM('1.  LRAMVA Summary'!Q$55:Q$66)+SUM('1.  LRAMVA Summary'!Q$67:Q$68)*(MONTH($E77)-1)/12)*$H77</f>
        <v>0</v>
      </c>
      <c r="W77" s="228">
        <f>SUM(I77:V77)</f>
        <v>0</v>
      </c>
    </row>
    <row r="78" spans="2:23" s="9" customFormat="1">
      <c r="B78" s="781"/>
      <c r="C78" s="781"/>
      <c r="E78" s="211">
        <v>42095</v>
      </c>
      <c r="F78" s="211" t="s">
        <v>181</v>
      </c>
      <c r="G78" s="212" t="s">
        <v>66</v>
      </c>
      <c r="H78" s="226">
        <f>C$32/12</f>
        <v>9.1666666666666665E-4</v>
      </c>
      <c r="I78" s="227">
        <f>(SUM('1.  LRAMVA Summary'!D$55:D$66)+SUM('1.  LRAMVA Summary'!D$67:D$68)*(MONTH($E78)-1)/12)*$H78</f>
        <v>0</v>
      </c>
      <c r="J78" s="227">
        <f>(SUM('1.  LRAMVA Summary'!E$55:E$66)+SUM('1.  LRAMVA Summary'!E$67:E$68)*(MONTH($E78)-1)/12)*$H78</f>
        <v>0</v>
      </c>
      <c r="K78" s="227">
        <f>(SUM('1.  LRAMVA Summary'!F$55:F$66)+SUM('1.  LRAMVA Summary'!F$67:F$68)*(MONTH($E78)-1)/12)*$H78</f>
        <v>0</v>
      </c>
      <c r="L78" s="227">
        <f>(SUM('1.  LRAMVA Summary'!G$55:G$66)+SUM('1.  LRAMVA Summary'!G$67:G$68)*(MONTH($E78)-1)/12)*$H78</f>
        <v>0</v>
      </c>
      <c r="M78" s="227">
        <f>(SUM('1.  LRAMVA Summary'!H$55:H$66)+SUM('1.  LRAMVA Summary'!H$67:H$68)*(MONTH($E78)-1)/12)*$H78</f>
        <v>0</v>
      </c>
      <c r="N78" s="227">
        <f>(SUM('1.  LRAMVA Summary'!I$55:I$66)+SUM('1.  LRAMVA Summary'!I$67:I$68)*(MONTH($E78)-1)/12)*$H78</f>
        <v>0</v>
      </c>
      <c r="O78" s="227">
        <f>(SUM('1.  LRAMVA Summary'!J$55:J$66)+SUM('1.  LRAMVA Summary'!J$67:J$68)*(MONTH($E78)-1)/12)*$H78</f>
        <v>0</v>
      </c>
      <c r="P78" s="227">
        <f>(SUM('1.  LRAMVA Summary'!K$55:K$66)+SUM('1.  LRAMVA Summary'!K$67:K$68)*(MONTH($E78)-1)/12)*$H78</f>
        <v>0</v>
      </c>
      <c r="Q78" s="227">
        <f>(SUM('1.  LRAMVA Summary'!L$55:L$66)+SUM('1.  LRAMVA Summary'!L$67:L$68)*(MONTH($E78)-1)/12)*$H78</f>
        <v>0</v>
      </c>
      <c r="R78" s="227">
        <f>(SUM('1.  LRAMVA Summary'!M$55:M$66)+SUM('1.  LRAMVA Summary'!M$67:M$68)*(MONTH($E78)-1)/12)*$H78</f>
        <v>0</v>
      </c>
      <c r="S78" s="227">
        <f>(SUM('1.  LRAMVA Summary'!N$55:N$66)+SUM('1.  LRAMVA Summary'!N$67:N$68)*(MONTH($E78)-1)/12)*$H78</f>
        <v>0</v>
      </c>
      <c r="T78" s="227">
        <f>(SUM('1.  LRAMVA Summary'!O$55:O$66)+SUM('1.  LRAMVA Summary'!O$67:O$68)*(MONTH($E78)-1)/12)*$H78</f>
        <v>0</v>
      </c>
      <c r="U78" s="227">
        <f>(SUM('1.  LRAMVA Summary'!P$55:P$66)+SUM('1.  LRAMVA Summary'!P$67:P$68)*(MONTH($E78)-1)/12)*$H78</f>
        <v>0</v>
      </c>
      <c r="V78" s="227">
        <f>(SUM('1.  LRAMVA Summary'!Q$55:Q$66)+SUM('1.  LRAMVA Summary'!Q$67:Q$68)*(MONTH($E78)-1)/12)*$H78</f>
        <v>0</v>
      </c>
      <c r="W78" s="228">
        <f t="shared" ref="W78:W86" si="20">SUM(I78:V78)</f>
        <v>0</v>
      </c>
    </row>
    <row r="79" spans="2:23" s="9" customFormat="1">
      <c r="B79" s="781"/>
      <c r="C79" s="781"/>
      <c r="E79" s="211">
        <v>42125</v>
      </c>
      <c r="F79" s="211" t="s">
        <v>181</v>
      </c>
      <c r="G79" s="212" t="s">
        <v>66</v>
      </c>
      <c r="H79" s="226">
        <f t="shared" ref="H79:H80" si="21">C$32/12</f>
        <v>9.1666666666666665E-4</v>
      </c>
      <c r="I79" s="227">
        <f>(SUM('1.  LRAMVA Summary'!D$55:D$66)+SUM('1.  LRAMVA Summary'!D$67:D$68)*(MONTH($E79)-1)/12)*$H79</f>
        <v>0</v>
      </c>
      <c r="J79" s="227">
        <f>(SUM('1.  LRAMVA Summary'!E$55:E$66)+SUM('1.  LRAMVA Summary'!E$67:E$68)*(MONTH($E79)-1)/12)*$H79</f>
        <v>0</v>
      </c>
      <c r="K79" s="227">
        <f>(SUM('1.  LRAMVA Summary'!F$55:F$66)+SUM('1.  LRAMVA Summary'!F$67:F$68)*(MONTH($E79)-1)/12)*$H79</f>
        <v>0</v>
      </c>
      <c r="L79" s="227">
        <f>(SUM('1.  LRAMVA Summary'!G$55:G$66)+SUM('1.  LRAMVA Summary'!G$67:G$68)*(MONTH($E79)-1)/12)*$H79</f>
        <v>0</v>
      </c>
      <c r="M79" s="227">
        <f>(SUM('1.  LRAMVA Summary'!H$55:H$66)+SUM('1.  LRAMVA Summary'!H$67:H$68)*(MONTH($E79)-1)/12)*$H79</f>
        <v>0</v>
      </c>
      <c r="N79" s="227">
        <f>(SUM('1.  LRAMVA Summary'!I$55:I$66)+SUM('1.  LRAMVA Summary'!I$67:I$68)*(MONTH($E79)-1)/12)*$H79</f>
        <v>0</v>
      </c>
      <c r="O79" s="227">
        <f>(SUM('1.  LRAMVA Summary'!J$55:J$66)+SUM('1.  LRAMVA Summary'!J$67:J$68)*(MONTH($E79)-1)/12)*$H79</f>
        <v>0</v>
      </c>
      <c r="P79" s="227">
        <f>(SUM('1.  LRAMVA Summary'!K$55:K$66)+SUM('1.  LRAMVA Summary'!K$67:K$68)*(MONTH($E79)-1)/12)*$H79</f>
        <v>0</v>
      </c>
      <c r="Q79" s="227">
        <f>(SUM('1.  LRAMVA Summary'!L$55:L$66)+SUM('1.  LRAMVA Summary'!L$67:L$68)*(MONTH($E79)-1)/12)*$H79</f>
        <v>0</v>
      </c>
      <c r="R79" s="227">
        <f>(SUM('1.  LRAMVA Summary'!M$55:M$66)+SUM('1.  LRAMVA Summary'!M$67:M$68)*(MONTH($E79)-1)/12)*$H79</f>
        <v>0</v>
      </c>
      <c r="S79" s="227">
        <f>(SUM('1.  LRAMVA Summary'!N$55:N$66)+SUM('1.  LRAMVA Summary'!N$67:N$68)*(MONTH($E79)-1)/12)*$H79</f>
        <v>0</v>
      </c>
      <c r="T79" s="227">
        <f>(SUM('1.  LRAMVA Summary'!O$55:O$66)+SUM('1.  LRAMVA Summary'!O$67:O$68)*(MONTH($E79)-1)/12)*$H79</f>
        <v>0</v>
      </c>
      <c r="U79" s="227">
        <f>(SUM('1.  LRAMVA Summary'!P$55:P$66)+SUM('1.  LRAMVA Summary'!P$67:P$68)*(MONTH($E79)-1)/12)*$H79</f>
        <v>0</v>
      </c>
      <c r="V79" s="227">
        <f>(SUM('1.  LRAMVA Summary'!Q$55:Q$66)+SUM('1.  LRAMVA Summary'!Q$67:Q$68)*(MONTH($E79)-1)/12)*$H79</f>
        <v>0</v>
      </c>
      <c r="W79" s="228">
        <f t="shared" si="20"/>
        <v>0</v>
      </c>
    </row>
    <row r="80" spans="2:23" s="9" customFormat="1">
      <c r="B80" s="781"/>
      <c r="C80" s="781"/>
      <c r="E80" s="211">
        <v>42156</v>
      </c>
      <c r="F80" s="211" t="s">
        <v>181</v>
      </c>
      <c r="G80" s="212" t="s">
        <v>66</v>
      </c>
      <c r="H80" s="226">
        <f t="shared" si="21"/>
        <v>9.1666666666666665E-4</v>
      </c>
      <c r="I80" s="227">
        <f>(SUM('1.  LRAMVA Summary'!D$55:D$66)+SUM('1.  LRAMVA Summary'!D$67:D$68)*(MONTH($E80)-1)/12)*$H80</f>
        <v>0</v>
      </c>
      <c r="J80" s="227">
        <f>(SUM('1.  LRAMVA Summary'!E$55:E$66)+SUM('1.  LRAMVA Summary'!E$67:E$68)*(MONTH($E80)-1)/12)*$H80</f>
        <v>0</v>
      </c>
      <c r="K80" s="227">
        <f>(SUM('1.  LRAMVA Summary'!F$55:F$66)+SUM('1.  LRAMVA Summary'!F$67:F$68)*(MONTH($E80)-1)/12)*$H80</f>
        <v>0</v>
      </c>
      <c r="L80" s="227">
        <f>(SUM('1.  LRAMVA Summary'!G$55:G$66)+SUM('1.  LRAMVA Summary'!G$67:G$68)*(MONTH($E80)-1)/12)*$H80</f>
        <v>0</v>
      </c>
      <c r="M80" s="227">
        <f>(SUM('1.  LRAMVA Summary'!H$55:H$66)+SUM('1.  LRAMVA Summary'!H$67:H$68)*(MONTH($E80)-1)/12)*$H80</f>
        <v>0</v>
      </c>
      <c r="N80" s="227">
        <f>(SUM('1.  LRAMVA Summary'!I$55:I$66)+SUM('1.  LRAMVA Summary'!I$67:I$68)*(MONTH($E80)-1)/12)*$H80</f>
        <v>0</v>
      </c>
      <c r="O80" s="227">
        <f>(SUM('1.  LRAMVA Summary'!J$55:J$66)+SUM('1.  LRAMVA Summary'!J$67:J$68)*(MONTH($E80)-1)/12)*$H80</f>
        <v>0</v>
      </c>
      <c r="P80" s="227">
        <f>(SUM('1.  LRAMVA Summary'!K$55:K$66)+SUM('1.  LRAMVA Summary'!K$67:K$68)*(MONTH($E80)-1)/12)*$H80</f>
        <v>0</v>
      </c>
      <c r="Q80" s="227">
        <f>(SUM('1.  LRAMVA Summary'!L$55:L$66)+SUM('1.  LRAMVA Summary'!L$67:L$68)*(MONTH($E80)-1)/12)*$H80</f>
        <v>0</v>
      </c>
      <c r="R80" s="227">
        <f>(SUM('1.  LRAMVA Summary'!M$55:M$66)+SUM('1.  LRAMVA Summary'!M$67:M$68)*(MONTH($E80)-1)/12)*$H80</f>
        <v>0</v>
      </c>
      <c r="S80" s="227">
        <f>(SUM('1.  LRAMVA Summary'!N$55:N$66)+SUM('1.  LRAMVA Summary'!N$67:N$68)*(MONTH($E80)-1)/12)*$H80</f>
        <v>0</v>
      </c>
      <c r="T80" s="227">
        <f>(SUM('1.  LRAMVA Summary'!O$55:O$66)+SUM('1.  LRAMVA Summary'!O$67:O$68)*(MONTH($E80)-1)/12)*$H80</f>
        <v>0</v>
      </c>
      <c r="U80" s="227">
        <f>(SUM('1.  LRAMVA Summary'!P$55:P$66)+SUM('1.  LRAMVA Summary'!P$67:P$68)*(MONTH($E80)-1)/12)*$H80</f>
        <v>0</v>
      </c>
      <c r="V80" s="227">
        <f>(SUM('1.  LRAMVA Summary'!Q$55:Q$66)+SUM('1.  LRAMVA Summary'!Q$67:Q$68)*(MONTH($E80)-1)/12)*$H80</f>
        <v>0</v>
      </c>
      <c r="W80" s="228">
        <f t="shared" si="20"/>
        <v>0</v>
      </c>
    </row>
    <row r="81" spans="2:23" s="9" customFormat="1">
      <c r="B81" s="781"/>
      <c r="C81" s="781"/>
      <c r="E81" s="211">
        <v>42186</v>
      </c>
      <c r="F81" s="211" t="s">
        <v>181</v>
      </c>
      <c r="G81" s="212" t="s">
        <v>68</v>
      </c>
      <c r="H81" s="226">
        <f>C$33/12</f>
        <v>9.1666666666666665E-4</v>
      </c>
      <c r="I81" s="227">
        <f>(SUM('1.  LRAMVA Summary'!D$55:D$66)+SUM('1.  LRAMVA Summary'!D$67:D$68)*(MONTH($E81)-1)/12)*$H81</f>
        <v>0</v>
      </c>
      <c r="J81" s="227">
        <f>(SUM('1.  LRAMVA Summary'!E$55:E$66)+SUM('1.  LRAMVA Summary'!E$67:E$68)*(MONTH($E81)-1)/12)*$H81</f>
        <v>0</v>
      </c>
      <c r="K81" s="227">
        <f>(SUM('1.  LRAMVA Summary'!F$55:F$66)+SUM('1.  LRAMVA Summary'!F$67:F$68)*(MONTH($E81)-1)/12)*$H81</f>
        <v>0</v>
      </c>
      <c r="L81" s="227">
        <f>(SUM('1.  LRAMVA Summary'!G$55:G$66)+SUM('1.  LRAMVA Summary'!G$67:G$68)*(MONTH($E81)-1)/12)*$H81</f>
        <v>0</v>
      </c>
      <c r="M81" s="227">
        <f>(SUM('1.  LRAMVA Summary'!H$55:H$66)+SUM('1.  LRAMVA Summary'!H$67:H$68)*(MONTH($E81)-1)/12)*$H81</f>
        <v>0</v>
      </c>
      <c r="N81" s="227">
        <f>(SUM('1.  LRAMVA Summary'!I$55:I$66)+SUM('1.  LRAMVA Summary'!I$67:I$68)*(MONTH($E81)-1)/12)*$H81</f>
        <v>0</v>
      </c>
      <c r="O81" s="227">
        <f>(SUM('1.  LRAMVA Summary'!J$55:J$66)+SUM('1.  LRAMVA Summary'!J$67:J$68)*(MONTH($E81)-1)/12)*$H81</f>
        <v>0</v>
      </c>
      <c r="P81" s="227">
        <f>(SUM('1.  LRAMVA Summary'!K$55:K$66)+SUM('1.  LRAMVA Summary'!K$67:K$68)*(MONTH($E81)-1)/12)*$H81</f>
        <v>0</v>
      </c>
      <c r="Q81" s="227">
        <f>(SUM('1.  LRAMVA Summary'!L$55:L$66)+SUM('1.  LRAMVA Summary'!L$67:L$68)*(MONTH($E81)-1)/12)*$H81</f>
        <v>0</v>
      </c>
      <c r="R81" s="227">
        <f>(SUM('1.  LRAMVA Summary'!M$55:M$66)+SUM('1.  LRAMVA Summary'!M$67:M$68)*(MONTH($E81)-1)/12)*$H81</f>
        <v>0</v>
      </c>
      <c r="S81" s="227">
        <f>(SUM('1.  LRAMVA Summary'!N$55:N$66)+SUM('1.  LRAMVA Summary'!N$67:N$68)*(MONTH($E81)-1)/12)*$H81</f>
        <v>0</v>
      </c>
      <c r="T81" s="227">
        <f>(SUM('1.  LRAMVA Summary'!O$55:O$66)+SUM('1.  LRAMVA Summary'!O$67:O$68)*(MONTH($E81)-1)/12)*$H81</f>
        <v>0</v>
      </c>
      <c r="U81" s="227">
        <f>(SUM('1.  LRAMVA Summary'!P$55:P$66)+SUM('1.  LRAMVA Summary'!P$67:P$68)*(MONTH($E81)-1)/12)*$H81</f>
        <v>0</v>
      </c>
      <c r="V81" s="227">
        <f>(SUM('1.  LRAMVA Summary'!Q$55:Q$66)+SUM('1.  LRAMVA Summary'!Q$67:Q$68)*(MONTH($E81)-1)/12)*$H81</f>
        <v>0</v>
      </c>
      <c r="W81" s="228">
        <f t="shared" si="20"/>
        <v>0</v>
      </c>
    </row>
    <row r="82" spans="2:23" s="9" customFormat="1">
      <c r="B82" s="781"/>
      <c r="C82" s="781"/>
      <c r="E82" s="211">
        <v>42217</v>
      </c>
      <c r="F82" s="211" t="s">
        <v>181</v>
      </c>
      <c r="G82" s="212" t="s">
        <v>68</v>
      </c>
      <c r="H82" s="226">
        <f t="shared" ref="H82:H83" si="22">C$33/12</f>
        <v>9.1666666666666665E-4</v>
      </c>
      <c r="I82" s="227">
        <f>(SUM('1.  LRAMVA Summary'!D$55:D$66)+SUM('1.  LRAMVA Summary'!D$67:D$68)*(MONTH($E82)-1)/12)*$H82</f>
        <v>0</v>
      </c>
      <c r="J82" s="227">
        <f>(SUM('1.  LRAMVA Summary'!E$55:E$66)+SUM('1.  LRAMVA Summary'!E$67:E$68)*(MONTH($E82)-1)/12)*$H82</f>
        <v>0</v>
      </c>
      <c r="K82" s="227">
        <f>(SUM('1.  LRAMVA Summary'!F$55:F$66)+SUM('1.  LRAMVA Summary'!F$67:F$68)*(MONTH($E82)-1)/12)*$H82</f>
        <v>0</v>
      </c>
      <c r="L82" s="227">
        <f>(SUM('1.  LRAMVA Summary'!G$55:G$66)+SUM('1.  LRAMVA Summary'!G$67:G$68)*(MONTH($E82)-1)/12)*$H82</f>
        <v>0</v>
      </c>
      <c r="M82" s="227">
        <f>(SUM('1.  LRAMVA Summary'!H$55:H$66)+SUM('1.  LRAMVA Summary'!H$67:H$68)*(MONTH($E82)-1)/12)*$H82</f>
        <v>0</v>
      </c>
      <c r="N82" s="227">
        <f>(SUM('1.  LRAMVA Summary'!I$55:I$66)+SUM('1.  LRAMVA Summary'!I$67:I$68)*(MONTH($E82)-1)/12)*$H82</f>
        <v>0</v>
      </c>
      <c r="O82" s="227">
        <f>(SUM('1.  LRAMVA Summary'!J$55:J$66)+SUM('1.  LRAMVA Summary'!J$67:J$68)*(MONTH($E82)-1)/12)*$H82</f>
        <v>0</v>
      </c>
      <c r="P82" s="227">
        <f>(SUM('1.  LRAMVA Summary'!K$55:K$66)+SUM('1.  LRAMVA Summary'!K$67:K$68)*(MONTH($E82)-1)/12)*$H82</f>
        <v>0</v>
      </c>
      <c r="Q82" s="227">
        <f>(SUM('1.  LRAMVA Summary'!L$55:L$66)+SUM('1.  LRAMVA Summary'!L$67:L$68)*(MONTH($E82)-1)/12)*$H82</f>
        <v>0</v>
      </c>
      <c r="R82" s="227">
        <f>(SUM('1.  LRAMVA Summary'!M$55:M$66)+SUM('1.  LRAMVA Summary'!M$67:M$68)*(MONTH($E82)-1)/12)*$H82</f>
        <v>0</v>
      </c>
      <c r="S82" s="227">
        <f>(SUM('1.  LRAMVA Summary'!N$55:N$66)+SUM('1.  LRAMVA Summary'!N$67:N$68)*(MONTH($E82)-1)/12)*$H82</f>
        <v>0</v>
      </c>
      <c r="T82" s="227">
        <f>(SUM('1.  LRAMVA Summary'!O$55:O$66)+SUM('1.  LRAMVA Summary'!O$67:O$68)*(MONTH($E82)-1)/12)*$H82</f>
        <v>0</v>
      </c>
      <c r="U82" s="227">
        <f>(SUM('1.  LRAMVA Summary'!P$55:P$66)+SUM('1.  LRAMVA Summary'!P$67:P$68)*(MONTH($E82)-1)/12)*$H82</f>
        <v>0</v>
      </c>
      <c r="V82" s="227">
        <f>(SUM('1.  LRAMVA Summary'!Q$55:Q$66)+SUM('1.  LRAMVA Summary'!Q$67:Q$68)*(MONTH($E82)-1)/12)*$H82</f>
        <v>0</v>
      </c>
      <c r="W82" s="228">
        <f t="shared" si="20"/>
        <v>0</v>
      </c>
    </row>
    <row r="83" spans="2:23" s="9" customFormat="1">
      <c r="B83" s="234"/>
      <c r="C83" s="235"/>
      <c r="E83" s="211">
        <v>42248</v>
      </c>
      <c r="F83" s="211" t="s">
        <v>181</v>
      </c>
      <c r="G83" s="212" t="s">
        <v>68</v>
      </c>
      <c r="H83" s="226">
        <f t="shared" si="22"/>
        <v>9.1666666666666665E-4</v>
      </c>
      <c r="I83" s="227">
        <f>(SUM('1.  LRAMVA Summary'!D$55:D$66)+SUM('1.  LRAMVA Summary'!D$67:D$68)*(MONTH($E83)-1)/12)*$H83</f>
        <v>0</v>
      </c>
      <c r="J83" s="227">
        <f>(SUM('1.  LRAMVA Summary'!E$55:E$66)+SUM('1.  LRAMVA Summary'!E$67:E$68)*(MONTH($E83)-1)/12)*$H83</f>
        <v>0</v>
      </c>
      <c r="K83" s="227">
        <f>(SUM('1.  LRAMVA Summary'!F$55:F$66)+SUM('1.  LRAMVA Summary'!F$67:F$68)*(MONTH($E83)-1)/12)*$H83</f>
        <v>0</v>
      </c>
      <c r="L83" s="227">
        <f>(SUM('1.  LRAMVA Summary'!G$55:G$66)+SUM('1.  LRAMVA Summary'!G$67:G$68)*(MONTH($E83)-1)/12)*$H83</f>
        <v>0</v>
      </c>
      <c r="M83" s="227">
        <f>(SUM('1.  LRAMVA Summary'!H$55:H$66)+SUM('1.  LRAMVA Summary'!H$67:H$68)*(MONTH($E83)-1)/12)*$H83</f>
        <v>0</v>
      </c>
      <c r="N83" s="227">
        <f>(SUM('1.  LRAMVA Summary'!I$55:I$66)+SUM('1.  LRAMVA Summary'!I$67:I$68)*(MONTH($E83)-1)/12)*$H83</f>
        <v>0</v>
      </c>
      <c r="O83" s="227">
        <f>(SUM('1.  LRAMVA Summary'!J$55:J$66)+SUM('1.  LRAMVA Summary'!J$67:J$68)*(MONTH($E83)-1)/12)*$H83</f>
        <v>0</v>
      </c>
      <c r="P83" s="227">
        <f>(SUM('1.  LRAMVA Summary'!K$55:K$66)+SUM('1.  LRAMVA Summary'!K$67:K$68)*(MONTH($E83)-1)/12)*$H83</f>
        <v>0</v>
      </c>
      <c r="Q83" s="227">
        <f>(SUM('1.  LRAMVA Summary'!L$55:L$66)+SUM('1.  LRAMVA Summary'!L$67:L$68)*(MONTH($E83)-1)/12)*$H83</f>
        <v>0</v>
      </c>
      <c r="R83" s="227">
        <f>(SUM('1.  LRAMVA Summary'!M$55:M$66)+SUM('1.  LRAMVA Summary'!M$67:M$68)*(MONTH($E83)-1)/12)*$H83</f>
        <v>0</v>
      </c>
      <c r="S83" s="227">
        <f>(SUM('1.  LRAMVA Summary'!N$55:N$66)+SUM('1.  LRAMVA Summary'!N$67:N$68)*(MONTH($E83)-1)/12)*$H83</f>
        <v>0</v>
      </c>
      <c r="T83" s="227">
        <f>(SUM('1.  LRAMVA Summary'!O$55:O$66)+SUM('1.  LRAMVA Summary'!O$67:O$68)*(MONTH($E83)-1)/12)*$H83</f>
        <v>0</v>
      </c>
      <c r="U83" s="227">
        <f>(SUM('1.  LRAMVA Summary'!P$55:P$66)+SUM('1.  LRAMVA Summary'!P$67:P$68)*(MONTH($E83)-1)/12)*$H83</f>
        <v>0</v>
      </c>
      <c r="V83" s="227">
        <f>(SUM('1.  LRAMVA Summary'!Q$55:Q$66)+SUM('1.  LRAMVA Summary'!Q$67:Q$68)*(MONTH($E83)-1)/12)*$H83</f>
        <v>0</v>
      </c>
      <c r="W83" s="228">
        <f t="shared" si="20"/>
        <v>0</v>
      </c>
    </row>
    <row r="84" spans="2:23" s="9" customFormat="1">
      <c r="E84" s="211">
        <v>42278</v>
      </c>
      <c r="F84" s="211" t="s">
        <v>181</v>
      </c>
      <c r="G84" s="212" t="s">
        <v>69</v>
      </c>
      <c r="H84" s="226">
        <f>C$34/12</f>
        <v>9.1666666666666665E-4</v>
      </c>
      <c r="I84" s="227">
        <f>(SUM('1.  LRAMVA Summary'!D$55:D$66)+SUM('1.  LRAMVA Summary'!D$67:D$68)*(MONTH($E84)-1)/12)*$H84</f>
        <v>0</v>
      </c>
      <c r="J84" s="227">
        <f>(SUM('1.  LRAMVA Summary'!E$55:E$66)+SUM('1.  LRAMVA Summary'!E$67:E$68)*(MONTH($E84)-1)/12)*$H84</f>
        <v>0</v>
      </c>
      <c r="K84" s="227">
        <f>(SUM('1.  LRAMVA Summary'!F$55:F$66)+SUM('1.  LRAMVA Summary'!F$67:F$68)*(MONTH($E84)-1)/12)*$H84</f>
        <v>0</v>
      </c>
      <c r="L84" s="227">
        <f>(SUM('1.  LRAMVA Summary'!G$55:G$66)+SUM('1.  LRAMVA Summary'!G$67:G$68)*(MONTH($E84)-1)/12)*$H84</f>
        <v>0</v>
      </c>
      <c r="M84" s="227">
        <f>(SUM('1.  LRAMVA Summary'!H$55:H$66)+SUM('1.  LRAMVA Summary'!H$67:H$68)*(MONTH($E84)-1)/12)*$H84</f>
        <v>0</v>
      </c>
      <c r="N84" s="227">
        <f>(SUM('1.  LRAMVA Summary'!I$55:I$66)+SUM('1.  LRAMVA Summary'!I$67:I$68)*(MONTH($E84)-1)/12)*$H84</f>
        <v>0</v>
      </c>
      <c r="O84" s="227">
        <f>(SUM('1.  LRAMVA Summary'!J$55:J$66)+SUM('1.  LRAMVA Summary'!J$67:J$68)*(MONTH($E84)-1)/12)*$H84</f>
        <v>0</v>
      </c>
      <c r="P84" s="227">
        <f>(SUM('1.  LRAMVA Summary'!K$55:K$66)+SUM('1.  LRAMVA Summary'!K$67:K$68)*(MONTH($E84)-1)/12)*$H84</f>
        <v>0</v>
      </c>
      <c r="Q84" s="227">
        <f>(SUM('1.  LRAMVA Summary'!L$55:L$66)+SUM('1.  LRAMVA Summary'!L$67:L$68)*(MONTH($E84)-1)/12)*$H84</f>
        <v>0</v>
      </c>
      <c r="R84" s="227">
        <f>(SUM('1.  LRAMVA Summary'!M$55:M$66)+SUM('1.  LRAMVA Summary'!M$67:M$68)*(MONTH($E84)-1)/12)*$H84</f>
        <v>0</v>
      </c>
      <c r="S84" s="227">
        <f>(SUM('1.  LRAMVA Summary'!N$55:N$66)+SUM('1.  LRAMVA Summary'!N$67:N$68)*(MONTH($E84)-1)/12)*$H84</f>
        <v>0</v>
      </c>
      <c r="T84" s="227">
        <f>(SUM('1.  LRAMVA Summary'!O$55:O$66)+SUM('1.  LRAMVA Summary'!O$67:O$68)*(MONTH($E84)-1)/12)*$H84</f>
        <v>0</v>
      </c>
      <c r="U84" s="227">
        <f>(SUM('1.  LRAMVA Summary'!P$55:P$66)+SUM('1.  LRAMVA Summary'!P$67:P$68)*(MONTH($E84)-1)/12)*$H84</f>
        <v>0</v>
      </c>
      <c r="V84" s="227">
        <f>(SUM('1.  LRAMVA Summary'!Q$55:Q$66)+SUM('1.  LRAMVA Summary'!Q$67:Q$68)*(MONTH($E84)-1)/12)*$H84</f>
        <v>0</v>
      </c>
      <c r="W84" s="228">
        <f t="shared" si="20"/>
        <v>0</v>
      </c>
    </row>
    <row r="85" spans="2:23" s="9" customFormat="1">
      <c r="B85" s="66"/>
      <c r="E85" s="211">
        <v>42309</v>
      </c>
      <c r="F85" s="211" t="s">
        <v>181</v>
      </c>
      <c r="G85" s="212" t="s">
        <v>69</v>
      </c>
      <c r="H85" s="226">
        <f t="shared" ref="H85:H86" si="23">C$34/12</f>
        <v>9.1666666666666665E-4</v>
      </c>
      <c r="I85" s="227">
        <f>(SUM('1.  LRAMVA Summary'!D$55:D$66)+SUM('1.  LRAMVA Summary'!D$67:D$68)*(MONTH($E85)-1)/12)*$H85</f>
        <v>0</v>
      </c>
      <c r="J85" s="227">
        <f>(SUM('1.  LRAMVA Summary'!E$55:E$66)+SUM('1.  LRAMVA Summary'!E$67:E$68)*(MONTH($E85)-1)/12)*$H85</f>
        <v>0</v>
      </c>
      <c r="K85" s="227">
        <f>(SUM('1.  LRAMVA Summary'!F$55:F$66)+SUM('1.  LRAMVA Summary'!F$67:F$68)*(MONTH($E85)-1)/12)*$H85</f>
        <v>0</v>
      </c>
      <c r="L85" s="227">
        <f>(SUM('1.  LRAMVA Summary'!G$55:G$66)+SUM('1.  LRAMVA Summary'!G$67:G$68)*(MONTH($E85)-1)/12)*$H85</f>
        <v>0</v>
      </c>
      <c r="M85" s="227">
        <f>(SUM('1.  LRAMVA Summary'!H$55:H$66)+SUM('1.  LRAMVA Summary'!H$67:H$68)*(MONTH($E85)-1)/12)*$H85</f>
        <v>0</v>
      </c>
      <c r="N85" s="227">
        <f>(SUM('1.  LRAMVA Summary'!I$55:I$66)+SUM('1.  LRAMVA Summary'!I$67:I$68)*(MONTH($E85)-1)/12)*$H85</f>
        <v>0</v>
      </c>
      <c r="O85" s="227">
        <f>(SUM('1.  LRAMVA Summary'!J$55:J$66)+SUM('1.  LRAMVA Summary'!J$67:J$68)*(MONTH($E85)-1)/12)*$H85</f>
        <v>0</v>
      </c>
      <c r="P85" s="227">
        <f>(SUM('1.  LRAMVA Summary'!K$55:K$66)+SUM('1.  LRAMVA Summary'!K$67:K$68)*(MONTH($E85)-1)/12)*$H85</f>
        <v>0</v>
      </c>
      <c r="Q85" s="227">
        <f>(SUM('1.  LRAMVA Summary'!L$55:L$66)+SUM('1.  LRAMVA Summary'!L$67:L$68)*(MONTH($E85)-1)/12)*$H85</f>
        <v>0</v>
      </c>
      <c r="R85" s="227">
        <f>(SUM('1.  LRAMVA Summary'!M$55:M$66)+SUM('1.  LRAMVA Summary'!M$67:M$68)*(MONTH($E85)-1)/12)*$H85</f>
        <v>0</v>
      </c>
      <c r="S85" s="227">
        <f>(SUM('1.  LRAMVA Summary'!N$55:N$66)+SUM('1.  LRAMVA Summary'!N$67:N$68)*(MONTH($E85)-1)/12)*$H85</f>
        <v>0</v>
      </c>
      <c r="T85" s="227">
        <f>(SUM('1.  LRAMVA Summary'!O$55:O$66)+SUM('1.  LRAMVA Summary'!O$67:O$68)*(MONTH($E85)-1)/12)*$H85</f>
        <v>0</v>
      </c>
      <c r="U85" s="227">
        <f>(SUM('1.  LRAMVA Summary'!P$55:P$66)+SUM('1.  LRAMVA Summary'!P$67:P$68)*(MONTH($E85)-1)/12)*$H85</f>
        <v>0</v>
      </c>
      <c r="V85" s="227">
        <f>(SUM('1.  LRAMVA Summary'!Q$55:Q$66)+SUM('1.  LRAMVA Summary'!Q$67:Q$68)*(MONTH($E85)-1)/12)*$H85</f>
        <v>0</v>
      </c>
      <c r="W85" s="228">
        <f t="shared" si="20"/>
        <v>0</v>
      </c>
    </row>
    <row r="86" spans="2:23" s="9" customFormat="1">
      <c r="B86" s="66"/>
      <c r="E86" s="211">
        <v>42339</v>
      </c>
      <c r="F86" s="211" t="s">
        <v>181</v>
      </c>
      <c r="G86" s="212" t="s">
        <v>69</v>
      </c>
      <c r="H86" s="226">
        <f t="shared" si="23"/>
        <v>9.1666666666666665E-4</v>
      </c>
      <c r="I86" s="227">
        <f>(SUM('1.  LRAMVA Summary'!D$55:D$66)+SUM('1.  LRAMVA Summary'!D$67:D$68)*(MONTH($E86)-1)/12)*$H86</f>
        <v>0</v>
      </c>
      <c r="J86" s="227">
        <f>(SUM('1.  LRAMVA Summary'!E$55:E$66)+SUM('1.  LRAMVA Summary'!E$67:E$68)*(MONTH($E86)-1)/12)*$H86</f>
        <v>0</v>
      </c>
      <c r="K86" s="227">
        <f>(SUM('1.  LRAMVA Summary'!F$55:F$66)+SUM('1.  LRAMVA Summary'!F$67:F$68)*(MONTH($E86)-1)/12)*$H86</f>
        <v>0</v>
      </c>
      <c r="L86" s="227">
        <f>(SUM('1.  LRAMVA Summary'!G$55:G$66)+SUM('1.  LRAMVA Summary'!G$67:G$68)*(MONTH($E86)-1)/12)*$H86</f>
        <v>0</v>
      </c>
      <c r="M86" s="227">
        <f>(SUM('1.  LRAMVA Summary'!H$55:H$66)+SUM('1.  LRAMVA Summary'!H$67:H$68)*(MONTH($E86)-1)/12)*$H86</f>
        <v>0</v>
      </c>
      <c r="N86" s="227">
        <f>(SUM('1.  LRAMVA Summary'!I$55:I$66)+SUM('1.  LRAMVA Summary'!I$67:I$68)*(MONTH($E86)-1)/12)*$H86</f>
        <v>0</v>
      </c>
      <c r="O86" s="227">
        <f>(SUM('1.  LRAMVA Summary'!J$55:J$66)+SUM('1.  LRAMVA Summary'!J$67:J$68)*(MONTH($E86)-1)/12)*$H86</f>
        <v>0</v>
      </c>
      <c r="P86" s="227">
        <f>(SUM('1.  LRAMVA Summary'!K$55:K$66)+SUM('1.  LRAMVA Summary'!K$67:K$68)*(MONTH($E86)-1)/12)*$H86</f>
        <v>0</v>
      </c>
      <c r="Q86" s="227">
        <f>(SUM('1.  LRAMVA Summary'!L$55:L$66)+SUM('1.  LRAMVA Summary'!L$67:L$68)*(MONTH($E86)-1)/12)*$H86</f>
        <v>0</v>
      </c>
      <c r="R86" s="227">
        <f>(SUM('1.  LRAMVA Summary'!M$55:M$66)+SUM('1.  LRAMVA Summary'!M$67:M$68)*(MONTH($E86)-1)/12)*$H86</f>
        <v>0</v>
      </c>
      <c r="S86" s="227">
        <f>(SUM('1.  LRAMVA Summary'!N$55:N$66)+SUM('1.  LRAMVA Summary'!N$67:N$68)*(MONTH($E86)-1)/12)*$H86</f>
        <v>0</v>
      </c>
      <c r="T86" s="227">
        <f>(SUM('1.  LRAMVA Summary'!O$55:O$66)+SUM('1.  LRAMVA Summary'!O$67:O$68)*(MONTH($E86)-1)/12)*$H86</f>
        <v>0</v>
      </c>
      <c r="U86" s="227">
        <f>(SUM('1.  LRAMVA Summary'!P$55:P$66)+SUM('1.  LRAMVA Summary'!P$67:P$68)*(MONTH($E86)-1)/12)*$H86</f>
        <v>0</v>
      </c>
      <c r="V86" s="227">
        <f>(SUM('1.  LRAMVA Summary'!Q$55:Q$66)+SUM('1.  LRAMVA Summary'!Q$67:Q$68)*(MONTH($E86)-1)/12)*$H86</f>
        <v>0</v>
      </c>
      <c r="W86" s="228">
        <f t="shared" si="20"/>
        <v>0</v>
      </c>
    </row>
    <row r="87" spans="2:23" s="9" customFormat="1" ht="15.75" thickBot="1">
      <c r="B87" s="66"/>
      <c r="E87" s="213" t="s">
        <v>462</v>
      </c>
      <c r="F87" s="213"/>
      <c r="G87" s="214"/>
      <c r="H87" s="215"/>
      <c r="I87" s="216">
        <f>SUM(I74:I86)</f>
        <v>0</v>
      </c>
      <c r="J87" s="216">
        <f>SUM(J74:J86)</f>
        <v>0</v>
      </c>
      <c r="K87" s="216">
        <f t="shared" ref="K87:O87" si="24">SUM(K74:K86)</f>
        <v>0</v>
      </c>
      <c r="L87" s="216">
        <f t="shared" si="24"/>
        <v>0</v>
      </c>
      <c r="M87" s="216">
        <f t="shared" si="24"/>
        <v>0</v>
      </c>
      <c r="N87" s="216">
        <f t="shared" si="24"/>
        <v>0</v>
      </c>
      <c r="O87" s="216">
        <f t="shared" si="24"/>
        <v>0</v>
      </c>
      <c r="P87" s="216">
        <f t="shared" ref="P87:V87" si="25">SUM(P74:P86)</f>
        <v>0</v>
      </c>
      <c r="Q87" s="216">
        <f t="shared" si="25"/>
        <v>0</v>
      </c>
      <c r="R87" s="216">
        <f t="shared" si="25"/>
        <v>0</v>
      </c>
      <c r="S87" s="216">
        <f t="shared" si="25"/>
        <v>0</v>
      </c>
      <c r="T87" s="216">
        <f t="shared" si="25"/>
        <v>0</v>
      </c>
      <c r="U87" s="216">
        <f t="shared" si="25"/>
        <v>0</v>
      </c>
      <c r="V87" s="216">
        <f t="shared" si="25"/>
        <v>0</v>
      </c>
      <c r="W87" s="216">
        <f>SUM(W74:W86)</f>
        <v>0</v>
      </c>
    </row>
    <row r="88" spans="2:23" s="9" customFormat="1" ht="15.75" thickTop="1">
      <c r="B88" s="66"/>
      <c r="E88" s="217" t="s">
        <v>67</v>
      </c>
      <c r="F88" s="217"/>
      <c r="G88" s="218"/>
      <c r="H88" s="219"/>
      <c r="I88" s="220"/>
      <c r="J88" s="220"/>
      <c r="K88" s="220"/>
      <c r="L88" s="220"/>
      <c r="M88" s="220"/>
      <c r="N88" s="220"/>
      <c r="O88" s="220"/>
      <c r="P88" s="220"/>
      <c r="Q88" s="220"/>
      <c r="R88" s="220"/>
      <c r="S88" s="220"/>
      <c r="T88" s="220"/>
      <c r="U88" s="220"/>
      <c r="V88" s="220"/>
      <c r="W88" s="221"/>
    </row>
    <row r="89" spans="2:23" s="9" customFormat="1">
      <c r="B89" s="66"/>
      <c r="E89" s="222" t="s">
        <v>428</v>
      </c>
      <c r="F89" s="222"/>
      <c r="G89" s="223"/>
      <c r="H89" s="224"/>
      <c r="I89" s="225">
        <f>I87+I88</f>
        <v>0</v>
      </c>
      <c r="J89" s="225">
        <f t="shared" ref="J89" si="26">J87+J88</f>
        <v>0</v>
      </c>
      <c r="K89" s="225">
        <f t="shared" ref="K89" si="27">K87+K88</f>
        <v>0</v>
      </c>
      <c r="L89" s="225">
        <f t="shared" ref="L89" si="28">L87+L88</f>
        <v>0</v>
      </c>
      <c r="M89" s="225">
        <f t="shared" ref="M89" si="29">M87+M88</f>
        <v>0</v>
      </c>
      <c r="N89" s="225">
        <f t="shared" ref="N89" si="30">N87+N88</f>
        <v>0</v>
      </c>
      <c r="O89" s="225">
        <f t="shared" ref="O89:U89" si="31">O87+O88</f>
        <v>0</v>
      </c>
      <c r="P89" s="225">
        <f t="shared" si="31"/>
        <v>0</v>
      </c>
      <c r="Q89" s="225">
        <f t="shared" si="31"/>
        <v>0</v>
      </c>
      <c r="R89" s="225">
        <f t="shared" si="31"/>
        <v>0</v>
      </c>
      <c r="S89" s="225">
        <f t="shared" si="31"/>
        <v>0</v>
      </c>
      <c r="T89" s="225">
        <f t="shared" si="31"/>
        <v>0</v>
      </c>
      <c r="U89" s="225">
        <f t="shared" si="31"/>
        <v>0</v>
      </c>
      <c r="V89" s="225">
        <f t="shared" ref="V89" si="32">V87+V88</f>
        <v>0</v>
      </c>
      <c r="W89" s="225">
        <f t="shared" ref="W89" si="33">W87+W88</f>
        <v>0</v>
      </c>
    </row>
    <row r="90" spans="2:23" s="9" customFormat="1">
      <c r="B90" s="66"/>
      <c r="E90" s="211">
        <v>42370</v>
      </c>
      <c r="F90" s="211" t="s">
        <v>183</v>
      </c>
      <c r="G90" s="212" t="s">
        <v>65</v>
      </c>
      <c r="H90" s="226">
        <f>$C$35/12</f>
        <v>9.1666666666666665E-4</v>
      </c>
      <c r="I90" s="227">
        <f>(SUM('1.  LRAMVA Summary'!D$55:D$69)+SUM('1.  LRAMVA Summary'!D$70:D$71)*(MONTH($E90)-1)/12)*$H90</f>
        <v>0</v>
      </c>
      <c r="J90" s="227">
        <f>(SUM('1.  LRAMVA Summary'!E$55:E$69)+SUM('1.  LRAMVA Summary'!E$70:E$71)*(MONTH($E90)-1)/12)*$H90</f>
        <v>0</v>
      </c>
      <c r="K90" s="227">
        <f>(SUM('1.  LRAMVA Summary'!F$55:F$69)+SUM('1.  LRAMVA Summary'!F$70:F$71)*(MONTH($E90)-1)/12)*$H90</f>
        <v>0</v>
      </c>
      <c r="L90" s="227">
        <f>(SUM('1.  LRAMVA Summary'!G$55:G$69)+SUM('1.  LRAMVA Summary'!G$70:G$71)*(MONTH($E90)-1)/12)*$H90</f>
        <v>0</v>
      </c>
      <c r="M90" s="227">
        <f>(SUM('1.  LRAMVA Summary'!H$55:H$69)+SUM('1.  LRAMVA Summary'!H$70:H$71)*(MONTH($E90)-1)/12)*$H90</f>
        <v>0</v>
      </c>
      <c r="N90" s="227">
        <f>(SUM('1.  LRAMVA Summary'!I$55:I$69)+SUM('1.  LRAMVA Summary'!I$70:I$71)*(MONTH($E90)-1)/12)*$H90</f>
        <v>0</v>
      </c>
      <c r="O90" s="227">
        <f>(SUM('1.  LRAMVA Summary'!J$55:J$69)+SUM('1.  LRAMVA Summary'!J$70:J$71)*(MONTH($E90)-1)/12)*$H90</f>
        <v>0</v>
      </c>
      <c r="P90" s="227">
        <f>(SUM('1.  LRAMVA Summary'!K$55:K$69)+SUM('1.  LRAMVA Summary'!K$70:K$71)*(MONTH($E90)-1)/12)*$H90</f>
        <v>0</v>
      </c>
      <c r="Q90" s="227">
        <f>(SUM('1.  LRAMVA Summary'!L$55:L$69)+SUM('1.  LRAMVA Summary'!L$70:L$71)*(MONTH($E90)-1)/12)*$H90</f>
        <v>0</v>
      </c>
      <c r="R90" s="227">
        <f>(SUM('1.  LRAMVA Summary'!M$55:M$69)+SUM('1.  LRAMVA Summary'!M$70:M$71)*(MONTH($E90)-1)/12)*$H90</f>
        <v>0</v>
      </c>
      <c r="S90" s="227">
        <f>(SUM('1.  LRAMVA Summary'!N$55:N$69)+SUM('1.  LRAMVA Summary'!N$70:N$71)*(MONTH($E90)-1)/12)*$H90</f>
        <v>0</v>
      </c>
      <c r="T90" s="227">
        <f>(SUM('1.  LRAMVA Summary'!O$55:O$69)+SUM('1.  LRAMVA Summary'!O$70:O$71)*(MONTH($E90)-1)/12)*$H90</f>
        <v>0</v>
      </c>
      <c r="U90" s="227">
        <f>(SUM('1.  LRAMVA Summary'!P$55:P$69)+SUM('1.  LRAMVA Summary'!P$70:P$71)*(MONTH($E90)-1)/12)*$H90</f>
        <v>0</v>
      </c>
      <c r="V90" s="227">
        <f>(SUM('1.  LRAMVA Summary'!Q$55:Q$69)+SUM('1.  LRAMVA Summary'!Q$70:Q$71)*(MONTH($E90)-1)/12)*$H90</f>
        <v>0</v>
      </c>
      <c r="W90" s="228">
        <f>SUM(I90:V90)</f>
        <v>0</v>
      </c>
    </row>
    <row r="91" spans="2:23" s="9" customFormat="1">
      <c r="B91" s="66"/>
      <c r="E91" s="211">
        <v>42401</v>
      </c>
      <c r="F91" s="211" t="s">
        <v>183</v>
      </c>
      <c r="G91" s="212" t="s">
        <v>65</v>
      </c>
      <c r="H91" s="226">
        <f t="shared" ref="H91:H92" si="34">$C$35/12</f>
        <v>9.1666666666666665E-4</v>
      </c>
      <c r="I91" s="227">
        <f>(SUM('1.  LRAMVA Summary'!D$55:D$69)+SUM('1.  LRAMVA Summary'!D$70:D$71)*(MONTH($E91)-1)/12)*$H91</f>
        <v>0</v>
      </c>
      <c r="J91" s="227">
        <f>(SUM('1.  LRAMVA Summary'!E$55:E$69)+SUM('1.  LRAMVA Summary'!E$70:E$71)*(MONTH($E91)-1)/12)*$H91</f>
        <v>0</v>
      </c>
      <c r="K91" s="227">
        <f>(SUM('1.  LRAMVA Summary'!F$55:F$69)+SUM('1.  LRAMVA Summary'!F$70:F$71)*(MONTH($E91)-1)/12)*$H91</f>
        <v>0</v>
      </c>
      <c r="L91" s="227">
        <f>(SUM('1.  LRAMVA Summary'!G$55:G$69)+SUM('1.  LRAMVA Summary'!G$70:G$71)*(MONTH($E91)-1)/12)*$H91</f>
        <v>0</v>
      </c>
      <c r="M91" s="227">
        <f>(SUM('1.  LRAMVA Summary'!H$55:H$69)+SUM('1.  LRAMVA Summary'!H$70:H$71)*(MONTH($E91)-1)/12)*$H91</f>
        <v>0</v>
      </c>
      <c r="N91" s="227">
        <f>(SUM('1.  LRAMVA Summary'!I$55:I$69)+SUM('1.  LRAMVA Summary'!I$70:I$71)*(MONTH($E91)-1)/12)*$H91</f>
        <v>0</v>
      </c>
      <c r="O91" s="227">
        <f>(SUM('1.  LRAMVA Summary'!J$55:J$69)+SUM('1.  LRAMVA Summary'!J$70:J$71)*(MONTH($E91)-1)/12)*$H91</f>
        <v>0</v>
      </c>
      <c r="P91" s="227">
        <f>(SUM('1.  LRAMVA Summary'!K$55:K$69)+SUM('1.  LRAMVA Summary'!K$70:K$71)*(MONTH($E91)-1)/12)*$H91</f>
        <v>0</v>
      </c>
      <c r="Q91" s="227">
        <f>(SUM('1.  LRAMVA Summary'!L$55:L$69)+SUM('1.  LRAMVA Summary'!L$70:L$71)*(MONTH($E91)-1)/12)*$H91</f>
        <v>0</v>
      </c>
      <c r="R91" s="227">
        <f>(SUM('1.  LRAMVA Summary'!M$55:M$69)+SUM('1.  LRAMVA Summary'!M$70:M$71)*(MONTH($E91)-1)/12)*$H91</f>
        <v>0</v>
      </c>
      <c r="S91" s="227">
        <f>(SUM('1.  LRAMVA Summary'!N$55:N$69)+SUM('1.  LRAMVA Summary'!N$70:N$71)*(MONTH($E91)-1)/12)*$H91</f>
        <v>0</v>
      </c>
      <c r="T91" s="227">
        <f>(SUM('1.  LRAMVA Summary'!O$55:O$69)+SUM('1.  LRAMVA Summary'!O$70:O$71)*(MONTH($E91)-1)/12)*$H91</f>
        <v>0</v>
      </c>
      <c r="U91" s="227">
        <f>(SUM('1.  LRAMVA Summary'!P$55:P$69)+SUM('1.  LRAMVA Summary'!P$70:P$71)*(MONTH($E91)-1)/12)*$H91</f>
        <v>0</v>
      </c>
      <c r="V91" s="227">
        <f>(SUM('1.  LRAMVA Summary'!Q$55:Q$69)+SUM('1.  LRAMVA Summary'!Q$70:Q$71)*(MONTH($E91)-1)/12)*$H91</f>
        <v>0</v>
      </c>
      <c r="W91" s="228">
        <f t="shared" ref="W91:W101" si="35">SUM(I91:V91)</f>
        <v>0</v>
      </c>
    </row>
    <row r="92" spans="2:23" s="9" customFormat="1" ht="14.25" customHeight="1">
      <c r="B92" s="66"/>
      <c r="E92" s="211">
        <v>42430</v>
      </c>
      <c r="F92" s="211" t="s">
        <v>183</v>
      </c>
      <c r="G92" s="212" t="s">
        <v>65</v>
      </c>
      <c r="H92" s="226">
        <f t="shared" si="34"/>
        <v>9.1666666666666665E-4</v>
      </c>
      <c r="I92" s="227">
        <f>(SUM('1.  LRAMVA Summary'!D$55:D$69)+SUM('1.  LRAMVA Summary'!D$70:D$71)*(MONTH($E92)-1)/12)*$H92</f>
        <v>0</v>
      </c>
      <c r="J92" s="227">
        <f>(SUM('1.  LRAMVA Summary'!E$55:E$69)+SUM('1.  LRAMVA Summary'!E$70:E$71)*(MONTH($E92)-1)/12)*$H92</f>
        <v>0</v>
      </c>
      <c r="K92" s="227">
        <f>(SUM('1.  LRAMVA Summary'!F$55:F$69)+SUM('1.  LRAMVA Summary'!F$70:F$71)*(MONTH($E92)-1)/12)*$H92</f>
        <v>0</v>
      </c>
      <c r="L92" s="227">
        <f>(SUM('1.  LRAMVA Summary'!G$55:G$69)+SUM('1.  LRAMVA Summary'!G$70:G$71)*(MONTH($E92)-1)/12)*$H92</f>
        <v>0</v>
      </c>
      <c r="M92" s="227">
        <f>(SUM('1.  LRAMVA Summary'!H$55:H$69)+SUM('1.  LRAMVA Summary'!H$70:H$71)*(MONTH($E92)-1)/12)*$H92</f>
        <v>0</v>
      </c>
      <c r="N92" s="227">
        <f>(SUM('1.  LRAMVA Summary'!I$55:I$69)+SUM('1.  LRAMVA Summary'!I$70:I$71)*(MONTH($E92)-1)/12)*$H92</f>
        <v>0</v>
      </c>
      <c r="O92" s="227">
        <f>(SUM('1.  LRAMVA Summary'!J$55:J$69)+SUM('1.  LRAMVA Summary'!J$70:J$71)*(MONTH($E92)-1)/12)*$H92</f>
        <v>0</v>
      </c>
      <c r="P92" s="227">
        <f>(SUM('1.  LRAMVA Summary'!K$55:K$69)+SUM('1.  LRAMVA Summary'!K$70:K$71)*(MONTH($E92)-1)/12)*$H92</f>
        <v>0</v>
      </c>
      <c r="Q92" s="227">
        <f>(SUM('1.  LRAMVA Summary'!L$55:L$69)+SUM('1.  LRAMVA Summary'!L$70:L$71)*(MONTH($E92)-1)/12)*$H92</f>
        <v>0</v>
      </c>
      <c r="R92" s="227">
        <f>(SUM('1.  LRAMVA Summary'!M$55:M$69)+SUM('1.  LRAMVA Summary'!M$70:M$71)*(MONTH($E92)-1)/12)*$H92</f>
        <v>0</v>
      </c>
      <c r="S92" s="227">
        <f>(SUM('1.  LRAMVA Summary'!N$55:N$69)+SUM('1.  LRAMVA Summary'!N$70:N$71)*(MONTH($E92)-1)/12)*$H92</f>
        <v>0</v>
      </c>
      <c r="T92" s="227">
        <f>(SUM('1.  LRAMVA Summary'!O$55:O$69)+SUM('1.  LRAMVA Summary'!O$70:O$71)*(MONTH($E92)-1)/12)*$H92</f>
        <v>0</v>
      </c>
      <c r="U92" s="227">
        <f>(SUM('1.  LRAMVA Summary'!P$55:P$69)+SUM('1.  LRAMVA Summary'!P$70:P$71)*(MONTH($E92)-1)/12)*$H92</f>
        <v>0</v>
      </c>
      <c r="V92" s="227">
        <f>(SUM('1.  LRAMVA Summary'!Q$55:Q$69)+SUM('1.  LRAMVA Summary'!Q$70:Q$71)*(MONTH($E92)-1)/12)*$H92</f>
        <v>0</v>
      </c>
      <c r="W92" s="228">
        <f t="shared" si="35"/>
        <v>0</v>
      </c>
    </row>
    <row r="93" spans="2:23" s="8" customFormat="1">
      <c r="B93" s="66"/>
      <c r="C93" s="9"/>
      <c r="D93" s="9"/>
      <c r="E93" s="211">
        <v>42461</v>
      </c>
      <c r="F93" s="211" t="s">
        <v>183</v>
      </c>
      <c r="G93" s="212" t="s">
        <v>66</v>
      </c>
      <c r="H93" s="226">
        <f>$C$36/12</f>
        <v>9.1666666666666665E-4</v>
      </c>
      <c r="I93" s="227">
        <f>(SUM('1.  LRAMVA Summary'!D$55:D$69)+SUM('1.  LRAMVA Summary'!D$70:D$71)*(MONTH($E93)-1)/12)*$H93</f>
        <v>0</v>
      </c>
      <c r="J93" s="227">
        <f>(SUM('1.  LRAMVA Summary'!E$55:E$69)+SUM('1.  LRAMVA Summary'!E$70:E$71)*(MONTH($E93)-1)/12)*$H93</f>
        <v>0</v>
      </c>
      <c r="K93" s="227">
        <f>(SUM('1.  LRAMVA Summary'!F$55:F$69)+SUM('1.  LRAMVA Summary'!F$70:F$71)*(MONTH($E93)-1)/12)*$H93</f>
        <v>0</v>
      </c>
      <c r="L93" s="227">
        <f>(SUM('1.  LRAMVA Summary'!G$55:G$69)+SUM('1.  LRAMVA Summary'!G$70:G$71)*(MONTH($E93)-1)/12)*$H93</f>
        <v>0</v>
      </c>
      <c r="M93" s="227">
        <f>(SUM('1.  LRAMVA Summary'!H$55:H$69)+SUM('1.  LRAMVA Summary'!H$70:H$71)*(MONTH($E93)-1)/12)*$H93</f>
        <v>0</v>
      </c>
      <c r="N93" s="227">
        <f>(SUM('1.  LRAMVA Summary'!I$55:I$69)+SUM('1.  LRAMVA Summary'!I$70:I$71)*(MONTH($E93)-1)/12)*$H93</f>
        <v>0</v>
      </c>
      <c r="O93" s="227">
        <f>(SUM('1.  LRAMVA Summary'!J$55:J$69)+SUM('1.  LRAMVA Summary'!J$70:J$71)*(MONTH($E93)-1)/12)*$H93</f>
        <v>0</v>
      </c>
      <c r="P93" s="227">
        <f>(SUM('1.  LRAMVA Summary'!K$55:K$69)+SUM('1.  LRAMVA Summary'!K$70:K$71)*(MONTH($E93)-1)/12)*$H93</f>
        <v>0</v>
      </c>
      <c r="Q93" s="227">
        <f>(SUM('1.  LRAMVA Summary'!L$55:L$69)+SUM('1.  LRAMVA Summary'!L$70:L$71)*(MONTH($E93)-1)/12)*$H93</f>
        <v>0</v>
      </c>
      <c r="R93" s="227">
        <f>(SUM('1.  LRAMVA Summary'!M$55:M$69)+SUM('1.  LRAMVA Summary'!M$70:M$71)*(MONTH($E93)-1)/12)*$H93</f>
        <v>0</v>
      </c>
      <c r="S93" s="227">
        <f>(SUM('1.  LRAMVA Summary'!N$55:N$69)+SUM('1.  LRAMVA Summary'!N$70:N$71)*(MONTH($E93)-1)/12)*$H93</f>
        <v>0</v>
      </c>
      <c r="T93" s="227">
        <f>(SUM('1.  LRAMVA Summary'!O$55:O$69)+SUM('1.  LRAMVA Summary'!O$70:O$71)*(MONTH($E93)-1)/12)*$H93</f>
        <v>0</v>
      </c>
      <c r="U93" s="227">
        <f>(SUM('1.  LRAMVA Summary'!P$55:P$69)+SUM('1.  LRAMVA Summary'!P$70:P$71)*(MONTH($E93)-1)/12)*$H93</f>
        <v>0</v>
      </c>
      <c r="V93" s="227">
        <f>(SUM('1.  LRAMVA Summary'!Q$55:Q$69)+SUM('1.  LRAMVA Summary'!Q$70:Q$71)*(MONTH($E93)-1)/12)*$H93</f>
        <v>0</v>
      </c>
      <c r="W93" s="228">
        <f t="shared" si="35"/>
        <v>0</v>
      </c>
    </row>
    <row r="94" spans="2:23" s="9" customFormat="1">
      <c r="B94" s="66"/>
      <c r="E94" s="211">
        <v>42491</v>
      </c>
      <c r="F94" s="211" t="s">
        <v>183</v>
      </c>
      <c r="G94" s="212" t="s">
        <v>66</v>
      </c>
      <c r="H94" s="226">
        <f t="shared" ref="H94:H95" si="36">$C$36/12</f>
        <v>9.1666666666666665E-4</v>
      </c>
      <c r="I94" s="227">
        <f>(SUM('1.  LRAMVA Summary'!D$55:D$69)+SUM('1.  LRAMVA Summary'!D$70:D$71)*(MONTH($E94)-1)/12)*$H94</f>
        <v>0</v>
      </c>
      <c r="J94" s="227">
        <f>(SUM('1.  LRAMVA Summary'!E$55:E$69)+SUM('1.  LRAMVA Summary'!E$70:E$71)*(MONTH($E94)-1)/12)*$H94</f>
        <v>0</v>
      </c>
      <c r="K94" s="227">
        <f>(SUM('1.  LRAMVA Summary'!F$55:F$69)+SUM('1.  LRAMVA Summary'!F$70:F$71)*(MONTH($E94)-1)/12)*$H94</f>
        <v>0</v>
      </c>
      <c r="L94" s="227">
        <f>(SUM('1.  LRAMVA Summary'!G$55:G$69)+SUM('1.  LRAMVA Summary'!G$70:G$71)*(MONTH($E94)-1)/12)*$H94</f>
        <v>0</v>
      </c>
      <c r="M94" s="227">
        <f>(SUM('1.  LRAMVA Summary'!H$55:H$69)+SUM('1.  LRAMVA Summary'!H$70:H$71)*(MONTH($E94)-1)/12)*$H94</f>
        <v>0</v>
      </c>
      <c r="N94" s="227">
        <f>(SUM('1.  LRAMVA Summary'!I$55:I$69)+SUM('1.  LRAMVA Summary'!I$70:I$71)*(MONTH($E94)-1)/12)*$H94</f>
        <v>0</v>
      </c>
      <c r="O94" s="227">
        <f>(SUM('1.  LRAMVA Summary'!J$55:J$69)+SUM('1.  LRAMVA Summary'!J$70:J$71)*(MONTH($E94)-1)/12)*$H94</f>
        <v>0</v>
      </c>
      <c r="P94" s="227">
        <f>(SUM('1.  LRAMVA Summary'!K$55:K$69)+SUM('1.  LRAMVA Summary'!K$70:K$71)*(MONTH($E94)-1)/12)*$H94</f>
        <v>0</v>
      </c>
      <c r="Q94" s="227">
        <f>(SUM('1.  LRAMVA Summary'!L$55:L$69)+SUM('1.  LRAMVA Summary'!L$70:L$71)*(MONTH($E94)-1)/12)*$H94</f>
        <v>0</v>
      </c>
      <c r="R94" s="227">
        <f>(SUM('1.  LRAMVA Summary'!M$55:M$69)+SUM('1.  LRAMVA Summary'!M$70:M$71)*(MONTH($E94)-1)/12)*$H94</f>
        <v>0</v>
      </c>
      <c r="S94" s="227">
        <f>(SUM('1.  LRAMVA Summary'!N$55:N$69)+SUM('1.  LRAMVA Summary'!N$70:N$71)*(MONTH($E94)-1)/12)*$H94</f>
        <v>0</v>
      </c>
      <c r="T94" s="227">
        <f>(SUM('1.  LRAMVA Summary'!O$55:O$69)+SUM('1.  LRAMVA Summary'!O$70:O$71)*(MONTH($E94)-1)/12)*$H94</f>
        <v>0</v>
      </c>
      <c r="U94" s="227">
        <f>(SUM('1.  LRAMVA Summary'!P$55:P$69)+SUM('1.  LRAMVA Summary'!P$70:P$71)*(MONTH($E94)-1)/12)*$H94</f>
        <v>0</v>
      </c>
      <c r="V94" s="227">
        <f>(SUM('1.  LRAMVA Summary'!Q$55:Q$69)+SUM('1.  LRAMVA Summary'!Q$70:Q$71)*(MONTH($E94)-1)/12)*$H94</f>
        <v>0</v>
      </c>
      <c r="W94" s="228">
        <f t="shared" si="35"/>
        <v>0</v>
      </c>
    </row>
    <row r="95" spans="2:23" s="235" customFormat="1">
      <c r="B95" s="9"/>
      <c r="C95" s="9"/>
      <c r="D95" s="9"/>
      <c r="E95" s="211">
        <v>42522</v>
      </c>
      <c r="F95" s="211" t="s">
        <v>183</v>
      </c>
      <c r="G95" s="212" t="s">
        <v>66</v>
      </c>
      <c r="H95" s="226">
        <f t="shared" si="36"/>
        <v>9.1666666666666665E-4</v>
      </c>
      <c r="I95" s="227">
        <f>(SUM('1.  LRAMVA Summary'!D$55:D$69)+SUM('1.  LRAMVA Summary'!D$70:D$71)*(MONTH($E95)-1)/12)*$H95</f>
        <v>0</v>
      </c>
      <c r="J95" s="227">
        <f>(SUM('1.  LRAMVA Summary'!E$55:E$69)+SUM('1.  LRAMVA Summary'!E$70:E$71)*(MONTH($E95)-1)/12)*$H95</f>
        <v>0</v>
      </c>
      <c r="K95" s="227">
        <f>(SUM('1.  LRAMVA Summary'!F$55:F$69)+SUM('1.  LRAMVA Summary'!F$70:F$71)*(MONTH($E95)-1)/12)*$H95</f>
        <v>0</v>
      </c>
      <c r="L95" s="227">
        <f>(SUM('1.  LRAMVA Summary'!G$55:G$69)+SUM('1.  LRAMVA Summary'!G$70:G$71)*(MONTH($E95)-1)/12)*$H95</f>
        <v>0</v>
      </c>
      <c r="M95" s="227">
        <f>(SUM('1.  LRAMVA Summary'!H$55:H$69)+SUM('1.  LRAMVA Summary'!H$70:H$71)*(MONTH($E95)-1)/12)*$H95</f>
        <v>0</v>
      </c>
      <c r="N95" s="227">
        <f>(SUM('1.  LRAMVA Summary'!I$55:I$69)+SUM('1.  LRAMVA Summary'!I$70:I$71)*(MONTH($E95)-1)/12)*$H95</f>
        <v>0</v>
      </c>
      <c r="O95" s="227">
        <f>(SUM('1.  LRAMVA Summary'!J$55:J$69)+SUM('1.  LRAMVA Summary'!J$70:J$71)*(MONTH($E95)-1)/12)*$H95</f>
        <v>0</v>
      </c>
      <c r="P95" s="227">
        <f>(SUM('1.  LRAMVA Summary'!K$55:K$69)+SUM('1.  LRAMVA Summary'!K$70:K$71)*(MONTH($E95)-1)/12)*$H95</f>
        <v>0</v>
      </c>
      <c r="Q95" s="227">
        <f>(SUM('1.  LRAMVA Summary'!L$55:L$69)+SUM('1.  LRAMVA Summary'!L$70:L$71)*(MONTH($E95)-1)/12)*$H95</f>
        <v>0</v>
      </c>
      <c r="R95" s="227">
        <f>(SUM('1.  LRAMVA Summary'!M$55:M$69)+SUM('1.  LRAMVA Summary'!M$70:M$71)*(MONTH($E95)-1)/12)*$H95</f>
        <v>0</v>
      </c>
      <c r="S95" s="227">
        <f>(SUM('1.  LRAMVA Summary'!N$55:N$69)+SUM('1.  LRAMVA Summary'!N$70:N$71)*(MONTH($E95)-1)/12)*$H95</f>
        <v>0</v>
      </c>
      <c r="T95" s="227">
        <f>(SUM('1.  LRAMVA Summary'!O$55:O$69)+SUM('1.  LRAMVA Summary'!O$70:O$71)*(MONTH($E95)-1)/12)*$H95</f>
        <v>0</v>
      </c>
      <c r="U95" s="227">
        <f>(SUM('1.  LRAMVA Summary'!P$55:P$69)+SUM('1.  LRAMVA Summary'!P$70:P$71)*(MONTH($E95)-1)/12)*$H95</f>
        <v>0</v>
      </c>
      <c r="V95" s="227">
        <f>(SUM('1.  LRAMVA Summary'!Q$55:Q$69)+SUM('1.  LRAMVA Summary'!Q$70:Q$71)*(MONTH($E95)-1)/12)*$H95</f>
        <v>0</v>
      </c>
      <c r="W95" s="228">
        <f t="shared" si="35"/>
        <v>0</v>
      </c>
    </row>
    <row r="96" spans="2:23" s="9" customFormat="1">
      <c r="B96" s="66"/>
      <c r="E96" s="211">
        <v>42552</v>
      </c>
      <c r="F96" s="211" t="s">
        <v>183</v>
      </c>
      <c r="G96" s="212" t="s">
        <v>68</v>
      </c>
      <c r="H96" s="226">
        <f>$C$37/12</f>
        <v>9.1666666666666665E-4</v>
      </c>
      <c r="I96" s="227">
        <f>(SUM('1.  LRAMVA Summary'!D$55:D$69)+SUM('1.  LRAMVA Summary'!D$70:D$71)*(MONTH($E96)-1)/12)*$H96</f>
        <v>0</v>
      </c>
      <c r="J96" s="227">
        <f>(SUM('1.  LRAMVA Summary'!E$55:E$69)+SUM('1.  LRAMVA Summary'!E$70:E$71)*(MONTH($E96)-1)/12)*$H96</f>
        <v>0</v>
      </c>
      <c r="K96" s="227">
        <f>(SUM('1.  LRAMVA Summary'!F$55:F$69)+SUM('1.  LRAMVA Summary'!F$70:F$71)*(MONTH($E96)-1)/12)*$H96</f>
        <v>0</v>
      </c>
      <c r="L96" s="227">
        <f>(SUM('1.  LRAMVA Summary'!G$55:G$69)+SUM('1.  LRAMVA Summary'!G$70:G$71)*(MONTH($E96)-1)/12)*$H96</f>
        <v>0</v>
      </c>
      <c r="M96" s="227">
        <f>(SUM('1.  LRAMVA Summary'!H$55:H$69)+SUM('1.  LRAMVA Summary'!H$70:H$71)*(MONTH($E96)-1)/12)*$H96</f>
        <v>0</v>
      </c>
      <c r="N96" s="227">
        <f>(SUM('1.  LRAMVA Summary'!I$55:I$69)+SUM('1.  LRAMVA Summary'!I$70:I$71)*(MONTH($E96)-1)/12)*$H96</f>
        <v>0</v>
      </c>
      <c r="O96" s="227">
        <f>(SUM('1.  LRAMVA Summary'!J$55:J$69)+SUM('1.  LRAMVA Summary'!J$70:J$71)*(MONTH($E96)-1)/12)*$H96</f>
        <v>0</v>
      </c>
      <c r="P96" s="227">
        <f>(SUM('1.  LRAMVA Summary'!K$55:K$69)+SUM('1.  LRAMVA Summary'!K$70:K$71)*(MONTH($E96)-1)/12)*$H96</f>
        <v>0</v>
      </c>
      <c r="Q96" s="227">
        <f>(SUM('1.  LRAMVA Summary'!L$55:L$69)+SUM('1.  LRAMVA Summary'!L$70:L$71)*(MONTH($E96)-1)/12)*$H96</f>
        <v>0</v>
      </c>
      <c r="R96" s="227">
        <f>(SUM('1.  LRAMVA Summary'!M$55:M$69)+SUM('1.  LRAMVA Summary'!M$70:M$71)*(MONTH($E96)-1)/12)*$H96</f>
        <v>0</v>
      </c>
      <c r="S96" s="227">
        <f>(SUM('1.  LRAMVA Summary'!N$55:N$69)+SUM('1.  LRAMVA Summary'!N$70:N$71)*(MONTH($E96)-1)/12)*$H96</f>
        <v>0</v>
      </c>
      <c r="T96" s="227">
        <f>(SUM('1.  LRAMVA Summary'!O$55:O$69)+SUM('1.  LRAMVA Summary'!O$70:O$71)*(MONTH($E96)-1)/12)*$H96</f>
        <v>0</v>
      </c>
      <c r="U96" s="227">
        <f>(SUM('1.  LRAMVA Summary'!P$55:P$69)+SUM('1.  LRAMVA Summary'!P$70:P$71)*(MONTH($E96)-1)/12)*$H96</f>
        <v>0</v>
      </c>
      <c r="V96" s="227">
        <f>(SUM('1.  LRAMVA Summary'!Q$55:Q$69)+SUM('1.  LRAMVA Summary'!Q$70:Q$71)*(MONTH($E96)-1)/12)*$H96</f>
        <v>0</v>
      </c>
      <c r="W96" s="228">
        <f t="shared" si="35"/>
        <v>0</v>
      </c>
    </row>
    <row r="97" spans="2:23" s="9" customFormat="1">
      <c r="B97" s="66"/>
      <c r="E97" s="211">
        <v>42583</v>
      </c>
      <c r="F97" s="211" t="s">
        <v>183</v>
      </c>
      <c r="G97" s="212" t="s">
        <v>68</v>
      </c>
      <c r="H97" s="226">
        <f t="shared" ref="H97:H98" si="37">$C$37/12</f>
        <v>9.1666666666666665E-4</v>
      </c>
      <c r="I97" s="227">
        <f>(SUM('1.  LRAMVA Summary'!D$55:D$69)+SUM('1.  LRAMVA Summary'!D$70:D$71)*(MONTH($E97)-1)/12)*$H97</f>
        <v>0</v>
      </c>
      <c r="J97" s="227">
        <f>(SUM('1.  LRAMVA Summary'!E$55:E$69)+SUM('1.  LRAMVA Summary'!E$70:E$71)*(MONTH($E97)-1)/12)*$H97</f>
        <v>0</v>
      </c>
      <c r="K97" s="227">
        <f>(SUM('1.  LRAMVA Summary'!F$55:F$69)+SUM('1.  LRAMVA Summary'!F$70:F$71)*(MONTH($E97)-1)/12)*$H97</f>
        <v>0</v>
      </c>
      <c r="L97" s="227">
        <f>(SUM('1.  LRAMVA Summary'!G$55:G$69)+SUM('1.  LRAMVA Summary'!G$70:G$71)*(MONTH($E97)-1)/12)*$H97</f>
        <v>0</v>
      </c>
      <c r="M97" s="227">
        <f>(SUM('1.  LRAMVA Summary'!H$55:H$69)+SUM('1.  LRAMVA Summary'!H$70:H$71)*(MONTH($E97)-1)/12)*$H97</f>
        <v>0</v>
      </c>
      <c r="N97" s="227">
        <f>(SUM('1.  LRAMVA Summary'!I$55:I$69)+SUM('1.  LRAMVA Summary'!I$70:I$71)*(MONTH($E97)-1)/12)*$H97</f>
        <v>0</v>
      </c>
      <c r="O97" s="227">
        <f>(SUM('1.  LRAMVA Summary'!J$55:J$69)+SUM('1.  LRAMVA Summary'!J$70:J$71)*(MONTH($E97)-1)/12)*$H97</f>
        <v>0</v>
      </c>
      <c r="P97" s="227">
        <f>(SUM('1.  LRAMVA Summary'!K$55:K$69)+SUM('1.  LRAMVA Summary'!K$70:K$71)*(MONTH($E97)-1)/12)*$H97</f>
        <v>0</v>
      </c>
      <c r="Q97" s="227">
        <f>(SUM('1.  LRAMVA Summary'!L$55:L$69)+SUM('1.  LRAMVA Summary'!L$70:L$71)*(MONTH($E97)-1)/12)*$H97</f>
        <v>0</v>
      </c>
      <c r="R97" s="227">
        <f>(SUM('1.  LRAMVA Summary'!M$55:M$69)+SUM('1.  LRAMVA Summary'!M$70:M$71)*(MONTH($E97)-1)/12)*$H97</f>
        <v>0</v>
      </c>
      <c r="S97" s="227">
        <f>(SUM('1.  LRAMVA Summary'!N$55:N$69)+SUM('1.  LRAMVA Summary'!N$70:N$71)*(MONTH($E97)-1)/12)*$H97</f>
        <v>0</v>
      </c>
      <c r="T97" s="227">
        <f>(SUM('1.  LRAMVA Summary'!O$55:O$69)+SUM('1.  LRAMVA Summary'!O$70:O$71)*(MONTH($E97)-1)/12)*$H97</f>
        <v>0</v>
      </c>
      <c r="U97" s="227">
        <f>(SUM('1.  LRAMVA Summary'!P$55:P$69)+SUM('1.  LRAMVA Summary'!P$70:P$71)*(MONTH($E97)-1)/12)*$H97</f>
        <v>0</v>
      </c>
      <c r="V97" s="227">
        <f>(SUM('1.  LRAMVA Summary'!Q$55:Q$69)+SUM('1.  LRAMVA Summary'!Q$70:Q$71)*(MONTH($E97)-1)/12)*$H97</f>
        <v>0</v>
      </c>
      <c r="W97" s="228">
        <f t="shared" si="35"/>
        <v>0</v>
      </c>
    </row>
    <row r="98" spans="2:23" s="9" customFormat="1">
      <c r="B98" s="66"/>
      <c r="E98" s="211">
        <v>42614</v>
      </c>
      <c r="F98" s="211" t="s">
        <v>183</v>
      </c>
      <c r="G98" s="212" t="s">
        <v>68</v>
      </c>
      <c r="H98" s="226">
        <f t="shared" si="37"/>
        <v>9.1666666666666665E-4</v>
      </c>
      <c r="I98" s="227">
        <f>(SUM('1.  LRAMVA Summary'!D$55:D$69)+SUM('1.  LRAMVA Summary'!D$70:D$71)*(MONTH($E98)-1)/12)*$H98</f>
        <v>0</v>
      </c>
      <c r="J98" s="227">
        <f>(SUM('1.  LRAMVA Summary'!E$55:E$69)+SUM('1.  LRAMVA Summary'!E$70:E$71)*(MONTH($E98)-1)/12)*$H98</f>
        <v>0</v>
      </c>
      <c r="K98" s="227">
        <f>(SUM('1.  LRAMVA Summary'!F$55:F$69)+SUM('1.  LRAMVA Summary'!F$70:F$71)*(MONTH($E98)-1)/12)*$H98</f>
        <v>0</v>
      </c>
      <c r="L98" s="227">
        <f>(SUM('1.  LRAMVA Summary'!G$55:G$69)+SUM('1.  LRAMVA Summary'!G$70:G$71)*(MONTH($E98)-1)/12)*$H98</f>
        <v>0</v>
      </c>
      <c r="M98" s="227">
        <f>(SUM('1.  LRAMVA Summary'!H$55:H$69)+SUM('1.  LRAMVA Summary'!H$70:H$71)*(MONTH($E98)-1)/12)*$H98</f>
        <v>0</v>
      </c>
      <c r="N98" s="227">
        <f>(SUM('1.  LRAMVA Summary'!I$55:I$69)+SUM('1.  LRAMVA Summary'!I$70:I$71)*(MONTH($E98)-1)/12)*$H98</f>
        <v>0</v>
      </c>
      <c r="O98" s="227">
        <f>(SUM('1.  LRAMVA Summary'!J$55:J$69)+SUM('1.  LRAMVA Summary'!J$70:J$71)*(MONTH($E98)-1)/12)*$H98</f>
        <v>0</v>
      </c>
      <c r="P98" s="227">
        <f>(SUM('1.  LRAMVA Summary'!K$55:K$69)+SUM('1.  LRAMVA Summary'!K$70:K$71)*(MONTH($E98)-1)/12)*$H98</f>
        <v>0</v>
      </c>
      <c r="Q98" s="227">
        <f>(SUM('1.  LRAMVA Summary'!L$55:L$69)+SUM('1.  LRAMVA Summary'!L$70:L$71)*(MONTH($E98)-1)/12)*$H98</f>
        <v>0</v>
      </c>
      <c r="R98" s="227">
        <f>(SUM('1.  LRAMVA Summary'!M$55:M$69)+SUM('1.  LRAMVA Summary'!M$70:M$71)*(MONTH($E98)-1)/12)*$H98</f>
        <v>0</v>
      </c>
      <c r="S98" s="227">
        <f>(SUM('1.  LRAMVA Summary'!N$55:N$69)+SUM('1.  LRAMVA Summary'!N$70:N$71)*(MONTH($E98)-1)/12)*$H98</f>
        <v>0</v>
      </c>
      <c r="T98" s="227">
        <f>(SUM('1.  LRAMVA Summary'!O$55:O$69)+SUM('1.  LRAMVA Summary'!O$70:O$71)*(MONTH($E98)-1)/12)*$H98</f>
        <v>0</v>
      </c>
      <c r="U98" s="227">
        <f>(SUM('1.  LRAMVA Summary'!P$55:P$69)+SUM('1.  LRAMVA Summary'!P$70:P$71)*(MONTH($E98)-1)/12)*$H98</f>
        <v>0</v>
      </c>
      <c r="V98" s="227">
        <f>(SUM('1.  LRAMVA Summary'!Q$55:Q$69)+SUM('1.  LRAMVA Summary'!Q$70:Q$71)*(MONTH($E98)-1)/12)*$H98</f>
        <v>0</v>
      </c>
      <c r="W98" s="228">
        <f t="shared" si="35"/>
        <v>0</v>
      </c>
    </row>
    <row r="99" spans="2:23" s="9" customFormat="1">
      <c r="B99" s="66"/>
      <c r="E99" s="211">
        <v>42644</v>
      </c>
      <c r="F99" s="211" t="s">
        <v>183</v>
      </c>
      <c r="G99" s="212" t="s">
        <v>69</v>
      </c>
      <c r="H99" s="207">
        <f>$C$38/12</f>
        <v>9.1666666666666665E-4</v>
      </c>
      <c r="I99" s="227">
        <f>(SUM('1.  LRAMVA Summary'!D$55:D$69)+SUM('1.  LRAMVA Summary'!D$70:D$71)*(MONTH($E99)-1)/12)*$H99</f>
        <v>0</v>
      </c>
      <c r="J99" s="227">
        <f>(SUM('1.  LRAMVA Summary'!E$55:E$69)+SUM('1.  LRAMVA Summary'!E$70:E$71)*(MONTH($E99)-1)/12)*$H99</f>
        <v>0</v>
      </c>
      <c r="K99" s="227">
        <f>(SUM('1.  LRAMVA Summary'!F$55:F$69)+SUM('1.  LRAMVA Summary'!F$70:F$71)*(MONTH($E99)-1)/12)*$H99</f>
        <v>0</v>
      </c>
      <c r="L99" s="227">
        <f>(SUM('1.  LRAMVA Summary'!G$55:G$69)+SUM('1.  LRAMVA Summary'!G$70:G$71)*(MONTH($E99)-1)/12)*$H99</f>
        <v>0</v>
      </c>
      <c r="M99" s="227">
        <f>(SUM('1.  LRAMVA Summary'!H$55:H$69)+SUM('1.  LRAMVA Summary'!H$70:H$71)*(MONTH($E99)-1)/12)*$H99</f>
        <v>0</v>
      </c>
      <c r="N99" s="227">
        <f>(SUM('1.  LRAMVA Summary'!I$55:I$69)+SUM('1.  LRAMVA Summary'!I$70:I$71)*(MONTH($E99)-1)/12)*$H99</f>
        <v>0</v>
      </c>
      <c r="O99" s="227">
        <f>(SUM('1.  LRAMVA Summary'!J$55:J$69)+SUM('1.  LRAMVA Summary'!J$70:J$71)*(MONTH($E99)-1)/12)*$H99</f>
        <v>0</v>
      </c>
      <c r="P99" s="227">
        <f>(SUM('1.  LRAMVA Summary'!K$55:K$69)+SUM('1.  LRAMVA Summary'!K$70:K$71)*(MONTH($E99)-1)/12)*$H99</f>
        <v>0</v>
      </c>
      <c r="Q99" s="227">
        <f>(SUM('1.  LRAMVA Summary'!L$55:L$69)+SUM('1.  LRAMVA Summary'!L$70:L$71)*(MONTH($E99)-1)/12)*$H99</f>
        <v>0</v>
      </c>
      <c r="R99" s="227">
        <f>(SUM('1.  LRAMVA Summary'!M$55:M$69)+SUM('1.  LRAMVA Summary'!M$70:M$71)*(MONTH($E99)-1)/12)*$H99</f>
        <v>0</v>
      </c>
      <c r="S99" s="227">
        <f>(SUM('1.  LRAMVA Summary'!N$55:N$69)+SUM('1.  LRAMVA Summary'!N$70:N$71)*(MONTH($E99)-1)/12)*$H99</f>
        <v>0</v>
      </c>
      <c r="T99" s="227">
        <f>(SUM('1.  LRAMVA Summary'!O$55:O$69)+SUM('1.  LRAMVA Summary'!O$70:O$71)*(MONTH($E99)-1)/12)*$H99</f>
        <v>0</v>
      </c>
      <c r="U99" s="227">
        <f>(SUM('1.  LRAMVA Summary'!P$55:P$69)+SUM('1.  LRAMVA Summary'!P$70:P$71)*(MONTH($E99)-1)/12)*$H99</f>
        <v>0</v>
      </c>
      <c r="V99" s="227">
        <f>(SUM('1.  LRAMVA Summary'!Q$55:Q$69)+SUM('1.  LRAMVA Summary'!Q$70:Q$71)*(MONTH($E99)-1)/12)*$H99</f>
        <v>0</v>
      </c>
      <c r="W99" s="228">
        <f t="shared" si="35"/>
        <v>0</v>
      </c>
    </row>
    <row r="100" spans="2:23" s="9" customFormat="1">
      <c r="B100" s="236"/>
      <c r="C100" s="8"/>
      <c r="E100" s="211">
        <v>42675</v>
      </c>
      <c r="F100" s="211" t="s">
        <v>183</v>
      </c>
      <c r="G100" s="212" t="s">
        <v>69</v>
      </c>
      <c r="H100" s="207">
        <f t="shared" ref="H100:H101" si="38">$C$38/12</f>
        <v>9.1666666666666665E-4</v>
      </c>
      <c r="I100" s="227">
        <f>(SUM('1.  LRAMVA Summary'!D$55:D$69)+SUM('1.  LRAMVA Summary'!D$70:D$71)*(MONTH($E100)-1)/12)*$H100</f>
        <v>0</v>
      </c>
      <c r="J100" s="227">
        <f>(SUM('1.  LRAMVA Summary'!E$55:E$69)+SUM('1.  LRAMVA Summary'!E$70:E$71)*(MONTH($E100)-1)/12)*$H100</f>
        <v>0</v>
      </c>
      <c r="K100" s="227">
        <f>(SUM('1.  LRAMVA Summary'!F$55:F$69)+SUM('1.  LRAMVA Summary'!F$70:F$71)*(MONTH($E100)-1)/12)*$H100</f>
        <v>0</v>
      </c>
      <c r="L100" s="227">
        <f>(SUM('1.  LRAMVA Summary'!G$55:G$69)+SUM('1.  LRAMVA Summary'!G$70:G$71)*(MONTH($E100)-1)/12)*$H100</f>
        <v>0</v>
      </c>
      <c r="M100" s="227">
        <f>(SUM('1.  LRAMVA Summary'!H$55:H$69)+SUM('1.  LRAMVA Summary'!H$70:H$71)*(MONTH($E100)-1)/12)*$H100</f>
        <v>0</v>
      </c>
      <c r="N100" s="227">
        <f>(SUM('1.  LRAMVA Summary'!I$55:I$69)+SUM('1.  LRAMVA Summary'!I$70:I$71)*(MONTH($E100)-1)/12)*$H100</f>
        <v>0</v>
      </c>
      <c r="O100" s="227">
        <f>(SUM('1.  LRAMVA Summary'!J$55:J$69)+SUM('1.  LRAMVA Summary'!J$70:J$71)*(MONTH($E100)-1)/12)*$H100</f>
        <v>0</v>
      </c>
      <c r="P100" s="227">
        <f>(SUM('1.  LRAMVA Summary'!K$55:K$69)+SUM('1.  LRAMVA Summary'!K$70:K$71)*(MONTH($E100)-1)/12)*$H100</f>
        <v>0</v>
      </c>
      <c r="Q100" s="227">
        <f>(SUM('1.  LRAMVA Summary'!L$55:L$69)+SUM('1.  LRAMVA Summary'!L$70:L$71)*(MONTH($E100)-1)/12)*$H100</f>
        <v>0</v>
      </c>
      <c r="R100" s="227">
        <f>(SUM('1.  LRAMVA Summary'!M$55:M$69)+SUM('1.  LRAMVA Summary'!M$70:M$71)*(MONTH($E100)-1)/12)*$H100</f>
        <v>0</v>
      </c>
      <c r="S100" s="227">
        <f>(SUM('1.  LRAMVA Summary'!N$55:N$69)+SUM('1.  LRAMVA Summary'!N$70:N$71)*(MONTH($E100)-1)/12)*$H100</f>
        <v>0</v>
      </c>
      <c r="T100" s="227">
        <f>(SUM('1.  LRAMVA Summary'!O$55:O$69)+SUM('1.  LRAMVA Summary'!O$70:O$71)*(MONTH($E100)-1)/12)*$H100</f>
        <v>0</v>
      </c>
      <c r="U100" s="227">
        <f>(SUM('1.  LRAMVA Summary'!P$55:P$69)+SUM('1.  LRAMVA Summary'!P$70:P$71)*(MONTH($E100)-1)/12)*$H100</f>
        <v>0</v>
      </c>
      <c r="V100" s="227">
        <f>(SUM('1.  LRAMVA Summary'!Q$55:Q$69)+SUM('1.  LRAMVA Summary'!Q$70:Q$71)*(MONTH($E100)-1)/12)*$H100</f>
        <v>0</v>
      </c>
      <c r="W100" s="228">
        <f t="shared" si="35"/>
        <v>0</v>
      </c>
    </row>
    <row r="101" spans="2:23" s="9" customFormat="1">
      <c r="B101" s="66"/>
      <c r="E101" s="211">
        <v>42705</v>
      </c>
      <c r="F101" s="211" t="s">
        <v>183</v>
      </c>
      <c r="G101" s="212" t="s">
        <v>69</v>
      </c>
      <c r="H101" s="207">
        <f t="shared" si="38"/>
        <v>9.1666666666666665E-4</v>
      </c>
      <c r="I101" s="227">
        <f>(SUM('1.  LRAMVA Summary'!D$55:D$69)+SUM('1.  LRAMVA Summary'!D$70:D$71)*(MONTH($E101)-1)/12)*$H101</f>
        <v>0</v>
      </c>
      <c r="J101" s="227">
        <f>(SUM('1.  LRAMVA Summary'!E$55:E$69)+SUM('1.  LRAMVA Summary'!E$70:E$71)*(MONTH($E101)-1)/12)*$H101</f>
        <v>0</v>
      </c>
      <c r="K101" s="227">
        <f>(SUM('1.  LRAMVA Summary'!F$55:F$69)+SUM('1.  LRAMVA Summary'!F$70:F$71)*(MONTH($E101)-1)/12)*$H101</f>
        <v>0</v>
      </c>
      <c r="L101" s="227">
        <f>(SUM('1.  LRAMVA Summary'!G$55:G$69)+SUM('1.  LRAMVA Summary'!G$70:G$71)*(MONTH($E101)-1)/12)*$H101</f>
        <v>0</v>
      </c>
      <c r="M101" s="227">
        <f>(SUM('1.  LRAMVA Summary'!H$55:H$69)+SUM('1.  LRAMVA Summary'!H$70:H$71)*(MONTH($E101)-1)/12)*$H101</f>
        <v>0</v>
      </c>
      <c r="N101" s="227">
        <f>(SUM('1.  LRAMVA Summary'!I$55:I$69)+SUM('1.  LRAMVA Summary'!I$70:I$71)*(MONTH($E101)-1)/12)*$H101</f>
        <v>0</v>
      </c>
      <c r="O101" s="227">
        <f>(SUM('1.  LRAMVA Summary'!J$55:J$69)+SUM('1.  LRAMVA Summary'!J$70:J$71)*(MONTH($E101)-1)/12)*$H101</f>
        <v>0</v>
      </c>
      <c r="P101" s="227">
        <f>(SUM('1.  LRAMVA Summary'!K$55:K$69)+SUM('1.  LRAMVA Summary'!K$70:K$71)*(MONTH($E101)-1)/12)*$H101</f>
        <v>0</v>
      </c>
      <c r="Q101" s="227">
        <f>(SUM('1.  LRAMVA Summary'!L$55:L$69)+SUM('1.  LRAMVA Summary'!L$70:L$71)*(MONTH($E101)-1)/12)*$H101</f>
        <v>0</v>
      </c>
      <c r="R101" s="227">
        <f>(SUM('1.  LRAMVA Summary'!M$55:M$69)+SUM('1.  LRAMVA Summary'!M$70:M$71)*(MONTH($E101)-1)/12)*$H101</f>
        <v>0</v>
      </c>
      <c r="S101" s="227">
        <f>(SUM('1.  LRAMVA Summary'!N$55:N$69)+SUM('1.  LRAMVA Summary'!N$70:N$71)*(MONTH($E101)-1)/12)*$H101</f>
        <v>0</v>
      </c>
      <c r="T101" s="227">
        <f>(SUM('1.  LRAMVA Summary'!O$55:O$69)+SUM('1.  LRAMVA Summary'!O$70:O$71)*(MONTH($E101)-1)/12)*$H101</f>
        <v>0</v>
      </c>
      <c r="U101" s="227">
        <f>(SUM('1.  LRAMVA Summary'!P$55:P$69)+SUM('1.  LRAMVA Summary'!P$70:P$71)*(MONTH($E101)-1)/12)*$H101</f>
        <v>0</v>
      </c>
      <c r="V101" s="227">
        <f>(SUM('1.  LRAMVA Summary'!Q$55:Q$69)+SUM('1.  LRAMVA Summary'!Q$70:Q$71)*(MONTH($E101)-1)/12)*$H101</f>
        <v>0</v>
      </c>
      <c r="W101" s="228">
        <f t="shared" si="35"/>
        <v>0</v>
      </c>
    </row>
    <row r="102" spans="2:23" s="9" customFormat="1" ht="15.75" thickBot="1">
      <c r="B102" s="234"/>
      <c r="C102" s="235"/>
      <c r="E102" s="213" t="s">
        <v>463</v>
      </c>
      <c r="F102" s="213"/>
      <c r="G102" s="214"/>
      <c r="H102" s="215"/>
      <c r="I102" s="216">
        <f>SUM(I89:I101)</f>
        <v>0</v>
      </c>
      <c r="J102" s="216">
        <f>SUM(J89:J101)</f>
        <v>0</v>
      </c>
      <c r="K102" s="216">
        <f t="shared" ref="K102:O102" si="39">SUM(K89:K101)</f>
        <v>0</v>
      </c>
      <c r="L102" s="216">
        <f t="shared" si="39"/>
        <v>0</v>
      </c>
      <c r="M102" s="216">
        <f t="shared" si="39"/>
        <v>0</v>
      </c>
      <c r="N102" s="216">
        <f t="shared" si="39"/>
        <v>0</v>
      </c>
      <c r="O102" s="216">
        <f t="shared" si="39"/>
        <v>0</v>
      </c>
      <c r="P102" s="216">
        <f t="shared" ref="P102:V102" si="40">SUM(P89:P101)</f>
        <v>0</v>
      </c>
      <c r="Q102" s="216">
        <f t="shared" si="40"/>
        <v>0</v>
      </c>
      <c r="R102" s="216">
        <f t="shared" si="40"/>
        <v>0</v>
      </c>
      <c r="S102" s="216">
        <f t="shared" si="40"/>
        <v>0</v>
      </c>
      <c r="T102" s="216">
        <f t="shared" si="40"/>
        <v>0</v>
      </c>
      <c r="U102" s="216">
        <f t="shared" si="40"/>
        <v>0</v>
      </c>
      <c r="V102" s="216">
        <f t="shared" si="40"/>
        <v>0</v>
      </c>
      <c r="W102" s="216">
        <f>SUM(W89:W101)</f>
        <v>0</v>
      </c>
    </row>
    <row r="103" spans="2:23" s="9" customFormat="1" ht="15.75" thickTop="1">
      <c r="B103" s="66"/>
      <c r="E103" s="217" t="s">
        <v>67</v>
      </c>
      <c r="F103" s="217"/>
      <c r="G103" s="218"/>
      <c r="H103" s="219"/>
      <c r="I103" s="220"/>
      <c r="J103" s="220"/>
      <c r="K103" s="220"/>
      <c r="L103" s="220"/>
      <c r="M103" s="220"/>
      <c r="N103" s="220"/>
      <c r="O103" s="220"/>
      <c r="P103" s="220"/>
      <c r="Q103" s="220"/>
      <c r="R103" s="220"/>
      <c r="S103" s="220"/>
      <c r="T103" s="220"/>
      <c r="U103" s="220"/>
      <c r="V103" s="220"/>
      <c r="W103" s="221"/>
    </row>
    <row r="104" spans="2:23" s="9" customFormat="1">
      <c r="B104" s="66"/>
      <c r="E104" s="222" t="s">
        <v>429</v>
      </c>
      <c r="F104" s="222"/>
      <c r="G104" s="223"/>
      <c r="H104" s="224"/>
      <c r="I104" s="225">
        <f>I102+I103</f>
        <v>0</v>
      </c>
      <c r="J104" s="225">
        <f t="shared" ref="J104" si="41">J102+J103</f>
        <v>0</v>
      </c>
      <c r="K104" s="225">
        <f t="shared" ref="K104" si="42">K102+K103</f>
        <v>0</v>
      </c>
      <c r="L104" s="225">
        <f t="shared" ref="L104" si="43">L102+L103</f>
        <v>0</v>
      </c>
      <c r="M104" s="225">
        <f t="shared" ref="M104" si="44">M102+M103</f>
        <v>0</v>
      </c>
      <c r="N104" s="225">
        <f t="shared" ref="N104" si="45">N102+N103</f>
        <v>0</v>
      </c>
      <c r="O104" s="225">
        <f t="shared" ref="O104:V104" si="46">O102+O103</f>
        <v>0</v>
      </c>
      <c r="P104" s="225">
        <f t="shared" si="46"/>
        <v>0</v>
      </c>
      <c r="Q104" s="225">
        <f t="shared" si="46"/>
        <v>0</v>
      </c>
      <c r="R104" s="225">
        <f t="shared" si="46"/>
        <v>0</v>
      </c>
      <c r="S104" s="225">
        <f t="shared" si="46"/>
        <v>0</v>
      </c>
      <c r="T104" s="225">
        <f t="shared" si="46"/>
        <v>0</v>
      </c>
      <c r="U104" s="225">
        <f t="shared" si="46"/>
        <v>0</v>
      </c>
      <c r="V104" s="225">
        <f t="shared" si="46"/>
        <v>0</v>
      </c>
      <c r="W104" s="225">
        <f t="shared" ref="W104" si="47">W102+W103</f>
        <v>0</v>
      </c>
    </row>
    <row r="105" spans="2:23" s="9" customFormat="1">
      <c r="B105" s="66"/>
      <c r="E105" s="211">
        <v>42736</v>
      </c>
      <c r="F105" s="211" t="s">
        <v>184</v>
      </c>
      <c r="G105" s="212" t="s">
        <v>65</v>
      </c>
      <c r="H105" s="237">
        <f>$C$39/12</f>
        <v>9.1666666666666665E-4</v>
      </c>
      <c r="I105" s="227">
        <f>(SUM('1.  LRAMVA Summary'!D$55:D$72)+SUM('1.  LRAMVA Summary'!D$73:D$74)*(MONTH($E105)-1)/12)*$H105</f>
        <v>0</v>
      </c>
      <c r="J105" s="227">
        <f>(SUM('1.  LRAMVA Summary'!E$55:E$72)+SUM('1.  LRAMVA Summary'!E$73:E$74)*(MONTH($E105)-1)/12)*$H105</f>
        <v>0</v>
      </c>
      <c r="K105" s="227">
        <f>(SUM('1.  LRAMVA Summary'!F$55:F$72)+SUM('1.  LRAMVA Summary'!F$73:F$74)*(MONTH($E105)-1)/12)*$H105</f>
        <v>0</v>
      </c>
      <c r="L105" s="227">
        <f>(SUM('1.  LRAMVA Summary'!G$55:G$72)+SUM('1.  LRAMVA Summary'!G$73:G$74)*(MONTH($E105)-1)/12)*$H105</f>
        <v>0</v>
      </c>
      <c r="M105" s="227">
        <f>(SUM('1.  LRAMVA Summary'!H$55:H$72)+SUM('1.  LRAMVA Summary'!H$73:H$74)*(MONTH($E105)-1)/12)*$H105</f>
        <v>0</v>
      </c>
      <c r="N105" s="227">
        <f>(SUM('1.  LRAMVA Summary'!I$55:I$72)+SUM('1.  LRAMVA Summary'!I$73:I$74)*(MONTH($E105)-1)/12)*$H105</f>
        <v>0</v>
      </c>
      <c r="O105" s="227">
        <f>(SUM('1.  LRAMVA Summary'!J$55:J$72)+SUM('1.  LRAMVA Summary'!J$73:J$74)*(MONTH($E105)-1)/12)*$H105</f>
        <v>0</v>
      </c>
      <c r="P105" s="227">
        <f>(SUM('1.  LRAMVA Summary'!K$55:K$72)+SUM('1.  LRAMVA Summary'!K$73:K$74)*(MONTH($E105)-1)/12)*$H105</f>
        <v>0</v>
      </c>
      <c r="Q105" s="227">
        <f>(SUM('1.  LRAMVA Summary'!L$55:L$72)+SUM('1.  LRAMVA Summary'!L$73:L$74)*(MONTH($E105)-1)/12)*$H105</f>
        <v>0</v>
      </c>
      <c r="R105" s="227">
        <f>(SUM('1.  LRAMVA Summary'!M$55:M$72)+SUM('1.  LRAMVA Summary'!M$73:M$74)*(MONTH($E105)-1)/12)*$H105</f>
        <v>0</v>
      </c>
      <c r="S105" s="227">
        <f>(SUM('1.  LRAMVA Summary'!N$55:N$72)+SUM('1.  LRAMVA Summary'!N$73:N$74)*(MONTH($E105)-1)/12)*$H105</f>
        <v>0</v>
      </c>
      <c r="T105" s="227">
        <f>(SUM('1.  LRAMVA Summary'!O$55:O$72)+SUM('1.  LRAMVA Summary'!O$73:O$74)*(MONTH($E105)-1)/12)*$H105</f>
        <v>0</v>
      </c>
      <c r="U105" s="227">
        <f>(SUM('1.  LRAMVA Summary'!P$55:P$72)+SUM('1.  LRAMVA Summary'!P$73:P$74)*(MONTH($E105)-1)/12)*$H105</f>
        <v>0</v>
      </c>
      <c r="V105" s="227">
        <f>(SUM('1.  LRAMVA Summary'!Q$55:Q$72)+SUM('1.  LRAMVA Summary'!Q$73:Q$74)*(MONTH($E105)-1)/12)*$H105</f>
        <v>0</v>
      </c>
      <c r="W105" s="228">
        <f>SUM(I105:V105)</f>
        <v>0</v>
      </c>
    </row>
    <row r="106" spans="2:23" s="9" customFormat="1">
      <c r="B106" s="66"/>
      <c r="E106" s="211">
        <v>42767</v>
      </c>
      <c r="F106" s="211" t="s">
        <v>184</v>
      </c>
      <c r="G106" s="212" t="s">
        <v>65</v>
      </c>
      <c r="H106" s="237">
        <f t="shared" ref="H106:H107" si="48">$C$39/12</f>
        <v>9.1666666666666665E-4</v>
      </c>
      <c r="I106" s="227">
        <f>(SUM('1.  LRAMVA Summary'!D$55:D$72)+SUM('1.  LRAMVA Summary'!D$73:D$74)*(MONTH($E106)-1)/12)*$H106</f>
        <v>0</v>
      </c>
      <c r="J106" s="227">
        <f>(SUM('1.  LRAMVA Summary'!E$55:E$72)+SUM('1.  LRAMVA Summary'!E$73:E$74)*(MONTH($E106)-1)/12)*$H106</f>
        <v>0</v>
      </c>
      <c r="K106" s="227">
        <f>(SUM('1.  LRAMVA Summary'!F$55:F$72)+SUM('1.  LRAMVA Summary'!F$73:F$74)*(MONTH($E106)-1)/12)*$H106</f>
        <v>0</v>
      </c>
      <c r="L106" s="227">
        <f>(SUM('1.  LRAMVA Summary'!G$55:G$72)+SUM('1.  LRAMVA Summary'!G$73:G$74)*(MONTH($E106)-1)/12)*$H106</f>
        <v>0</v>
      </c>
      <c r="M106" s="227">
        <f>(SUM('1.  LRAMVA Summary'!H$55:H$72)+SUM('1.  LRAMVA Summary'!H$73:H$74)*(MONTH($E106)-1)/12)*$H106</f>
        <v>0</v>
      </c>
      <c r="N106" s="227">
        <f>(SUM('1.  LRAMVA Summary'!I$55:I$72)+SUM('1.  LRAMVA Summary'!I$73:I$74)*(MONTH($E106)-1)/12)*$H106</f>
        <v>0</v>
      </c>
      <c r="O106" s="227">
        <f>(SUM('1.  LRAMVA Summary'!J$55:J$72)+SUM('1.  LRAMVA Summary'!J$73:J$74)*(MONTH($E106)-1)/12)*$H106</f>
        <v>0</v>
      </c>
      <c r="P106" s="227">
        <f>(SUM('1.  LRAMVA Summary'!K$55:K$72)+SUM('1.  LRAMVA Summary'!K$73:K$74)*(MONTH($E106)-1)/12)*$H106</f>
        <v>0</v>
      </c>
      <c r="Q106" s="227">
        <f>(SUM('1.  LRAMVA Summary'!L$55:L$72)+SUM('1.  LRAMVA Summary'!L$73:L$74)*(MONTH($E106)-1)/12)*$H106</f>
        <v>0</v>
      </c>
      <c r="R106" s="227">
        <f>(SUM('1.  LRAMVA Summary'!M$55:M$72)+SUM('1.  LRAMVA Summary'!M$73:M$74)*(MONTH($E106)-1)/12)*$H106</f>
        <v>0</v>
      </c>
      <c r="S106" s="227">
        <f>(SUM('1.  LRAMVA Summary'!N$55:N$72)+SUM('1.  LRAMVA Summary'!N$73:N$74)*(MONTH($E106)-1)/12)*$H106</f>
        <v>0</v>
      </c>
      <c r="T106" s="227">
        <f>(SUM('1.  LRAMVA Summary'!O$55:O$72)+SUM('1.  LRAMVA Summary'!O$73:O$74)*(MONTH($E106)-1)/12)*$H106</f>
        <v>0</v>
      </c>
      <c r="U106" s="227">
        <f>(SUM('1.  LRAMVA Summary'!P$55:P$72)+SUM('1.  LRAMVA Summary'!P$73:P$74)*(MONTH($E106)-1)/12)*$H106</f>
        <v>0</v>
      </c>
      <c r="V106" s="227">
        <f>(SUM('1.  LRAMVA Summary'!Q$55:Q$72)+SUM('1.  LRAMVA Summary'!Q$73:Q$74)*(MONTH($E106)-1)/12)*$H106</f>
        <v>0</v>
      </c>
      <c r="W106" s="228">
        <f t="shared" ref="W106:W116" si="49">SUM(I106:V106)</f>
        <v>0</v>
      </c>
    </row>
    <row r="107" spans="2:23" s="9" customFormat="1">
      <c r="B107" s="66"/>
      <c r="E107" s="211">
        <v>42795</v>
      </c>
      <c r="F107" s="211" t="s">
        <v>184</v>
      </c>
      <c r="G107" s="212" t="s">
        <v>65</v>
      </c>
      <c r="H107" s="237">
        <f t="shared" si="48"/>
        <v>9.1666666666666665E-4</v>
      </c>
      <c r="I107" s="227">
        <f>(SUM('1.  LRAMVA Summary'!D$55:D$72)+SUM('1.  LRAMVA Summary'!D$73:D$74)*(MONTH($E107)-1)/12)*$H107</f>
        <v>0</v>
      </c>
      <c r="J107" s="227">
        <f>(SUM('1.  LRAMVA Summary'!E$55:E$72)+SUM('1.  LRAMVA Summary'!E$73:E$74)*(MONTH($E107)-1)/12)*$H107</f>
        <v>0</v>
      </c>
      <c r="K107" s="227">
        <f>(SUM('1.  LRAMVA Summary'!F$55:F$72)+SUM('1.  LRAMVA Summary'!F$73:F$74)*(MONTH($E107)-1)/12)*$H107</f>
        <v>0</v>
      </c>
      <c r="L107" s="227">
        <f>(SUM('1.  LRAMVA Summary'!G$55:G$72)+SUM('1.  LRAMVA Summary'!G$73:G$74)*(MONTH($E107)-1)/12)*$H107</f>
        <v>0</v>
      </c>
      <c r="M107" s="227">
        <f>(SUM('1.  LRAMVA Summary'!H$55:H$72)+SUM('1.  LRAMVA Summary'!H$73:H$74)*(MONTH($E107)-1)/12)*$H107</f>
        <v>0</v>
      </c>
      <c r="N107" s="227">
        <f>(SUM('1.  LRAMVA Summary'!I$55:I$72)+SUM('1.  LRAMVA Summary'!I$73:I$74)*(MONTH($E107)-1)/12)*$H107</f>
        <v>0</v>
      </c>
      <c r="O107" s="227">
        <f>(SUM('1.  LRAMVA Summary'!J$55:J$72)+SUM('1.  LRAMVA Summary'!J$73:J$74)*(MONTH($E107)-1)/12)*$H107</f>
        <v>0</v>
      </c>
      <c r="P107" s="227">
        <f>(SUM('1.  LRAMVA Summary'!K$55:K$72)+SUM('1.  LRAMVA Summary'!K$73:K$74)*(MONTH($E107)-1)/12)*$H107</f>
        <v>0</v>
      </c>
      <c r="Q107" s="227">
        <f>(SUM('1.  LRAMVA Summary'!L$55:L$72)+SUM('1.  LRAMVA Summary'!L$73:L$74)*(MONTH($E107)-1)/12)*$H107</f>
        <v>0</v>
      </c>
      <c r="R107" s="227">
        <f>(SUM('1.  LRAMVA Summary'!M$55:M$72)+SUM('1.  LRAMVA Summary'!M$73:M$74)*(MONTH($E107)-1)/12)*$H107</f>
        <v>0</v>
      </c>
      <c r="S107" s="227">
        <f>(SUM('1.  LRAMVA Summary'!N$55:N$72)+SUM('1.  LRAMVA Summary'!N$73:N$74)*(MONTH($E107)-1)/12)*$H107</f>
        <v>0</v>
      </c>
      <c r="T107" s="227">
        <f>(SUM('1.  LRAMVA Summary'!O$55:O$72)+SUM('1.  LRAMVA Summary'!O$73:O$74)*(MONTH($E107)-1)/12)*$H107</f>
        <v>0</v>
      </c>
      <c r="U107" s="227">
        <f>(SUM('1.  LRAMVA Summary'!P$55:P$72)+SUM('1.  LRAMVA Summary'!P$73:P$74)*(MONTH($E107)-1)/12)*$H107</f>
        <v>0</v>
      </c>
      <c r="V107" s="227">
        <f>(SUM('1.  LRAMVA Summary'!Q$55:Q$72)+SUM('1.  LRAMVA Summary'!Q$73:Q$74)*(MONTH($E107)-1)/12)*$H107</f>
        <v>0</v>
      </c>
      <c r="W107" s="228">
        <f t="shared" si="49"/>
        <v>0</v>
      </c>
    </row>
    <row r="108" spans="2:23" s="8" customFormat="1">
      <c r="B108" s="66"/>
      <c r="C108" s="9"/>
      <c r="E108" s="211">
        <v>42826</v>
      </c>
      <c r="F108" s="211" t="s">
        <v>184</v>
      </c>
      <c r="G108" s="212" t="s">
        <v>66</v>
      </c>
      <c r="H108" s="237">
        <f>$C$40/12</f>
        <v>9.1666666666666665E-4</v>
      </c>
      <c r="I108" s="227">
        <f>(SUM('1.  LRAMVA Summary'!D$55:D$72)+SUM('1.  LRAMVA Summary'!D$73:D$74)*(MONTH($E108)-1)/12)*$H108</f>
        <v>0</v>
      </c>
      <c r="J108" s="227">
        <f>(SUM('1.  LRAMVA Summary'!E$55:E$72)+SUM('1.  LRAMVA Summary'!E$73:E$74)*(MONTH($E108)-1)/12)*$H108</f>
        <v>0</v>
      </c>
      <c r="K108" s="227">
        <f>(SUM('1.  LRAMVA Summary'!F$55:F$72)+SUM('1.  LRAMVA Summary'!F$73:F$74)*(MONTH($E108)-1)/12)*$H108</f>
        <v>0</v>
      </c>
      <c r="L108" s="227">
        <f>(SUM('1.  LRAMVA Summary'!G$55:G$72)+SUM('1.  LRAMVA Summary'!G$73:G$74)*(MONTH($E108)-1)/12)*$H108</f>
        <v>0</v>
      </c>
      <c r="M108" s="227">
        <f>(SUM('1.  LRAMVA Summary'!H$55:H$72)+SUM('1.  LRAMVA Summary'!H$73:H$74)*(MONTH($E108)-1)/12)*$H108</f>
        <v>0</v>
      </c>
      <c r="N108" s="227">
        <f>(SUM('1.  LRAMVA Summary'!I$55:I$72)+SUM('1.  LRAMVA Summary'!I$73:I$74)*(MONTH($E108)-1)/12)*$H108</f>
        <v>0</v>
      </c>
      <c r="O108" s="227">
        <f>(SUM('1.  LRAMVA Summary'!J$55:J$72)+SUM('1.  LRAMVA Summary'!J$73:J$74)*(MONTH($E108)-1)/12)*$H108</f>
        <v>0</v>
      </c>
      <c r="P108" s="227">
        <f>(SUM('1.  LRAMVA Summary'!K$55:K$72)+SUM('1.  LRAMVA Summary'!K$73:K$74)*(MONTH($E108)-1)/12)*$H108</f>
        <v>0</v>
      </c>
      <c r="Q108" s="227">
        <f>(SUM('1.  LRAMVA Summary'!L$55:L$72)+SUM('1.  LRAMVA Summary'!L$73:L$74)*(MONTH($E108)-1)/12)*$H108</f>
        <v>0</v>
      </c>
      <c r="R108" s="227">
        <f>(SUM('1.  LRAMVA Summary'!M$55:M$72)+SUM('1.  LRAMVA Summary'!M$73:M$74)*(MONTH($E108)-1)/12)*$H108</f>
        <v>0</v>
      </c>
      <c r="S108" s="227">
        <f>(SUM('1.  LRAMVA Summary'!N$55:N$72)+SUM('1.  LRAMVA Summary'!N$73:N$74)*(MONTH($E108)-1)/12)*$H108</f>
        <v>0</v>
      </c>
      <c r="T108" s="227">
        <f>(SUM('1.  LRAMVA Summary'!O$55:O$72)+SUM('1.  LRAMVA Summary'!O$73:O$74)*(MONTH($E108)-1)/12)*$H108</f>
        <v>0</v>
      </c>
      <c r="U108" s="227">
        <f>(SUM('1.  LRAMVA Summary'!P$55:P$72)+SUM('1.  LRAMVA Summary'!P$73:P$74)*(MONTH($E108)-1)/12)*$H108</f>
        <v>0</v>
      </c>
      <c r="V108" s="227">
        <f>(SUM('1.  LRAMVA Summary'!Q$55:Q$72)+SUM('1.  LRAMVA Summary'!Q$73:Q$74)*(MONTH($E108)-1)/12)*$H108</f>
        <v>0</v>
      </c>
      <c r="W108" s="228">
        <f t="shared" si="49"/>
        <v>0</v>
      </c>
    </row>
    <row r="109" spans="2:23" s="9" customFormat="1">
      <c r="B109" s="66"/>
      <c r="E109" s="211">
        <v>42856</v>
      </c>
      <c r="F109" s="211" t="s">
        <v>184</v>
      </c>
      <c r="G109" s="212" t="s">
        <v>66</v>
      </c>
      <c r="H109" s="237">
        <f t="shared" ref="H109:H110" si="50">$C$40/12</f>
        <v>9.1666666666666665E-4</v>
      </c>
      <c r="I109" s="227">
        <f>(SUM('1.  LRAMVA Summary'!D$55:D$72)+SUM('1.  LRAMVA Summary'!D$73:D$74)*(MONTH($E109)-1)/12)*$H109</f>
        <v>0</v>
      </c>
      <c r="J109" s="227">
        <f>(SUM('1.  LRAMVA Summary'!E$55:E$72)+SUM('1.  LRAMVA Summary'!E$73:E$74)*(MONTH($E109)-1)/12)*$H109</f>
        <v>0</v>
      </c>
      <c r="K109" s="227">
        <f>(SUM('1.  LRAMVA Summary'!F$55:F$72)+SUM('1.  LRAMVA Summary'!F$73:F$74)*(MONTH($E109)-1)/12)*$H109</f>
        <v>0</v>
      </c>
      <c r="L109" s="227">
        <f>(SUM('1.  LRAMVA Summary'!G$55:G$72)+SUM('1.  LRAMVA Summary'!G$73:G$74)*(MONTH($E109)-1)/12)*$H109</f>
        <v>0</v>
      </c>
      <c r="M109" s="227">
        <f>(SUM('1.  LRAMVA Summary'!H$55:H$72)+SUM('1.  LRAMVA Summary'!H$73:H$74)*(MONTH($E109)-1)/12)*$H109</f>
        <v>0</v>
      </c>
      <c r="N109" s="227">
        <f>(SUM('1.  LRAMVA Summary'!I$55:I$72)+SUM('1.  LRAMVA Summary'!I$73:I$74)*(MONTH($E109)-1)/12)*$H109</f>
        <v>0</v>
      </c>
      <c r="O109" s="227">
        <f>(SUM('1.  LRAMVA Summary'!J$55:J$72)+SUM('1.  LRAMVA Summary'!J$73:J$74)*(MONTH($E109)-1)/12)*$H109</f>
        <v>0</v>
      </c>
      <c r="P109" s="227">
        <f>(SUM('1.  LRAMVA Summary'!K$55:K$72)+SUM('1.  LRAMVA Summary'!K$73:K$74)*(MONTH($E109)-1)/12)*$H109</f>
        <v>0</v>
      </c>
      <c r="Q109" s="227">
        <f>(SUM('1.  LRAMVA Summary'!L$55:L$72)+SUM('1.  LRAMVA Summary'!L$73:L$74)*(MONTH($E109)-1)/12)*$H109</f>
        <v>0</v>
      </c>
      <c r="R109" s="227">
        <f>(SUM('1.  LRAMVA Summary'!M$55:M$72)+SUM('1.  LRAMVA Summary'!M$73:M$74)*(MONTH($E109)-1)/12)*$H109</f>
        <v>0</v>
      </c>
      <c r="S109" s="227">
        <f>(SUM('1.  LRAMVA Summary'!N$55:N$72)+SUM('1.  LRAMVA Summary'!N$73:N$74)*(MONTH($E109)-1)/12)*$H109</f>
        <v>0</v>
      </c>
      <c r="T109" s="227">
        <f>(SUM('1.  LRAMVA Summary'!O$55:O$72)+SUM('1.  LRAMVA Summary'!O$73:O$74)*(MONTH($E109)-1)/12)*$H109</f>
        <v>0</v>
      </c>
      <c r="U109" s="227">
        <f>(SUM('1.  LRAMVA Summary'!P$55:P$72)+SUM('1.  LRAMVA Summary'!P$73:P$74)*(MONTH($E109)-1)/12)*$H109</f>
        <v>0</v>
      </c>
      <c r="V109" s="227">
        <f>(SUM('1.  LRAMVA Summary'!Q$55:Q$72)+SUM('1.  LRAMVA Summary'!Q$73:Q$74)*(MONTH($E109)-1)/12)*$H109</f>
        <v>0</v>
      </c>
      <c r="W109" s="228">
        <f t="shared" si="49"/>
        <v>0</v>
      </c>
    </row>
    <row r="110" spans="2:23" s="235" customFormat="1">
      <c r="B110" s="66"/>
      <c r="C110" s="9"/>
      <c r="E110" s="211">
        <v>42887</v>
      </c>
      <c r="F110" s="211" t="s">
        <v>184</v>
      </c>
      <c r="G110" s="212" t="s">
        <v>66</v>
      </c>
      <c r="H110" s="237">
        <f t="shared" si="50"/>
        <v>9.1666666666666665E-4</v>
      </c>
      <c r="I110" s="227">
        <f>(SUM('1.  LRAMVA Summary'!D$55:D$72)+SUM('1.  LRAMVA Summary'!D$73:D$74)*(MONTH($E110)-1)/12)*$H110</f>
        <v>0</v>
      </c>
      <c r="J110" s="227">
        <f>(SUM('1.  LRAMVA Summary'!E$55:E$72)+SUM('1.  LRAMVA Summary'!E$73:E$74)*(MONTH($E110)-1)/12)*$H110</f>
        <v>0</v>
      </c>
      <c r="K110" s="227">
        <f>(SUM('1.  LRAMVA Summary'!F$55:F$72)+SUM('1.  LRAMVA Summary'!F$73:F$74)*(MONTH($E110)-1)/12)*$H110</f>
        <v>0</v>
      </c>
      <c r="L110" s="227">
        <f>(SUM('1.  LRAMVA Summary'!G$55:G$72)+SUM('1.  LRAMVA Summary'!G$73:G$74)*(MONTH($E110)-1)/12)*$H110</f>
        <v>0</v>
      </c>
      <c r="M110" s="227">
        <f>(SUM('1.  LRAMVA Summary'!H$55:H$72)+SUM('1.  LRAMVA Summary'!H$73:H$74)*(MONTH($E110)-1)/12)*$H110</f>
        <v>0</v>
      </c>
      <c r="N110" s="227">
        <f>(SUM('1.  LRAMVA Summary'!I$55:I$72)+SUM('1.  LRAMVA Summary'!I$73:I$74)*(MONTH($E110)-1)/12)*$H110</f>
        <v>0</v>
      </c>
      <c r="O110" s="227">
        <f>(SUM('1.  LRAMVA Summary'!J$55:J$72)+SUM('1.  LRAMVA Summary'!J$73:J$74)*(MONTH($E110)-1)/12)*$H110</f>
        <v>0</v>
      </c>
      <c r="P110" s="227">
        <f>(SUM('1.  LRAMVA Summary'!K$55:K$72)+SUM('1.  LRAMVA Summary'!K$73:K$74)*(MONTH($E110)-1)/12)*$H110</f>
        <v>0</v>
      </c>
      <c r="Q110" s="227">
        <f>(SUM('1.  LRAMVA Summary'!L$55:L$72)+SUM('1.  LRAMVA Summary'!L$73:L$74)*(MONTH($E110)-1)/12)*$H110</f>
        <v>0</v>
      </c>
      <c r="R110" s="227">
        <f>(SUM('1.  LRAMVA Summary'!M$55:M$72)+SUM('1.  LRAMVA Summary'!M$73:M$74)*(MONTH($E110)-1)/12)*$H110</f>
        <v>0</v>
      </c>
      <c r="S110" s="227">
        <f>(SUM('1.  LRAMVA Summary'!N$55:N$72)+SUM('1.  LRAMVA Summary'!N$73:N$74)*(MONTH($E110)-1)/12)*$H110</f>
        <v>0</v>
      </c>
      <c r="T110" s="227">
        <f>(SUM('1.  LRAMVA Summary'!O$55:O$72)+SUM('1.  LRAMVA Summary'!O$73:O$74)*(MONTH($E110)-1)/12)*$H110</f>
        <v>0</v>
      </c>
      <c r="U110" s="227">
        <f>(SUM('1.  LRAMVA Summary'!P$55:P$72)+SUM('1.  LRAMVA Summary'!P$73:P$74)*(MONTH($E110)-1)/12)*$H110</f>
        <v>0</v>
      </c>
      <c r="V110" s="227">
        <f>(SUM('1.  LRAMVA Summary'!Q$55:Q$72)+SUM('1.  LRAMVA Summary'!Q$73:Q$74)*(MONTH($E110)-1)/12)*$H110</f>
        <v>0</v>
      </c>
      <c r="W110" s="228">
        <f t="shared" si="49"/>
        <v>0</v>
      </c>
    </row>
    <row r="111" spans="2:23" s="9" customFormat="1">
      <c r="B111" s="66"/>
      <c r="E111" s="211">
        <v>42917</v>
      </c>
      <c r="F111" s="211" t="s">
        <v>184</v>
      </c>
      <c r="G111" s="212" t="s">
        <v>68</v>
      </c>
      <c r="H111" s="237">
        <f>$C$41/12</f>
        <v>9.1666666666666665E-4</v>
      </c>
      <c r="I111" s="227">
        <f>(SUM('1.  LRAMVA Summary'!D$55:D$72)+SUM('1.  LRAMVA Summary'!D$73:D$74)*(MONTH($E111)-1)/12)*$H111</f>
        <v>0</v>
      </c>
      <c r="J111" s="227">
        <f>(SUM('1.  LRAMVA Summary'!E$55:E$72)+SUM('1.  LRAMVA Summary'!E$73:E$74)*(MONTH($E111)-1)/12)*$H111</f>
        <v>0</v>
      </c>
      <c r="K111" s="227">
        <f>(SUM('1.  LRAMVA Summary'!F$55:F$72)+SUM('1.  LRAMVA Summary'!F$73:F$74)*(MONTH($E111)-1)/12)*$H111</f>
        <v>0</v>
      </c>
      <c r="L111" s="227">
        <f>(SUM('1.  LRAMVA Summary'!G$55:G$72)+SUM('1.  LRAMVA Summary'!G$73:G$74)*(MONTH($E111)-1)/12)*$H111</f>
        <v>0</v>
      </c>
      <c r="M111" s="227">
        <f>(SUM('1.  LRAMVA Summary'!H$55:H$72)+SUM('1.  LRAMVA Summary'!H$73:H$74)*(MONTH($E111)-1)/12)*$H111</f>
        <v>0</v>
      </c>
      <c r="N111" s="227">
        <f>(SUM('1.  LRAMVA Summary'!I$55:I$72)+SUM('1.  LRAMVA Summary'!I$73:I$74)*(MONTH($E111)-1)/12)*$H111</f>
        <v>0</v>
      </c>
      <c r="O111" s="227">
        <f>(SUM('1.  LRAMVA Summary'!J$55:J$72)+SUM('1.  LRAMVA Summary'!J$73:J$74)*(MONTH($E111)-1)/12)*$H111</f>
        <v>0</v>
      </c>
      <c r="P111" s="227">
        <f>(SUM('1.  LRAMVA Summary'!K$55:K$72)+SUM('1.  LRAMVA Summary'!K$73:K$74)*(MONTH($E111)-1)/12)*$H111</f>
        <v>0</v>
      </c>
      <c r="Q111" s="227">
        <f>(SUM('1.  LRAMVA Summary'!L$55:L$72)+SUM('1.  LRAMVA Summary'!L$73:L$74)*(MONTH($E111)-1)/12)*$H111</f>
        <v>0</v>
      </c>
      <c r="R111" s="227">
        <f>(SUM('1.  LRAMVA Summary'!M$55:M$72)+SUM('1.  LRAMVA Summary'!M$73:M$74)*(MONTH($E111)-1)/12)*$H111</f>
        <v>0</v>
      </c>
      <c r="S111" s="227">
        <f>(SUM('1.  LRAMVA Summary'!N$55:N$72)+SUM('1.  LRAMVA Summary'!N$73:N$74)*(MONTH($E111)-1)/12)*$H111</f>
        <v>0</v>
      </c>
      <c r="T111" s="227">
        <f>(SUM('1.  LRAMVA Summary'!O$55:O$72)+SUM('1.  LRAMVA Summary'!O$73:O$74)*(MONTH($E111)-1)/12)*$H111</f>
        <v>0</v>
      </c>
      <c r="U111" s="227">
        <f>(SUM('1.  LRAMVA Summary'!P$55:P$72)+SUM('1.  LRAMVA Summary'!P$73:P$74)*(MONTH($E111)-1)/12)*$H111</f>
        <v>0</v>
      </c>
      <c r="V111" s="227">
        <f>(SUM('1.  LRAMVA Summary'!Q$55:Q$72)+SUM('1.  LRAMVA Summary'!Q$73:Q$74)*(MONTH($E111)-1)/12)*$H111</f>
        <v>0</v>
      </c>
      <c r="W111" s="228">
        <f t="shared" si="49"/>
        <v>0</v>
      </c>
    </row>
    <row r="112" spans="2:23" s="9" customFormat="1">
      <c r="B112" s="66"/>
      <c r="E112" s="211">
        <v>42948</v>
      </c>
      <c r="F112" s="211" t="s">
        <v>184</v>
      </c>
      <c r="G112" s="212" t="s">
        <v>68</v>
      </c>
      <c r="H112" s="237">
        <f t="shared" ref="H112:H113" si="51">$C$41/12</f>
        <v>9.1666666666666665E-4</v>
      </c>
      <c r="I112" s="227">
        <f>(SUM('1.  LRAMVA Summary'!D$55:D$72)+SUM('1.  LRAMVA Summary'!D$73:D$74)*(MONTH($E112)-1)/12)*$H112</f>
        <v>0</v>
      </c>
      <c r="J112" s="227">
        <f>(SUM('1.  LRAMVA Summary'!E$55:E$72)+SUM('1.  LRAMVA Summary'!E$73:E$74)*(MONTH($E112)-1)/12)*$H112</f>
        <v>0</v>
      </c>
      <c r="K112" s="227">
        <f>(SUM('1.  LRAMVA Summary'!F$55:F$72)+SUM('1.  LRAMVA Summary'!F$73:F$74)*(MONTH($E112)-1)/12)*$H112</f>
        <v>0</v>
      </c>
      <c r="L112" s="227">
        <f>(SUM('1.  LRAMVA Summary'!G$55:G$72)+SUM('1.  LRAMVA Summary'!G$73:G$74)*(MONTH($E112)-1)/12)*$H112</f>
        <v>0</v>
      </c>
      <c r="M112" s="227">
        <f>(SUM('1.  LRAMVA Summary'!H$55:H$72)+SUM('1.  LRAMVA Summary'!H$73:H$74)*(MONTH($E112)-1)/12)*$H112</f>
        <v>0</v>
      </c>
      <c r="N112" s="227">
        <f>(SUM('1.  LRAMVA Summary'!I$55:I$72)+SUM('1.  LRAMVA Summary'!I$73:I$74)*(MONTH($E112)-1)/12)*$H112</f>
        <v>0</v>
      </c>
      <c r="O112" s="227">
        <f>(SUM('1.  LRAMVA Summary'!J$55:J$72)+SUM('1.  LRAMVA Summary'!J$73:J$74)*(MONTH($E112)-1)/12)*$H112</f>
        <v>0</v>
      </c>
      <c r="P112" s="227">
        <f>(SUM('1.  LRAMVA Summary'!K$55:K$72)+SUM('1.  LRAMVA Summary'!K$73:K$74)*(MONTH($E112)-1)/12)*$H112</f>
        <v>0</v>
      </c>
      <c r="Q112" s="227">
        <f>(SUM('1.  LRAMVA Summary'!L$55:L$72)+SUM('1.  LRAMVA Summary'!L$73:L$74)*(MONTH($E112)-1)/12)*$H112</f>
        <v>0</v>
      </c>
      <c r="R112" s="227">
        <f>(SUM('1.  LRAMVA Summary'!M$55:M$72)+SUM('1.  LRAMVA Summary'!M$73:M$74)*(MONTH($E112)-1)/12)*$H112</f>
        <v>0</v>
      </c>
      <c r="S112" s="227">
        <f>(SUM('1.  LRAMVA Summary'!N$55:N$72)+SUM('1.  LRAMVA Summary'!N$73:N$74)*(MONTH($E112)-1)/12)*$H112</f>
        <v>0</v>
      </c>
      <c r="T112" s="227">
        <f>(SUM('1.  LRAMVA Summary'!O$55:O$72)+SUM('1.  LRAMVA Summary'!O$73:O$74)*(MONTH($E112)-1)/12)*$H112</f>
        <v>0</v>
      </c>
      <c r="U112" s="227">
        <f>(SUM('1.  LRAMVA Summary'!P$55:P$72)+SUM('1.  LRAMVA Summary'!P$73:P$74)*(MONTH($E112)-1)/12)*$H112</f>
        <v>0</v>
      </c>
      <c r="V112" s="227">
        <f>(SUM('1.  LRAMVA Summary'!Q$55:Q$72)+SUM('1.  LRAMVA Summary'!Q$73:Q$74)*(MONTH($E112)-1)/12)*$H112</f>
        <v>0</v>
      </c>
      <c r="W112" s="228">
        <f t="shared" si="49"/>
        <v>0</v>
      </c>
    </row>
    <row r="113" spans="2:23" s="9" customFormat="1">
      <c r="B113" s="66"/>
      <c r="E113" s="211">
        <v>42979</v>
      </c>
      <c r="F113" s="211" t="s">
        <v>184</v>
      </c>
      <c r="G113" s="212" t="s">
        <v>68</v>
      </c>
      <c r="H113" s="237">
        <f t="shared" si="51"/>
        <v>9.1666666666666665E-4</v>
      </c>
      <c r="I113" s="227">
        <f>(SUM('1.  LRAMVA Summary'!D$55:D$72)+SUM('1.  LRAMVA Summary'!D$73:D$74)*(MONTH($E113)-1)/12)*$H113</f>
        <v>0</v>
      </c>
      <c r="J113" s="227">
        <f>(SUM('1.  LRAMVA Summary'!E$55:E$72)+SUM('1.  LRAMVA Summary'!E$73:E$74)*(MONTH($E113)-1)/12)*$H113</f>
        <v>0</v>
      </c>
      <c r="K113" s="227">
        <f>(SUM('1.  LRAMVA Summary'!F$55:F$72)+SUM('1.  LRAMVA Summary'!F$73:F$74)*(MONTH($E113)-1)/12)*$H113</f>
        <v>0</v>
      </c>
      <c r="L113" s="227">
        <f>(SUM('1.  LRAMVA Summary'!G$55:G$72)+SUM('1.  LRAMVA Summary'!G$73:G$74)*(MONTH($E113)-1)/12)*$H113</f>
        <v>0</v>
      </c>
      <c r="M113" s="227">
        <f>(SUM('1.  LRAMVA Summary'!H$55:H$72)+SUM('1.  LRAMVA Summary'!H$73:H$74)*(MONTH($E113)-1)/12)*$H113</f>
        <v>0</v>
      </c>
      <c r="N113" s="227">
        <f>(SUM('1.  LRAMVA Summary'!I$55:I$72)+SUM('1.  LRAMVA Summary'!I$73:I$74)*(MONTH($E113)-1)/12)*$H113</f>
        <v>0</v>
      </c>
      <c r="O113" s="227">
        <f>(SUM('1.  LRAMVA Summary'!J$55:J$72)+SUM('1.  LRAMVA Summary'!J$73:J$74)*(MONTH($E113)-1)/12)*$H113</f>
        <v>0</v>
      </c>
      <c r="P113" s="227">
        <f>(SUM('1.  LRAMVA Summary'!K$55:K$72)+SUM('1.  LRAMVA Summary'!K$73:K$74)*(MONTH($E113)-1)/12)*$H113</f>
        <v>0</v>
      </c>
      <c r="Q113" s="227">
        <f>(SUM('1.  LRAMVA Summary'!L$55:L$72)+SUM('1.  LRAMVA Summary'!L$73:L$74)*(MONTH($E113)-1)/12)*$H113</f>
        <v>0</v>
      </c>
      <c r="R113" s="227">
        <f>(SUM('1.  LRAMVA Summary'!M$55:M$72)+SUM('1.  LRAMVA Summary'!M$73:M$74)*(MONTH($E113)-1)/12)*$H113</f>
        <v>0</v>
      </c>
      <c r="S113" s="227">
        <f>(SUM('1.  LRAMVA Summary'!N$55:N$72)+SUM('1.  LRAMVA Summary'!N$73:N$74)*(MONTH($E113)-1)/12)*$H113</f>
        <v>0</v>
      </c>
      <c r="T113" s="227">
        <f>(SUM('1.  LRAMVA Summary'!O$55:O$72)+SUM('1.  LRAMVA Summary'!O$73:O$74)*(MONTH($E113)-1)/12)*$H113</f>
        <v>0</v>
      </c>
      <c r="U113" s="227">
        <f>(SUM('1.  LRAMVA Summary'!P$55:P$72)+SUM('1.  LRAMVA Summary'!P$73:P$74)*(MONTH($E113)-1)/12)*$H113</f>
        <v>0</v>
      </c>
      <c r="V113" s="227">
        <f>(SUM('1.  LRAMVA Summary'!Q$55:Q$72)+SUM('1.  LRAMVA Summary'!Q$73:Q$74)*(MONTH($E113)-1)/12)*$H113</f>
        <v>0</v>
      </c>
      <c r="W113" s="228">
        <f t="shared" si="49"/>
        <v>0</v>
      </c>
    </row>
    <row r="114" spans="2:23" s="9" customFormat="1">
      <c r="B114" s="66"/>
      <c r="E114" s="211">
        <v>43009</v>
      </c>
      <c r="F114" s="211" t="s">
        <v>184</v>
      </c>
      <c r="G114" s="212" t="s">
        <v>69</v>
      </c>
      <c r="H114" s="237">
        <f>$C$42/12</f>
        <v>1.25E-3</v>
      </c>
      <c r="I114" s="227">
        <f>(SUM('1.  LRAMVA Summary'!D$55:D$72)+SUM('1.  LRAMVA Summary'!D$73:D$74)*(MONTH($E114)-1)/12)*$H114</f>
        <v>0</v>
      </c>
      <c r="J114" s="227">
        <f>(SUM('1.  LRAMVA Summary'!E$55:E$72)+SUM('1.  LRAMVA Summary'!E$73:E$74)*(MONTH($E114)-1)/12)*$H114</f>
        <v>0</v>
      </c>
      <c r="K114" s="227">
        <f>(SUM('1.  LRAMVA Summary'!F$55:F$72)+SUM('1.  LRAMVA Summary'!F$73:F$74)*(MONTH($E114)-1)/12)*$H114</f>
        <v>0</v>
      </c>
      <c r="L114" s="227">
        <f>(SUM('1.  LRAMVA Summary'!G$55:G$72)+SUM('1.  LRAMVA Summary'!G$73:G$74)*(MONTH($E114)-1)/12)*$H114</f>
        <v>0</v>
      </c>
      <c r="M114" s="227">
        <f>(SUM('1.  LRAMVA Summary'!H$55:H$72)+SUM('1.  LRAMVA Summary'!H$73:H$74)*(MONTH($E114)-1)/12)*$H114</f>
        <v>0</v>
      </c>
      <c r="N114" s="227">
        <f>(SUM('1.  LRAMVA Summary'!I$55:I$72)+SUM('1.  LRAMVA Summary'!I$73:I$74)*(MONTH($E114)-1)/12)*$H114</f>
        <v>0</v>
      </c>
      <c r="O114" s="227">
        <f>(SUM('1.  LRAMVA Summary'!J$55:J$72)+SUM('1.  LRAMVA Summary'!J$73:J$74)*(MONTH($E114)-1)/12)*$H114</f>
        <v>0</v>
      </c>
      <c r="P114" s="227">
        <f>(SUM('1.  LRAMVA Summary'!K$55:K$72)+SUM('1.  LRAMVA Summary'!K$73:K$74)*(MONTH($E114)-1)/12)*$H114</f>
        <v>0</v>
      </c>
      <c r="Q114" s="227">
        <f>(SUM('1.  LRAMVA Summary'!L$55:L$72)+SUM('1.  LRAMVA Summary'!L$73:L$74)*(MONTH($E114)-1)/12)*$H114</f>
        <v>0</v>
      </c>
      <c r="R114" s="227">
        <f>(SUM('1.  LRAMVA Summary'!M$55:M$72)+SUM('1.  LRAMVA Summary'!M$73:M$74)*(MONTH($E114)-1)/12)*$H114</f>
        <v>0</v>
      </c>
      <c r="S114" s="227">
        <f>(SUM('1.  LRAMVA Summary'!N$55:N$72)+SUM('1.  LRAMVA Summary'!N$73:N$74)*(MONTH($E114)-1)/12)*$H114</f>
        <v>0</v>
      </c>
      <c r="T114" s="227">
        <f>(SUM('1.  LRAMVA Summary'!O$55:O$72)+SUM('1.  LRAMVA Summary'!O$73:O$74)*(MONTH($E114)-1)/12)*$H114</f>
        <v>0</v>
      </c>
      <c r="U114" s="227">
        <f>(SUM('1.  LRAMVA Summary'!P$55:P$72)+SUM('1.  LRAMVA Summary'!P$73:P$74)*(MONTH($E114)-1)/12)*$H114</f>
        <v>0</v>
      </c>
      <c r="V114" s="227">
        <f>(SUM('1.  LRAMVA Summary'!Q$55:Q$72)+SUM('1.  LRAMVA Summary'!Q$73:Q$74)*(MONTH($E114)-1)/12)*$H114</f>
        <v>0</v>
      </c>
      <c r="W114" s="228">
        <f t="shared" si="49"/>
        <v>0</v>
      </c>
    </row>
    <row r="115" spans="2:23" s="9" customFormat="1">
      <c r="B115" s="236"/>
      <c r="C115" s="8"/>
      <c r="E115" s="211">
        <v>43040</v>
      </c>
      <c r="F115" s="211" t="s">
        <v>184</v>
      </c>
      <c r="G115" s="212" t="s">
        <v>69</v>
      </c>
      <c r="H115" s="237">
        <f t="shared" ref="H115:H116" si="52">$C$42/12</f>
        <v>1.25E-3</v>
      </c>
      <c r="I115" s="227">
        <f>(SUM('1.  LRAMVA Summary'!D$55:D$72)+SUM('1.  LRAMVA Summary'!D$73:D$74)*(MONTH($E115)-1)/12)*$H115</f>
        <v>0</v>
      </c>
      <c r="J115" s="227">
        <f>(SUM('1.  LRAMVA Summary'!E$55:E$72)+SUM('1.  LRAMVA Summary'!E$73:E$74)*(MONTH($E115)-1)/12)*$H115</f>
        <v>0</v>
      </c>
      <c r="K115" s="227">
        <f>(SUM('1.  LRAMVA Summary'!F$55:F$72)+SUM('1.  LRAMVA Summary'!F$73:F$74)*(MONTH($E115)-1)/12)*$H115</f>
        <v>0</v>
      </c>
      <c r="L115" s="227">
        <f>(SUM('1.  LRAMVA Summary'!G$55:G$72)+SUM('1.  LRAMVA Summary'!G$73:G$74)*(MONTH($E115)-1)/12)*$H115</f>
        <v>0</v>
      </c>
      <c r="M115" s="227">
        <f>(SUM('1.  LRAMVA Summary'!H$55:H$72)+SUM('1.  LRAMVA Summary'!H$73:H$74)*(MONTH($E115)-1)/12)*$H115</f>
        <v>0</v>
      </c>
      <c r="N115" s="227">
        <f>(SUM('1.  LRAMVA Summary'!I$55:I$72)+SUM('1.  LRAMVA Summary'!I$73:I$74)*(MONTH($E115)-1)/12)*$H115</f>
        <v>0</v>
      </c>
      <c r="O115" s="227">
        <f>(SUM('1.  LRAMVA Summary'!J$55:J$72)+SUM('1.  LRAMVA Summary'!J$73:J$74)*(MONTH($E115)-1)/12)*$H115</f>
        <v>0</v>
      </c>
      <c r="P115" s="227">
        <f>(SUM('1.  LRAMVA Summary'!K$55:K$72)+SUM('1.  LRAMVA Summary'!K$73:K$74)*(MONTH($E115)-1)/12)*$H115</f>
        <v>0</v>
      </c>
      <c r="Q115" s="227">
        <f>(SUM('1.  LRAMVA Summary'!L$55:L$72)+SUM('1.  LRAMVA Summary'!L$73:L$74)*(MONTH($E115)-1)/12)*$H115</f>
        <v>0</v>
      </c>
      <c r="R115" s="227">
        <f>(SUM('1.  LRAMVA Summary'!M$55:M$72)+SUM('1.  LRAMVA Summary'!M$73:M$74)*(MONTH($E115)-1)/12)*$H115</f>
        <v>0</v>
      </c>
      <c r="S115" s="227">
        <f>(SUM('1.  LRAMVA Summary'!N$55:N$72)+SUM('1.  LRAMVA Summary'!N$73:N$74)*(MONTH($E115)-1)/12)*$H115</f>
        <v>0</v>
      </c>
      <c r="T115" s="227">
        <f>(SUM('1.  LRAMVA Summary'!O$55:O$72)+SUM('1.  LRAMVA Summary'!O$73:O$74)*(MONTH($E115)-1)/12)*$H115</f>
        <v>0</v>
      </c>
      <c r="U115" s="227">
        <f>(SUM('1.  LRAMVA Summary'!P$55:P$72)+SUM('1.  LRAMVA Summary'!P$73:P$74)*(MONTH($E115)-1)/12)*$H115</f>
        <v>0</v>
      </c>
      <c r="V115" s="227">
        <f>(SUM('1.  LRAMVA Summary'!Q$55:Q$72)+SUM('1.  LRAMVA Summary'!Q$73:Q$74)*(MONTH($E115)-1)/12)*$H115</f>
        <v>0</v>
      </c>
      <c r="W115" s="228">
        <f t="shared" si="49"/>
        <v>0</v>
      </c>
    </row>
    <row r="116" spans="2:23" s="9" customFormat="1">
      <c r="B116" s="66"/>
      <c r="E116" s="211">
        <v>43070</v>
      </c>
      <c r="F116" s="211" t="s">
        <v>184</v>
      </c>
      <c r="G116" s="212" t="s">
        <v>69</v>
      </c>
      <c r="H116" s="237">
        <f t="shared" si="52"/>
        <v>1.25E-3</v>
      </c>
      <c r="I116" s="227">
        <f>(SUM('1.  LRAMVA Summary'!D$55:D$72)+SUM('1.  LRAMVA Summary'!D$73:D$74)*(MONTH($E116)-1)/12)*$H116</f>
        <v>0</v>
      </c>
      <c r="J116" s="227">
        <f>(SUM('1.  LRAMVA Summary'!E$55:E$72)+SUM('1.  LRAMVA Summary'!E$73:E$74)*(MONTH($E116)-1)/12)*$H116</f>
        <v>0</v>
      </c>
      <c r="K116" s="227">
        <f>(SUM('1.  LRAMVA Summary'!F$55:F$72)+SUM('1.  LRAMVA Summary'!F$73:F$74)*(MONTH($E116)-1)/12)*$H116</f>
        <v>0</v>
      </c>
      <c r="L116" s="227">
        <f>(SUM('1.  LRAMVA Summary'!G$55:G$72)+SUM('1.  LRAMVA Summary'!G$73:G$74)*(MONTH($E116)-1)/12)*$H116</f>
        <v>0</v>
      </c>
      <c r="M116" s="227">
        <f>(SUM('1.  LRAMVA Summary'!H$55:H$72)+SUM('1.  LRAMVA Summary'!H$73:H$74)*(MONTH($E116)-1)/12)*$H116</f>
        <v>0</v>
      </c>
      <c r="N116" s="227">
        <f>(SUM('1.  LRAMVA Summary'!I$55:I$72)+SUM('1.  LRAMVA Summary'!I$73:I$74)*(MONTH($E116)-1)/12)*$H116</f>
        <v>0</v>
      </c>
      <c r="O116" s="227">
        <f>(SUM('1.  LRAMVA Summary'!J$55:J$72)+SUM('1.  LRAMVA Summary'!J$73:J$74)*(MONTH($E116)-1)/12)*$H116</f>
        <v>0</v>
      </c>
      <c r="P116" s="227">
        <f>(SUM('1.  LRAMVA Summary'!K$55:K$72)+SUM('1.  LRAMVA Summary'!K$73:K$74)*(MONTH($E116)-1)/12)*$H116</f>
        <v>0</v>
      </c>
      <c r="Q116" s="227">
        <f>(SUM('1.  LRAMVA Summary'!L$55:L$72)+SUM('1.  LRAMVA Summary'!L$73:L$74)*(MONTH($E116)-1)/12)*$H116</f>
        <v>0</v>
      </c>
      <c r="R116" s="227">
        <f>(SUM('1.  LRAMVA Summary'!M$55:M$72)+SUM('1.  LRAMVA Summary'!M$73:M$74)*(MONTH($E116)-1)/12)*$H116</f>
        <v>0</v>
      </c>
      <c r="S116" s="227">
        <f>(SUM('1.  LRAMVA Summary'!N$55:N$72)+SUM('1.  LRAMVA Summary'!N$73:N$74)*(MONTH($E116)-1)/12)*$H116</f>
        <v>0</v>
      </c>
      <c r="T116" s="227">
        <f>(SUM('1.  LRAMVA Summary'!O$55:O$72)+SUM('1.  LRAMVA Summary'!O$73:O$74)*(MONTH($E116)-1)/12)*$H116</f>
        <v>0</v>
      </c>
      <c r="U116" s="227">
        <f>(SUM('1.  LRAMVA Summary'!P$55:P$72)+SUM('1.  LRAMVA Summary'!P$73:P$74)*(MONTH($E116)-1)/12)*$H116</f>
        <v>0</v>
      </c>
      <c r="V116" s="227">
        <f>(SUM('1.  LRAMVA Summary'!Q$55:Q$72)+SUM('1.  LRAMVA Summary'!Q$73:Q$74)*(MONTH($E116)-1)/12)*$H116</f>
        <v>0</v>
      </c>
      <c r="W116" s="228">
        <f t="shared" si="49"/>
        <v>0</v>
      </c>
    </row>
    <row r="117" spans="2:23" s="9" customFormat="1" ht="15.75" thickBot="1">
      <c r="B117" s="234"/>
      <c r="C117" s="235"/>
      <c r="E117" s="213" t="s">
        <v>464</v>
      </c>
      <c r="F117" s="213"/>
      <c r="G117" s="214"/>
      <c r="H117" s="215"/>
      <c r="I117" s="216">
        <f>SUM(I104:I116)</f>
        <v>0</v>
      </c>
      <c r="J117" s="216">
        <f>SUM(J104:J116)</f>
        <v>0</v>
      </c>
      <c r="K117" s="216">
        <f t="shared" ref="K117:O117" si="53">SUM(K104:K116)</f>
        <v>0</v>
      </c>
      <c r="L117" s="216">
        <f t="shared" si="53"/>
        <v>0</v>
      </c>
      <c r="M117" s="216">
        <f t="shared" si="53"/>
        <v>0</v>
      </c>
      <c r="N117" s="216">
        <f t="shared" si="53"/>
        <v>0</v>
      </c>
      <c r="O117" s="216">
        <f t="shared" si="53"/>
        <v>0</v>
      </c>
      <c r="P117" s="216">
        <f t="shared" ref="P117:V117" si="54">SUM(P104:P116)</f>
        <v>0</v>
      </c>
      <c r="Q117" s="216">
        <f t="shared" si="54"/>
        <v>0</v>
      </c>
      <c r="R117" s="216">
        <f t="shared" si="54"/>
        <v>0</v>
      </c>
      <c r="S117" s="216">
        <f t="shared" si="54"/>
        <v>0</v>
      </c>
      <c r="T117" s="216">
        <f t="shared" si="54"/>
        <v>0</v>
      </c>
      <c r="U117" s="216">
        <f t="shared" si="54"/>
        <v>0</v>
      </c>
      <c r="V117" s="216">
        <f t="shared" si="54"/>
        <v>0</v>
      </c>
      <c r="W117" s="216">
        <f>SUM(W104:W116)</f>
        <v>0</v>
      </c>
    </row>
    <row r="118" spans="2:23" s="9" customFormat="1" ht="15.75" thickTop="1">
      <c r="B118" s="66"/>
      <c r="E118" s="217" t="s">
        <v>67</v>
      </c>
      <c r="F118" s="217"/>
      <c r="G118" s="218"/>
      <c r="H118" s="219"/>
      <c r="I118" s="220"/>
      <c r="J118" s="220"/>
      <c r="K118" s="220"/>
      <c r="L118" s="220"/>
      <c r="M118" s="220"/>
      <c r="N118" s="220"/>
      <c r="O118" s="220"/>
      <c r="P118" s="220"/>
      <c r="Q118" s="220"/>
      <c r="R118" s="220"/>
      <c r="S118" s="220"/>
      <c r="T118" s="220"/>
      <c r="U118" s="220"/>
      <c r="V118" s="220"/>
      <c r="W118" s="221"/>
    </row>
    <row r="119" spans="2:23" s="9" customFormat="1">
      <c r="B119" s="66"/>
      <c r="E119" s="222" t="s">
        <v>430</v>
      </c>
      <c r="F119" s="222"/>
      <c r="G119" s="223"/>
      <c r="H119" s="224"/>
      <c r="I119" s="225">
        <f>I117+I118</f>
        <v>0</v>
      </c>
      <c r="J119" s="225">
        <f t="shared" ref="J119" si="55">J117+J118</f>
        <v>0</v>
      </c>
      <c r="K119" s="225">
        <f t="shared" ref="K119" si="56">K117+K118</f>
        <v>0</v>
      </c>
      <c r="L119" s="225">
        <f t="shared" ref="L119" si="57">L117+L118</f>
        <v>0</v>
      </c>
      <c r="M119" s="225">
        <f t="shared" ref="M119" si="58">M117+M118</f>
        <v>0</v>
      </c>
      <c r="N119" s="225">
        <f t="shared" ref="N119" si="59">N117+N118</f>
        <v>0</v>
      </c>
      <c r="O119" s="225">
        <f t="shared" ref="O119:V119" si="60">O117+O118</f>
        <v>0</v>
      </c>
      <c r="P119" s="225">
        <f t="shared" si="60"/>
        <v>0</v>
      </c>
      <c r="Q119" s="225">
        <f t="shared" si="60"/>
        <v>0</v>
      </c>
      <c r="R119" s="225">
        <f t="shared" si="60"/>
        <v>0</v>
      </c>
      <c r="S119" s="225">
        <f t="shared" si="60"/>
        <v>0</v>
      </c>
      <c r="T119" s="225">
        <f t="shared" si="60"/>
        <v>0</v>
      </c>
      <c r="U119" s="225">
        <f t="shared" si="60"/>
        <v>0</v>
      </c>
      <c r="V119" s="225">
        <f t="shared" si="60"/>
        <v>0</v>
      </c>
      <c r="W119" s="225">
        <f t="shared" ref="W119" si="61">W117+W118</f>
        <v>0</v>
      </c>
    </row>
    <row r="120" spans="2:23" s="9" customFormat="1">
      <c r="B120" s="66"/>
      <c r="E120" s="211">
        <v>43101</v>
      </c>
      <c r="F120" s="211" t="s">
        <v>185</v>
      </c>
      <c r="G120" s="212" t="s">
        <v>65</v>
      </c>
      <c r="H120" s="237">
        <f>$C$43/12</f>
        <v>1.25E-3</v>
      </c>
      <c r="I120" s="227">
        <f>(SUM('1.  LRAMVA Summary'!D$55:D$75)+SUM('1.  LRAMVA Summary'!D$76:D$77)*(MONTH($E120)-1)/12)*$H120</f>
        <v>0</v>
      </c>
      <c r="J120" s="227">
        <f>(SUM('1.  LRAMVA Summary'!E$55:E$75)+SUM('1.  LRAMVA Summary'!E$76:E$77)*(MONTH($E120)-1)/12)*$H120</f>
        <v>0</v>
      </c>
      <c r="K120" s="227">
        <f>(SUM('1.  LRAMVA Summary'!F$55:F$75)+SUM('1.  LRAMVA Summary'!F$76:F$77)*(MONTH($E120)-1)/12)*$H120</f>
        <v>0</v>
      </c>
      <c r="L120" s="227">
        <f>(SUM('1.  LRAMVA Summary'!G$55:G$75)+SUM('1.  LRAMVA Summary'!G$76:G$77)*(MONTH($E120)-1)/12)*$H120</f>
        <v>0</v>
      </c>
      <c r="M120" s="227">
        <f>(SUM('1.  LRAMVA Summary'!H$55:H$75)+SUM('1.  LRAMVA Summary'!H$76:H$77)*(MONTH($E120)-1)/12)*$H120</f>
        <v>0</v>
      </c>
      <c r="N120" s="227">
        <f>(SUM('1.  LRAMVA Summary'!I$55:I$75)+SUM('1.  LRAMVA Summary'!I$76:I$77)*(MONTH($E120)-1)/12)*$H120</f>
        <v>0</v>
      </c>
      <c r="O120" s="227">
        <f>(SUM('1.  LRAMVA Summary'!J$55:J$75)+SUM('1.  LRAMVA Summary'!J$76:J$77)*(MONTH($E120)-1)/12)*$H120</f>
        <v>0</v>
      </c>
      <c r="P120" s="227">
        <f>(SUM('1.  LRAMVA Summary'!K$55:K$75)+SUM('1.  LRAMVA Summary'!K$76:K$77)*(MONTH($E120)-1)/12)*$H120</f>
        <v>0</v>
      </c>
      <c r="Q120" s="227">
        <f>(SUM('1.  LRAMVA Summary'!L$55:L$75)+SUM('1.  LRAMVA Summary'!L$76:L$77)*(MONTH($E120)-1)/12)*$H120</f>
        <v>0</v>
      </c>
      <c r="R120" s="227">
        <f>(SUM('1.  LRAMVA Summary'!M$55:M$75)+SUM('1.  LRAMVA Summary'!M$76:M$77)*(MONTH($E120)-1)/12)*$H120</f>
        <v>0</v>
      </c>
      <c r="S120" s="227">
        <f>(SUM('1.  LRAMVA Summary'!N$55:N$75)+SUM('1.  LRAMVA Summary'!N$76:N$77)*(MONTH($E120)-1)/12)*$H120</f>
        <v>0</v>
      </c>
      <c r="T120" s="227">
        <f>(SUM('1.  LRAMVA Summary'!O$55:O$75)+SUM('1.  LRAMVA Summary'!O$76:O$77)*(MONTH($E120)-1)/12)*$H120</f>
        <v>0</v>
      </c>
      <c r="U120" s="227">
        <f>(SUM('1.  LRAMVA Summary'!P$55:P$75)+SUM('1.  LRAMVA Summary'!P$76:P$77)*(MONTH($E120)-1)/12)*$H120</f>
        <v>0</v>
      </c>
      <c r="V120" s="227">
        <f>(SUM('1.  LRAMVA Summary'!Q$55:Q$75)+SUM('1.  LRAMVA Summary'!Q$76:Q$77)*(MONTH($E120)-1)/12)*$H120</f>
        <v>0</v>
      </c>
      <c r="W120" s="228">
        <f>SUM(I120:V120)</f>
        <v>0</v>
      </c>
    </row>
    <row r="121" spans="2:23" s="9" customFormat="1">
      <c r="B121" s="66"/>
      <c r="E121" s="211">
        <v>43132</v>
      </c>
      <c r="F121" s="211" t="s">
        <v>185</v>
      </c>
      <c r="G121" s="212" t="s">
        <v>65</v>
      </c>
      <c r="H121" s="237">
        <f t="shared" ref="H121:H122" si="62">$C$43/12</f>
        <v>1.25E-3</v>
      </c>
      <c r="I121" s="227">
        <f>(SUM('1.  LRAMVA Summary'!D$55:D$75)+SUM('1.  LRAMVA Summary'!D$76:D$77)*(MONTH($E121)-1)/12)*$H121</f>
        <v>0</v>
      </c>
      <c r="J121" s="227">
        <f>(SUM('1.  LRAMVA Summary'!E$55:E$75)+SUM('1.  LRAMVA Summary'!E$76:E$77)*(MONTH($E121)-1)/12)*$H121</f>
        <v>0</v>
      </c>
      <c r="K121" s="227">
        <f>(SUM('1.  LRAMVA Summary'!F$55:F$75)+SUM('1.  LRAMVA Summary'!F$76:F$77)*(MONTH($E121)-1)/12)*$H121</f>
        <v>0</v>
      </c>
      <c r="L121" s="227">
        <f>(SUM('1.  LRAMVA Summary'!G$55:G$75)+SUM('1.  LRAMVA Summary'!G$76:G$77)*(MONTH($E121)-1)/12)*$H121</f>
        <v>0</v>
      </c>
      <c r="M121" s="227">
        <f>(SUM('1.  LRAMVA Summary'!H$55:H$75)+SUM('1.  LRAMVA Summary'!H$76:H$77)*(MONTH($E121)-1)/12)*$H121</f>
        <v>0</v>
      </c>
      <c r="N121" s="227">
        <f>(SUM('1.  LRAMVA Summary'!I$55:I$75)+SUM('1.  LRAMVA Summary'!I$76:I$77)*(MONTH($E121)-1)/12)*$H121</f>
        <v>0</v>
      </c>
      <c r="O121" s="227">
        <f>(SUM('1.  LRAMVA Summary'!J$55:J$75)+SUM('1.  LRAMVA Summary'!J$76:J$77)*(MONTH($E121)-1)/12)*$H121</f>
        <v>0</v>
      </c>
      <c r="P121" s="227">
        <f>(SUM('1.  LRAMVA Summary'!K$55:K$75)+SUM('1.  LRAMVA Summary'!K$76:K$77)*(MONTH($E121)-1)/12)*$H121</f>
        <v>0</v>
      </c>
      <c r="Q121" s="227">
        <f>(SUM('1.  LRAMVA Summary'!L$55:L$75)+SUM('1.  LRAMVA Summary'!L$76:L$77)*(MONTH($E121)-1)/12)*$H121</f>
        <v>0</v>
      </c>
      <c r="R121" s="227">
        <f>(SUM('1.  LRAMVA Summary'!M$55:M$75)+SUM('1.  LRAMVA Summary'!M$76:M$77)*(MONTH($E121)-1)/12)*$H121</f>
        <v>0</v>
      </c>
      <c r="S121" s="227">
        <f>(SUM('1.  LRAMVA Summary'!N$55:N$75)+SUM('1.  LRAMVA Summary'!N$76:N$77)*(MONTH($E121)-1)/12)*$H121</f>
        <v>0</v>
      </c>
      <c r="T121" s="227">
        <f>(SUM('1.  LRAMVA Summary'!O$55:O$75)+SUM('1.  LRAMVA Summary'!O$76:O$77)*(MONTH($E121)-1)/12)*$H121</f>
        <v>0</v>
      </c>
      <c r="U121" s="227">
        <f>(SUM('1.  LRAMVA Summary'!P$55:P$75)+SUM('1.  LRAMVA Summary'!P$76:P$77)*(MONTH($E121)-1)/12)*$H121</f>
        <v>0</v>
      </c>
      <c r="V121" s="227">
        <f>(SUM('1.  LRAMVA Summary'!Q$55:Q$75)+SUM('1.  LRAMVA Summary'!Q$76:Q$77)*(MONTH($E121)-1)/12)*$H121</f>
        <v>0</v>
      </c>
      <c r="W121" s="228">
        <f t="shared" ref="W121:W131" si="63">SUM(I121:V121)</f>
        <v>0</v>
      </c>
    </row>
    <row r="122" spans="2:23" s="9" customFormat="1">
      <c r="B122" s="66"/>
      <c r="E122" s="211">
        <v>43160</v>
      </c>
      <c r="F122" s="211" t="s">
        <v>185</v>
      </c>
      <c r="G122" s="212" t="s">
        <v>65</v>
      </c>
      <c r="H122" s="237">
        <f t="shared" si="62"/>
        <v>1.25E-3</v>
      </c>
      <c r="I122" s="227">
        <f>(SUM('1.  LRAMVA Summary'!D$55:D$75)+SUM('1.  LRAMVA Summary'!D$76:D$77)*(MONTH($E122)-1)/12)*$H122</f>
        <v>0</v>
      </c>
      <c r="J122" s="227">
        <f>(SUM('1.  LRAMVA Summary'!E$55:E$75)+SUM('1.  LRAMVA Summary'!E$76:E$77)*(MONTH($E122)-1)/12)*$H122</f>
        <v>0</v>
      </c>
      <c r="K122" s="227">
        <f>(SUM('1.  LRAMVA Summary'!F$55:F$75)+SUM('1.  LRAMVA Summary'!F$76:F$77)*(MONTH($E122)-1)/12)*$H122</f>
        <v>0</v>
      </c>
      <c r="L122" s="227">
        <f>(SUM('1.  LRAMVA Summary'!G$55:G$75)+SUM('1.  LRAMVA Summary'!G$76:G$77)*(MONTH($E122)-1)/12)*$H122</f>
        <v>0</v>
      </c>
      <c r="M122" s="227">
        <f>(SUM('1.  LRAMVA Summary'!H$55:H$75)+SUM('1.  LRAMVA Summary'!H$76:H$77)*(MONTH($E122)-1)/12)*$H122</f>
        <v>0</v>
      </c>
      <c r="N122" s="227">
        <f>(SUM('1.  LRAMVA Summary'!I$55:I$75)+SUM('1.  LRAMVA Summary'!I$76:I$77)*(MONTH($E122)-1)/12)*$H122</f>
        <v>0</v>
      </c>
      <c r="O122" s="227">
        <f>(SUM('1.  LRAMVA Summary'!J$55:J$75)+SUM('1.  LRAMVA Summary'!J$76:J$77)*(MONTH($E122)-1)/12)*$H122</f>
        <v>0</v>
      </c>
      <c r="P122" s="227">
        <f>(SUM('1.  LRAMVA Summary'!K$55:K$75)+SUM('1.  LRAMVA Summary'!K$76:K$77)*(MONTH($E122)-1)/12)*$H122</f>
        <v>0</v>
      </c>
      <c r="Q122" s="227">
        <f>(SUM('1.  LRAMVA Summary'!L$55:L$75)+SUM('1.  LRAMVA Summary'!L$76:L$77)*(MONTH($E122)-1)/12)*$H122</f>
        <v>0</v>
      </c>
      <c r="R122" s="227">
        <f>(SUM('1.  LRAMVA Summary'!M$55:M$75)+SUM('1.  LRAMVA Summary'!M$76:M$77)*(MONTH($E122)-1)/12)*$H122</f>
        <v>0</v>
      </c>
      <c r="S122" s="227">
        <f>(SUM('1.  LRAMVA Summary'!N$55:N$75)+SUM('1.  LRAMVA Summary'!N$76:N$77)*(MONTH($E122)-1)/12)*$H122</f>
        <v>0</v>
      </c>
      <c r="T122" s="227">
        <f>(SUM('1.  LRAMVA Summary'!O$55:O$75)+SUM('1.  LRAMVA Summary'!O$76:O$77)*(MONTH($E122)-1)/12)*$H122</f>
        <v>0</v>
      </c>
      <c r="U122" s="227">
        <f>(SUM('1.  LRAMVA Summary'!P$55:P$75)+SUM('1.  LRAMVA Summary'!P$76:P$77)*(MONTH($E122)-1)/12)*$H122</f>
        <v>0</v>
      </c>
      <c r="V122" s="227">
        <f>(SUM('1.  LRAMVA Summary'!Q$55:Q$75)+SUM('1.  LRAMVA Summary'!Q$76:Q$77)*(MONTH($E122)-1)/12)*$H122</f>
        <v>0</v>
      </c>
      <c r="W122" s="228">
        <f t="shared" si="63"/>
        <v>0</v>
      </c>
    </row>
    <row r="123" spans="2:23" s="8" customFormat="1">
      <c r="B123" s="66"/>
      <c r="C123" s="9"/>
      <c r="E123" s="211">
        <v>43191</v>
      </c>
      <c r="F123" s="211" t="s">
        <v>185</v>
      </c>
      <c r="G123" s="212" t="s">
        <v>66</v>
      </c>
      <c r="H123" s="237">
        <f>$C$44/12</f>
        <v>1.575E-3</v>
      </c>
      <c r="I123" s="227">
        <f>(SUM('1.  LRAMVA Summary'!D$55:D$75)+SUM('1.  LRAMVA Summary'!D$76:D$77)*(MONTH($E123)-1)/12)*$H123</f>
        <v>0</v>
      </c>
      <c r="J123" s="227">
        <f>(SUM('1.  LRAMVA Summary'!E$55:E$75)+SUM('1.  LRAMVA Summary'!E$76:E$77)*(MONTH($E123)-1)/12)*$H123</f>
        <v>0</v>
      </c>
      <c r="K123" s="227">
        <f>(SUM('1.  LRAMVA Summary'!F$55:F$75)+SUM('1.  LRAMVA Summary'!F$76:F$77)*(MONTH($E123)-1)/12)*$H123</f>
        <v>0</v>
      </c>
      <c r="L123" s="227">
        <f>(SUM('1.  LRAMVA Summary'!G$55:G$75)+SUM('1.  LRAMVA Summary'!G$76:G$77)*(MONTH($E123)-1)/12)*$H123</f>
        <v>0</v>
      </c>
      <c r="M123" s="227">
        <f>(SUM('1.  LRAMVA Summary'!H$55:H$75)+SUM('1.  LRAMVA Summary'!H$76:H$77)*(MONTH($E123)-1)/12)*$H123</f>
        <v>0</v>
      </c>
      <c r="N123" s="227">
        <f>(SUM('1.  LRAMVA Summary'!I$55:I$75)+SUM('1.  LRAMVA Summary'!I$76:I$77)*(MONTH($E123)-1)/12)*$H123</f>
        <v>0</v>
      </c>
      <c r="O123" s="227">
        <f>(SUM('1.  LRAMVA Summary'!J$55:J$75)+SUM('1.  LRAMVA Summary'!J$76:J$77)*(MONTH($E123)-1)/12)*$H123</f>
        <v>0</v>
      </c>
      <c r="P123" s="227">
        <f>(SUM('1.  LRAMVA Summary'!K$55:K$75)+SUM('1.  LRAMVA Summary'!K$76:K$77)*(MONTH($E123)-1)/12)*$H123</f>
        <v>0</v>
      </c>
      <c r="Q123" s="227">
        <f>(SUM('1.  LRAMVA Summary'!L$55:L$75)+SUM('1.  LRAMVA Summary'!L$76:L$77)*(MONTH($E123)-1)/12)*$H123</f>
        <v>0</v>
      </c>
      <c r="R123" s="227">
        <f>(SUM('1.  LRAMVA Summary'!M$55:M$75)+SUM('1.  LRAMVA Summary'!M$76:M$77)*(MONTH($E123)-1)/12)*$H123</f>
        <v>0</v>
      </c>
      <c r="S123" s="227">
        <f>(SUM('1.  LRAMVA Summary'!N$55:N$75)+SUM('1.  LRAMVA Summary'!N$76:N$77)*(MONTH($E123)-1)/12)*$H123</f>
        <v>0</v>
      </c>
      <c r="T123" s="227">
        <f>(SUM('1.  LRAMVA Summary'!O$55:O$75)+SUM('1.  LRAMVA Summary'!O$76:O$77)*(MONTH($E123)-1)/12)*$H123</f>
        <v>0</v>
      </c>
      <c r="U123" s="227">
        <f>(SUM('1.  LRAMVA Summary'!P$55:P$75)+SUM('1.  LRAMVA Summary'!P$76:P$77)*(MONTH($E123)-1)/12)*$H123</f>
        <v>0</v>
      </c>
      <c r="V123" s="227">
        <f>(SUM('1.  LRAMVA Summary'!Q$55:Q$75)+SUM('1.  LRAMVA Summary'!Q$76:Q$77)*(MONTH($E123)-1)/12)*$H123</f>
        <v>0</v>
      </c>
      <c r="W123" s="228">
        <f t="shared" si="63"/>
        <v>0</v>
      </c>
    </row>
    <row r="124" spans="2:23" s="9" customFormat="1">
      <c r="B124" s="66"/>
      <c r="E124" s="211">
        <v>43221</v>
      </c>
      <c r="F124" s="211" t="s">
        <v>185</v>
      </c>
      <c r="G124" s="212" t="s">
        <v>66</v>
      </c>
      <c r="H124" s="237">
        <f t="shared" ref="H124:H125" si="64">$C$44/12</f>
        <v>1.575E-3</v>
      </c>
      <c r="I124" s="227">
        <f>(SUM('1.  LRAMVA Summary'!D$55:D$75)+SUM('1.  LRAMVA Summary'!D$76:D$77)*(MONTH($E124)-1)/12)*$H124</f>
        <v>0</v>
      </c>
      <c r="J124" s="227">
        <f>(SUM('1.  LRAMVA Summary'!E$55:E$75)+SUM('1.  LRAMVA Summary'!E$76:E$77)*(MONTH($E124)-1)/12)*$H124</f>
        <v>0</v>
      </c>
      <c r="K124" s="227">
        <f>(SUM('1.  LRAMVA Summary'!F$55:F$75)+SUM('1.  LRAMVA Summary'!F$76:F$77)*(MONTH($E124)-1)/12)*$H124</f>
        <v>0</v>
      </c>
      <c r="L124" s="227">
        <f>(SUM('1.  LRAMVA Summary'!G$55:G$75)+SUM('1.  LRAMVA Summary'!G$76:G$77)*(MONTH($E124)-1)/12)*$H124</f>
        <v>0</v>
      </c>
      <c r="M124" s="227">
        <f>(SUM('1.  LRAMVA Summary'!H$55:H$75)+SUM('1.  LRAMVA Summary'!H$76:H$77)*(MONTH($E124)-1)/12)*$H124</f>
        <v>0</v>
      </c>
      <c r="N124" s="227">
        <f>(SUM('1.  LRAMVA Summary'!I$55:I$75)+SUM('1.  LRAMVA Summary'!I$76:I$77)*(MONTH($E124)-1)/12)*$H124</f>
        <v>0</v>
      </c>
      <c r="O124" s="227">
        <f>(SUM('1.  LRAMVA Summary'!J$55:J$75)+SUM('1.  LRAMVA Summary'!J$76:J$77)*(MONTH($E124)-1)/12)*$H124</f>
        <v>0</v>
      </c>
      <c r="P124" s="227">
        <f>(SUM('1.  LRAMVA Summary'!K$55:K$75)+SUM('1.  LRAMVA Summary'!K$76:K$77)*(MONTH($E124)-1)/12)*$H124</f>
        <v>0</v>
      </c>
      <c r="Q124" s="227">
        <f>(SUM('1.  LRAMVA Summary'!L$55:L$75)+SUM('1.  LRAMVA Summary'!L$76:L$77)*(MONTH($E124)-1)/12)*$H124</f>
        <v>0</v>
      </c>
      <c r="R124" s="227">
        <f>(SUM('1.  LRAMVA Summary'!M$55:M$75)+SUM('1.  LRAMVA Summary'!M$76:M$77)*(MONTH($E124)-1)/12)*$H124</f>
        <v>0</v>
      </c>
      <c r="S124" s="227">
        <f>(SUM('1.  LRAMVA Summary'!N$55:N$75)+SUM('1.  LRAMVA Summary'!N$76:N$77)*(MONTH($E124)-1)/12)*$H124</f>
        <v>0</v>
      </c>
      <c r="T124" s="227">
        <f>(SUM('1.  LRAMVA Summary'!O$55:O$75)+SUM('1.  LRAMVA Summary'!O$76:O$77)*(MONTH($E124)-1)/12)*$H124</f>
        <v>0</v>
      </c>
      <c r="U124" s="227">
        <f>(SUM('1.  LRAMVA Summary'!P$55:P$75)+SUM('1.  LRAMVA Summary'!P$76:P$77)*(MONTH($E124)-1)/12)*$H124</f>
        <v>0</v>
      </c>
      <c r="V124" s="227">
        <f>(SUM('1.  LRAMVA Summary'!Q$55:Q$75)+SUM('1.  LRAMVA Summary'!Q$76:Q$77)*(MONTH($E124)-1)/12)*$H124</f>
        <v>0</v>
      </c>
      <c r="W124" s="228">
        <f t="shared" si="63"/>
        <v>0</v>
      </c>
    </row>
    <row r="125" spans="2:23" s="235" customFormat="1">
      <c r="B125" s="66"/>
      <c r="C125" s="9"/>
      <c r="E125" s="211">
        <v>43252</v>
      </c>
      <c r="F125" s="211" t="s">
        <v>185</v>
      </c>
      <c r="G125" s="212" t="s">
        <v>66</v>
      </c>
      <c r="H125" s="237">
        <f t="shared" si="64"/>
        <v>1.575E-3</v>
      </c>
      <c r="I125" s="227">
        <f>(SUM('1.  LRAMVA Summary'!D$55:D$75)+SUM('1.  LRAMVA Summary'!D$76:D$77)*(MONTH($E125)-1)/12)*$H125</f>
        <v>0</v>
      </c>
      <c r="J125" s="227">
        <f>(SUM('1.  LRAMVA Summary'!E$55:E$75)+SUM('1.  LRAMVA Summary'!E$76:E$77)*(MONTH($E125)-1)/12)*$H125</f>
        <v>0</v>
      </c>
      <c r="K125" s="227">
        <f>(SUM('1.  LRAMVA Summary'!F$55:F$75)+SUM('1.  LRAMVA Summary'!F$76:F$77)*(MONTH($E125)-1)/12)*$H125</f>
        <v>0</v>
      </c>
      <c r="L125" s="227">
        <f>(SUM('1.  LRAMVA Summary'!G$55:G$75)+SUM('1.  LRAMVA Summary'!G$76:G$77)*(MONTH($E125)-1)/12)*$H125</f>
        <v>0</v>
      </c>
      <c r="M125" s="227">
        <f>(SUM('1.  LRAMVA Summary'!H$55:H$75)+SUM('1.  LRAMVA Summary'!H$76:H$77)*(MONTH($E125)-1)/12)*$H125</f>
        <v>0</v>
      </c>
      <c r="N125" s="227">
        <f>(SUM('1.  LRAMVA Summary'!I$55:I$75)+SUM('1.  LRAMVA Summary'!I$76:I$77)*(MONTH($E125)-1)/12)*$H125</f>
        <v>0</v>
      </c>
      <c r="O125" s="227">
        <f>(SUM('1.  LRAMVA Summary'!J$55:J$75)+SUM('1.  LRAMVA Summary'!J$76:J$77)*(MONTH($E125)-1)/12)*$H125</f>
        <v>0</v>
      </c>
      <c r="P125" s="227">
        <f>(SUM('1.  LRAMVA Summary'!K$55:K$75)+SUM('1.  LRAMVA Summary'!K$76:K$77)*(MONTH($E125)-1)/12)*$H125</f>
        <v>0</v>
      </c>
      <c r="Q125" s="227">
        <f>(SUM('1.  LRAMVA Summary'!L$55:L$75)+SUM('1.  LRAMVA Summary'!L$76:L$77)*(MONTH($E125)-1)/12)*$H125</f>
        <v>0</v>
      </c>
      <c r="R125" s="227">
        <f>(SUM('1.  LRAMVA Summary'!M$55:M$75)+SUM('1.  LRAMVA Summary'!M$76:M$77)*(MONTH($E125)-1)/12)*$H125</f>
        <v>0</v>
      </c>
      <c r="S125" s="227">
        <f>(SUM('1.  LRAMVA Summary'!N$55:N$75)+SUM('1.  LRAMVA Summary'!N$76:N$77)*(MONTH($E125)-1)/12)*$H125</f>
        <v>0</v>
      </c>
      <c r="T125" s="227">
        <f>(SUM('1.  LRAMVA Summary'!O$55:O$75)+SUM('1.  LRAMVA Summary'!O$76:O$77)*(MONTH($E125)-1)/12)*$H125</f>
        <v>0</v>
      </c>
      <c r="U125" s="227">
        <f>(SUM('1.  LRAMVA Summary'!P$55:P$75)+SUM('1.  LRAMVA Summary'!P$76:P$77)*(MONTH($E125)-1)/12)*$H125</f>
        <v>0</v>
      </c>
      <c r="V125" s="227">
        <f>(SUM('1.  LRAMVA Summary'!Q$55:Q$75)+SUM('1.  LRAMVA Summary'!Q$76:Q$77)*(MONTH($E125)-1)/12)*$H125</f>
        <v>0</v>
      </c>
      <c r="W125" s="228">
        <f t="shared" si="63"/>
        <v>0</v>
      </c>
    </row>
    <row r="126" spans="2:23" s="9" customFormat="1">
      <c r="B126" s="66"/>
      <c r="E126" s="211">
        <v>43282</v>
      </c>
      <c r="F126" s="211" t="s">
        <v>185</v>
      </c>
      <c r="G126" s="212" t="s">
        <v>68</v>
      </c>
      <c r="H126" s="237">
        <f>$C$45/12</f>
        <v>1.575E-3</v>
      </c>
      <c r="I126" s="227">
        <f>(SUM('1.  LRAMVA Summary'!D$55:D$75)+SUM('1.  LRAMVA Summary'!D$76:D$77)*(MONTH($E126)-1)/12)*$H126</f>
        <v>0</v>
      </c>
      <c r="J126" s="227">
        <f>(SUM('1.  LRAMVA Summary'!E$55:E$75)+SUM('1.  LRAMVA Summary'!E$76:E$77)*(MONTH($E126)-1)/12)*$H126</f>
        <v>0</v>
      </c>
      <c r="K126" s="227">
        <f>(SUM('1.  LRAMVA Summary'!F$55:F$75)+SUM('1.  LRAMVA Summary'!F$76:F$77)*(MONTH($E126)-1)/12)*$H126</f>
        <v>0</v>
      </c>
      <c r="L126" s="227">
        <f>(SUM('1.  LRAMVA Summary'!G$55:G$75)+SUM('1.  LRAMVA Summary'!G$76:G$77)*(MONTH($E126)-1)/12)*$H126</f>
        <v>0</v>
      </c>
      <c r="M126" s="227">
        <f>(SUM('1.  LRAMVA Summary'!H$55:H$75)+SUM('1.  LRAMVA Summary'!H$76:H$77)*(MONTH($E126)-1)/12)*$H126</f>
        <v>0</v>
      </c>
      <c r="N126" s="227">
        <f>(SUM('1.  LRAMVA Summary'!I$55:I$75)+SUM('1.  LRAMVA Summary'!I$76:I$77)*(MONTH($E126)-1)/12)*$H126</f>
        <v>0</v>
      </c>
      <c r="O126" s="227">
        <f>(SUM('1.  LRAMVA Summary'!J$55:J$75)+SUM('1.  LRAMVA Summary'!J$76:J$77)*(MONTH($E126)-1)/12)*$H126</f>
        <v>0</v>
      </c>
      <c r="P126" s="227">
        <f>(SUM('1.  LRAMVA Summary'!K$55:K$75)+SUM('1.  LRAMVA Summary'!K$76:K$77)*(MONTH($E126)-1)/12)*$H126</f>
        <v>0</v>
      </c>
      <c r="Q126" s="227">
        <f>(SUM('1.  LRAMVA Summary'!L$55:L$75)+SUM('1.  LRAMVA Summary'!L$76:L$77)*(MONTH($E126)-1)/12)*$H126</f>
        <v>0</v>
      </c>
      <c r="R126" s="227">
        <f>(SUM('1.  LRAMVA Summary'!M$55:M$75)+SUM('1.  LRAMVA Summary'!M$76:M$77)*(MONTH($E126)-1)/12)*$H126</f>
        <v>0</v>
      </c>
      <c r="S126" s="227">
        <f>(SUM('1.  LRAMVA Summary'!N$55:N$75)+SUM('1.  LRAMVA Summary'!N$76:N$77)*(MONTH($E126)-1)/12)*$H126</f>
        <v>0</v>
      </c>
      <c r="T126" s="227">
        <f>(SUM('1.  LRAMVA Summary'!O$55:O$75)+SUM('1.  LRAMVA Summary'!O$76:O$77)*(MONTH($E126)-1)/12)*$H126</f>
        <v>0</v>
      </c>
      <c r="U126" s="227">
        <f>(SUM('1.  LRAMVA Summary'!P$55:P$75)+SUM('1.  LRAMVA Summary'!P$76:P$77)*(MONTH($E126)-1)/12)*$H126</f>
        <v>0</v>
      </c>
      <c r="V126" s="227">
        <f>(SUM('1.  LRAMVA Summary'!Q$55:Q$75)+SUM('1.  LRAMVA Summary'!Q$76:Q$77)*(MONTH($E126)-1)/12)*$H126</f>
        <v>0</v>
      </c>
      <c r="W126" s="228">
        <f t="shared" si="63"/>
        <v>0</v>
      </c>
    </row>
    <row r="127" spans="2:23" s="9" customFormat="1">
      <c r="B127" s="66"/>
      <c r="E127" s="211">
        <v>43313</v>
      </c>
      <c r="F127" s="211" t="s">
        <v>185</v>
      </c>
      <c r="G127" s="212" t="s">
        <v>68</v>
      </c>
      <c r="H127" s="237">
        <f t="shared" ref="H127:H128" si="65">$C$45/12</f>
        <v>1.575E-3</v>
      </c>
      <c r="I127" s="227">
        <f>(SUM('1.  LRAMVA Summary'!D$55:D$75)+SUM('1.  LRAMVA Summary'!D$76:D$77)*(MONTH($E127)-1)/12)*$H127</f>
        <v>0</v>
      </c>
      <c r="J127" s="227">
        <f>(SUM('1.  LRAMVA Summary'!E$55:E$75)+SUM('1.  LRAMVA Summary'!E$76:E$77)*(MONTH($E127)-1)/12)*$H127</f>
        <v>0</v>
      </c>
      <c r="K127" s="227">
        <f>(SUM('1.  LRAMVA Summary'!F$55:F$75)+SUM('1.  LRAMVA Summary'!F$76:F$77)*(MONTH($E127)-1)/12)*$H127</f>
        <v>0</v>
      </c>
      <c r="L127" s="227">
        <f>(SUM('1.  LRAMVA Summary'!G$55:G$75)+SUM('1.  LRAMVA Summary'!G$76:G$77)*(MONTH($E127)-1)/12)*$H127</f>
        <v>0</v>
      </c>
      <c r="M127" s="227">
        <f>(SUM('1.  LRAMVA Summary'!H$55:H$75)+SUM('1.  LRAMVA Summary'!H$76:H$77)*(MONTH($E127)-1)/12)*$H127</f>
        <v>0</v>
      </c>
      <c r="N127" s="227">
        <f>(SUM('1.  LRAMVA Summary'!I$55:I$75)+SUM('1.  LRAMVA Summary'!I$76:I$77)*(MONTH($E127)-1)/12)*$H127</f>
        <v>0</v>
      </c>
      <c r="O127" s="227">
        <f>(SUM('1.  LRAMVA Summary'!J$55:J$75)+SUM('1.  LRAMVA Summary'!J$76:J$77)*(MONTH($E127)-1)/12)*$H127</f>
        <v>0</v>
      </c>
      <c r="P127" s="227">
        <f>(SUM('1.  LRAMVA Summary'!K$55:K$75)+SUM('1.  LRAMVA Summary'!K$76:K$77)*(MONTH($E127)-1)/12)*$H127</f>
        <v>0</v>
      </c>
      <c r="Q127" s="227">
        <f>(SUM('1.  LRAMVA Summary'!L$55:L$75)+SUM('1.  LRAMVA Summary'!L$76:L$77)*(MONTH($E127)-1)/12)*$H127</f>
        <v>0</v>
      </c>
      <c r="R127" s="227">
        <f>(SUM('1.  LRAMVA Summary'!M$55:M$75)+SUM('1.  LRAMVA Summary'!M$76:M$77)*(MONTH($E127)-1)/12)*$H127</f>
        <v>0</v>
      </c>
      <c r="S127" s="227">
        <f>(SUM('1.  LRAMVA Summary'!N$55:N$75)+SUM('1.  LRAMVA Summary'!N$76:N$77)*(MONTH($E127)-1)/12)*$H127</f>
        <v>0</v>
      </c>
      <c r="T127" s="227">
        <f>(SUM('1.  LRAMVA Summary'!O$55:O$75)+SUM('1.  LRAMVA Summary'!O$76:O$77)*(MONTH($E127)-1)/12)*$H127</f>
        <v>0</v>
      </c>
      <c r="U127" s="227">
        <f>(SUM('1.  LRAMVA Summary'!P$55:P$75)+SUM('1.  LRAMVA Summary'!P$76:P$77)*(MONTH($E127)-1)/12)*$H127</f>
        <v>0</v>
      </c>
      <c r="V127" s="227">
        <f>(SUM('1.  LRAMVA Summary'!Q$55:Q$75)+SUM('1.  LRAMVA Summary'!Q$76:Q$77)*(MONTH($E127)-1)/12)*$H127</f>
        <v>0</v>
      </c>
      <c r="W127" s="228">
        <f t="shared" si="63"/>
        <v>0</v>
      </c>
    </row>
    <row r="128" spans="2:23" s="9" customFormat="1">
      <c r="B128" s="66"/>
      <c r="E128" s="211">
        <v>43344</v>
      </c>
      <c r="F128" s="211" t="s">
        <v>185</v>
      </c>
      <c r="G128" s="212" t="s">
        <v>68</v>
      </c>
      <c r="H128" s="237">
        <f t="shared" si="65"/>
        <v>1.575E-3</v>
      </c>
      <c r="I128" s="227">
        <f>(SUM('1.  LRAMVA Summary'!D$55:D$75)+SUM('1.  LRAMVA Summary'!D$76:D$77)*(MONTH($E128)-1)/12)*$H128</f>
        <v>0</v>
      </c>
      <c r="J128" s="227">
        <f>(SUM('1.  LRAMVA Summary'!E$55:E$75)+SUM('1.  LRAMVA Summary'!E$76:E$77)*(MONTH($E128)-1)/12)*$H128</f>
        <v>0</v>
      </c>
      <c r="K128" s="227">
        <f>(SUM('1.  LRAMVA Summary'!F$55:F$75)+SUM('1.  LRAMVA Summary'!F$76:F$77)*(MONTH($E128)-1)/12)*$H128</f>
        <v>0</v>
      </c>
      <c r="L128" s="227">
        <f>(SUM('1.  LRAMVA Summary'!G$55:G$75)+SUM('1.  LRAMVA Summary'!G$76:G$77)*(MONTH($E128)-1)/12)*$H128</f>
        <v>0</v>
      </c>
      <c r="M128" s="227">
        <f>(SUM('1.  LRAMVA Summary'!H$55:H$75)+SUM('1.  LRAMVA Summary'!H$76:H$77)*(MONTH($E128)-1)/12)*$H128</f>
        <v>0</v>
      </c>
      <c r="N128" s="227">
        <f>(SUM('1.  LRAMVA Summary'!I$55:I$75)+SUM('1.  LRAMVA Summary'!I$76:I$77)*(MONTH($E128)-1)/12)*$H128</f>
        <v>0</v>
      </c>
      <c r="O128" s="227">
        <f>(SUM('1.  LRAMVA Summary'!J$55:J$75)+SUM('1.  LRAMVA Summary'!J$76:J$77)*(MONTH($E128)-1)/12)*$H128</f>
        <v>0</v>
      </c>
      <c r="P128" s="227">
        <f>(SUM('1.  LRAMVA Summary'!K$55:K$75)+SUM('1.  LRAMVA Summary'!K$76:K$77)*(MONTH($E128)-1)/12)*$H128</f>
        <v>0</v>
      </c>
      <c r="Q128" s="227">
        <f>(SUM('1.  LRAMVA Summary'!L$55:L$75)+SUM('1.  LRAMVA Summary'!L$76:L$77)*(MONTH($E128)-1)/12)*$H128</f>
        <v>0</v>
      </c>
      <c r="R128" s="227">
        <f>(SUM('1.  LRAMVA Summary'!M$55:M$75)+SUM('1.  LRAMVA Summary'!M$76:M$77)*(MONTH($E128)-1)/12)*$H128</f>
        <v>0</v>
      </c>
      <c r="S128" s="227">
        <f>(SUM('1.  LRAMVA Summary'!N$55:N$75)+SUM('1.  LRAMVA Summary'!N$76:N$77)*(MONTH($E128)-1)/12)*$H128</f>
        <v>0</v>
      </c>
      <c r="T128" s="227">
        <f>(SUM('1.  LRAMVA Summary'!O$55:O$75)+SUM('1.  LRAMVA Summary'!O$76:O$77)*(MONTH($E128)-1)/12)*$H128</f>
        <v>0</v>
      </c>
      <c r="U128" s="227">
        <f>(SUM('1.  LRAMVA Summary'!P$55:P$75)+SUM('1.  LRAMVA Summary'!P$76:P$77)*(MONTH($E128)-1)/12)*$H128</f>
        <v>0</v>
      </c>
      <c r="V128" s="227">
        <f>(SUM('1.  LRAMVA Summary'!Q$55:Q$75)+SUM('1.  LRAMVA Summary'!Q$76:Q$77)*(MONTH($E128)-1)/12)*$H128</f>
        <v>0</v>
      </c>
      <c r="W128" s="228">
        <f t="shared" si="63"/>
        <v>0</v>
      </c>
    </row>
    <row r="129" spans="2:23" s="9" customFormat="1">
      <c r="B129" s="66"/>
      <c r="E129" s="211">
        <v>43374</v>
      </c>
      <c r="F129" s="211" t="s">
        <v>185</v>
      </c>
      <c r="G129" s="212" t="s">
        <v>69</v>
      </c>
      <c r="H129" s="237">
        <f>$C$46/12</f>
        <v>1.8083333333333335E-3</v>
      </c>
      <c r="I129" s="227">
        <f>(SUM('1.  LRAMVA Summary'!D$55:D$75)+SUM('1.  LRAMVA Summary'!D$76:D$77)*(MONTH($E129)-1)/12)*$H129</f>
        <v>0</v>
      </c>
      <c r="J129" s="227">
        <f>(SUM('1.  LRAMVA Summary'!E$55:E$75)+SUM('1.  LRAMVA Summary'!E$76:E$77)*(MONTH($E129)-1)/12)*$H129</f>
        <v>0</v>
      </c>
      <c r="K129" s="227">
        <f>(SUM('1.  LRAMVA Summary'!F$55:F$75)+SUM('1.  LRAMVA Summary'!F$76:F$77)*(MONTH($E129)-1)/12)*$H129</f>
        <v>0</v>
      </c>
      <c r="L129" s="227">
        <f>(SUM('1.  LRAMVA Summary'!G$55:G$75)+SUM('1.  LRAMVA Summary'!G$76:G$77)*(MONTH($E129)-1)/12)*$H129</f>
        <v>0</v>
      </c>
      <c r="M129" s="227">
        <f>(SUM('1.  LRAMVA Summary'!H$55:H$75)+SUM('1.  LRAMVA Summary'!H$76:H$77)*(MONTH($E129)-1)/12)*$H129</f>
        <v>0</v>
      </c>
      <c r="N129" s="227">
        <f>(SUM('1.  LRAMVA Summary'!I$55:I$75)+SUM('1.  LRAMVA Summary'!I$76:I$77)*(MONTH($E129)-1)/12)*$H129</f>
        <v>0</v>
      </c>
      <c r="O129" s="227">
        <f>(SUM('1.  LRAMVA Summary'!J$55:J$75)+SUM('1.  LRAMVA Summary'!J$76:J$77)*(MONTH($E129)-1)/12)*$H129</f>
        <v>0</v>
      </c>
      <c r="P129" s="227">
        <f>(SUM('1.  LRAMVA Summary'!K$55:K$75)+SUM('1.  LRAMVA Summary'!K$76:K$77)*(MONTH($E129)-1)/12)*$H129</f>
        <v>0</v>
      </c>
      <c r="Q129" s="227">
        <f>(SUM('1.  LRAMVA Summary'!L$55:L$75)+SUM('1.  LRAMVA Summary'!L$76:L$77)*(MONTH($E129)-1)/12)*$H129</f>
        <v>0</v>
      </c>
      <c r="R129" s="227">
        <f>(SUM('1.  LRAMVA Summary'!M$55:M$75)+SUM('1.  LRAMVA Summary'!M$76:M$77)*(MONTH($E129)-1)/12)*$H129</f>
        <v>0</v>
      </c>
      <c r="S129" s="227">
        <f>(SUM('1.  LRAMVA Summary'!N$55:N$75)+SUM('1.  LRAMVA Summary'!N$76:N$77)*(MONTH($E129)-1)/12)*$H129</f>
        <v>0</v>
      </c>
      <c r="T129" s="227">
        <f>(SUM('1.  LRAMVA Summary'!O$55:O$75)+SUM('1.  LRAMVA Summary'!O$76:O$77)*(MONTH($E129)-1)/12)*$H129</f>
        <v>0</v>
      </c>
      <c r="U129" s="227">
        <f>(SUM('1.  LRAMVA Summary'!P$55:P$75)+SUM('1.  LRAMVA Summary'!P$76:P$77)*(MONTH($E129)-1)/12)*$H129</f>
        <v>0</v>
      </c>
      <c r="V129" s="227">
        <f>(SUM('1.  LRAMVA Summary'!Q$55:Q$75)+SUM('1.  LRAMVA Summary'!Q$76:Q$77)*(MONTH($E129)-1)/12)*$H129</f>
        <v>0</v>
      </c>
      <c r="W129" s="228">
        <f t="shared" si="63"/>
        <v>0</v>
      </c>
    </row>
    <row r="130" spans="2:23" s="9" customFormat="1">
      <c r="B130" s="236"/>
      <c r="C130" s="8"/>
      <c r="E130" s="211">
        <v>43405</v>
      </c>
      <c r="F130" s="211" t="s">
        <v>185</v>
      </c>
      <c r="G130" s="212" t="s">
        <v>69</v>
      </c>
      <c r="H130" s="237">
        <f t="shared" ref="H130:H131" si="66">$C$46/12</f>
        <v>1.8083333333333335E-3</v>
      </c>
      <c r="I130" s="227">
        <f>(SUM('1.  LRAMVA Summary'!D$55:D$75)+SUM('1.  LRAMVA Summary'!D$76:D$77)*(MONTH($E130)-1)/12)*$H130</f>
        <v>0</v>
      </c>
      <c r="J130" s="227">
        <f>(SUM('1.  LRAMVA Summary'!E$55:E$75)+SUM('1.  LRAMVA Summary'!E$76:E$77)*(MONTH($E130)-1)/12)*$H130</f>
        <v>0</v>
      </c>
      <c r="K130" s="227">
        <f>(SUM('1.  LRAMVA Summary'!F$55:F$75)+SUM('1.  LRAMVA Summary'!F$76:F$77)*(MONTH($E130)-1)/12)*$H130</f>
        <v>0</v>
      </c>
      <c r="L130" s="227">
        <f>(SUM('1.  LRAMVA Summary'!G$55:G$75)+SUM('1.  LRAMVA Summary'!G$76:G$77)*(MONTH($E130)-1)/12)*$H130</f>
        <v>0</v>
      </c>
      <c r="M130" s="227">
        <f>(SUM('1.  LRAMVA Summary'!H$55:H$75)+SUM('1.  LRAMVA Summary'!H$76:H$77)*(MONTH($E130)-1)/12)*$H130</f>
        <v>0</v>
      </c>
      <c r="N130" s="227">
        <f>(SUM('1.  LRAMVA Summary'!I$55:I$75)+SUM('1.  LRAMVA Summary'!I$76:I$77)*(MONTH($E130)-1)/12)*$H130</f>
        <v>0</v>
      </c>
      <c r="O130" s="227">
        <f>(SUM('1.  LRAMVA Summary'!J$55:J$75)+SUM('1.  LRAMVA Summary'!J$76:J$77)*(MONTH($E130)-1)/12)*$H130</f>
        <v>0</v>
      </c>
      <c r="P130" s="227">
        <f>(SUM('1.  LRAMVA Summary'!K$55:K$75)+SUM('1.  LRAMVA Summary'!K$76:K$77)*(MONTH($E130)-1)/12)*$H130</f>
        <v>0</v>
      </c>
      <c r="Q130" s="227">
        <f>(SUM('1.  LRAMVA Summary'!L$55:L$75)+SUM('1.  LRAMVA Summary'!L$76:L$77)*(MONTH($E130)-1)/12)*$H130</f>
        <v>0</v>
      </c>
      <c r="R130" s="227">
        <f>(SUM('1.  LRAMVA Summary'!M$55:M$75)+SUM('1.  LRAMVA Summary'!M$76:M$77)*(MONTH($E130)-1)/12)*$H130</f>
        <v>0</v>
      </c>
      <c r="S130" s="227">
        <f>(SUM('1.  LRAMVA Summary'!N$55:N$75)+SUM('1.  LRAMVA Summary'!N$76:N$77)*(MONTH($E130)-1)/12)*$H130</f>
        <v>0</v>
      </c>
      <c r="T130" s="227">
        <f>(SUM('1.  LRAMVA Summary'!O$55:O$75)+SUM('1.  LRAMVA Summary'!O$76:O$77)*(MONTH($E130)-1)/12)*$H130</f>
        <v>0</v>
      </c>
      <c r="U130" s="227">
        <f>(SUM('1.  LRAMVA Summary'!P$55:P$75)+SUM('1.  LRAMVA Summary'!P$76:P$77)*(MONTH($E130)-1)/12)*$H130</f>
        <v>0</v>
      </c>
      <c r="V130" s="227">
        <f>(SUM('1.  LRAMVA Summary'!Q$55:Q$75)+SUM('1.  LRAMVA Summary'!Q$76:Q$77)*(MONTH($E130)-1)/12)*$H130</f>
        <v>0</v>
      </c>
      <c r="W130" s="228">
        <f t="shared" si="63"/>
        <v>0</v>
      </c>
    </row>
    <row r="131" spans="2:23" s="9" customFormat="1">
      <c r="B131" s="66"/>
      <c r="E131" s="211">
        <v>43435</v>
      </c>
      <c r="F131" s="211" t="s">
        <v>185</v>
      </c>
      <c r="G131" s="212" t="s">
        <v>69</v>
      </c>
      <c r="H131" s="237">
        <f t="shared" si="66"/>
        <v>1.8083333333333335E-3</v>
      </c>
      <c r="I131" s="227">
        <f>(SUM('1.  LRAMVA Summary'!D$55:D$75)+SUM('1.  LRAMVA Summary'!D$76:D$77)*(MONTH($E131)-1)/12)*$H131</f>
        <v>0</v>
      </c>
      <c r="J131" s="227">
        <f>(SUM('1.  LRAMVA Summary'!E$55:E$75)+SUM('1.  LRAMVA Summary'!E$76:E$77)*(MONTH($E131)-1)/12)*$H131</f>
        <v>0</v>
      </c>
      <c r="K131" s="227">
        <f>(SUM('1.  LRAMVA Summary'!F$55:F$75)+SUM('1.  LRAMVA Summary'!F$76:F$77)*(MONTH($E131)-1)/12)*$H131</f>
        <v>0</v>
      </c>
      <c r="L131" s="227">
        <f>(SUM('1.  LRAMVA Summary'!G$55:G$75)+SUM('1.  LRAMVA Summary'!G$76:G$77)*(MONTH($E131)-1)/12)*$H131</f>
        <v>0</v>
      </c>
      <c r="M131" s="227">
        <f>(SUM('1.  LRAMVA Summary'!H$55:H$75)+SUM('1.  LRAMVA Summary'!H$76:H$77)*(MONTH($E131)-1)/12)*$H131</f>
        <v>0</v>
      </c>
      <c r="N131" s="227">
        <f>(SUM('1.  LRAMVA Summary'!I$55:I$75)+SUM('1.  LRAMVA Summary'!I$76:I$77)*(MONTH($E131)-1)/12)*$H131</f>
        <v>0</v>
      </c>
      <c r="O131" s="227">
        <f>(SUM('1.  LRAMVA Summary'!J$55:J$75)+SUM('1.  LRAMVA Summary'!J$76:J$77)*(MONTH($E131)-1)/12)*$H131</f>
        <v>0</v>
      </c>
      <c r="P131" s="227">
        <f>(SUM('1.  LRAMVA Summary'!K$55:K$75)+SUM('1.  LRAMVA Summary'!K$76:K$77)*(MONTH($E131)-1)/12)*$H131</f>
        <v>0</v>
      </c>
      <c r="Q131" s="227">
        <f>(SUM('1.  LRAMVA Summary'!L$55:L$75)+SUM('1.  LRAMVA Summary'!L$76:L$77)*(MONTH($E131)-1)/12)*$H131</f>
        <v>0</v>
      </c>
      <c r="R131" s="227">
        <f>(SUM('1.  LRAMVA Summary'!M$55:M$75)+SUM('1.  LRAMVA Summary'!M$76:M$77)*(MONTH($E131)-1)/12)*$H131</f>
        <v>0</v>
      </c>
      <c r="S131" s="227">
        <f>(SUM('1.  LRAMVA Summary'!N$55:N$75)+SUM('1.  LRAMVA Summary'!N$76:N$77)*(MONTH($E131)-1)/12)*$H131</f>
        <v>0</v>
      </c>
      <c r="T131" s="227">
        <f>(SUM('1.  LRAMVA Summary'!O$55:O$75)+SUM('1.  LRAMVA Summary'!O$76:O$77)*(MONTH($E131)-1)/12)*$H131</f>
        <v>0</v>
      </c>
      <c r="U131" s="227">
        <f>(SUM('1.  LRAMVA Summary'!P$55:P$75)+SUM('1.  LRAMVA Summary'!P$76:P$77)*(MONTH($E131)-1)/12)*$H131</f>
        <v>0</v>
      </c>
      <c r="V131" s="227">
        <f>(SUM('1.  LRAMVA Summary'!Q$55:Q$75)+SUM('1.  LRAMVA Summary'!Q$76:Q$77)*(MONTH($E131)-1)/12)*$H131</f>
        <v>0</v>
      </c>
      <c r="W131" s="228">
        <f t="shared" si="63"/>
        <v>0</v>
      </c>
    </row>
    <row r="132" spans="2:23" s="9" customFormat="1" ht="15.75" thickBot="1">
      <c r="B132" s="234"/>
      <c r="C132" s="235"/>
      <c r="E132" s="213" t="s">
        <v>465</v>
      </c>
      <c r="F132" s="213"/>
      <c r="G132" s="214"/>
      <c r="H132" s="215"/>
      <c r="I132" s="216">
        <f>SUM(I119:I131)</f>
        <v>0</v>
      </c>
      <c r="J132" s="216">
        <f>SUM(J119:J131)</f>
        <v>0</v>
      </c>
      <c r="K132" s="216">
        <f t="shared" ref="K132:O132" si="67">SUM(K119:K131)</f>
        <v>0</v>
      </c>
      <c r="L132" s="216">
        <f t="shared" si="67"/>
        <v>0</v>
      </c>
      <c r="M132" s="216">
        <f t="shared" si="67"/>
        <v>0</v>
      </c>
      <c r="N132" s="216">
        <f t="shared" si="67"/>
        <v>0</v>
      </c>
      <c r="O132" s="216">
        <f t="shared" si="67"/>
        <v>0</v>
      </c>
      <c r="P132" s="216">
        <f t="shared" ref="P132:V132" si="68">SUM(P119:P131)</f>
        <v>0</v>
      </c>
      <c r="Q132" s="216">
        <f t="shared" si="68"/>
        <v>0</v>
      </c>
      <c r="R132" s="216">
        <f t="shared" si="68"/>
        <v>0</v>
      </c>
      <c r="S132" s="216">
        <f t="shared" si="68"/>
        <v>0</v>
      </c>
      <c r="T132" s="216">
        <f t="shared" si="68"/>
        <v>0</v>
      </c>
      <c r="U132" s="216">
        <f t="shared" si="68"/>
        <v>0</v>
      </c>
      <c r="V132" s="216">
        <f t="shared" si="68"/>
        <v>0</v>
      </c>
      <c r="W132" s="216">
        <f>SUM(W119:W131)</f>
        <v>0</v>
      </c>
    </row>
    <row r="133" spans="2:23" s="9" customFormat="1" ht="15.75" thickTop="1">
      <c r="B133" s="66"/>
      <c r="E133" s="217" t="s">
        <v>67</v>
      </c>
      <c r="F133" s="217"/>
      <c r="G133" s="218"/>
      <c r="H133" s="219"/>
      <c r="I133" s="220"/>
      <c r="J133" s="220"/>
      <c r="K133" s="220"/>
      <c r="L133" s="220"/>
      <c r="M133" s="220"/>
      <c r="N133" s="220"/>
      <c r="O133" s="220"/>
      <c r="P133" s="220"/>
      <c r="Q133" s="220"/>
      <c r="R133" s="220"/>
      <c r="S133" s="220"/>
      <c r="T133" s="220"/>
      <c r="U133" s="220"/>
      <c r="V133" s="220"/>
      <c r="W133" s="221"/>
    </row>
    <row r="134" spans="2:23" s="9" customFormat="1">
      <c r="B134" s="66"/>
      <c r="E134" s="222" t="s">
        <v>431</v>
      </c>
      <c r="F134" s="222"/>
      <c r="G134" s="223"/>
      <c r="H134" s="224"/>
      <c r="I134" s="225">
        <f>I132+I133</f>
        <v>0</v>
      </c>
      <c r="J134" s="225">
        <f t="shared" ref="J134" si="69">J132+J133</f>
        <v>0</v>
      </c>
      <c r="K134" s="225">
        <f t="shared" ref="K134" si="70">K132+K133</f>
        <v>0</v>
      </c>
      <c r="L134" s="225">
        <f t="shared" ref="L134" si="71">L132+L133</f>
        <v>0</v>
      </c>
      <c r="M134" s="225">
        <f t="shared" ref="M134" si="72">M132+M133</f>
        <v>0</v>
      </c>
      <c r="N134" s="225">
        <f t="shared" ref="N134" si="73">N132+N133</f>
        <v>0</v>
      </c>
      <c r="O134" s="225">
        <f t="shared" ref="O134:V134" si="74">O132+O133</f>
        <v>0</v>
      </c>
      <c r="P134" s="225">
        <f t="shared" si="74"/>
        <v>0</v>
      </c>
      <c r="Q134" s="225">
        <f t="shared" si="74"/>
        <v>0</v>
      </c>
      <c r="R134" s="225">
        <f t="shared" si="74"/>
        <v>0</v>
      </c>
      <c r="S134" s="225">
        <f t="shared" si="74"/>
        <v>0</v>
      </c>
      <c r="T134" s="225">
        <f t="shared" si="74"/>
        <v>0</v>
      </c>
      <c r="U134" s="225">
        <f t="shared" si="74"/>
        <v>0</v>
      </c>
      <c r="V134" s="225">
        <f t="shared" si="74"/>
        <v>0</v>
      </c>
      <c r="W134" s="225">
        <f>W132+W133</f>
        <v>0</v>
      </c>
    </row>
    <row r="135" spans="2:23" s="9" customFormat="1">
      <c r="B135" s="66"/>
      <c r="E135" s="211">
        <v>43466</v>
      </c>
      <c r="F135" s="211" t="s">
        <v>186</v>
      </c>
      <c r="G135" s="212" t="s">
        <v>65</v>
      </c>
      <c r="H135" s="237">
        <f>$C$47/12</f>
        <v>2.0416666666666669E-3</v>
      </c>
      <c r="I135" s="227">
        <f>(SUM('1.  LRAMVA Summary'!D$55:D$78)+SUM('1.  LRAMVA Summary'!D$79:D$80)*(MONTH($E135)-1)/12)*$H135</f>
        <v>0</v>
      </c>
      <c r="J135" s="227">
        <f>(SUM('1.  LRAMVA Summary'!E$55:E$78)+SUM('1.  LRAMVA Summary'!E$79:E$80)*(MONTH($E135)-1)/12)*$H135</f>
        <v>0</v>
      </c>
      <c r="K135" s="227">
        <f>(SUM('1.  LRAMVA Summary'!F$55:F$78)+SUM('1.  LRAMVA Summary'!F$79:F$80)*(MONTH($E135)-1)/12)*$H135</f>
        <v>0</v>
      </c>
      <c r="L135" s="227">
        <f>(SUM('1.  LRAMVA Summary'!G$55:G$78)+SUM('1.  LRAMVA Summary'!G$79:G$80)*(MONTH($E135)-1)/12)*$H135</f>
        <v>0</v>
      </c>
      <c r="M135" s="227">
        <f>(SUM('1.  LRAMVA Summary'!H$55:H$78)+SUM('1.  LRAMVA Summary'!H$79:H$80)*(MONTH($E135)-1)/12)*$H135</f>
        <v>0</v>
      </c>
      <c r="N135" s="227">
        <f>(SUM('1.  LRAMVA Summary'!I$55:I$78)+SUM('1.  LRAMVA Summary'!I$79:I$80)*(MONTH($E135)-1)/12)*$H135</f>
        <v>0</v>
      </c>
      <c r="O135" s="227">
        <f>(SUM('1.  LRAMVA Summary'!J$55:J$78)+SUM('1.  LRAMVA Summary'!J$79:J$80)*(MONTH($E135)-1)/12)*$H135</f>
        <v>0</v>
      </c>
      <c r="P135" s="227">
        <f>(SUM('1.  LRAMVA Summary'!K$55:K$78)+SUM('1.  LRAMVA Summary'!K$79:K$80)*(MONTH($E135)-1)/12)*$H135</f>
        <v>0</v>
      </c>
      <c r="Q135" s="227">
        <f>(SUM('1.  LRAMVA Summary'!L$55:L$78)+SUM('1.  LRAMVA Summary'!L$79:L$80)*(MONTH($E135)-1)/12)*$H135</f>
        <v>0</v>
      </c>
      <c r="R135" s="227">
        <f>(SUM('1.  LRAMVA Summary'!M$55:M$78)+SUM('1.  LRAMVA Summary'!M$79:M$80)*(MONTH($E135)-1)/12)*$H135</f>
        <v>0</v>
      </c>
      <c r="S135" s="227">
        <f>(SUM('1.  LRAMVA Summary'!N$55:N$78)+SUM('1.  LRAMVA Summary'!N$79:N$80)*(MONTH($E135)-1)/12)*$H135</f>
        <v>0</v>
      </c>
      <c r="T135" s="227">
        <f>(SUM('1.  LRAMVA Summary'!O$55:O$78)+SUM('1.  LRAMVA Summary'!O$79:O$80)*(MONTH($E135)-1)/12)*$H135</f>
        <v>0</v>
      </c>
      <c r="U135" s="227">
        <f>(SUM('1.  LRAMVA Summary'!P$55:P$78)+SUM('1.  LRAMVA Summary'!P$79:P$80)*(MONTH($E135)-1)/12)*$H135</f>
        <v>0</v>
      </c>
      <c r="V135" s="227">
        <f>(SUM('1.  LRAMVA Summary'!Q$55:Q$78)+SUM('1.  LRAMVA Summary'!Q$79:Q$80)*(MONTH($E135)-1)/12)*$H135</f>
        <v>0</v>
      </c>
      <c r="W135" s="228">
        <f>SUM(I135:V135)</f>
        <v>0</v>
      </c>
    </row>
    <row r="136" spans="2:23" s="9" customFormat="1">
      <c r="B136" s="66"/>
      <c r="E136" s="211">
        <v>43497</v>
      </c>
      <c r="F136" s="211" t="s">
        <v>186</v>
      </c>
      <c r="G136" s="212" t="s">
        <v>65</v>
      </c>
      <c r="H136" s="237">
        <f t="shared" ref="H136:H137" si="75">$C$47/12</f>
        <v>2.0416666666666669E-3</v>
      </c>
      <c r="I136" s="227">
        <f>(SUM('1.  LRAMVA Summary'!D$55:D$78)+SUM('1.  LRAMVA Summary'!D$79:D$80)*(MONTH($E136)-1)/12)*$H136</f>
        <v>0</v>
      </c>
      <c r="J136" s="227">
        <f>(SUM('1.  LRAMVA Summary'!E$55:E$78)+SUM('1.  LRAMVA Summary'!E$79:E$80)*(MONTH($E136)-1)/12)*$H136</f>
        <v>0</v>
      </c>
      <c r="K136" s="227">
        <f>(SUM('1.  LRAMVA Summary'!F$55:F$78)+SUM('1.  LRAMVA Summary'!F$79:F$80)*(MONTH($E136)-1)/12)*$H136</f>
        <v>0</v>
      </c>
      <c r="L136" s="227">
        <f>(SUM('1.  LRAMVA Summary'!G$55:G$78)+SUM('1.  LRAMVA Summary'!G$79:G$80)*(MONTH($E136)-1)/12)*$H136</f>
        <v>0</v>
      </c>
      <c r="M136" s="227">
        <f>(SUM('1.  LRAMVA Summary'!H$55:H$78)+SUM('1.  LRAMVA Summary'!H$79:H$80)*(MONTH($E136)-1)/12)*$H136</f>
        <v>0</v>
      </c>
      <c r="N136" s="227">
        <f>(SUM('1.  LRAMVA Summary'!I$55:I$78)+SUM('1.  LRAMVA Summary'!I$79:I$80)*(MONTH($E136)-1)/12)*$H136</f>
        <v>0</v>
      </c>
      <c r="O136" s="227">
        <f>(SUM('1.  LRAMVA Summary'!J$55:J$78)+SUM('1.  LRAMVA Summary'!J$79:J$80)*(MONTH($E136)-1)/12)*$H136</f>
        <v>0</v>
      </c>
      <c r="P136" s="227">
        <f>(SUM('1.  LRAMVA Summary'!K$55:K$78)+SUM('1.  LRAMVA Summary'!K$79:K$80)*(MONTH($E136)-1)/12)*$H136</f>
        <v>0</v>
      </c>
      <c r="Q136" s="227">
        <f>(SUM('1.  LRAMVA Summary'!L$55:L$78)+SUM('1.  LRAMVA Summary'!L$79:L$80)*(MONTH($E136)-1)/12)*$H136</f>
        <v>0</v>
      </c>
      <c r="R136" s="227">
        <f>(SUM('1.  LRAMVA Summary'!M$55:M$78)+SUM('1.  LRAMVA Summary'!M$79:M$80)*(MONTH($E136)-1)/12)*$H136</f>
        <v>0</v>
      </c>
      <c r="S136" s="227">
        <f>(SUM('1.  LRAMVA Summary'!N$55:N$78)+SUM('1.  LRAMVA Summary'!N$79:N$80)*(MONTH($E136)-1)/12)*$H136</f>
        <v>0</v>
      </c>
      <c r="T136" s="227">
        <f>(SUM('1.  LRAMVA Summary'!O$55:O$78)+SUM('1.  LRAMVA Summary'!O$79:O$80)*(MONTH($E136)-1)/12)*$H136</f>
        <v>0</v>
      </c>
      <c r="U136" s="227">
        <f>(SUM('1.  LRAMVA Summary'!P$55:P$78)+SUM('1.  LRAMVA Summary'!P$79:P$80)*(MONTH($E136)-1)/12)*$H136</f>
        <v>0</v>
      </c>
      <c r="V136" s="227">
        <f>(SUM('1.  LRAMVA Summary'!Q$55:Q$78)+SUM('1.  LRAMVA Summary'!Q$79:Q$80)*(MONTH($E136)-1)/12)*$H136</f>
        <v>0</v>
      </c>
      <c r="W136" s="228">
        <f t="shared" ref="W136:W146" si="76">SUM(I136:V136)</f>
        <v>0</v>
      </c>
    </row>
    <row r="137" spans="2:23" s="9" customFormat="1">
      <c r="B137" s="66"/>
      <c r="E137" s="211">
        <v>43525</v>
      </c>
      <c r="F137" s="211" t="s">
        <v>186</v>
      </c>
      <c r="G137" s="212" t="s">
        <v>65</v>
      </c>
      <c r="H137" s="237">
        <f t="shared" si="75"/>
        <v>2.0416666666666669E-3</v>
      </c>
      <c r="I137" s="227">
        <f>(SUM('1.  LRAMVA Summary'!D$55:D$78)+SUM('1.  LRAMVA Summary'!D$79:D$80)*(MONTH($E137)-1)/12)*$H137</f>
        <v>0</v>
      </c>
      <c r="J137" s="227">
        <f>(SUM('1.  LRAMVA Summary'!E$55:E$78)+SUM('1.  LRAMVA Summary'!E$79:E$80)*(MONTH($E137)-1)/12)*$H137</f>
        <v>0</v>
      </c>
      <c r="K137" s="227">
        <f>(SUM('1.  LRAMVA Summary'!F$55:F$78)+SUM('1.  LRAMVA Summary'!F$79:F$80)*(MONTH($E137)-1)/12)*$H137</f>
        <v>0</v>
      </c>
      <c r="L137" s="227">
        <f>(SUM('1.  LRAMVA Summary'!G$55:G$78)+SUM('1.  LRAMVA Summary'!G$79:G$80)*(MONTH($E137)-1)/12)*$H137</f>
        <v>0</v>
      </c>
      <c r="M137" s="227">
        <f>(SUM('1.  LRAMVA Summary'!H$55:H$78)+SUM('1.  LRAMVA Summary'!H$79:H$80)*(MONTH($E137)-1)/12)*$H137</f>
        <v>0</v>
      </c>
      <c r="N137" s="227">
        <f>(SUM('1.  LRAMVA Summary'!I$55:I$78)+SUM('1.  LRAMVA Summary'!I$79:I$80)*(MONTH($E137)-1)/12)*$H137</f>
        <v>0</v>
      </c>
      <c r="O137" s="227">
        <f>(SUM('1.  LRAMVA Summary'!J$55:J$78)+SUM('1.  LRAMVA Summary'!J$79:J$80)*(MONTH($E137)-1)/12)*$H137</f>
        <v>0</v>
      </c>
      <c r="P137" s="227">
        <f>(SUM('1.  LRAMVA Summary'!K$55:K$78)+SUM('1.  LRAMVA Summary'!K$79:K$80)*(MONTH($E137)-1)/12)*$H137</f>
        <v>0</v>
      </c>
      <c r="Q137" s="227">
        <f>(SUM('1.  LRAMVA Summary'!L$55:L$78)+SUM('1.  LRAMVA Summary'!L$79:L$80)*(MONTH($E137)-1)/12)*$H137</f>
        <v>0</v>
      </c>
      <c r="R137" s="227">
        <f>(SUM('1.  LRAMVA Summary'!M$55:M$78)+SUM('1.  LRAMVA Summary'!M$79:M$80)*(MONTH($E137)-1)/12)*$H137</f>
        <v>0</v>
      </c>
      <c r="S137" s="227">
        <f>(SUM('1.  LRAMVA Summary'!N$55:N$78)+SUM('1.  LRAMVA Summary'!N$79:N$80)*(MONTH($E137)-1)/12)*$H137</f>
        <v>0</v>
      </c>
      <c r="T137" s="227">
        <f>(SUM('1.  LRAMVA Summary'!O$55:O$78)+SUM('1.  LRAMVA Summary'!O$79:O$80)*(MONTH($E137)-1)/12)*$H137</f>
        <v>0</v>
      </c>
      <c r="U137" s="227">
        <f>(SUM('1.  LRAMVA Summary'!P$55:P$78)+SUM('1.  LRAMVA Summary'!P$79:P$80)*(MONTH($E137)-1)/12)*$H137</f>
        <v>0</v>
      </c>
      <c r="V137" s="227">
        <f>(SUM('1.  LRAMVA Summary'!Q$55:Q$78)+SUM('1.  LRAMVA Summary'!Q$79:Q$80)*(MONTH($E137)-1)/12)*$H137</f>
        <v>0</v>
      </c>
      <c r="W137" s="228">
        <f t="shared" si="76"/>
        <v>0</v>
      </c>
    </row>
    <row r="138" spans="2:23" s="8" customFormat="1">
      <c r="B138" s="66"/>
      <c r="C138" s="9"/>
      <c r="E138" s="211">
        <v>43556</v>
      </c>
      <c r="F138" s="211" t="s">
        <v>186</v>
      </c>
      <c r="G138" s="212" t="s">
        <v>66</v>
      </c>
      <c r="H138" s="237">
        <f>$C$48/12</f>
        <v>1.8166666666666667E-3</v>
      </c>
      <c r="I138" s="227">
        <f>(SUM('1.  LRAMVA Summary'!D$55:D$78)+SUM('1.  LRAMVA Summary'!D$79:D$80)*(MONTH($E138)-1)/12)*$H138</f>
        <v>0</v>
      </c>
      <c r="J138" s="227">
        <f>(SUM('1.  LRAMVA Summary'!E$55:E$78)+SUM('1.  LRAMVA Summary'!E$79:E$80)*(MONTH($E138)-1)/12)*$H138</f>
        <v>0</v>
      </c>
      <c r="K138" s="227">
        <f>(SUM('1.  LRAMVA Summary'!F$55:F$78)+SUM('1.  LRAMVA Summary'!F$79:F$80)*(MONTH($E138)-1)/12)*$H138</f>
        <v>0</v>
      </c>
      <c r="L138" s="227">
        <f>(SUM('1.  LRAMVA Summary'!G$55:G$78)+SUM('1.  LRAMVA Summary'!G$79:G$80)*(MONTH($E138)-1)/12)*$H138</f>
        <v>0</v>
      </c>
      <c r="M138" s="227">
        <f>(SUM('1.  LRAMVA Summary'!H$55:H$78)+SUM('1.  LRAMVA Summary'!H$79:H$80)*(MONTH($E138)-1)/12)*$H138</f>
        <v>0</v>
      </c>
      <c r="N138" s="227">
        <f>(SUM('1.  LRAMVA Summary'!I$55:I$78)+SUM('1.  LRAMVA Summary'!I$79:I$80)*(MONTH($E138)-1)/12)*$H138</f>
        <v>0</v>
      </c>
      <c r="O138" s="227">
        <f>(SUM('1.  LRAMVA Summary'!J$55:J$78)+SUM('1.  LRAMVA Summary'!J$79:J$80)*(MONTH($E138)-1)/12)*$H138</f>
        <v>0</v>
      </c>
      <c r="P138" s="227">
        <f>(SUM('1.  LRAMVA Summary'!K$55:K$78)+SUM('1.  LRAMVA Summary'!K$79:K$80)*(MONTH($E138)-1)/12)*$H138</f>
        <v>0</v>
      </c>
      <c r="Q138" s="227">
        <f>(SUM('1.  LRAMVA Summary'!L$55:L$78)+SUM('1.  LRAMVA Summary'!L$79:L$80)*(MONTH($E138)-1)/12)*$H138</f>
        <v>0</v>
      </c>
      <c r="R138" s="227">
        <f>(SUM('1.  LRAMVA Summary'!M$55:M$78)+SUM('1.  LRAMVA Summary'!M$79:M$80)*(MONTH($E138)-1)/12)*$H138</f>
        <v>0</v>
      </c>
      <c r="S138" s="227">
        <f>(SUM('1.  LRAMVA Summary'!N$55:N$78)+SUM('1.  LRAMVA Summary'!N$79:N$80)*(MONTH($E138)-1)/12)*$H138</f>
        <v>0</v>
      </c>
      <c r="T138" s="227">
        <f>(SUM('1.  LRAMVA Summary'!O$55:O$78)+SUM('1.  LRAMVA Summary'!O$79:O$80)*(MONTH($E138)-1)/12)*$H138</f>
        <v>0</v>
      </c>
      <c r="U138" s="227">
        <f>(SUM('1.  LRAMVA Summary'!P$55:P$78)+SUM('1.  LRAMVA Summary'!P$79:P$80)*(MONTH($E138)-1)/12)*$H138</f>
        <v>0</v>
      </c>
      <c r="V138" s="227">
        <f>(SUM('1.  LRAMVA Summary'!Q$55:Q$78)+SUM('1.  LRAMVA Summary'!Q$79:Q$80)*(MONTH($E138)-1)/12)*$H138</f>
        <v>0</v>
      </c>
      <c r="W138" s="228">
        <f t="shared" si="76"/>
        <v>0</v>
      </c>
    </row>
    <row r="139" spans="2:23" s="9" customFormat="1">
      <c r="B139" s="66"/>
      <c r="E139" s="211">
        <v>43586</v>
      </c>
      <c r="F139" s="211" t="s">
        <v>186</v>
      </c>
      <c r="G139" s="212" t="s">
        <v>66</v>
      </c>
      <c r="H139" s="237">
        <f>$C$48/12</f>
        <v>1.8166666666666667E-3</v>
      </c>
      <c r="I139" s="227">
        <f>(SUM('1.  LRAMVA Summary'!D$55:D$78)+SUM('1.  LRAMVA Summary'!D$79:D$80)*(MONTH($E139)-1)/12)*$H139</f>
        <v>0</v>
      </c>
      <c r="J139" s="227">
        <f>(SUM('1.  LRAMVA Summary'!E$55:E$78)+SUM('1.  LRAMVA Summary'!E$79:E$80)*(MONTH($E139)-1)/12)*$H139</f>
        <v>0</v>
      </c>
      <c r="K139" s="227">
        <f>(SUM('1.  LRAMVA Summary'!F$55:F$78)+SUM('1.  LRAMVA Summary'!F$79:F$80)*(MONTH($E139)-1)/12)*$H139</f>
        <v>0</v>
      </c>
      <c r="L139" s="227">
        <f>(SUM('1.  LRAMVA Summary'!G$55:G$78)+SUM('1.  LRAMVA Summary'!G$79:G$80)*(MONTH($E139)-1)/12)*$H139</f>
        <v>0</v>
      </c>
      <c r="M139" s="227">
        <f>(SUM('1.  LRAMVA Summary'!H$55:H$78)+SUM('1.  LRAMVA Summary'!H$79:H$80)*(MONTH($E139)-1)/12)*$H139</f>
        <v>0</v>
      </c>
      <c r="N139" s="227">
        <f>(SUM('1.  LRAMVA Summary'!I$55:I$78)+SUM('1.  LRAMVA Summary'!I$79:I$80)*(MONTH($E139)-1)/12)*$H139</f>
        <v>0</v>
      </c>
      <c r="O139" s="227">
        <f>(SUM('1.  LRAMVA Summary'!J$55:J$78)+SUM('1.  LRAMVA Summary'!J$79:J$80)*(MONTH($E139)-1)/12)*$H139</f>
        <v>0</v>
      </c>
      <c r="P139" s="227">
        <f>(SUM('1.  LRAMVA Summary'!K$55:K$78)+SUM('1.  LRAMVA Summary'!K$79:K$80)*(MONTH($E139)-1)/12)*$H139</f>
        <v>0</v>
      </c>
      <c r="Q139" s="227">
        <f>(SUM('1.  LRAMVA Summary'!L$55:L$78)+SUM('1.  LRAMVA Summary'!L$79:L$80)*(MONTH($E139)-1)/12)*$H139</f>
        <v>0</v>
      </c>
      <c r="R139" s="227">
        <f>(SUM('1.  LRAMVA Summary'!M$55:M$78)+SUM('1.  LRAMVA Summary'!M$79:M$80)*(MONTH($E139)-1)/12)*$H139</f>
        <v>0</v>
      </c>
      <c r="S139" s="227">
        <f>(SUM('1.  LRAMVA Summary'!N$55:N$78)+SUM('1.  LRAMVA Summary'!N$79:N$80)*(MONTH($E139)-1)/12)*$H139</f>
        <v>0</v>
      </c>
      <c r="T139" s="227">
        <f>(SUM('1.  LRAMVA Summary'!O$55:O$78)+SUM('1.  LRAMVA Summary'!O$79:O$80)*(MONTH($E139)-1)/12)*$H139</f>
        <v>0</v>
      </c>
      <c r="U139" s="227">
        <f>(SUM('1.  LRAMVA Summary'!P$55:P$78)+SUM('1.  LRAMVA Summary'!P$79:P$80)*(MONTH($E139)-1)/12)*$H139</f>
        <v>0</v>
      </c>
      <c r="V139" s="227">
        <f>(SUM('1.  LRAMVA Summary'!Q$55:Q$78)+SUM('1.  LRAMVA Summary'!Q$79:Q$80)*(MONTH($E139)-1)/12)*$H139</f>
        <v>0</v>
      </c>
      <c r="W139" s="228">
        <f t="shared" si="76"/>
        <v>0</v>
      </c>
    </row>
    <row r="140" spans="2:23" s="9" customFormat="1">
      <c r="B140" s="66"/>
      <c r="E140" s="211">
        <v>43617</v>
      </c>
      <c r="F140" s="211" t="s">
        <v>186</v>
      </c>
      <c r="G140" s="212" t="s">
        <v>66</v>
      </c>
      <c r="H140" s="237">
        <f t="shared" ref="H140" si="77">$C$48/12</f>
        <v>1.8166666666666667E-3</v>
      </c>
      <c r="I140" s="227">
        <f>(SUM('1.  LRAMVA Summary'!D$55:D$78)+SUM('1.  LRAMVA Summary'!D$79:D$80)*(MONTH($E140)-1)/12)*$H140</f>
        <v>0</v>
      </c>
      <c r="J140" s="227">
        <f>(SUM('1.  LRAMVA Summary'!E$55:E$78)+SUM('1.  LRAMVA Summary'!E$79:E$80)*(MONTH($E140)-1)/12)*$H140</f>
        <v>0</v>
      </c>
      <c r="K140" s="227">
        <f>(SUM('1.  LRAMVA Summary'!F$55:F$78)+SUM('1.  LRAMVA Summary'!F$79:F$80)*(MONTH($E140)-1)/12)*$H140</f>
        <v>0</v>
      </c>
      <c r="L140" s="227">
        <f>(SUM('1.  LRAMVA Summary'!G$55:G$78)+SUM('1.  LRAMVA Summary'!G$79:G$80)*(MONTH($E140)-1)/12)*$H140</f>
        <v>0</v>
      </c>
      <c r="M140" s="227">
        <f>(SUM('1.  LRAMVA Summary'!H$55:H$78)+SUM('1.  LRAMVA Summary'!H$79:H$80)*(MONTH($E140)-1)/12)*$H140</f>
        <v>0</v>
      </c>
      <c r="N140" s="227">
        <f>(SUM('1.  LRAMVA Summary'!I$55:I$78)+SUM('1.  LRAMVA Summary'!I$79:I$80)*(MONTH($E140)-1)/12)*$H140</f>
        <v>0</v>
      </c>
      <c r="O140" s="227">
        <f>(SUM('1.  LRAMVA Summary'!J$55:J$78)+SUM('1.  LRAMVA Summary'!J$79:J$80)*(MONTH($E140)-1)/12)*$H140</f>
        <v>0</v>
      </c>
      <c r="P140" s="227">
        <f>(SUM('1.  LRAMVA Summary'!K$55:K$78)+SUM('1.  LRAMVA Summary'!K$79:K$80)*(MONTH($E140)-1)/12)*$H140</f>
        <v>0</v>
      </c>
      <c r="Q140" s="227">
        <f>(SUM('1.  LRAMVA Summary'!L$55:L$78)+SUM('1.  LRAMVA Summary'!L$79:L$80)*(MONTH($E140)-1)/12)*$H140</f>
        <v>0</v>
      </c>
      <c r="R140" s="227">
        <f>(SUM('1.  LRAMVA Summary'!M$55:M$78)+SUM('1.  LRAMVA Summary'!M$79:M$80)*(MONTH($E140)-1)/12)*$H140</f>
        <v>0</v>
      </c>
      <c r="S140" s="227">
        <f>(SUM('1.  LRAMVA Summary'!N$55:N$78)+SUM('1.  LRAMVA Summary'!N$79:N$80)*(MONTH($E140)-1)/12)*$H140</f>
        <v>0</v>
      </c>
      <c r="T140" s="227">
        <f>(SUM('1.  LRAMVA Summary'!O$55:O$78)+SUM('1.  LRAMVA Summary'!O$79:O$80)*(MONTH($E140)-1)/12)*$H140</f>
        <v>0</v>
      </c>
      <c r="U140" s="227">
        <f>(SUM('1.  LRAMVA Summary'!P$55:P$78)+SUM('1.  LRAMVA Summary'!P$79:P$80)*(MONTH($E140)-1)/12)*$H140</f>
        <v>0</v>
      </c>
      <c r="V140" s="227">
        <f>(SUM('1.  LRAMVA Summary'!Q$55:Q$78)+SUM('1.  LRAMVA Summary'!Q$79:Q$80)*(MONTH($E140)-1)/12)*$H140</f>
        <v>0</v>
      </c>
      <c r="W140" s="228">
        <f t="shared" si="76"/>
        <v>0</v>
      </c>
    </row>
    <row r="141" spans="2:23" s="9" customFormat="1">
      <c r="B141" s="66"/>
      <c r="E141" s="211">
        <v>43647</v>
      </c>
      <c r="F141" s="211" t="s">
        <v>186</v>
      </c>
      <c r="G141" s="212" t="s">
        <v>68</v>
      </c>
      <c r="H141" s="237">
        <f>$C$49/12</f>
        <v>1.8166666666666667E-3</v>
      </c>
      <c r="I141" s="227">
        <f>(SUM('1.  LRAMVA Summary'!D$55:D$78)+SUM('1.  LRAMVA Summary'!D$79:D$80)*(MONTH($E141)-1)/12)*$H141</f>
        <v>0</v>
      </c>
      <c r="J141" s="227">
        <f>(SUM('1.  LRAMVA Summary'!E$55:E$78)+SUM('1.  LRAMVA Summary'!E$79:E$80)*(MONTH($E141)-1)/12)*$H141</f>
        <v>0</v>
      </c>
      <c r="K141" s="227">
        <f>(SUM('1.  LRAMVA Summary'!F$55:F$78)+SUM('1.  LRAMVA Summary'!F$79:F$80)*(MONTH($E141)-1)/12)*$H141</f>
        <v>0</v>
      </c>
      <c r="L141" s="227">
        <f>(SUM('1.  LRAMVA Summary'!G$55:G$78)+SUM('1.  LRAMVA Summary'!G$79:G$80)*(MONTH($E141)-1)/12)*$H141</f>
        <v>0</v>
      </c>
      <c r="M141" s="227">
        <f>(SUM('1.  LRAMVA Summary'!H$55:H$78)+SUM('1.  LRAMVA Summary'!H$79:H$80)*(MONTH($E141)-1)/12)*$H141</f>
        <v>0</v>
      </c>
      <c r="N141" s="227">
        <f>(SUM('1.  LRAMVA Summary'!I$55:I$78)+SUM('1.  LRAMVA Summary'!I$79:I$80)*(MONTH($E141)-1)/12)*$H141</f>
        <v>0</v>
      </c>
      <c r="O141" s="227">
        <f>(SUM('1.  LRAMVA Summary'!J$55:J$78)+SUM('1.  LRAMVA Summary'!J$79:J$80)*(MONTH($E141)-1)/12)*$H141</f>
        <v>0</v>
      </c>
      <c r="P141" s="227">
        <f>(SUM('1.  LRAMVA Summary'!K$55:K$78)+SUM('1.  LRAMVA Summary'!K$79:K$80)*(MONTH($E141)-1)/12)*$H141</f>
        <v>0</v>
      </c>
      <c r="Q141" s="227">
        <f>(SUM('1.  LRAMVA Summary'!L$55:L$78)+SUM('1.  LRAMVA Summary'!L$79:L$80)*(MONTH($E141)-1)/12)*$H141</f>
        <v>0</v>
      </c>
      <c r="R141" s="227">
        <f>(SUM('1.  LRAMVA Summary'!M$55:M$78)+SUM('1.  LRAMVA Summary'!M$79:M$80)*(MONTH($E141)-1)/12)*$H141</f>
        <v>0</v>
      </c>
      <c r="S141" s="227">
        <f>(SUM('1.  LRAMVA Summary'!N$55:N$78)+SUM('1.  LRAMVA Summary'!N$79:N$80)*(MONTH($E141)-1)/12)*$H141</f>
        <v>0</v>
      </c>
      <c r="T141" s="227">
        <f>(SUM('1.  LRAMVA Summary'!O$55:O$78)+SUM('1.  LRAMVA Summary'!O$79:O$80)*(MONTH($E141)-1)/12)*$H141</f>
        <v>0</v>
      </c>
      <c r="U141" s="227">
        <f>(SUM('1.  LRAMVA Summary'!P$55:P$78)+SUM('1.  LRAMVA Summary'!P$79:P$80)*(MONTH($E141)-1)/12)*$H141</f>
        <v>0</v>
      </c>
      <c r="V141" s="227">
        <f>(SUM('1.  LRAMVA Summary'!Q$55:Q$78)+SUM('1.  LRAMVA Summary'!Q$79:Q$80)*(MONTH($E141)-1)/12)*$H141</f>
        <v>0</v>
      </c>
      <c r="W141" s="228">
        <f t="shared" si="76"/>
        <v>0</v>
      </c>
    </row>
    <row r="142" spans="2:23" s="9" customFormat="1">
      <c r="B142" s="66"/>
      <c r="E142" s="211">
        <v>43678</v>
      </c>
      <c r="F142" s="211" t="s">
        <v>186</v>
      </c>
      <c r="G142" s="212" t="s">
        <v>68</v>
      </c>
      <c r="H142" s="237">
        <f t="shared" ref="H142" si="78">$C$49/12</f>
        <v>1.8166666666666667E-3</v>
      </c>
      <c r="I142" s="227">
        <f>(SUM('1.  LRAMVA Summary'!D$55:D$78)+SUM('1.  LRAMVA Summary'!D$79:D$80)*(MONTH($E142)-1)/12)*$H142</f>
        <v>0</v>
      </c>
      <c r="J142" s="227">
        <f>(SUM('1.  LRAMVA Summary'!E$55:E$78)+SUM('1.  LRAMVA Summary'!E$79:E$80)*(MONTH($E142)-1)/12)*$H142</f>
        <v>0</v>
      </c>
      <c r="K142" s="227">
        <f>(SUM('1.  LRAMVA Summary'!F$55:F$78)+SUM('1.  LRAMVA Summary'!F$79:F$80)*(MONTH($E142)-1)/12)*$H142</f>
        <v>0</v>
      </c>
      <c r="L142" s="227">
        <f>(SUM('1.  LRAMVA Summary'!G$55:G$78)+SUM('1.  LRAMVA Summary'!G$79:G$80)*(MONTH($E142)-1)/12)*$H142</f>
        <v>0</v>
      </c>
      <c r="M142" s="227">
        <f>(SUM('1.  LRAMVA Summary'!H$55:H$78)+SUM('1.  LRAMVA Summary'!H$79:H$80)*(MONTH($E142)-1)/12)*$H142</f>
        <v>0</v>
      </c>
      <c r="N142" s="227">
        <f>(SUM('1.  LRAMVA Summary'!I$55:I$78)+SUM('1.  LRAMVA Summary'!I$79:I$80)*(MONTH($E142)-1)/12)*$H142</f>
        <v>0</v>
      </c>
      <c r="O142" s="227">
        <f>(SUM('1.  LRAMVA Summary'!J$55:J$78)+SUM('1.  LRAMVA Summary'!J$79:J$80)*(MONTH($E142)-1)/12)*$H142</f>
        <v>0</v>
      </c>
      <c r="P142" s="227">
        <f>(SUM('1.  LRAMVA Summary'!K$55:K$78)+SUM('1.  LRAMVA Summary'!K$79:K$80)*(MONTH($E142)-1)/12)*$H142</f>
        <v>0</v>
      </c>
      <c r="Q142" s="227">
        <f>(SUM('1.  LRAMVA Summary'!L$55:L$78)+SUM('1.  LRAMVA Summary'!L$79:L$80)*(MONTH($E142)-1)/12)*$H142</f>
        <v>0</v>
      </c>
      <c r="R142" s="227">
        <f>(SUM('1.  LRAMVA Summary'!M$55:M$78)+SUM('1.  LRAMVA Summary'!M$79:M$80)*(MONTH($E142)-1)/12)*$H142</f>
        <v>0</v>
      </c>
      <c r="S142" s="227">
        <f>(SUM('1.  LRAMVA Summary'!N$55:N$78)+SUM('1.  LRAMVA Summary'!N$79:N$80)*(MONTH($E142)-1)/12)*$H142</f>
        <v>0</v>
      </c>
      <c r="T142" s="227">
        <f>(SUM('1.  LRAMVA Summary'!O$55:O$78)+SUM('1.  LRAMVA Summary'!O$79:O$80)*(MONTH($E142)-1)/12)*$H142</f>
        <v>0</v>
      </c>
      <c r="U142" s="227">
        <f>(SUM('1.  LRAMVA Summary'!P$55:P$78)+SUM('1.  LRAMVA Summary'!P$79:P$80)*(MONTH($E142)-1)/12)*$H142</f>
        <v>0</v>
      </c>
      <c r="V142" s="227">
        <f>(SUM('1.  LRAMVA Summary'!Q$55:Q$78)+SUM('1.  LRAMVA Summary'!Q$79:Q$80)*(MONTH($E142)-1)/12)*$H142</f>
        <v>0</v>
      </c>
      <c r="W142" s="228">
        <f t="shared" si="76"/>
        <v>0</v>
      </c>
    </row>
    <row r="143" spans="2:23" s="9" customFormat="1">
      <c r="B143" s="66"/>
      <c r="E143" s="211">
        <v>43709</v>
      </c>
      <c r="F143" s="211" t="s">
        <v>186</v>
      </c>
      <c r="G143" s="212" t="s">
        <v>68</v>
      </c>
      <c r="H143" s="237">
        <f>$C$49/12</f>
        <v>1.8166666666666667E-3</v>
      </c>
      <c r="I143" s="227">
        <f>(SUM('1.  LRAMVA Summary'!D$55:D$78)+SUM('1.  LRAMVA Summary'!D$79:D$80)*(MONTH($E143)-1)/12)*$H143</f>
        <v>0</v>
      </c>
      <c r="J143" s="227">
        <f>(SUM('1.  LRAMVA Summary'!E$55:E$78)+SUM('1.  LRAMVA Summary'!E$79:E$80)*(MONTH($E143)-1)/12)*$H143</f>
        <v>0</v>
      </c>
      <c r="K143" s="227">
        <f>(SUM('1.  LRAMVA Summary'!F$55:F$78)+SUM('1.  LRAMVA Summary'!F$79:F$80)*(MONTH($E143)-1)/12)*$H143</f>
        <v>0</v>
      </c>
      <c r="L143" s="227">
        <f>(SUM('1.  LRAMVA Summary'!G$55:G$78)+SUM('1.  LRAMVA Summary'!G$79:G$80)*(MONTH($E143)-1)/12)*$H143</f>
        <v>0</v>
      </c>
      <c r="M143" s="227">
        <f>(SUM('1.  LRAMVA Summary'!H$55:H$78)+SUM('1.  LRAMVA Summary'!H$79:H$80)*(MONTH($E143)-1)/12)*$H143</f>
        <v>0</v>
      </c>
      <c r="N143" s="227">
        <f>(SUM('1.  LRAMVA Summary'!I$55:I$78)+SUM('1.  LRAMVA Summary'!I$79:I$80)*(MONTH($E143)-1)/12)*$H143</f>
        <v>0</v>
      </c>
      <c r="O143" s="227">
        <f>(SUM('1.  LRAMVA Summary'!J$55:J$78)+SUM('1.  LRAMVA Summary'!J$79:J$80)*(MONTH($E143)-1)/12)*$H143</f>
        <v>0</v>
      </c>
      <c r="P143" s="227">
        <f>(SUM('1.  LRAMVA Summary'!K$55:K$78)+SUM('1.  LRAMVA Summary'!K$79:K$80)*(MONTH($E143)-1)/12)*$H143</f>
        <v>0</v>
      </c>
      <c r="Q143" s="227">
        <f>(SUM('1.  LRAMVA Summary'!L$55:L$78)+SUM('1.  LRAMVA Summary'!L$79:L$80)*(MONTH($E143)-1)/12)*$H143</f>
        <v>0</v>
      </c>
      <c r="R143" s="227">
        <f>(SUM('1.  LRAMVA Summary'!M$55:M$78)+SUM('1.  LRAMVA Summary'!M$79:M$80)*(MONTH($E143)-1)/12)*$H143</f>
        <v>0</v>
      </c>
      <c r="S143" s="227">
        <f>(SUM('1.  LRAMVA Summary'!N$55:N$78)+SUM('1.  LRAMVA Summary'!N$79:N$80)*(MONTH($E143)-1)/12)*$H143</f>
        <v>0</v>
      </c>
      <c r="T143" s="227">
        <f>(SUM('1.  LRAMVA Summary'!O$55:O$78)+SUM('1.  LRAMVA Summary'!O$79:O$80)*(MONTH($E143)-1)/12)*$H143</f>
        <v>0</v>
      </c>
      <c r="U143" s="227">
        <f>(SUM('1.  LRAMVA Summary'!P$55:P$78)+SUM('1.  LRAMVA Summary'!P$79:P$80)*(MONTH($E143)-1)/12)*$H143</f>
        <v>0</v>
      </c>
      <c r="V143" s="227">
        <f>(SUM('1.  LRAMVA Summary'!Q$55:Q$78)+SUM('1.  LRAMVA Summary'!Q$79:Q$80)*(MONTH($E143)-1)/12)*$H143</f>
        <v>0</v>
      </c>
      <c r="W143" s="228">
        <f t="shared" si="76"/>
        <v>0</v>
      </c>
    </row>
    <row r="144" spans="2:23" s="9" customFormat="1">
      <c r="B144" s="66"/>
      <c r="E144" s="211">
        <v>43739</v>
      </c>
      <c r="F144" s="211" t="s">
        <v>186</v>
      </c>
      <c r="G144" s="212" t="s">
        <v>69</v>
      </c>
      <c r="H144" s="237">
        <f>$C$50/12</f>
        <v>1.8166666666666667E-3</v>
      </c>
      <c r="I144" s="227">
        <f>(SUM('1.  LRAMVA Summary'!D$55:D$78)+SUM('1.  LRAMVA Summary'!D$79:D$80)*(MONTH($E144)-1)/12)*$H144</f>
        <v>0</v>
      </c>
      <c r="J144" s="227">
        <f>(SUM('1.  LRAMVA Summary'!E$55:E$78)+SUM('1.  LRAMVA Summary'!E$79:E$80)*(MONTH($E144)-1)/12)*$H144</f>
        <v>0</v>
      </c>
      <c r="K144" s="227">
        <f>(SUM('1.  LRAMVA Summary'!F$55:F$78)+SUM('1.  LRAMVA Summary'!F$79:F$80)*(MONTH($E144)-1)/12)*$H144</f>
        <v>0</v>
      </c>
      <c r="L144" s="227">
        <f>(SUM('1.  LRAMVA Summary'!G$55:G$78)+SUM('1.  LRAMVA Summary'!G$79:G$80)*(MONTH($E144)-1)/12)*$H144</f>
        <v>0</v>
      </c>
      <c r="M144" s="227">
        <f>(SUM('1.  LRAMVA Summary'!H$55:H$78)+SUM('1.  LRAMVA Summary'!H$79:H$80)*(MONTH($E144)-1)/12)*$H144</f>
        <v>0</v>
      </c>
      <c r="N144" s="227">
        <f>(SUM('1.  LRAMVA Summary'!I$55:I$78)+SUM('1.  LRAMVA Summary'!I$79:I$80)*(MONTH($E144)-1)/12)*$H144</f>
        <v>0</v>
      </c>
      <c r="O144" s="227">
        <f>(SUM('1.  LRAMVA Summary'!J$55:J$78)+SUM('1.  LRAMVA Summary'!J$79:J$80)*(MONTH($E144)-1)/12)*$H144</f>
        <v>0</v>
      </c>
      <c r="P144" s="227">
        <f>(SUM('1.  LRAMVA Summary'!K$55:K$78)+SUM('1.  LRAMVA Summary'!K$79:K$80)*(MONTH($E144)-1)/12)*$H144</f>
        <v>0</v>
      </c>
      <c r="Q144" s="227">
        <f>(SUM('1.  LRAMVA Summary'!L$55:L$78)+SUM('1.  LRAMVA Summary'!L$79:L$80)*(MONTH($E144)-1)/12)*$H144</f>
        <v>0</v>
      </c>
      <c r="R144" s="227">
        <f>(SUM('1.  LRAMVA Summary'!M$55:M$78)+SUM('1.  LRAMVA Summary'!M$79:M$80)*(MONTH($E144)-1)/12)*$H144</f>
        <v>0</v>
      </c>
      <c r="S144" s="227">
        <f>(SUM('1.  LRAMVA Summary'!N$55:N$78)+SUM('1.  LRAMVA Summary'!N$79:N$80)*(MONTH($E144)-1)/12)*$H144</f>
        <v>0</v>
      </c>
      <c r="T144" s="227">
        <f>(SUM('1.  LRAMVA Summary'!O$55:O$78)+SUM('1.  LRAMVA Summary'!O$79:O$80)*(MONTH($E144)-1)/12)*$H144</f>
        <v>0</v>
      </c>
      <c r="U144" s="227">
        <f>(SUM('1.  LRAMVA Summary'!P$55:P$78)+SUM('1.  LRAMVA Summary'!P$79:P$80)*(MONTH($E144)-1)/12)*$H144</f>
        <v>0</v>
      </c>
      <c r="V144" s="227">
        <f>(SUM('1.  LRAMVA Summary'!Q$55:Q$78)+SUM('1.  LRAMVA Summary'!Q$79:Q$80)*(MONTH($E144)-1)/12)*$H144</f>
        <v>0</v>
      </c>
      <c r="W144" s="228">
        <f t="shared" si="76"/>
        <v>0</v>
      </c>
    </row>
    <row r="145" spans="2:23" s="9" customFormat="1">
      <c r="B145" s="236"/>
      <c r="C145" s="8"/>
      <c r="E145" s="211">
        <v>43770</v>
      </c>
      <c r="F145" s="211" t="s">
        <v>186</v>
      </c>
      <c r="G145" s="212" t="s">
        <v>69</v>
      </c>
      <c r="H145" s="237">
        <f t="shared" ref="H145:H146" si="79">$C$50/12</f>
        <v>1.8166666666666667E-3</v>
      </c>
      <c r="I145" s="227">
        <f>(SUM('1.  LRAMVA Summary'!D$55:D$78)+SUM('1.  LRAMVA Summary'!D$79:D$80)*(MONTH($E145)-1)/12)*$H145</f>
        <v>0</v>
      </c>
      <c r="J145" s="227">
        <f>(SUM('1.  LRAMVA Summary'!E$55:E$78)+SUM('1.  LRAMVA Summary'!E$79:E$80)*(MONTH($E145)-1)/12)*$H145</f>
        <v>0</v>
      </c>
      <c r="K145" s="227">
        <f>(SUM('1.  LRAMVA Summary'!F$55:F$78)+SUM('1.  LRAMVA Summary'!F$79:F$80)*(MONTH($E145)-1)/12)*$H145</f>
        <v>0</v>
      </c>
      <c r="L145" s="227">
        <f>(SUM('1.  LRAMVA Summary'!G$55:G$78)+SUM('1.  LRAMVA Summary'!G$79:G$80)*(MONTH($E145)-1)/12)*$H145</f>
        <v>0</v>
      </c>
      <c r="M145" s="227">
        <f>(SUM('1.  LRAMVA Summary'!H$55:H$78)+SUM('1.  LRAMVA Summary'!H$79:H$80)*(MONTH($E145)-1)/12)*$H145</f>
        <v>0</v>
      </c>
      <c r="N145" s="227">
        <f>(SUM('1.  LRAMVA Summary'!I$55:I$78)+SUM('1.  LRAMVA Summary'!I$79:I$80)*(MONTH($E145)-1)/12)*$H145</f>
        <v>0</v>
      </c>
      <c r="O145" s="227">
        <f>(SUM('1.  LRAMVA Summary'!J$55:J$78)+SUM('1.  LRAMVA Summary'!J$79:J$80)*(MONTH($E145)-1)/12)*$H145</f>
        <v>0</v>
      </c>
      <c r="P145" s="227">
        <f>(SUM('1.  LRAMVA Summary'!K$55:K$78)+SUM('1.  LRAMVA Summary'!K$79:K$80)*(MONTH($E145)-1)/12)*$H145</f>
        <v>0</v>
      </c>
      <c r="Q145" s="227">
        <f>(SUM('1.  LRAMVA Summary'!L$55:L$78)+SUM('1.  LRAMVA Summary'!L$79:L$80)*(MONTH($E145)-1)/12)*$H145</f>
        <v>0</v>
      </c>
      <c r="R145" s="227">
        <f>(SUM('1.  LRAMVA Summary'!M$55:M$78)+SUM('1.  LRAMVA Summary'!M$79:M$80)*(MONTH($E145)-1)/12)*$H145</f>
        <v>0</v>
      </c>
      <c r="S145" s="227">
        <f>(SUM('1.  LRAMVA Summary'!N$55:N$78)+SUM('1.  LRAMVA Summary'!N$79:N$80)*(MONTH($E145)-1)/12)*$H145</f>
        <v>0</v>
      </c>
      <c r="T145" s="227">
        <f>(SUM('1.  LRAMVA Summary'!O$55:O$78)+SUM('1.  LRAMVA Summary'!O$79:O$80)*(MONTH($E145)-1)/12)*$H145</f>
        <v>0</v>
      </c>
      <c r="U145" s="227">
        <f>(SUM('1.  LRAMVA Summary'!P$55:P$78)+SUM('1.  LRAMVA Summary'!P$79:P$80)*(MONTH($E145)-1)/12)*$H145</f>
        <v>0</v>
      </c>
      <c r="V145" s="227">
        <f>(SUM('1.  LRAMVA Summary'!Q$55:Q$78)+SUM('1.  LRAMVA Summary'!Q$79:Q$80)*(MONTH($E145)-1)/12)*$H145</f>
        <v>0</v>
      </c>
      <c r="W145" s="228">
        <f t="shared" si="76"/>
        <v>0</v>
      </c>
    </row>
    <row r="146" spans="2:23" s="9" customFormat="1">
      <c r="B146" s="66"/>
      <c r="E146" s="211">
        <v>43800</v>
      </c>
      <c r="F146" s="211" t="s">
        <v>186</v>
      </c>
      <c r="G146" s="212" t="s">
        <v>69</v>
      </c>
      <c r="H146" s="237">
        <f t="shared" si="79"/>
        <v>1.8166666666666667E-3</v>
      </c>
      <c r="I146" s="227">
        <f>(SUM('1.  LRAMVA Summary'!D$55:D$78)+SUM('1.  LRAMVA Summary'!D$79:D$80)*(MONTH($E146)-1)/12)*$H146</f>
        <v>0</v>
      </c>
      <c r="J146" s="227">
        <f>(SUM('1.  LRAMVA Summary'!E$55:E$78)+SUM('1.  LRAMVA Summary'!E$79:E$80)*(MONTH($E146)-1)/12)*$H146</f>
        <v>0</v>
      </c>
      <c r="K146" s="227">
        <f>(SUM('1.  LRAMVA Summary'!F$55:F$78)+SUM('1.  LRAMVA Summary'!F$79:F$80)*(MONTH($E146)-1)/12)*$H146</f>
        <v>0</v>
      </c>
      <c r="L146" s="227">
        <f>(SUM('1.  LRAMVA Summary'!G$55:G$78)+SUM('1.  LRAMVA Summary'!G$79:G$80)*(MONTH($E146)-1)/12)*$H146</f>
        <v>0</v>
      </c>
      <c r="M146" s="227">
        <f>(SUM('1.  LRAMVA Summary'!H$55:H$78)+SUM('1.  LRAMVA Summary'!H$79:H$80)*(MONTH($E146)-1)/12)*$H146</f>
        <v>0</v>
      </c>
      <c r="N146" s="227">
        <f>(SUM('1.  LRAMVA Summary'!I$55:I$78)+SUM('1.  LRAMVA Summary'!I$79:I$80)*(MONTH($E146)-1)/12)*$H146</f>
        <v>0</v>
      </c>
      <c r="O146" s="227">
        <f>(SUM('1.  LRAMVA Summary'!J$55:J$78)+SUM('1.  LRAMVA Summary'!J$79:J$80)*(MONTH($E146)-1)/12)*$H146</f>
        <v>0</v>
      </c>
      <c r="P146" s="227">
        <f>(SUM('1.  LRAMVA Summary'!K$55:K$78)+SUM('1.  LRAMVA Summary'!K$79:K$80)*(MONTH($E146)-1)/12)*$H146</f>
        <v>0</v>
      </c>
      <c r="Q146" s="227">
        <f>(SUM('1.  LRAMVA Summary'!L$55:L$78)+SUM('1.  LRAMVA Summary'!L$79:L$80)*(MONTH($E146)-1)/12)*$H146</f>
        <v>0</v>
      </c>
      <c r="R146" s="227">
        <f>(SUM('1.  LRAMVA Summary'!M$55:M$78)+SUM('1.  LRAMVA Summary'!M$79:M$80)*(MONTH($E146)-1)/12)*$H146</f>
        <v>0</v>
      </c>
      <c r="S146" s="227">
        <f>(SUM('1.  LRAMVA Summary'!N$55:N$78)+SUM('1.  LRAMVA Summary'!N$79:N$80)*(MONTH($E146)-1)/12)*$H146</f>
        <v>0</v>
      </c>
      <c r="T146" s="227">
        <f>(SUM('1.  LRAMVA Summary'!O$55:O$78)+SUM('1.  LRAMVA Summary'!O$79:O$80)*(MONTH($E146)-1)/12)*$H146</f>
        <v>0</v>
      </c>
      <c r="U146" s="227">
        <f>(SUM('1.  LRAMVA Summary'!P$55:P$78)+SUM('1.  LRAMVA Summary'!P$79:P$80)*(MONTH($E146)-1)/12)*$H146</f>
        <v>0</v>
      </c>
      <c r="V146" s="227">
        <f>(SUM('1.  LRAMVA Summary'!Q$55:Q$78)+SUM('1.  LRAMVA Summary'!Q$79:Q$80)*(MONTH($E146)-1)/12)*$H146</f>
        <v>0</v>
      </c>
      <c r="W146" s="228">
        <f t="shared" si="76"/>
        <v>0</v>
      </c>
    </row>
    <row r="147" spans="2:23" s="9" customFormat="1" ht="15.75" thickBot="1">
      <c r="B147" s="66"/>
      <c r="E147" s="213" t="s">
        <v>466</v>
      </c>
      <c r="F147" s="213"/>
      <c r="G147" s="214"/>
      <c r="H147" s="215"/>
      <c r="I147" s="216">
        <f>SUM(I134:I146)</f>
        <v>0</v>
      </c>
      <c r="J147" s="216">
        <f>SUM(J134:J146)</f>
        <v>0</v>
      </c>
      <c r="K147" s="216">
        <f t="shared" ref="K147:O147" si="80">SUM(K134:K146)</f>
        <v>0</v>
      </c>
      <c r="L147" s="216">
        <f t="shared" si="80"/>
        <v>0</v>
      </c>
      <c r="M147" s="216">
        <f t="shared" si="80"/>
        <v>0</v>
      </c>
      <c r="N147" s="216">
        <f t="shared" si="80"/>
        <v>0</v>
      </c>
      <c r="O147" s="216">
        <f t="shared" si="80"/>
        <v>0</v>
      </c>
      <c r="P147" s="216">
        <f t="shared" ref="P147:V147" si="81">SUM(P134:P146)</f>
        <v>0</v>
      </c>
      <c r="Q147" s="216">
        <f t="shared" si="81"/>
        <v>0</v>
      </c>
      <c r="R147" s="216">
        <f t="shared" si="81"/>
        <v>0</v>
      </c>
      <c r="S147" s="216">
        <f t="shared" si="81"/>
        <v>0</v>
      </c>
      <c r="T147" s="216">
        <f t="shared" si="81"/>
        <v>0</v>
      </c>
      <c r="U147" s="216">
        <f t="shared" si="81"/>
        <v>0</v>
      </c>
      <c r="V147" s="216">
        <f t="shared" si="81"/>
        <v>0</v>
      </c>
      <c r="W147" s="216">
        <f>SUM(W134:W146)</f>
        <v>0</v>
      </c>
    </row>
    <row r="148" spans="2:23" s="9" customFormat="1" ht="15.75" thickTop="1">
      <c r="B148" s="66"/>
      <c r="E148" s="217" t="s">
        <v>67</v>
      </c>
      <c r="F148" s="217"/>
      <c r="G148" s="218"/>
      <c r="H148" s="219"/>
      <c r="I148" s="220"/>
      <c r="J148" s="220"/>
      <c r="K148" s="220"/>
      <c r="L148" s="220"/>
      <c r="M148" s="220"/>
      <c r="N148" s="220"/>
      <c r="O148" s="220"/>
      <c r="P148" s="220"/>
      <c r="Q148" s="220"/>
      <c r="R148" s="220"/>
      <c r="S148" s="220"/>
      <c r="T148" s="220"/>
      <c r="U148" s="220"/>
      <c r="V148" s="220"/>
      <c r="W148" s="221"/>
    </row>
    <row r="149" spans="2:23" s="9" customFormat="1">
      <c r="B149" s="66"/>
      <c r="E149" s="222" t="s">
        <v>432</v>
      </c>
      <c r="F149" s="222"/>
      <c r="G149" s="223"/>
      <c r="H149" s="224"/>
      <c r="I149" s="225">
        <f>I147+I148</f>
        <v>0</v>
      </c>
      <c r="J149" s="225">
        <f t="shared" ref="J149" si="82">J147+J148</f>
        <v>0</v>
      </c>
      <c r="K149" s="225">
        <f t="shared" ref="K149" si="83">K147+K148</f>
        <v>0</v>
      </c>
      <c r="L149" s="225">
        <f t="shared" ref="L149" si="84">L147+L148</f>
        <v>0</v>
      </c>
      <c r="M149" s="225">
        <f t="shared" ref="M149" si="85">M147+M148</f>
        <v>0</v>
      </c>
      <c r="N149" s="225">
        <f t="shared" ref="N149" si="86">N147+N148</f>
        <v>0</v>
      </c>
      <c r="O149" s="225">
        <f t="shared" ref="O149:V149" si="87">O147+O148</f>
        <v>0</v>
      </c>
      <c r="P149" s="225">
        <f t="shared" si="87"/>
        <v>0</v>
      </c>
      <c r="Q149" s="225">
        <f t="shared" si="87"/>
        <v>0</v>
      </c>
      <c r="R149" s="225">
        <f t="shared" si="87"/>
        <v>0</v>
      </c>
      <c r="S149" s="225">
        <f t="shared" si="87"/>
        <v>0</v>
      </c>
      <c r="T149" s="225">
        <f t="shared" si="87"/>
        <v>0</v>
      </c>
      <c r="U149" s="225">
        <f t="shared" si="87"/>
        <v>0</v>
      </c>
      <c r="V149" s="225">
        <f t="shared" si="87"/>
        <v>0</v>
      </c>
      <c r="W149" s="225">
        <f>W147+W148</f>
        <v>0</v>
      </c>
    </row>
    <row r="150" spans="2:23" s="9" customFormat="1">
      <c r="B150" s="66"/>
      <c r="E150" s="211">
        <v>43831</v>
      </c>
      <c r="F150" s="211" t="s">
        <v>187</v>
      </c>
      <c r="G150" s="212" t="s">
        <v>65</v>
      </c>
      <c r="H150" s="237">
        <f>$C$51/12</f>
        <v>1.8166666666666667E-3</v>
      </c>
      <c r="I150" s="227">
        <f>(SUM('1.  LRAMVA Summary'!D$55:D$81)+SUM('1.  LRAMVA Summary'!D$82:D$83)*(MONTH($E150)-1)/12)*$H150</f>
        <v>0</v>
      </c>
      <c r="J150" s="227">
        <f>(SUM('1.  LRAMVA Summary'!E$55:E$81)+SUM('1.  LRAMVA Summary'!E$82:E$83)*(MONTH($E150)-1)/12)*$H150</f>
        <v>0</v>
      </c>
      <c r="K150" s="227">
        <f>(SUM('1.  LRAMVA Summary'!F$55:F$81)+SUM('1.  LRAMVA Summary'!F$82:F$83)*(MONTH($E150)-1)/12)*$H150</f>
        <v>0</v>
      </c>
      <c r="L150" s="227">
        <f>(SUM('1.  LRAMVA Summary'!G$55:G$81)+SUM('1.  LRAMVA Summary'!G$82:G$83)*(MONTH($E150)-1)/12)*$H150</f>
        <v>0</v>
      </c>
      <c r="M150" s="227">
        <f>(SUM('1.  LRAMVA Summary'!H$55:H$81)+SUM('1.  LRAMVA Summary'!H$82:H$83)*(MONTH($E150)-1)/12)*$H150</f>
        <v>0</v>
      </c>
      <c r="N150" s="227">
        <f>(SUM('1.  LRAMVA Summary'!I$55:I$81)+SUM('1.  LRAMVA Summary'!I$82:I$83)*(MONTH($E150)-1)/12)*$H150</f>
        <v>0</v>
      </c>
      <c r="O150" s="227">
        <f>(SUM('1.  LRAMVA Summary'!J$55:J$81)+SUM('1.  LRAMVA Summary'!J$82:J$83)*(MONTH($E150)-1)/12)*$H150</f>
        <v>0</v>
      </c>
      <c r="P150" s="227">
        <f>(SUM('1.  LRAMVA Summary'!K$55:K$81)+SUM('1.  LRAMVA Summary'!K$82:K$83)*(MONTH($E150)-1)/12)*$H150</f>
        <v>0</v>
      </c>
      <c r="Q150" s="227">
        <f>(SUM('1.  LRAMVA Summary'!L$55:L$81)+SUM('1.  LRAMVA Summary'!L$82:L$83)*(MONTH($E150)-1)/12)*$H150</f>
        <v>0</v>
      </c>
      <c r="R150" s="227">
        <f>(SUM('1.  LRAMVA Summary'!M$55:M$81)+SUM('1.  LRAMVA Summary'!M$82:M$83)*(MONTH($E150)-1)/12)*$H150</f>
        <v>0</v>
      </c>
      <c r="S150" s="227">
        <f>(SUM('1.  LRAMVA Summary'!N$55:N$81)+SUM('1.  LRAMVA Summary'!N$82:N$83)*(MONTH($E150)-1)/12)*$H150</f>
        <v>0</v>
      </c>
      <c r="T150" s="227">
        <f>(SUM('1.  LRAMVA Summary'!O$55:O$81)+SUM('1.  LRAMVA Summary'!O$82:O$83)*(MONTH($E150)-1)/12)*$H150</f>
        <v>0</v>
      </c>
      <c r="U150" s="227">
        <f>(SUM('1.  LRAMVA Summary'!P$55:P$81)+SUM('1.  LRAMVA Summary'!P$82:P$83)*(MONTH($E150)-1)/12)*$H150</f>
        <v>0</v>
      </c>
      <c r="V150" s="227">
        <f>(SUM('1.  LRAMVA Summary'!Q$55:Q$81)+SUM('1.  LRAMVA Summary'!Q$82:Q$83)*(MONTH($E150)-1)/12)*$H150</f>
        <v>0</v>
      </c>
      <c r="W150" s="228">
        <f>SUM(I150:V150)</f>
        <v>0</v>
      </c>
    </row>
    <row r="151" spans="2:23" s="9" customFormat="1">
      <c r="B151" s="66"/>
      <c r="E151" s="211">
        <v>43862</v>
      </c>
      <c r="F151" s="211" t="s">
        <v>187</v>
      </c>
      <c r="G151" s="212" t="s">
        <v>65</v>
      </c>
      <c r="H151" s="237">
        <f t="shared" ref="H151:H152" si="88">$C$51/12</f>
        <v>1.8166666666666667E-3</v>
      </c>
      <c r="I151" s="227">
        <f>(SUM('1.  LRAMVA Summary'!D$55:D$81)+SUM('1.  LRAMVA Summary'!D$82:D$83)*(MONTH($E151)-1)/12)*$H151</f>
        <v>0</v>
      </c>
      <c r="J151" s="227">
        <f>(SUM('1.  LRAMVA Summary'!E$55:E$81)+SUM('1.  LRAMVA Summary'!E$82:E$83)*(MONTH($E151)-1)/12)*$H151</f>
        <v>77.882608016897649</v>
      </c>
      <c r="K151" s="227">
        <f>(SUM('1.  LRAMVA Summary'!F$55:F$81)+SUM('1.  LRAMVA Summary'!F$82:F$83)*(MONTH($E151)-1)/12)*$H151</f>
        <v>56.704799103382342</v>
      </c>
      <c r="L151" s="227">
        <f>(SUM('1.  LRAMVA Summary'!G$55:G$81)+SUM('1.  LRAMVA Summary'!G$82:G$83)*(MONTH($E151)-1)/12)*$H151</f>
        <v>29.450385505741654</v>
      </c>
      <c r="M151" s="227">
        <f>(SUM('1.  LRAMVA Summary'!H$55:H$81)+SUM('1.  LRAMVA Summary'!H$82:H$83)*(MONTH($E151)-1)/12)*$H151</f>
        <v>9.6592846790026918</v>
      </c>
      <c r="N151" s="227">
        <f>(SUM('1.  LRAMVA Summary'!I$55:I$81)+SUM('1.  LRAMVA Summary'!I$82:I$83)*(MONTH($E151)-1)/12)*$H151</f>
        <v>64.762848237702585</v>
      </c>
      <c r="O151" s="227">
        <f>(SUM('1.  LRAMVA Summary'!J$55:J$81)+SUM('1.  LRAMVA Summary'!J$82:J$83)*(MONTH($E151)-1)/12)*$H151</f>
        <v>2.3294848344743713</v>
      </c>
      <c r="P151" s="227">
        <f>(SUM('1.  LRAMVA Summary'!K$55:K$81)+SUM('1.  LRAMVA Summary'!K$82:K$83)*(MONTH($E151)-1)/12)*$H151</f>
        <v>0</v>
      </c>
      <c r="Q151" s="227">
        <f>(SUM('1.  LRAMVA Summary'!L$55:L$81)+SUM('1.  LRAMVA Summary'!L$82:L$83)*(MONTH($E151)-1)/12)*$H151</f>
        <v>0</v>
      </c>
      <c r="R151" s="227">
        <f>(SUM('1.  LRAMVA Summary'!M$55:M$81)+SUM('1.  LRAMVA Summary'!M$82:M$83)*(MONTH($E151)-1)/12)*$H151</f>
        <v>0</v>
      </c>
      <c r="S151" s="227">
        <f>(SUM('1.  LRAMVA Summary'!N$55:N$81)+SUM('1.  LRAMVA Summary'!N$82:N$83)*(MONTH($E151)-1)/12)*$H151</f>
        <v>0</v>
      </c>
      <c r="T151" s="227">
        <f>(SUM('1.  LRAMVA Summary'!O$55:O$81)+SUM('1.  LRAMVA Summary'!O$82:O$83)*(MONTH($E151)-1)/12)*$H151</f>
        <v>0</v>
      </c>
      <c r="U151" s="227">
        <f>(SUM('1.  LRAMVA Summary'!P$55:P$81)+SUM('1.  LRAMVA Summary'!P$82:P$83)*(MONTH($E151)-1)/12)*$H151</f>
        <v>0</v>
      </c>
      <c r="V151" s="227">
        <f>(SUM('1.  LRAMVA Summary'!Q$55:Q$81)+SUM('1.  LRAMVA Summary'!Q$82:Q$83)*(MONTH($E151)-1)/12)*$H151</f>
        <v>0</v>
      </c>
      <c r="W151" s="228">
        <f t="shared" ref="W151:W160" si="89">SUM(I151:V151)</f>
        <v>240.78941037720131</v>
      </c>
    </row>
    <row r="152" spans="2:23" s="9" customFormat="1">
      <c r="B152" s="66"/>
      <c r="E152" s="211">
        <v>43891</v>
      </c>
      <c r="F152" s="211" t="s">
        <v>187</v>
      </c>
      <c r="G152" s="212" t="s">
        <v>65</v>
      </c>
      <c r="H152" s="237">
        <f t="shared" si="88"/>
        <v>1.8166666666666667E-3</v>
      </c>
      <c r="I152" s="227">
        <f>(SUM('1.  LRAMVA Summary'!D$55:D$81)+SUM('1.  LRAMVA Summary'!D$82:D$83)*(MONTH($E152)-1)/12)*$H152</f>
        <v>0</v>
      </c>
      <c r="J152" s="227">
        <f>(SUM('1.  LRAMVA Summary'!E$55:E$81)+SUM('1.  LRAMVA Summary'!E$82:E$83)*(MONTH($E152)-1)/12)*$H152</f>
        <v>155.7652160337953</v>
      </c>
      <c r="K152" s="227">
        <f>(SUM('1.  LRAMVA Summary'!F$55:F$81)+SUM('1.  LRAMVA Summary'!F$82:F$83)*(MONTH($E152)-1)/12)*$H152</f>
        <v>113.40959820676468</v>
      </c>
      <c r="L152" s="227">
        <f>(SUM('1.  LRAMVA Summary'!G$55:G$81)+SUM('1.  LRAMVA Summary'!G$82:G$83)*(MONTH($E152)-1)/12)*$H152</f>
        <v>58.900771011483307</v>
      </c>
      <c r="M152" s="227">
        <f>(SUM('1.  LRAMVA Summary'!H$55:H$81)+SUM('1.  LRAMVA Summary'!H$82:H$83)*(MONTH($E152)-1)/12)*$H152</f>
        <v>19.318569358005384</v>
      </c>
      <c r="N152" s="227">
        <f>(SUM('1.  LRAMVA Summary'!I$55:I$81)+SUM('1.  LRAMVA Summary'!I$82:I$83)*(MONTH($E152)-1)/12)*$H152</f>
        <v>129.52569647540517</v>
      </c>
      <c r="O152" s="227">
        <f>(SUM('1.  LRAMVA Summary'!J$55:J$81)+SUM('1.  LRAMVA Summary'!J$82:J$83)*(MONTH($E152)-1)/12)*$H152</f>
        <v>4.6589696689487425</v>
      </c>
      <c r="P152" s="227">
        <f>(SUM('1.  LRAMVA Summary'!K$55:K$81)+SUM('1.  LRAMVA Summary'!K$82:K$83)*(MONTH($E152)-1)/12)*$H152</f>
        <v>0</v>
      </c>
      <c r="Q152" s="227">
        <f>(SUM('1.  LRAMVA Summary'!L$55:L$81)+SUM('1.  LRAMVA Summary'!L$82:L$83)*(MONTH($E152)-1)/12)*$H152</f>
        <v>0</v>
      </c>
      <c r="R152" s="227">
        <f>(SUM('1.  LRAMVA Summary'!M$55:M$81)+SUM('1.  LRAMVA Summary'!M$82:M$83)*(MONTH($E152)-1)/12)*$H152</f>
        <v>0</v>
      </c>
      <c r="S152" s="227">
        <f>(SUM('1.  LRAMVA Summary'!N$55:N$81)+SUM('1.  LRAMVA Summary'!N$82:N$83)*(MONTH($E152)-1)/12)*$H152</f>
        <v>0</v>
      </c>
      <c r="T152" s="227">
        <f>(SUM('1.  LRAMVA Summary'!O$55:O$81)+SUM('1.  LRAMVA Summary'!O$82:O$83)*(MONTH($E152)-1)/12)*$H152</f>
        <v>0</v>
      </c>
      <c r="U152" s="227">
        <f>(SUM('1.  LRAMVA Summary'!P$55:P$81)+SUM('1.  LRAMVA Summary'!P$82:P$83)*(MONTH($E152)-1)/12)*$H152</f>
        <v>0</v>
      </c>
      <c r="V152" s="227">
        <f>(SUM('1.  LRAMVA Summary'!Q$55:Q$81)+SUM('1.  LRAMVA Summary'!Q$82:Q$83)*(MONTH($E152)-1)/12)*$H152</f>
        <v>0</v>
      </c>
      <c r="W152" s="228">
        <f t="shared" si="89"/>
        <v>481.57882075440261</v>
      </c>
    </row>
    <row r="153" spans="2:23" s="9" customFormat="1">
      <c r="B153" s="66"/>
      <c r="E153" s="211">
        <v>43922</v>
      </c>
      <c r="F153" s="211" t="s">
        <v>187</v>
      </c>
      <c r="G153" s="212" t="s">
        <v>66</v>
      </c>
      <c r="H153" s="237">
        <f>$C$52/12</f>
        <v>1.8166666666666667E-3</v>
      </c>
      <c r="I153" s="227">
        <f>(SUM('1.  LRAMVA Summary'!D$55:D$81)+SUM('1.  LRAMVA Summary'!D$82:D$83)*(MONTH($E153)-1)/12)*$H153</f>
        <v>0</v>
      </c>
      <c r="J153" s="227">
        <f>(SUM('1.  LRAMVA Summary'!E$55:E$81)+SUM('1.  LRAMVA Summary'!E$82:E$83)*(MONTH($E153)-1)/12)*$H153</f>
        <v>233.64782405069295</v>
      </c>
      <c r="K153" s="227">
        <f>(SUM('1.  LRAMVA Summary'!F$55:F$81)+SUM('1.  LRAMVA Summary'!F$82:F$83)*(MONTH($E153)-1)/12)*$H153</f>
        <v>170.11439731014701</v>
      </c>
      <c r="L153" s="227">
        <f>(SUM('1.  LRAMVA Summary'!G$55:G$81)+SUM('1.  LRAMVA Summary'!G$82:G$83)*(MONTH($E153)-1)/12)*$H153</f>
        <v>88.351156517224965</v>
      </c>
      <c r="M153" s="227">
        <f>(SUM('1.  LRAMVA Summary'!H$55:H$81)+SUM('1.  LRAMVA Summary'!H$82:H$83)*(MONTH($E153)-1)/12)*$H153</f>
        <v>28.977854037008075</v>
      </c>
      <c r="N153" s="227">
        <f>(SUM('1.  LRAMVA Summary'!I$55:I$81)+SUM('1.  LRAMVA Summary'!I$82:I$83)*(MONTH($E153)-1)/12)*$H153</f>
        <v>194.28854471310777</v>
      </c>
      <c r="O153" s="227">
        <f>(SUM('1.  LRAMVA Summary'!J$55:J$81)+SUM('1.  LRAMVA Summary'!J$82:J$83)*(MONTH($E153)-1)/12)*$H153</f>
        <v>6.9884545034231147</v>
      </c>
      <c r="P153" s="227">
        <f>(SUM('1.  LRAMVA Summary'!K$55:K$81)+SUM('1.  LRAMVA Summary'!K$82:K$83)*(MONTH($E153)-1)/12)*$H153</f>
        <v>0</v>
      </c>
      <c r="Q153" s="227">
        <f>(SUM('1.  LRAMVA Summary'!L$55:L$81)+SUM('1.  LRAMVA Summary'!L$82:L$83)*(MONTH($E153)-1)/12)*$H153</f>
        <v>0</v>
      </c>
      <c r="R153" s="227">
        <f>(SUM('1.  LRAMVA Summary'!M$55:M$81)+SUM('1.  LRAMVA Summary'!M$82:M$83)*(MONTH($E153)-1)/12)*$H153</f>
        <v>0</v>
      </c>
      <c r="S153" s="227">
        <f>(SUM('1.  LRAMVA Summary'!N$55:N$81)+SUM('1.  LRAMVA Summary'!N$82:N$83)*(MONTH($E153)-1)/12)*$H153</f>
        <v>0</v>
      </c>
      <c r="T153" s="227">
        <f>(SUM('1.  LRAMVA Summary'!O$55:O$81)+SUM('1.  LRAMVA Summary'!O$82:O$83)*(MONTH($E153)-1)/12)*$H153</f>
        <v>0</v>
      </c>
      <c r="U153" s="227">
        <f>(SUM('1.  LRAMVA Summary'!P$55:P$81)+SUM('1.  LRAMVA Summary'!P$82:P$83)*(MONTH($E153)-1)/12)*$H153</f>
        <v>0</v>
      </c>
      <c r="V153" s="227">
        <f>(SUM('1.  LRAMVA Summary'!Q$55:Q$81)+SUM('1.  LRAMVA Summary'!Q$82:Q$83)*(MONTH($E153)-1)/12)*$H153</f>
        <v>0</v>
      </c>
      <c r="W153" s="228">
        <f t="shared" si="89"/>
        <v>722.36823113160381</v>
      </c>
    </row>
    <row r="154" spans="2:23" s="9" customFormat="1">
      <c r="B154" s="66"/>
      <c r="E154" s="211">
        <v>43952</v>
      </c>
      <c r="F154" s="211" t="s">
        <v>187</v>
      </c>
      <c r="G154" s="212" t="s">
        <v>66</v>
      </c>
      <c r="H154" s="237">
        <f>$C$52/12</f>
        <v>1.8166666666666667E-3</v>
      </c>
      <c r="I154" s="227">
        <f>(SUM('1.  LRAMVA Summary'!D$55:D$81)+SUM('1.  LRAMVA Summary'!D$82:D$83)*(MONTH($E154)-1)/12)*$H154</f>
        <v>0</v>
      </c>
      <c r="J154" s="227">
        <f>(SUM('1.  LRAMVA Summary'!E$55:E$81)+SUM('1.  LRAMVA Summary'!E$82:E$83)*(MONTH($E154)-1)/12)*$H154</f>
        <v>311.5304320675906</v>
      </c>
      <c r="K154" s="227">
        <f>(SUM('1.  LRAMVA Summary'!F$55:F$81)+SUM('1.  LRAMVA Summary'!F$82:F$83)*(MONTH($E154)-1)/12)*$H154</f>
        <v>226.81919641352937</v>
      </c>
      <c r="L154" s="227">
        <f>(SUM('1.  LRAMVA Summary'!G$55:G$81)+SUM('1.  LRAMVA Summary'!G$82:G$83)*(MONTH($E154)-1)/12)*$H154</f>
        <v>117.80154202296661</v>
      </c>
      <c r="M154" s="227">
        <f>(SUM('1.  LRAMVA Summary'!H$55:H$81)+SUM('1.  LRAMVA Summary'!H$82:H$83)*(MONTH($E154)-1)/12)*$H154</f>
        <v>38.637138716010767</v>
      </c>
      <c r="N154" s="227">
        <f>(SUM('1.  LRAMVA Summary'!I$55:I$81)+SUM('1.  LRAMVA Summary'!I$82:I$83)*(MONTH($E154)-1)/12)*$H154</f>
        <v>259.05139295081034</v>
      </c>
      <c r="O154" s="227">
        <f>(SUM('1.  LRAMVA Summary'!J$55:J$81)+SUM('1.  LRAMVA Summary'!J$82:J$83)*(MONTH($E154)-1)/12)*$H154</f>
        <v>9.3179393378974851</v>
      </c>
      <c r="P154" s="227">
        <f>(SUM('1.  LRAMVA Summary'!K$55:K$81)+SUM('1.  LRAMVA Summary'!K$82:K$83)*(MONTH($E154)-1)/12)*$H154</f>
        <v>0</v>
      </c>
      <c r="Q154" s="227">
        <f>(SUM('1.  LRAMVA Summary'!L$55:L$81)+SUM('1.  LRAMVA Summary'!L$82:L$83)*(MONTH($E154)-1)/12)*$H154</f>
        <v>0</v>
      </c>
      <c r="R154" s="227">
        <f>(SUM('1.  LRAMVA Summary'!M$55:M$81)+SUM('1.  LRAMVA Summary'!M$82:M$83)*(MONTH($E154)-1)/12)*$H154</f>
        <v>0</v>
      </c>
      <c r="S154" s="227">
        <f>(SUM('1.  LRAMVA Summary'!N$55:N$81)+SUM('1.  LRAMVA Summary'!N$82:N$83)*(MONTH($E154)-1)/12)*$H154</f>
        <v>0</v>
      </c>
      <c r="T154" s="227">
        <f>(SUM('1.  LRAMVA Summary'!O$55:O$81)+SUM('1.  LRAMVA Summary'!O$82:O$83)*(MONTH($E154)-1)/12)*$H154</f>
        <v>0</v>
      </c>
      <c r="U154" s="227">
        <f>(SUM('1.  LRAMVA Summary'!P$55:P$81)+SUM('1.  LRAMVA Summary'!P$82:P$83)*(MONTH($E154)-1)/12)*$H154</f>
        <v>0</v>
      </c>
      <c r="V154" s="227">
        <f>(SUM('1.  LRAMVA Summary'!Q$55:Q$81)+SUM('1.  LRAMVA Summary'!Q$82:Q$83)*(MONTH($E154)-1)/12)*$H154</f>
        <v>0</v>
      </c>
      <c r="W154" s="228">
        <f t="shared" si="89"/>
        <v>963.15764150880523</v>
      </c>
    </row>
    <row r="155" spans="2:23" s="9" customFormat="1">
      <c r="B155" s="66"/>
      <c r="E155" s="211">
        <v>43983</v>
      </c>
      <c r="F155" s="211" t="s">
        <v>187</v>
      </c>
      <c r="G155" s="212" t="s">
        <v>66</v>
      </c>
      <c r="H155" s="237">
        <f>$C$52/12</f>
        <v>1.8166666666666667E-3</v>
      </c>
      <c r="I155" s="227">
        <f>(SUM('1.  LRAMVA Summary'!D$55:D$81)+SUM('1.  LRAMVA Summary'!D$82:D$83)*(MONTH($E155)-1)/12)*$H155</f>
        <v>0</v>
      </c>
      <c r="J155" s="227">
        <f>(SUM('1.  LRAMVA Summary'!E$55:E$81)+SUM('1.  LRAMVA Summary'!E$82:E$83)*(MONTH($E155)-1)/12)*$H155</f>
        <v>389.41304008448827</v>
      </c>
      <c r="K155" s="227">
        <f>(SUM('1.  LRAMVA Summary'!F$55:F$81)+SUM('1.  LRAMVA Summary'!F$82:F$83)*(MONTH($E155)-1)/12)*$H155</f>
        <v>283.52399551691173</v>
      </c>
      <c r="L155" s="227">
        <f>(SUM('1.  LRAMVA Summary'!G$55:G$81)+SUM('1.  LRAMVA Summary'!G$82:G$83)*(MONTH($E155)-1)/12)*$H155</f>
        <v>147.25192752870828</v>
      </c>
      <c r="M155" s="227">
        <f>(SUM('1.  LRAMVA Summary'!H$55:H$81)+SUM('1.  LRAMVA Summary'!H$82:H$83)*(MONTH($E155)-1)/12)*$H155</f>
        <v>48.296423395013463</v>
      </c>
      <c r="N155" s="227">
        <f>(SUM('1.  LRAMVA Summary'!I$55:I$81)+SUM('1.  LRAMVA Summary'!I$82:I$83)*(MONTH($E155)-1)/12)*$H155</f>
        <v>323.81424118851299</v>
      </c>
      <c r="O155" s="227">
        <f>(SUM('1.  LRAMVA Summary'!J$55:J$81)+SUM('1.  LRAMVA Summary'!J$82:J$83)*(MONTH($E155)-1)/12)*$H155</f>
        <v>11.647424172371856</v>
      </c>
      <c r="P155" s="227">
        <f>(SUM('1.  LRAMVA Summary'!K$55:K$81)+SUM('1.  LRAMVA Summary'!K$82:K$83)*(MONTH($E155)-1)/12)*$H155</f>
        <v>0</v>
      </c>
      <c r="Q155" s="227">
        <f>(SUM('1.  LRAMVA Summary'!L$55:L$81)+SUM('1.  LRAMVA Summary'!L$82:L$83)*(MONTH($E155)-1)/12)*$H155</f>
        <v>0</v>
      </c>
      <c r="R155" s="227">
        <f>(SUM('1.  LRAMVA Summary'!M$55:M$81)+SUM('1.  LRAMVA Summary'!M$82:M$83)*(MONTH($E155)-1)/12)*$H155</f>
        <v>0</v>
      </c>
      <c r="S155" s="227">
        <f>(SUM('1.  LRAMVA Summary'!N$55:N$81)+SUM('1.  LRAMVA Summary'!N$82:N$83)*(MONTH($E155)-1)/12)*$H155</f>
        <v>0</v>
      </c>
      <c r="T155" s="227">
        <f>(SUM('1.  LRAMVA Summary'!O$55:O$81)+SUM('1.  LRAMVA Summary'!O$82:O$83)*(MONTH($E155)-1)/12)*$H155</f>
        <v>0</v>
      </c>
      <c r="U155" s="227">
        <f>(SUM('1.  LRAMVA Summary'!P$55:P$81)+SUM('1.  LRAMVA Summary'!P$82:P$83)*(MONTH($E155)-1)/12)*$H155</f>
        <v>0</v>
      </c>
      <c r="V155" s="227">
        <f>(SUM('1.  LRAMVA Summary'!Q$55:Q$81)+SUM('1.  LRAMVA Summary'!Q$82:Q$83)*(MONTH($E155)-1)/12)*$H155</f>
        <v>0</v>
      </c>
      <c r="W155" s="228">
        <f t="shared" si="89"/>
        <v>1203.9470518860064</v>
      </c>
    </row>
    <row r="156" spans="2:23" s="9" customFormat="1">
      <c r="B156" s="66"/>
      <c r="E156" s="211">
        <v>44013</v>
      </c>
      <c r="F156" s="211" t="s">
        <v>187</v>
      </c>
      <c r="G156" s="212" t="s">
        <v>68</v>
      </c>
      <c r="H156" s="237">
        <f>$C$53/12</f>
        <v>4.75E-4</v>
      </c>
      <c r="I156" s="227">
        <f>(SUM('1.  LRAMVA Summary'!D$55:D$81)+SUM('1.  LRAMVA Summary'!D$82:D$83)*(MONTH($E156)-1)/12)*$H156</f>
        <v>0</v>
      </c>
      <c r="J156" s="227">
        <f>(SUM('1.  LRAMVA Summary'!E$55:E$81)+SUM('1.  LRAMVA Summary'!E$82:E$83)*(MONTH($E156)-1)/12)*$H156</f>
        <v>122.18280707238071</v>
      </c>
      <c r="K156" s="227">
        <f>(SUM('1.  LRAMVA Summary'!F$55:F$81)+SUM('1.  LRAMVA Summary'!F$82:F$83)*(MONTH($E156)-1)/12)*$H156</f>
        <v>88.958905015397974</v>
      </c>
      <c r="L156" s="227">
        <f>(SUM('1.  LRAMVA Summary'!G$55:G$81)+SUM('1.  LRAMVA Summary'!G$82:G$83)*(MONTH($E156)-1)/12)*$H156</f>
        <v>46.201980931025894</v>
      </c>
      <c r="M156" s="227">
        <f>(SUM('1.  LRAMVA Summary'!H$55:H$81)+SUM('1.  LRAMVA Summary'!H$82:H$83)*(MONTH($E156)-1)/12)*$H156</f>
        <v>15.153556698251929</v>
      </c>
      <c r="N156" s="227">
        <f>(SUM('1.  LRAMVA Summary'!I$55:I$81)+SUM('1.  LRAMVA Summary'!I$82:I$83)*(MONTH($E156)-1)/12)*$H156</f>
        <v>101.60043163896461</v>
      </c>
      <c r="O156" s="227">
        <f>(SUM('1.  LRAMVA Summary'!J$55:J$81)+SUM('1.  LRAMVA Summary'!J$82:J$83)*(MONTH($E156)-1)/12)*$H156</f>
        <v>3.6545129054597933</v>
      </c>
      <c r="P156" s="227">
        <f>(SUM('1.  LRAMVA Summary'!K$55:K$81)+SUM('1.  LRAMVA Summary'!K$82:K$83)*(MONTH($E156)-1)/12)*$H156</f>
        <v>0</v>
      </c>
      <c r="Q156" s="227">
        <f>(SUM('1.  LRAMVA Summary'!L$55:L$81)+SUM('1.  LRAMVA Summary'!L$82:L$83)*(MONTH($E156)-1)/12)*$H156</f>
        <v>0</v>
      </c>
      <c r="R156" s="227">
        <f>(SUM('1.  LRAMVA Summary'!M$55:M$81)+SUM('1.  LRAMVA Summary'!M$82:M$83)*(MONTH($E156)-1)/12)*$H156</f>
        <v>0</v>
      </c>
      <c r="S156" s="227">
        <f>(SUM('1.  LRAMVA Summary'!N$55:N$81)+SUM('1.  LRAMVA Summary'!N$82:N$83)*(MONTH($E156)-1)/12)*$H156</f>
        <v>0</v>
      </c>
      <c r="T156" s="227">
        <f>(SUM('1.  LRAMVA Summary'!O$55:O$81)+SUM('1.  LRAMVA Summary'!O$82:O$83)*(MONTH($E156)-1)/12)*$H156</f>
        <v>0</v>
      </c>
      <c r="U156" s="227">
        <f>(SUM('1.  LRAMVA Summary'!P$55:P$81)+SUM('1.  LRAMVA Summary'!P$82:P$83)*(MONTH($E156)-1)/12)*$H156</f>
        <v>0</v>
      </c>
      <c r="V156" s="227">
        <f>(SUM('1.  LRAMVA Summary'!Q$55:Q$81)+SUM('1.  LRAMVA Summary'!Q$82:Q$83)*(MONTH($E156)-1)/12)*$H156</f>
        <v>0</v>
      </c>
      <c r="W156" s="228">
        <f t="shared" si="89"/>
        <v>377.75219426148089</v>
      </c>
    </row>
    <row r="157" spans="2:23" s="9" customFormat="1">
      <c r="B157" s="66"/>
      <c r="E157" s="211">
        <v>44044</v>
      </c>
      <c r="F157" s="211" t="s">
        <v>187</v>
      </c>
      <c r="G157" s="212" t="s">
        <v>68</v>
      </c>
      <c r="H157" s="237">
        <f t="shared" ref="H157:H158" si="90">$C$53/12</f>
        <v>4.75E-4</v>
      </c>
      <c r="I157" s="227">
        <f>(SUM('1.  LRAMVA Summary'!D$55:D$81)+SUM('1.  LRAMVA Summary'!D$82:D$83)*(MONTH($E157)-1)/12)*$H157</f>
        <v>0</v>
      </c>
      <c r="J157" s="227">
        <f>(SUM('1.  LRAMVA Summary'!E$55:E$81)+SUM('1.  LRAMVA Summary'!E$82:E$83)*(MONTH($E157)-1)/12)*$H157</f>
        <v>142.54660825111083</v>
      </c>
      <c r="K157" s="227">
        <f>(SUM('1.  LRAMVA Summary'!F$55:F$81)+SUM('1.  LRAMVA Summary'!F$82:F$83)*(MONTH($E157)-1)/12)*$H157</f>
        <v>103.78538918463099</v>
      </c>
      <c r="L157" s="227">
        <f>(SUM('1.  LRAMVA Summary'!G$55:G$81)+SUM('1.  LRAMVA Summary'!G$82:G$83)*(MONTH($E157)-1)/12)*$H157</f>
        <v>53.902311086196875</v>
      </c>
      <c r="M157" s="227">
        <f>(SUM('1.  LRAMVA Summary'!H$55:H$81)+SUM('1.  LRAMVA Summary'!H$82:H$83)*(MONTH($E157)-1)/12)*$H157</f>
        <v>17.679149481293916</v>
      </c>
      <c r="N157" s="227">
        <f>(SUM('1.  LRAMVA Summary'!I$55:I$81)+SUM('1.  LRAMVA Summary'!I$82:I$83)*(MONTH($E157)-1)/12)*$H157</f>
        <v>118.53383691212537</v>
      </c>
      <c r="O157" s="227">
        <f>(SUM('1.  LRAMVA Summary'!J$55:J$81)+SUM('1.  LRAMVA Summary'!J$82:J$83)*(MONTH($E157)-1)/12)*$H157</f>
        <v>4.263598389703092</v>
      </c>
      <c r="P157" s="227">
        <f>(SUM('1.  LRAMVA Summary'!K$55:K$81)+SUM('1.  LRAMVA Summary'!K$82:K$83)*(MONTH($E157)-1)/12)*$H157</f>
        <v>0</v>
      </c>
      <c r="Q157" s="227">
        <f>(SUM('1.  LRAMVA Summary'!L$55:L$81)+SUM('1.  LRAMVA Summary'!L$82:L$83)*(MONTH($E157)-1)/12)*$H157</f>
        <v>0</v>
      </c>
      <c r="R157" s="227">
        <f>(SUM('1.  LRAMVA Summary'!M$55:M$81)+SUM('1.  LRAMVA Summary'!M$82:M$83)*(MONTH($E157)-1)/12)*$H157</f>
        <v>0</v>
      </c>
      <c r="S157" s="227">
        <f>(SUM('1.  LRAMVA Summary'!N$55:N$81)+SUM('1.  LRAMVA Summary'!N$82:N$83)*(MONTH($E157)-1)/12)*$H157</f>
        <v>0</v>
      </c>
      <c r="T157" s="227">
        <f>(SUM('1.  LRAMVA Summary'!O$55:O$81)+SUM('1.  LRAMVA Summary'!O$82:O$83)*(MONTH($E157)-1)/12)*$H157</f>
        <v>0</v>
      </c>
      <c r="U157" s="227">
        <f>(SUM('1.  LRAMVA Summary'!P$55:P$81)+SUM('1.  LRAMVA Summary'!P$82:P$83)*(MONTH($E157)-1)/12)*$H157</f>
        <v>0</v>
      </c>
      <c r="V157" s="227">
        <f>(SUM('1.  LRAMVA Summary'!Q$55:Q$81)+SUM('1.  LRAMVA Summary'!Q$82:Q$83)*(MONTH($E157)-1)/12)*$H157</f>
        <v>0</v>
      </c>
      <c r="W157" s="228">
        <f t="shared" si="89"/>
        <v>440.71089330506106</v>
      </c>
    </row>
    <row r="158" spans="2:23" s="9" customFormat="1">
      <c r="B158" s="66"/>
      <c r="E158" s="211">
        <v>44075</v>
      </c>
      <c r="F158" s="211" t="s">
        <v>187</v>
      </c>
      <c r="G158" s="212" t="s">
        <v>68</v>
      </c>
      <c r="H158" s="237">
        <f t="shared" si="90"/>
        <v>4.75E-4</v>
      </c>
      <c r="I158" s="227">
        <f>(SUM('1.  LRAMVA Summary'!D$55:D$81)+SUM('1.  LRAMVA Summary'!D$82:D$83)*(MONTH($E158)-1)/12)*$H158</f>
        <v>0</v>
      </c>
      <c r="J158" s="227">
        <f>(SUM('1.  LRAMVA Summary'!E$55:E$81)+SUM('1.  LRAMVA Summary'!E$82:E$83)*(MONTH($E158)-1)/12)*$H158</f>
        <v>162.91040942984094</v>
      </c>
      <c r="K158" s="227">
        <f>(SUM('1.  LRAMVA Summary'!F$55:F$81)+SUM('1.  LRAMVA Summary'!F$82:F$83)*(MONTH($E158)-1)/12)*$H158</f>
        <v>118.61187335386397</v>
      </c>
      <c r="L158" s="227">
        <f>(SUM('1.  LRAMVA Summary'!G$55:G$81)+SUM('1.  LRAMVA Summary'!G$82:G$83)*(MONTH($E158)-1)/12)*$H158</f>
        <v>61.602641241367863</v>
      </c>
      <c r="M158" s="227">
        <f>(SUM('1.  LRAMVA Summary'!H$55:H$81)+SUM('1.  LRAMVA Summary'!H$82:H$83)*(MONTH($E158)-1)/12)*$H158</f>
        <v>20.204742264335906</v>
      </c>
      <c r="N158" s="227">
        <f>(SUM('1.  LRAMVA Summary'!I$55:I$81)+SUM('1.  LRAMVA Summary'!I$82:I$83)*(MONTH($E158)-1)/12)*$H158</f>
        <v>135.46724218528615</v>
      </c>
      <c r="O158" s="227">
        <f>(SUM('1.  LRAMVA Summary'!J$55:J$81)+SUM('1.  LRAMVA Summary'!J$82:J$83)*(MONTH($E158)-1)/12)*$H158</f>
        <v>4.8726838739463911</v>
      </c>
      <c r="P158" s="227">
        <f>(SUM('1.  LRAMVA Summary'!K$55:K$81)+SUM('1.  LRAMVA Summary'!K$82:K$83)*(MONTH($E158)-1)/12)*$H158</f>
        <v>0</v>
      </c>
      <c r="Q158" s="227">
        <f>(SUM('1.  LRAMVA Summary'!L$55:L$81)+SUM('1.  LRAMVA Summary'!L$82:L$83)*(MONTH($E158)-1)/12)*$H158</f>
        <v>0</v>
      </c>
      <c r="R158" s="227">
        <f>(SUM('1.  LRAMVA Summary'!M$55:M$81)+SUM('1.  LRAMVA Summary'!M$82:M$83)*(MONTH($E158)-1)/12)*$H158</f>
        <v>0</v>
      </c>
      <c r="S158" s="227">
        <f>(SUM('1.  LRAMVA Summary'!N$55:N$81)+SUM('1.  LRAMVA Summary'!N$82:N$83)*(MONTH($E158)-1)/12)*$H158</f>
        <v>0</v>
      </c>
      <c r="T158" s="227">
        <f>(SUM('1.  LRAMVA Summary'!O$55:O$81)+SUM('1.  LRAMVA Summary'!O$82:O$83)*(MONTH($E158)-1)/12)*$H158</f>
        <v>0</v>
      </c>
      <c r="U158" s="227">
        <f>(SUM('1.  LRAMVA Summary'!P$55:P$81)+SUM('1.  LRAMVA Summary'!P$82:P$83)*(MONTH($E158)-1)/12)*$H158</f>
        <v>0</v>
      </c>
      <c r="V158" s="227">
        <f>(SUM('1.  LRAMVA Summary'!Q$55:Q$81)+SUM('1.  LRAMVA Summary'!Q$82:Q$83)*(MONTH($E158)-1)/12)*$H158</f>
        <v>0</v>
      </c>
      <c r="W158" s="228">
        <f t="shared" si="89"/>
        <v>503.66959234864117</v>
      </c>
    </row>
    <row r="159" spans="2:23" s="9" customFormat="1">
      <c r="B159" s="66"/>
      <c r="E159" s="211">
        <v>44105</v>
      </c>
      <c r="F159" s="211" t="s">
        <v>187</v>
      </c>
      <c r="G159" s="212" t="s">
        <v>69</v>
      </c>
      <c r="H159" s="237">
        <f>$C$54/12</f>
        <v>4.75E-4</v>
      </c>
      <c r="I159" s="227">
        <f>(SUM('1.  LRAMVA Summary'!D$55:D$81)+SUM('1.  LRAMVA Summary'!D$82:D$83)*(MONTH($E159)-1)/12)*$H159</f>
        <v>0</v>
      </c>
      <c r="J159" s="227">
        <f>(SUM('1.  LRAMVA Summary'!E$55:E$81)+SUM('1.  LRAMVA Summary'!E$82:E$83)*(MONTH($E159)-1)/12)*$H159</f>
        <v>183.27421060857105</v>
      </c>
      <c r="K159" s="227">
        <f>(SUM('1.  LRAMVA Summary'!F$55:F$81)+SUM('1.  LRAMVA Summary'!F$82:F$83)*(MONTH($E159)-1)/12)*$H159</f>
        <v>133.43835752309695</v>
      </c>
      <c r="L159" s="227">
        <f>(SUM('1.  LRAMVA Summary'!G$55:G$81)+SUM('1.  LRAMVA Summary'!G$82:G$83)*(MONTH($E159)-1)/12)*$H159</f>
        <v>69.302971396538837</v>
      </c>
      <c r="M159" s="227">
        <f>(SUM('1.  LRAMVA Summary'!H$55:H$81)+SUM('1.  LRAMVA Summary'!H$82:H$83)*(MONTH($E159)-1)/12)*$H159</f>
        <v>22.730335047377892</v>
      </c>
      <c r="N159" s="227">
        <f>(SUM('1.  LRAMVA Summary'!I$55:I$81)+SUM('1.  LRAMVA Summary'!I$82:I$83)*(MONTH($E159)-1)/12)*$H159</f>
        <v>152.40064745844691</v>
      </c>
      <c r="O159" s="227">
        <f>(SUM('1.  LRAMVA Summary'!J$55:J$81)+SUM('1.  LRAMVA Summary'!J$82:J$83)*(MONTH($E159)-1)/12)*$H159</f>
        <v>5.4817693581896902</v>
      </c>
      <c r="P159" s="227">
        <f>(SUM('1.  LRAMVA Summary'!K$55:K$81)+SUM('1.  LRAMVA Summary'!K$82:K$83)*(MONTH($E159)-1)/12)*$H159</f>
        <v>0</v>
      </c>
      <c r="Q159" s="227">
        <f>(SUM('1.  LRAMVA Summary'!L$55:L$81)+SUM('1.  LRAMVA Summary'!L$82:L$83)*(MONTH($E159)-1)/12)*$H159</f>
        <v>0</v>
      </c>
      <c r="R159" s="227">
        <f>(SUM('1.  LRAMVA Summary'!M$55:M$81)+SUM('1.  LRAMVA Summary'!M$82:M$83)*(MONTH($E159)-1)/12)*$H159</f>
        <v>0</v>
      </c>
      <c r="S159" s="227">
        <f>(SUM('1.  LRAMVA Summary'!N$55:N$81)+SUM('1.  LRAMVA Summary'!N$82:N$83)*(MONTH($E159)-1)/12)*$H159</f>
        <v>0</v>
      </c>
      <c r="T159" s="227">
        <f>(SUM('1.  LRAMVA Summary'!O$55:O$81)+SUM('1.  LRAMVA Summary'!O$82:O$83)*(MONTH($E159)-1)/12)*$H159</f>
        <v>0</v>
      </c>
      <c r="U159" s="227">
        <f>(SUM('1.  LRAMVA Summary'!P$55:P$81)+SUM('1.  LRAMVA Summary'!P$82:P$83)*(MONTH($E159)-1)/12)*$H159</f>
        <v>0</v>
      </c>
      <c r="V159" s="227">
        <f>(SUM('1.  LRAMVA Summary'!Q$55:Q$81)+SUM('1.  LRAMVA Summary'!Q$82:Q$83)*(MONTH($E159)-1)/12)*$H159</f>
        <v>0</v>
      </c>
      <c r="W159" s="228">
        <f t="shared" si="89"/>
        <v>566.6282913922214</v>
      </c>
    </row>
    <row r="160" spans="2:23" s="9" customFormat="1">
      <c r="B160" s="66"/>
      <c r="E160" s="211">
        <v>44136</v>
      </c>
      <c r="F160" s="211" t="s">
        <v>187</v>
      </c>
      <c r="G160" s="212" t="s">
        <v>69</v>
      </c>
      <c r="H160" s="237">
        <f>$C$54/12</f>
        <v>4.75E-4</v>
      </c>
      <c r="I160" s="227">
        <f>(SUM('1.  LRAMVA Summary'!D$55:D$81)+SUM('1.  LRAMVA Summary'!D$82:D$83)*(MONTH($E160)-1)/12)*$H160</f>
        <v>0</v>
      </c>
      <c r="J160" s="227">
        <f>(SUM('1.  LRAMVA Summary'!E$55:E$81)+SUM('1.  LRAMVA Summary'!E$82:E$83)*(MONTH($E160)-1)/12)*$H160</f>
        <v>203.6380117873012</v>
      </c>
      <c r="K160" s="227">
        <f>(SUM('1.  LRAMVA Summary'!F$55:F$81)+SUM('1.  LRAMVA Summary'!F$82:F$83)*(MONTH($E160)-1)/12)*$H160</f>
        <v>148.26484169232998</v>
      </c>
      <c r="L160" s="227">
        <f>(SUM('1.  LRAMVA Summary'!G$55:G$81)+SUM('1.  LRAMVA Summary'!G$82:G$83)*(MONTH($E160)-1)/12)*$H160</f>
        <v>77.003301551709825</v>
      </c>
      <c r="M160" s="227">
        <f>(SUM('1.  LRAMVA Summary'!H$55:H$81)+SUM('1.  LRAMVA Summary'!H$82:H$83)*(MONTH($E160)-1)/12)*$H160</f>
        <v>25.255927830419882</v>
      </c>
      <c r="N160" s="227">
        <f>(SUM('1.  LRAMVA Summary'!I$55:I$81)+SUM('1.  LRAMVA Summary'!I$82:I$83)*(MONTH($E160)-1)/12)*$H160</f>
        <v>169.3340527316077</v>
      </c>
      <c r="O160" s="227">
        <f>(SUM('1.  LRAMVA Summary'!J$55:J$81)+SUM('1.  LRAMVA Summary'!J$82:J$83)*(MONTH($E160)-1)/12)*$H160</f>
        <v>6.0908548424329885</v>
      </c>
      <c r="P160" s="227">
        <f>(SUM('1.  LRAMVA Summary'!K$55:K$81)+SUM('1.  LRAMVA Summary'!K$82:K$83)*(MONTH($E160)-1)/12)*$H160</f>
        <v>0</v>
      </c>
      <c r="Q160" s="227">
        <f>(SUM('1.  LRAMVA Summary'!L$55:L$81)+SUM('1.  LRAMVA Summary'!L$82:L$83)*(MONTH($E160)-1)/12)*$H160</f>
        <v>0</v>
      </c>
      <c r="R160" s="227">
        <f>(SUM('1.  LRAMVA Summary'!M$55:M$81)+SUM('1.  LRAMVA Summary'!M$82:M$83)*(MONTH($E160)-1)/12)*$H160</f>
        <v>0</v>
      </c>
      <c r="S160" s="227">
        <f>(SUM('1.  LRAMVA Summary'!N$55:N$81)+SUM('1.  LRAMVA Summary'!N$82:N$83)*(MONTH($E160)-1)/12)*$H160</f>
        <v>0</v>
      </c>
      <c r="T160" s="227">
        <f>(SUM('1.  LRAMVA Summary'!O$55:O$81)+SUM('1.  LRAMVA Summary'!O$82:O$83)*(MONTH($E160)-1)/12)*$H160</f>
        <v>0</v>
      </c>
      <c r="U160" s="227">
        <f>(SUM('1.  LRAMVA Summary'!P$55:P$81)+SUM('1.  LRAMVA Summary'!P$82:P$83)*(MONTH($E160)-1)/12)*$H160</f>
        <v>0</v>
      </c>
      <c r="V160" s="227">
        <f>(SUM('1.  LRAMVA Summary'!Q$55:Q$81)+SUM('1.  LRAMVA Summary'!Q$82:Q$83)*(MONTH($E160)-1)/12)*$H160</f>
        <v>0</v>
      </c>
      <c r="W160" s="228">
        <f t="shared" si="89"/>
        <v>629.58699043580157</v>
      </c>
    </row>
    <row r="161" spans="2:23" s="9" customFormat="1">
      <c r="B161" s="66"/>
      <c r="E161" s="211">
        <v>44166</v>
      </c>
      <c r="F161" s="211" t="s">
        <v>187</v>
      </c>
      <c r="G161" s="212" t="s">
        <v>69</v>
      </c>
      <c r="H161" s="237">
        <f>$C$54/12</f>
        <v>4.75E-4</v>
      </c>
      <c r="I161" s="227">
        <f>(SUM('1.  LRAMVA Summary'!D$55:D$81)+SUM('1.  LRAMVA Summary'!D$82:D$83)*(MONTH($E161)-1)/12)*$H161</f>
        <v>0</v>
      </c>
      <c r="J161" s="227">
        <f>(SUM('1.  LRAMVA Summary'!E$55:E$81)+SUM('1.  LRAMVA Summary'!E$82:E$83)*(MONTH($E161)-1)/12)*$H161</f>
        <v>224.00181296603131</v>
      </c>
      <c r="K161" s="227">
        <f>(SUM('1.  LRAMVA Summary'!F$55:F$81)+SUM('1.  LRAMVA Summary'!F$82:F$83)*(MONTH($E161)-1)/12)*$H161</f>
        <v>163.09132586156298</v>
      </c>
      <c r="L161" s="227">
        <f>(SUM('1.  LRAMVA Summary'!G$55:G$81)+SUM('1.  LRAMVA Summary'!G$82:G$83)*(MONTH($E161)-1)/12)*$H161</f>
        <v>84.703631706880813</v>
      </c>
      <c r="M161" s="227">
        <f>(SUM('1.  LRAMVA Summary'!H$55:H$81)+SUM('1.  LRAMVA Summary'!H$82:H$83)*(MONTH($E161)-1)/12)*$H161</f>
        <v>27.781520613461868</v>
      </c>
      <c r="N161" s="227">
        <f>(SUM('1.  LRAMVA Summary'!I$55:I$81)+SUM('1.  LRAMVA Summary'!I$82:I$83)*(MONTH($E161)-1)/12)*$H161</f>
        <v>186.26745800476846</v>
      </c>
      <c r="O161" s="227">
        <f>(SUM('1.  LRAMVA Summary'!J$55:J$81)+SUM('1.  LRAMVA Summary'!J$82:J$83)*(MONTH($E161)-1)/12)*$H161</f>
        <v>6.6999403266762876</v>
      </c>
      <c r="P161" s="227">
        <f>(SUM('1.  LRAMVA Summary'!K$55:K$81)+SUM('1.  LRAMVA Summary'!K$82:K$83)*(MONTH($E161)-1)/12)*$H161</f>
        <v>0</v>
      </c>
      <c r="Q161" s="227">
        <f>(SUM('1.  LRAMVA Summary'!L$55:L$81)+SUM('1.  LRAMVA Summary'!L$82:L$83)*(MONTH($E161)-1)/12)*$H161</f>
        <v>0</v>
      </c>
      <c r="R161" s="227">
        <f>(SUM('1.  LRAMVA Summary'!M$55:M$81)+SUM('1.  LRAMVA Summary'!M$82:M$83)*(MONTH($E161)-1)/12)*$H161</f>
        <v>0</v>
      </c>
      <c r="S161" s="227">
        <f>(SUM('1.  LRAMVA Summary'!N$55:N$81)+SUM('1.  LRAMVA Summary'!N$82:N$83)*(MONTH($E161)-1)/12)*$H161</f>
        <v>0</v>
      </c>
      <c r="T161" s="227">
        <f>(SUM('1.  LRAMVA Summary'!O$55:O$81)+SUM('1.  LRAMVA Summary'!O$82:O$83)*(MONTH($E161)-1)/12)*$H161</f>
        <v>0</v>
      </c>
      <c r="U161" s="227">
        <f>(SUM('1.  LRAMVA Summary'!P$55:P$81)+SUM('1.  LRAMVA Summary'!P$82:P$83)*(MONTH($E161)-1)/12)*$H161</f>
        <v>0</v>
      </c>
      <c r="V161" s="227">
        <f>(SUM('1.  LRAMVA Summary'!Q$55:Q$81)+SUM('1.  LRAMVA Summary'!Q$82:Q$83)*(MONTH($E161)-1)/12)*$H161</f>
        <v>0</v>
      </c>
      <c r="W161" s="228">
        <f>SUM(I161:V161)</f>
        <v>692.54568947938162</v>
      </c>
    </row>
    <row r="162" spans="2:23" s="9" customFormat="1" ht="15.75" thickBot="1">
      <c r="B162" s="66"/>
      <c r="E162" s="213" t="s">
        <v>467</v>
      </c>
      <c r="F162" s="213"/>
      <c r="G162" s="214"/>
      <c r="H162" s="215"/>
      <c r="I162" s="216">
        <f>SUM(I149:I161)</f>
        <v>0</v>
      </c>
      <c r="J162" s="216">
        <f>SUM(J149:J161)</f>
        <v>2206.7929803687007</v>
      </c>
      <c r="K162" s="216">
        <f t="shared" ref="K162:O162" si="91">SUM(K149:K161)</f>
        <v>1606.7226791816181</v>
      </c>
      <c r="L162" s="216">
        <f t="shared" si="91"/>
        <v>834.47262049984499</v>
      </c>
      <c r="M162" s="216">
        <f t="shared" si="91"/>
        <v>273.69450212018177</v>
      </c>
      <c r="N162" s="216">
        <f t="shared" si="91"/>
        <v>1835.046392496738</v>
      </c>
      <c r="O162" s="216">
        <f t="shared" si="91"/>
        <v>66.00563221352381</v>
      </c>
      <c r="P162" s="216">
        <f t="shared" ref="P162:V162" si="92">SUM(P149:P161)</f>
        <v>0</v>
      </c>
      <c r="Q162" s="216">
        <f t="shared" si="92"/>
        <v>0</v>
      </c>
      <c r="R162" s="216">
        <f t="shared" si="92"/>
        <v>0</v>
      </c>
      <c r="S162" s="216">
        <f t="shared" si="92"/>
        <v>0</v>
      </c>
      <c r="T162" s="216">
        <f t="shared" si="92"/>
        <v>0</v>
      </c>
      <c r="U162" s="216">
        <f t="shared" si="92"/>
        <v>0</v>
      </c>
      <c r="V162" s="216">
        <f t="shared" si="92"/>
        <v>0</v>
      </c>
      <c r="W162" s="216">
        <f>SUM(W149:W161)</f>
        <v>6822.7348068806068</v>
      </c>
    </row>
    <row r="163" spans="2:23" s="9" customFormat="1" ht="15.75" thickTop="1">
      <c r="B163" s="66"/>
      <c r="E163" s="217" t="s">
        <v>67</v>
      </c>
      <c r="F163" s="217"/>
      <c r="G163" s="218"/>
      <c r="H163" s="219"/>
      <c r="I163" s="220"/>
      <c r="J163" s="220"/>
      <c r="K163" s="220"/>
      <c r="L163" s="220"/>
      <c r="M163" s="220"/>
      <c r="N163" s="220"/>
      <c r="O163" s="220"/>
      <c r="P163" s="220"/>
      <c r="Q163" s="220"/>
      <c r="R163" s="220"/>
      <c r="S163" s="220"/>
      <c r="T163" s="220"/>
      <c r="U163" s="220"/>
      <c r="V163" s="220"/>
      <c r="W163" s="221"/>
    </row>
    <row r="164" spans="2:23" s="9" customFormat="1">
      <c r="B164" s="66"/>
      <c r="E164" s="222" t="s">
        <v>696</v>
      </c>
      <c r="F164" s="222"/>
      <c r="G164" s="223"/>
      <c r="H164" s="224"/>
      <c r="I164" s="225">
        <f>I162+I163</f>
        <v>0</v>
      </c>
      <c r="J164" s="225">
        <f t="shared" ref="J164:U164" si="93">J162+J163</f>
        <v>2206.7929803687007</v>
      </c>
      <c r="K164" s="225">
        <f t="shared" si="93"/>
        <v>1606.7226791816181</v>
      </c>
      <c r="L164" s="225">
        <f t="shared" si="93"/>
        <v>834.47262049984499</v>
      </c>
      <c r="M164" s="225">
        <f t="shared" si="93"/>
        <v>273.69450212018177</v>
      </c>
      <c r="N164" s="225">
        <f t="shared" si="93"/>
        <v>1835.046392496738</v>
      </c>
      <c r="O164" s="225">
        <f t="shared" si="93"/>
        <v>66.00563221352381</v>
      </c>
      <c r="P164" s="225">
        <f t="shared" si="93"/>
        <v>0</v>
      </c>
      <c r="Q164" s="225">
        <f t="shared" si="93"/>
        <v>0</v>
      </c>
      <c r="R164" s="225">
        <f t="shared" si="93"/>
        <v>0</v>
      </c>
      <c r="S164" s="225">
        <f t="shared" si="93"/>
        <v>0</v>
      </c>
      <c r="T164" s="225">
        <f t="shared" si="93"/>
        <v>0</v>
      </c>
      <c r="U164" s="225">
        <f t="shared" si="93"/>
        <v>0</v>
      </c>
      <c r="V164" s="225">
        <f>V162+V163</f>
        <v>0</v>
      </c>
      <c r="W164" s="225">
        <f>W162+W163</f>
        <v>6822.7348068806068</v>
      </c>
    </row>
    <row r="165" spans="2:23">
      <c r="B165" s="66"/>
      <c r="C165" s="9"/>
      <c r="E165" s="211">
        <v>44197</v>
      </c>
      <c r="F165" s="211" t="s">
        <v>700</v>
      </c>
      <c r="G165" s="212" t="s">
        <v>65</v>
      </c>
      <c r="H165" s="237">
        <f>$C$55/12</f>
        <v>4.75E-4</v>
      </c>
      <c r="I165" s="227">
        <f>(SUM('1.  LRAMVA Summary'!D$55:D$84)+SUM('1.  LRAMVA Summary'!D$85:D$86)*(MONTH($E165)-1)/12)*$H165</f>
        <v>0</v>
      </c>
      <c r="J165" s="227">
        <f>(SUM('1.  LRAMVA Summary'!E$55:E$84)+SUM('1.  LRAMVA Summary'!E$85:E$86)*(MONTH($E165)-1)/12)*$H165</f>
        <v>244.36561414476142</v>
      </c>
      <c r="K165" s="227">
        <f>(SUM('1.  LRAMVA Summary'!F$55:F$84)+SUM('1.  LRAMVA Summary'!F$85:F$86)*(MONTH($E165)-1)/12)*$H165</f>
        <v>177.91781003079595</v>
      </c>
      <c r="L165" s="227">
        <f>(SUM('1.  LRAMVA Summary'!G$55:G$84)+SUM('1.  LRAMVA Summary'!G$85:G$86)*(MONTH($E165)-1)/12)*$H165</f>
        <v>92.403961862051787</v>
      </c>
      <c r="M165" s="227">
        <f>(SUM('1.  LRAMVA Summary'!H$55:H$84)+SUM('1.  LRAMVA Summary'!H$85:H$86)*(MONTH($E165)-1)/12)*$H165</f>
        <v>30.307113396503858</v>
      </c>
      <c r="N165" s="227">
        <f>(SUM('1.  LRAMVA Summary'!I$55:I$84)+SUM('1.  LRAMVA Summary'!I$85:I$86)*(MONTH($E165)-1)/12)*$H165</f>
        <v>203.20086327792922</v>
      </c>
      <c r="O165" s="227">
        <f>(SUM('1.  LRAMVA Summary'!J$55:J$84)+SUM('1.  LRAMVA Summary'!J$85:J$86)*(MONTH($E165)-1)/12)*$H165</f>
        <v>7.3090258109195867</v>
      </c>
      <c r="P165" s="227">
        <f>(SUM('1.  LRAMVA Summary'!K$55:K$84)+SUM('1.  LRAMVA Summary'!K$85:K$86)*(MONTH($E165)-1)/12)*$H165</f>
        <v>0</v>
      </c>
      <c r="Q165" s="227">
        <f>(SUM('1.  LRAMVA Summary'!L$55:L$84)+SUM('1.  LRAMVA Summary'!L$85:L$86)*(MONTH($E165)-1)/12)*$H165</f>
        <v>0</v>
      </c>
      <c r="R165" s="227">
        <f>(SUM('1.  LRAMVA Summary'!M$55:M$84)+SUM('1.  LRAMVA Summary'!M$85:M$86)*(MONTH($E165)-1)/12)*$H165</f>
        <v>0</v>
      </c>
      <c r="S165" s="227">
        <f>(SUM('1.  LRAMVA Summary'!N$55:N$84)+SUM('1.  LRAMVA Summary'!N$85:N$86)*(MONTH($E165)-1)/12)*$H165</f>
        <v>0</v>
      </c>
      <c r="T165" s="227">
        <f>(SUM('1.  LRAMVA Summary'!O$55:O$84)+SUM('1.  LRAMVA Summary'!O$85:O$86)*(MONTH($E165)-1)/12)*$H165</f>
        <v>0</v>
      </c>
      <c r="U165" s="227">
        <f>(SUM('1.  LRAMVA Summary'!P$55:P$84)+SUM('1.  LRAMVA Summary'!P$85:P$86)*(MONTH($E165)-1)/12)*$H165</f>
        <v>0</v>
      </c>
      <c r="V165" s="227">
        <f>(SUM('1.  LRAMVA Summary'!Q$55:Q$84)+SUM('1.  LRAMVA Summary'!Q$85:Q$86)*(MONTH($E165)-1)/12)*$H165</f>
        <v>0</v>
      </c>
      <c r="W165" s="228">
        <f t="shared" ref="W165:W175" si="94">SUM(I165:V165)</f>
        <v>755.50438852296179</v>
      </c>
    </row>
    <row r="166" spans="2:23">
      <c r="B166" s="66"/>
      <c r="C166" s="9"/>
      <c r="E166" s="211">
        <v>44228</v>
      </c>
      <c r="F166" s="211" t="s">
        <v>700</v>
      </c>
      <c r="G166" s="212" t="s">
        <v>65</v>
      </c>
      <c r="H166" s="237">
        <f t="shared" ref="H166:H167" si="95">$C$55/12</f>
        <v>4.75E-4</v>
      </c>
      <c r="I166" s="227">
        <f>(SUM('1.  LRAMVA Summary'!D$55:D$84)+SUM('1.  LRAMVA Summary'!D$85:D$86)*(MONTH($E166)-1)/12)*$H166</f>
        <v>0</v>
      </c>
      <c r="J166" s="227">
        <f>(SUM('1.  LRAMVA Summary'!E$55:E$84)+SUM('1.  LRAMVA Summary'!E$85:E$86)*(MONTH($E166)-1)/12)*$H166</f>
        <v>264.77036850728643</v>
      </c>
      <c r="K166" s="227">
        <f>(SUM('1.  LRAMVA Summary'!F$55:F$84)+SUM('1.  LRAMVA Summary'!F$85:F$86)*(MONTH($E166)-1)/12)*$H166</f>
        <v>192.71401071342919</v>
      </c>
      <c r="L166" s="227">
        <f>(SUM('1.  LRAMVA Summary'!G$55:G$84)+SUM('1.  LRAMVA Summary'!G$85:G$86)*(MONTH($E166)-1)/12)*$H166</f>
        <v>100.09175982980926</v>
      </c>
      <c r="M166" s="227">
        <f>(SUM('1.  LRAMVA Summary'!H$55:H$84)+SUM('1.  LRAMVA Summary'!H$85:H$86)*(MONTH($E166)-1)/12)*$H166</f>
        <v>32.863892316393688</v>
      </c>
      <c r="N166" s="227">
        <f>(SUM('1.  LRAMVA Summary'!I$55:I$84)+SUM('1.  LRAMVA Summary'!I$85:I$86)*(MONTH($E166)-1)/12)*$H166</f>
        <v>220.45604649416566</v>
      </c>
      <c r="O166" s="227">
        <f>(SUM('1.  LRAMVA Summary'!J$55:J$84)+SUM('1.  LRAMVA Summary'!J$85:J$86)*(MONTH($E166)-1)/12)*$H166</f>
        <v>7.9299958899773886</v>
      </c>
      <c r="P166" s="227">
        <f>(SUM('1.  LRAMVA Summary'!K$55:K$84)+SUM('1.  LRAMVA Summary'!K$85:K$86)*(MONTH($E166)-1)/12)*$H166</f>
        <v>0</v>
      </c>
      <c r="Q166" s="227">
        <f>(SUM('1.  LRAMVA Summary'!L$55:L$84)+SUM('1.  LRAMVA Summary'!L$85:L$86)*(MONTH($E166)-1)/12)*$H166</f>
        <v>0</v>
      </c>
      <c r="R166" s="227">
        <f>(SUM('1.  LRAMVA Summary'!M$55:M$84)+SUM('1.  LRAMVA Summary'!M$85:M$86)*(MONTH($E166)-1)/12)*$H166</f>
        <v>0</v>
      </c>
      <c r="S166" s="227">
        <f>(SUM('1.  LRAMVA Summary'!N$55:N$84)+SUM('1.  LRAMVA Summary'!N$85:N$86)*(MONTH($E166)-1)/12)*$H166</f>
        <v>0</v>
      </c>
      <c r="T166" s="227">
        <f>(SUM('1.  LRAMVA Summary'!O$55:O$84)+SUM('1.  LRAMVA Summary'!O$85:O$86)*(MONTH($E166)-1)/12)*$H166</f>
        <v>0</v>
      </c>
      <c r="U166" s="227">
        <f>(SUM('1.  LRAMVA Summary'!P$55:P$84)+SUM('1.  LRAMVA Summary'!P$85:P$86)*(MONTH($E166)-1)/12)*$H166</f>
        <v>0</v>
      </c>
      <c r="V166" s="227">
        <f>(SUM('1.  LRAMVA Summary'!Q$55:Q$84)+SUM('1.  LRAMVA Summary'!Q$85:Q$86)*(MONTH($E166)-1)/12)*$H166</f>
        <v>0</v>
      </c>
      <c r="W166" s="228">
        <f t="shared" si="94"/>
        <v>818.82607375106159</v>
      </c>
    </row>
    <row r="167" spans="2:23">
      <c r="B167" s="66"/>
      <c r="C167" s="9"/>
      <c r="E167" s="211">
        <v>44256</v>
      </c>
      <c r="F167" s="211" t="s">
        <v>700</v>
      </c>
      <c r="G167" s="212" t="s">
        <v>65</v>
      </c>
      <c r="H167" s="237">
        <f t="shared" si="95"/>
        <v>4.75E-4</v>
      </c>
      <c r="I167" s="227">
        <f>(SUM('1.  LRAMVA Summary'!D$55:D$84)+SUM('1.  LRAMVA Summary'!D$85:D$86)*(MONTH($E167)-1)/12)*$H167</f>
        <v>0</v>
      </c>
      <c r="J167" s="227">
        <f>(SUM('1.  LRAMVA Summary'!E$55:E$84)+SUM('1.  LRAMVA Summary'!E$85:E$86)*(MONTH($E167)-1)/12)*$H167</f>
        <v>285.17512286981145</v>
      </c>
      <c r="K167" s="227">
        <f>(SUM('1.  LRAMVA Summary'!F$55:F$84)+SUM('1.  LRAMVA Summary'!F$85:F$86)*(MONTH($E167)-1)/12)*$H167</f>
        <v>207.51021139606243</v>
      </c>
      <c r="L167" s="227">
        <f>(SUM('1.  LRAMVA Summary'!G$55:G$84)+SUM('1.  LRAMVA Summary'!G$85:G$86)*(MONTH($E167)-1)/12)*$H167</f>
        <v>107.77955779756674</v>
      </c>
      <c r="M167" s="227">
        <f>(SUM('1.  LRAMVA Summary'!H$55:H$84)+SUM('1.  LRAMVA Summary'!H$85:H$86)*(MONTH($E167)-1)/12)*$H167</f>
        <v>35.420671236283511</v>
      </c>
      <c r="N167" s="227">
        <f>(SUM('1.  LRAMVA Summary'!I$55:I$84)+SUM('1.  LRAMVA Summary'!I$85:I$86)*(MONTH($E167)-1)/12)*$H167</f>
        <v>237.71122971040211</v>
      </c>
      <c r="O167" s="227">
        <f>(SUM('1.  LRAMVA Summary'!J$55:J$84)+SUM('1.  LRAMVA Summary'!J$85:J$86)*(MONTH($E167)-1)/12)*$H167</f>
        <v>8.5509659690351913</v>
      </c>
      <c r="P167" s="227">
        <f>(SUM('1.  LRAMVA Summary'!K$55:K$84)+SUM('1.  LRAMVA Summary'!K$85:K$86)*(MONTH($E167)-1)/12)*$H167</f>
        <v>0</v>
      </c>
      <c r="Q167" s="227">
        <f>(SUM('1.  LRAMVA Summary'!L$55:L$84)+SUM('1.  LRAMVA Summary'!L$85:L$86)*(MONTH($E167)-1)/12)*$H167</f>
        <v>0</v>
      </c>
      <c r="R167" s="227">
        <f>(SUM('1.  LRAMVA Summary'!M$55:M$84)+SUM('1.  LRAMVA Summary'!M$85:M$86)*(MONTH($E167)-1)/12)*$H167</f>
        <v>0</v>
      </c>
      <c r="S167" s="227">
        <f>(SUM('1.  LRAMVA Summary'!N$55:N$84)+SUM('1.  LRAMVA Summary'!N$85:N$86)*(MONTH($E167)-1)/12)*$H167</f>
        <v>0</v>
      </c>
      <c r="T167" s="227">
        <f>(SUM('1.  LRAMVA Summary'!O$55:O$84)+SUM('1.  LRAMVA Summary'!O$85:O$86)*(MONTH($E167)-1)/12)*$H167</f>
        <v>0</v>
      </c>
      <c r="U167" s="227">
        <f>(SUM('1.  LRAMVA Summary'!P$55:P$84)+SUM('1.  LRAMVA Summary'!P$85:P$86)*(MONTH($E167)-1)/12)*$H167</f>
        <v>0</v>
      </c>
      <c r="V167" s="227">
        <f>(SUM('1.  LRAMVA Summary'!Q$55:Q$84)+SUM('1.  LRAMVA Summary'!Q$85:Q$86)*(MONTH($E167)-1)/12)*$H167</f>
        <v>0</v>
      </c>
      <c r="W167" s="228">
        <f t="shared" si="94"/>
        <v>882.14775897916149</v>
      </c>
    </row>
    <row r="168" spans="2:23">
      <c r="B168" s="66"/>
      <c r="C168" s="9"/>
      <c r="E168" s="211">
        <v>44287</v>
      </c>
      <c r="F168" s="211" t="s">
        <v>700</v>
      </c>
      <c r="G168" s="212" t="s">
        <v>66</v>
      </c>
      <c r="H168" s="237">
        <f>$C$56/12</f>
        <v>4.75E-4</v>
      </c>
      <c r="I168" s="227">
        <f>(SUM('1.  LRAMVA Summary'!D$55:D$84)+SUM('1.  LRAMVA Summary'!D$85:D$86)*(MONTH($E168)-1)/12)*$H168</f>
        <v>0</v>
      </c>
      <c r="J168" s="227">
        <f>(SUM('1.  LRAMVA Summary'!E$55:E$84)+SUM('1.  LRAMVA Summary'!E$85:E$86)*(MONTH($E168)-1)/12)*$H168</f>
        <v>305.5798772323364</v>
      </c>
      <c r="K168" s="227">
        <f>(SUM('1.  LRAMVA Summary'!F$55:F$84)+SUM('1.  LRAMVA Summary'!F$85:F$86)*(MONTH($E168)-1)/12)*$H168</f>
        <v>222.30641207869564</v>
      </c>
      <c r="L168" s="227">
        <f>(SUM('1.  LRAMVA Summary'!G$55:G$84)+SUM('1.  LRAMVA Summary'!G$85:G$86)*(MONTH($E168)-1)/12)*$H168</f>
        <v>115.46735576532421</v>
      </c>
      <c r="M168" s="227">
        <f>(SUM('1.  LRAMVA Summary'!H$55:H$84)+SUM('1.  LRAMVA Summary'!H$85:H$86)*(MONTH($E168)-1)/12)*$H168</f>
        <v>37.977450156173333</v>
      </c>
      <c r="N168" s="227">
        <f>(SUM('1.  LRAMVA Summary'!I$55:I$84)+SUM('1.  LRAMVA Summary'!I$85:I$86)*(MONTH($E168)-1)/12)*$H168</f>
        <v>254.96641292663858</v>
      </c>
      <c r="O168" s="227">
        <f>(SUM('1.  LRAMVA Summary'!J$55:J$84)+SUM('1.  LRAMVA Summary'!J$85:J$86)*(MONTH($E168)-1)/12)*$H168</f>
        <v>9.1719360480929932</v>
      </c>
      <c r="P168" s="227">
        <f>(SUM('1.  LRAMVA Summary'!K$55:K$84)+SUM('1.  LRAMVA Summary'!K$85:K$86)*(MONTH($E168)-1)/12)*$H168</f>
        <v>0</v>
      </c>
      <c r="Q168" s="227">
        <f>(SUM('1.  LRAMVA Summary'!L$55:L$84)+SUM('1.  LRAMVA Summary'!L$85:L$86)*(MONTH($E168)-1)/12)*$H168</f>
        <v>0</v>
      </c>
      <c r="R168" s="227">
        <f>(SUM('1.  LRAMVA Summary'!M$55:M$84)+SUM('1.  LRAMVA Summary'!M$85:M$86)*(MONTH($E168)-1)/12)*$H168</f>
        <v>0</v>
      </c>
      <c r="S168" s="227">
        <f>(SUM('1.  LRAMVA Summary'!N$55:N$84)+SUM('1.  LRAMVA Summary'!N$85:N$86)*(MONTH($E168)-1)/12)*$H168</f>
        <v>0</v>
      </c>
      <c r="T168" s="227">
        <f>(SUM('1.  LRAMVA Summary'!O$55:O$84)+SUM('1.  LRAMVA Summary'!O$85:O$86)*(MONTH($E168)-1)/12)*$H168</f>
        <v>0</v>
      </c>
      <c r="U168" s="227">
        <f>(SUM('1.  LRAMVA Summary'!P$55:P$84)+SUM('1.  LRAMVA Summary'!P$85:P$86)*(MONTH($E168)-1)/12)*$H168</f>
        <v>0</v>
      </c>
      <c r="V168" s="227">
        <f>(SUM('1.  LRAMVA Summary'!Q$55:Q$84)+SUM('1.  LRAMVA Summary'!Q$85:Q$86)*(MONTH($E168)-1)/12)*$H168</f>
        <v>0</v>
      </c>
      <c r="W168" s="228">
        <f t="shared" si="94"/>
        <v>945.46944420726106</v>
      </c>
    </row>
    <row r="169" spans="2:23">
      <c r="B169" s="66"/>
      <c r="C169" s="9"/>
      <c r="E169" s="211">
        <v>44317</v>
      </c>
      <c r="F169" s="211" t="s">
        <v>700</v>
      </c>
      <c r="G169" s="212" t="s">
        <v>66</v>
      </c>
      <c r="H169" s="237">
        <f t="shared" ref="H169:H170" si="96">$C$56/12</f>
        <v>4.75E-4</v>
      </c>
      <c r="I169" s="227">
        <f>(SUM('1.  LRAMVA Summary'!D$55:D$84)+SUM('1.  LRAMVA Summary'!D$85:D$86)*(MONTH($E169)-1)/12)*$H169</f>
        <v>0</v>
      </c>
      <c r="J169" s="227">
        <f>(SUM('1.  LRAMVA Summary'!E$55:E$84)+SUM('1.  LRAMVA Summary'!E$85:E$86)*(MONTH($E169)-1)/12)*$H169</f>
        <v>325.98463159486147</v>
      </c>
      <c r="K169" s="227">
        <f>(SUM('1.  LRAMVA Summary'!F$55:F$84)+SUM('1.  LRAMVA Summary'!F$85:F$86)*(MONTH($E169)-1)/12)*$H169</f>
        <v>237.10261276132888</v>
      </c>
      <c r="L169" s="227">
        <f>(SUM('1.  LRAMVA Summary'!G$55:G$84)+SUM('1.  LRAMVA Summary'!G$85:G$86)*(MONTH($E169)-1)/12)*$H169</f>
        <v>123.15515373308168</v>
      </c>
      <c r="M169" s="227">
        <f>(SUM('1.  LRAMVA Summary'!H$55:H$84)+SUM('1.  LRAMVA Summary'!H$85:H$86)*(MONTH($E169)-1)/12)*$H169</f>
        <v>40.534229076063163</v>
      </c>
      <c r="N169" s="227">
        <f>(SUM('1.  LRAMVA Summary'!I$55:I$84)+SUM('1.  LRAMVA Summary'!I$85:I$86)*(MONTH($E169)-1)/12)*$H169</f>
        <v>272.221596142875</v>
      </c>
      <c r="O169" s="227">
        <f>(SUM('1.  LRAMVA Summary'!J$55:J$84)+SUM('1.  LRAMVA Summary'!J$85:J$86)*(MONTH($E169)-1)/12)*$H169</f>
        <v>9.7929061271507933</v>
      </c>
      <c r="P169" s="227">
        <f>(SUM('1.  LRAMVA Summary'!K$55:K$84)+SUM('1.  LRAMVA Summary'!K$85:K$86)*(MONTH($E169)-1)/12)*$H169</f>
        <v>0</v>
      </c>
      <c r="Q169" s="227">
        <f>(SUM('1.  LRAMVA Summary'!L$55:L$84)+SUM('1.  LRAMVA Summary'!L$85:L$86)*(MONTH($E169)-1)/12)*$H169</f>
        <v>0</v>
      </c>
      <c r="R169" s="227">
        <f>(SUM('1.  LRAMVA Summary'!M$55:M$84)+SUM('1.  LRAMVA Summary'!M$85:M$86)*(MONTH($E169)-1)/12)*$H169</f>
        <v>0</v>
      </c>
      <c r="S169" s="227">
        <f>(SUM('1.  LRAMVA Summary'!N$55:N$84)+SUM('1.  LRAMVA Summary'!N$85:N$86)*(MONTH($E169)-1)/12)*$H169</f>
        <v>0</v>
      </c>
      <c r="T169" s="227">
        <f>(SUM('1.  LRAMVA Summary'!O$55:O$84)+SUM('1.  LRAMVA Summary'!O$85:O$86)*(MONTH($E169)-1)/12)*$H169</f>
        <v>0</v>
      </c>
      <c r="U169" s="227">
        <f>(SUM('1.  LRAMVA Summary'!P$55:P$84)+SUM('1.  LRAMVA Summary'!P$85:P$86)*(MONTH($E169)-1)/12)*$H169</f>
        <v>0</v>
      </c>
      <c r="V169" s="227">
        <f>(SUM('1.  LRAMVA Summary'!Q$55:Q$84)+SUM('1.  LRAMVA Summary'!Q$85:Q$86)*(MONTH($E169)-1)/12)*$H169</f>
        <v>0</v>
      </c>
      <c r="W169" s="228">
        <f t="shared" si="94"/>
        <v>1008.791129435361</v>
      </c>
    </row>
    <row r="170" spans="2:23">
      <c r="B170" s="66"/>
      <c r="C170" s="9"/>
      <c r="E170" s="211">
        <v>44348</v>
      </c>
      <c r="F170" s="211" t="s">
        <v>700</v>
      </c>
      <c r="G170" s="212" t="s">
        <v>66</v>
      </c>
      <c r="H170" s="237">
        <f t="shared" si="96"/>
        <v>4.75E-4</v>
      </c>
      <c r="I170" s="227">
        <f>(SUM('1.  LRAMVA Summary'!D$55:D$84)+SUM('1.  LRAMVA Summary'!D$85:D$86)*(MONTH($E170)-1)/12)*$H170</f>
        <v>0</v>
      </c>
      <c r="J170" s="227">
        <f>(SUM('1.  LRAMVA Summary'!E$55:E$84)+SUM('1.  LRAMVA Summary'!E$85:E$86)*(MONTH($E170)-1)/12)*$H170</f>
        <v>346.38938595738642</v>
      </c>
      <c r="K170" s="227">
        <f>(SUM('1.  LRAMVA Summary'!F$55:F$84)+SUM('1.  LRAMVA Summary'!F$85:F$86)*(MONTH($E170)-1)/12)*$H170</f>
        <v>251.89881344396215</v>
      </c>
      <c r="L170" s="227">
        <f>(SUM('1.  LRAMVA Summary'!G$55:G$84)+SUM('1.  LRAMVA Summary'!G$85:G$86)*(MONTH($E170)-1)/12)*$H170</f>
        <v>130.84295170083914</v>
      </c>
      <c r="M170" s="227">
        <f>(SUM('1.  LRAMVA Summary'!H$55:H$84)+SUM('1.  LRAMVA Summary'!H$85:H$86)*(MONTH($E170)-1)/12)*$H170</f>
        <v>43.091007995952985</v>
      </c>
      <c r="N170" s="227">
        <f>(SUM('1.  LRAMVA Summary'!I$55:I$84)+SUM('1.  LRAMVA Summary'!I$85:I$86)*(MONTH($E170)-1)/12)*$H170</f>
        <v>289.4767793591115</v>
      </c>
      <c r="O170" s="227">
        <f>(SUM('1.  LRAMVA Summary'!J$55:J$84)+SUM('1.  LRAMVA Summary'!J$85:J$86)*(MONTH($E170)-1)/12)*$H170</f>
        <v>10.413876206208597</v>
      </c>
      <c r="P170" s="227">
        <f>(SUM('1.  LRAMVA Summary'!K$55:K$84)+SUM('1.  LRAMVA Summary'!K$85:K$86)*(MONTH($E170)-1)/12)*$H170</f>
        <v>0</v>
      </c>
      <c r="Q170" s="227">
        <f>(SUM('1.  LRAMVA Summary'!L$55:L$84)+SUM('1.  LRAMVA Summary'!L$85:L$86)*(MONTH($E170)-1)/12)*$H170</f>
        <v>0</v>
      </c>
      <c r="R170" s="227">
        <f>(SUM('1.  LRAMVA Summary'!M$55:M$84)+SUM('1.  LRAMVA Summary'!M$85:M$86)*(MONTH($E170)-1)/12)*$H170</f>
        <v>0</v>
      </c>
      <c r="S170" s="227">
        <f>(SUM('1.  LRAMVA Summary'!N$55:N$84)+SUM('1.  LRAMVA Summary'!N$85:N$86)*(MONTH($E170)-1)/12)*$H170</f>
        <v>0</v>
      </c>
      <c r="T170" s="227">
        <f>(SUM('1.  LRAMVA Summary'!O$55:O$84)+SUM('1.  LRAMVA Summary'!O$85:O$86)*(MONTH($E170)-1)/12)*$H170</f>
        <v>0</v>
      </c>
      <c r="U170" s="227">
        <f>(SUM('1.  LRAMVA Summary'!P$55:P$84)+SUM('1.  LRAMVA Summary'!P$85:P$86)*(MONTH($E170)-1)/12)*$H170</f>
        <v>0</v>
      </c>
      <c r="V170" s="227">
        <f>(SUM('1.  LRAMVA Summary'!Q$55:Q$84)+SUM('1.  LRAMVA Summary'!Q$85:Q$86)*(MONTH($E170)-1)/12)*$H170</f>
        <v>0</v>
      </c>
      <c r="W170" s="228">
        <f t="shared" si="94"/>
        <v>1072.1128146634608</v>
      </c>
    </row>
    <row r="171" spans="2:23">
      <c r="B171" s="66"/>
      <c r="C171" s="9"/>
      <c r="E171" s="211">
        <v>44378</v>
      </c>
      <c r="F171" s="211" t="s">
        <v>700</v>
      </c>
      <c r="G171" s="212" t="s">
        <v>68</v>
      </c>
      <c r="H171" s="237">
        <f>$C$57/12</f>
        <v>4.75E-4</v>
      </c>
      <c r="I171" s="227">
        <f>(SUM('1.  LRAMVA Summary'!D$55:D$84)+SUM('1.  LRAMVA Summary'!D$85:D$86)*(MONTH($E171)-1)/12)*$H171</f>
        <v>0</v>
      </c>
      <c r="J171" s="227">
        <f>(SUM('1.  LRAMVA Summary'!E$55:E$84)+SUM('1.  LRAMVA Summary'!E$85:E$86)*(MONTH($E171)-1)/12)*$H171</f>
        <v>366.79414031991143</v>
      </c>
      <c r="K171" s="227">
        <f>(SUM('1.  LRAMVA Summary'!F$55:F$84)+SUM('1.  LRAMVA Summary'!F$85:F$86)*(MONTH($E171)-1)/12)*$H171</f>
        <v>266.69501412659537</v>
      </c>
      <c r="L171" s="227">
        <f>(SUM('1.  LRAMVA Summary'!G$55:G$84)+SUM('1.  LRAMVA Summary'!G$85:G$86)*(MONTH($E171)-1)/12)*$H171</f>
        <v>138.53074966859663</v>
      </c>
      <c r="M171" s="227">
        <f>(SUM('1.  LRAMVA Summary'!H$55:H$84)+SUM('1.  LRAMVA Summary'!H$85:H$86)*(MONTH($E171)-1)/12)*$H171</f>
        <v>45.647786915842815</v>
      </c>
      <c r="N171" s="227">
        <f>(SUM('1.  LRAMVA Summary'!I$55:I$84)+SUM('1.  LRAMVA Summary'!I$85:I$86)*(MONTH($E171)-1)/12)*$H171</f>
        <v>306.73196257534789</v>
      </c>
      <c r="O171" s="227">
        <f>(SUM('1.  LRAMVA Summary'!J$55:J$84)+SUM('1.  LRAMVA Summary'!J$85:J$86)*(MONTH($E171)-1)/12)*$H171</f>
        <v>11.034846285266399</v>
      </c>
      <c r="P171" s="227">
        <f>(SUM('1.  LRAMVA Summary'!K$55:K$84)+SUM('1.  LRAMVA Summary'!K$85:K$86)*(MONTH($E171)-1)/12)*$H171</f>
        <v>0</v>
      </c>
      <c r="Q171" s="227">
        <f>(SUM('1.  LRAMVA Summary'!L$55:L$84)+SUM('1.  LRAMVA Summary'!L$85:L$86)*(MONTH($E171)-1)/12)*$H171</f>
        <v>0</v>
      </c>
      <c r="R171" s="227">
        <f>(SUM('1.  LRAMVA Summary'!M$55:M$84)+SUM('1.  LRAMVA Summary'!M$85:M$86)*(MONTH($E171)-1)/12)*$H171</f>
        <v>0</v>
      </c>
      <c r="S171" s="227">
        <f>(SUM('1.  LRAMVA Summary'!N$55:N$84)+SUM('1.  LRAMVA Summary'!N$85:N$86)*(MONTH($E171)-1)/12)*$H171</f>
        <v>0</v>
      </c>
      <c r="T171" s="227">
        <f>(SUM('1.  LRAMVA Summary'!O$55:O$84)+SUM('1.  LRAMVA Summary'!O$85:O$86)*(MONTH($E171)-1)/12)*$H171</f>
        <v>0</v>
      </c>
      <c r="U171" s="227">
        <f>(SUM('1.  LRAMVA Summary'!P$55:P$84)+SUM('1.  LRAMVA Summary'!P$85:P$86)*(MONTH($E171)-1)/12)*$H171</f>
        <v>0</v>
      </c>
      <c r="V171" s="227">
        <f>(SUM('1.  LRAMVA Summary'!Q$55:Q$84)+SUM('1.  LRAMVA Summary'!Q$85:Q$86)*(MONTH($E171)-1)/12)*$H171</f>
        <v>0</v>
      </c>
      <c r="W171" s="228">
        <f t="shared" si="94"/>
        <v>1135.4344998915606</v>
      </c>
    </row>
    <row r="172" spans="2:23">
      <c r="E172" s="211">
        <v>44409</v>
      </c>
      <c r="F172" s="211" t="s">
        <v>700</v>
      </c>
      <c r="G172" s="212" t="s">
        <v>68</v>
      </c>
      <c r="H172" s="237">
        <f t="shared" ref="H172:H173" si="97">$C$57/12</f>
        <v>4.75E-4</v>
      </c>
      <c r="I172" s="227">
        <f>(SUM('1.  LRAMVA Summary'!D$55:D$84)+SUM('1.  LRAMVA Summary'!D$85:D$86)*(MONTH($E172)-1)/12)*$H172</f>
        <v>0</v>
      </c>
      <c r="J172" s="227">
        <f>(SUM('1.  LRAMVA Summary'!E$55:E$84)+SUM('1.  LRAMVA Summary'!E$85:E$86)*(MONTH($E172)-1)/12)*$H172</f>
        <v>387.19889468243645</v>
      </c>
      <c r="K172" s="227">
        <f>(SUM('1.  LRAMVA Summary'!F$55:F$84)+SUM('1.  LRAMVA Summary'!F$85:F$86)*(MONTH($E172)-1)/12)*$H172</f>
        <v>281.49121480922861</v>
      </c>
      <c r="L172" s="227">
        <f>(SUM('1.  LRAMVA Summary'!G$55:G$84)+SUM('1.  LRAMVA Summary'!G$85:G$86)*(MONTH($E172)-1)/12)*$H172</f>
        <v>146.21854763635409</v>
      </c>
      <c r="M172" s="227">
        <f>(SUM('1.  LRAMVA Summary'!H$55:H$84)+SUM('1.  LRAMVA Summary'!H$85:H$86)*(MONTH($E172)-1)/12)*$H172</f>
        <v>48.204565835732645</v>
      </c>
      <c r="N172" s="227">
        <f>(SUM('1.  LRAMVA Summary'!I$55:I$84)+SUM('1.  LRAMVA Summary'!I$85:I$86)*(MONTH($E172)-1)/12)*$H172</f>
        <v>323.9871457915844</v>
      </c>
      <c r="O172" s="227">
        <f>(SUM('1.  LRAMVA Summary'!J$55:J$84)+SUM('1.  LRAMVA Summary'!J$85:J$86)*(MONTH($E172)-1)/12)*$H172</f>
        <v>11.655816364324201</v>
      </c>
      <c r="P172" s="227">
        <f>(SUM('1.  LRAMVA Summary'!K$55:K$84)+SUM('1.  LRAMVA Summary'!K$85:K$86)*(MONTH($E172)-1)/12)*$H172</f>
        <v>0</v>
      </c>
      <c r="Q172" s="227">
        <f>(SUM('1.  LRAMVA Summary'!L$55:L$84)+SUM('1.  LRAMVA Summary'!L$85:L$86)*(MONTH($E172)-1)/12)*$H172</f>
        <v>0</v>
      </c>
      <c r="R172" s="227">
        <f>(SUM('1.  LRAMVA Summary'!M$55:M$84)+SUM('1.  LRAMVA Summary'!M$85:M$86)*(MONTH($E172)-1)/12)*$H172</f>
        <v>0</v>
      </c>
      <c r="S172" s="227">
        <f>(SUM('1.  LRAMVA Summary'!N$55:N$84)+SUM('1.  LRAMVA Summary'!N$85:N$86)*(MONTH($E172)-1)/12)*$H172</f>
        <v>0</v>
      </c>
      <c r="T172" s="227">
        <f>(SUM('1.  LRAMVA Summary'!O$55:O$84)+SUM('1.  LRAMVA Summary'!O$85:O$86)*(MONTH($E172)-1)/12)*$H172</f>
        <v>0</v>
      </c>
      <c r="U172" s="227">
        <f>(SUM('1.  LRAMVA Summary'!P$55:P$84)+SUM('1.  LRAMVA Summary'!P$85:P$86)*(MONTH($E172)-1)/12)*$H172</f>
        <v>0</v>
      </c>
      <c r="V172" s="227">
        <f>(SUM('1.  LRAMVA Summary'!Q$55:Q$84)+SUM('1.  LRAMVA Summary'!Q$85:Q$86)*(MONTH($E172)-1)/12)*$H172</f>
        <v>0</v>
      </c>
      <c r="W172" s="228">
        <f t="shared" si="94"/>
        <v>1198.7561851196604</v>
      </c>
    </row>
    <row r="173" spans="2:23">
      <c r="E173" s="211">
        <v>44440</v>
      </c>
      <c r="F173" s="211" t="s">
        <v>700</v>
      </c>
      <c r="G173" s="212" t="s">
        <v>68</v>
      </c>
      <c r="H173" s="237">
        <f t="shared" si="97"/>
        <v>4.75E-4</v>
      </c>
      <c r="I173" s="227">
        <f>(SUM('1.  LRAMVA Summary'!D$55:D$84)+SUM('1.  LRAMVA Summary'!D$85:D$86)*(MONTH($E173)-1)/12)*$H173</f>
        <v>0</v>
      </c>
      <c r="J173" s="227">
        <f>(SUM('1.  LRAMVA Summary'!E$55:E$84)+SUM('1.  LRAMVA Summary'!E$85:E$86)*(MONTH($E173)-1)/12)*$H173</f>
        <v>407.6036490449614</v>
      </c>
      <c r="K173" s="227">
        <f>(SUM('1.  LRAMVA Summary'!F$55:F$84)+SUM('1.  LRAMVA Summary'!F$85:F$86)*(MONTH($E173)-1)/12)*$H173</f>
        <v>296.28741549186185</v>
      </c>
      <c r="L173" s="227">
        <f>(SUM('1.  LRAMVA Summary'!G$55:G$84)+SUM('1.  LRAMVA Summary'!G$85:G$86)*(MONTH($E173)-1)/12)*$H173</f>
        <v>153.90634560411158</v>
      </c>
      <c r="M173" s="227">
        <f>(SUM('1.  LRAMVA Summary'!H$55:H$84)+SUM('1.  LRAMVA Summary'!H$85:H$86)*(MONTH($E173)-1)/12)*$H173</f>
        <v>50.761344755622467</v>
      </c>
      <c r="N173" s="227">
        <f>(SUM('1.  LRAMVA Summary'!I$55:I$84)+SUM('1.  LRAMVA Summary'!I$85:I$86)*(MONTH($E173)-1)/12)*$H173</f>
        <v>341.24232900782079</v>
      </c>
      <c r="O173" s="227">
        <f>(SUM('1.  LRAMVA Summary'!J$55:J$84)+SUM('1.  LRAMVA Summary'!J$85:J$86)*(MONTH($E173)-1)/12)*$H173</f>
        <v>12.276786443382004</v>
      </c>
      <c r="P173" s="227">
        <f>(SUM('1.  LRAMVA Summary'!K$55:K$84)+SUM('1.  LRAMVA Summary'!K$85:K$86)*(MONTH($E173)-1)/12)*$H173</f>
        <v>0</v>
      </c>
      <c r="Q173" s="227">
        <f>(SUM('1.  LRAMVA Summary'!L$55:L$84)+SUM('1.  LRAMVA Summary'!L$85:L$86)*(MONTH($E173)-1)/12)*$H173</f>
        <v>0</v>
      </c>
      <c r="R173" s="227">
        <f>(SUM('1.  LRAMVA Summary'!M$55:M$84)+SUM('1.  LRAMVA Summary'!M$85:M$86)*(MONTH($E173)-1)/12)*$H173</f>
        <v>0</v>
      </c>
      <c r="S173" s="227">
        <f>(SUM('1.  LRAMVA Summary'!N$55:N$84)+SUM('1.  LRAMVA Summary'!N$85:N$86)*(MONTH($E173)-1)/12)*$H173</f>
        <v>0</v>
      </c>
      <c r="T173" s="227">
        <f>(SUM('1.  LRAMVA Summary'!O$55:O$84)+SUM('1.  LRAMVA Summary'!O$85:O$86)*(MONTH($E173)-1)/12)*$H173</f>
        <v>0</v>
      </c>
      <c r="U173" s="227">
        <f>(SUM('1.  LRAMVA Summary'!P$55:P$84)+SUM('1.  LRAMVA Summary'!P$85:P$86)*(MONTH($E173)-1)/12)*$H173</f>
        <v>0</v>
      </c>
      <c r="V173" s="227">
        <f>(SUM('1.  LRAMVA Summary'!Q$55:Q$84)+SUM('1.  LRAMVA Summary'!Q$85:Q$86)*(MONTH($E173)-1)/12)*$H173</f>
        <v>0</v>
      </c>
      <c r="W173" s="228">
        <f t="shared" si="94"/>
        <v>1262.0778703477602</v>
      </c>
    </row>
    <row r="174" spans="2:23">
      <c r="E174" s="211">
        <v>44470</v>
      </c>
      <c r="F174" s="211" t="s">
        <v>700</v>
      </c>
      <c r="G174" s="212" t="s">
        <v>69</v>
      </c>
      <c r="H174" s="237">
        <f>$C$58/12</f>
        <v>4.75E-4</v>
      </c>
      <c r="I174" s="227">
        <f>(SUM('1.  LRAMVA Summary'!D$55:D$84)+SUM('1.  LRAMVA Summary'!D$85:D$86)*(MONTH($E174)-1)/12)*$H174</f>
        <v>0</v>
      </c>
      <c r="J174" s="227">
        <f>(SUM('1.  LRAMVA Summary'!E$55:E$84)+SUM('1.  LRAMVA Summary'!E$85:E$86)*(MONTH($E174)-1)/12)*$H174</f>
        <v>428.00840340748641</v>
      </c>
      <c r="K174" s="227">
        <f>(SUM('1.  LRAMVA Summary'!F$55:F$84)+SUM('1.  LRAMVA Summary'!F$85:F$86)*(MONTH($E174)-1)/12)*$H174</f>
        <v>311.08361617449515</v>
      </c>
      <c r="L174" s="227">
        <f>(SUM('1.  LRAMVA Summary'!G$55:G$84)+SUM('1.  LRAMVA Summary'!G$85:G$86)*(MONTH($E174)-1)/12)*$H174</f>
        <v>161.59414357186904</v>
      </c>
      <c r="M174" s="227">
        <f>(SUM('1.  LRAMVA Summary'!H$55:H$84)+SUM('1.  LRAMVA Summary'!H$85:H$86)*(MONTH($E174)-1)/12)*$H174</f>
        <v>53.318123675512297</v>
      </c>
      <c r="N174" s="227">
        <f>(SUM('1.  LRAMVA Summary'!I$55:I$84)+SUM('1.  LRAMVA Summary'!I$85:I$86)*(MONTH($E174)-1)/12)*$H174</f>
        <v>358.49751222405729</v>
      </c>
      <c r="O174" s="227">
        <f>(SUM('1.  LRAMVA Summary'!J$55:J$84)+SUM('1.  LRAMVA Summary'!J$85:J$86)*(MONTH($E174)-1)/12)*$H174</f>
        <v>12.897756522439806</v>
      </c>
      <c r="P174" s="227">
        <f>(SUM('1.  LRAMVA Summary'!K$55:K$84)+SUM('1.  LRAMVA Summary'!K$85:K$86)*(MONTH($E174)-1)/12)*$H174</f>
        <v>0</v>
      </c>
      <c r="Q174" s="227">
        <f>(SUM('1.  LRAMVA Summary'!L$55:L$84)+SUM('1.  LRAMVA Summary'!L$85:L$86)*(MONTH($E174)-1)/12)*$H174</f>
        <v>0</v>
      </c>
      <c r="R174" s="227">
        <f>(SUM('1.  LRAMVA Summary'!M$55:M$84)+SUM('1.  LRAMVA Summary'!M$85:M$86)*(MONTH($E174)-1)/12)*$H174</f>
        <v>0</v>
      </c>
      <c r="S174" s="227">
        <f>(SUM('1.  LRAMVA Summary'!N$55:N$84)+SUM('1.  LRAMVA Summary'!N$85:N$86)*(MONTH($E174)-1)/12)*$H174</f>
        <v>0</v>
      </c>
      <c r="T174" s="227">
        <f>(SUM('1.  LRAMVA Summary'!O$55:O$84)+SUM('1.  LRAMVA Summary'!O$85:O$86)*(MONTH($E174)-1)/12)*$H174</f>
        <v>0</v>
      </c>
      <c r="U174" s="227">
        <f>(SUM('1.  LRAMVA Summary'!P$55:P$84)+SUM('1.  LRAMVA Summary'!P$85:P$86)*(MONTH($E174)-1)/12)*$H174</f>
        <v>0</v>
      </c>
      <c r="V174" s="227">
        <f>(SUM('1.  LRAMVA Summary'!Q$55:Q$84)+SUM('1.  LRAMVA Summary'!Q$85:Q$86)*(MONTH($E174)-1)/12)*$H174</f>
        <v>0</v>
      </c>
      <c r="W174" s="228">
        <f t="shared" si="94"/>
        <v>1325.3995555758599</v>
      </c>
    </row>
    <row r="175" spans="2:23">
      <c r="E175" s="211">
        <v>44501</v>
      </c>
      <c r="F175" s="211" t="s">
        <v>700</v>
      </c>
      <c r="G175" s="212" t="s">
        <v>69</v>
      </c>
      <c r="H175" s="237">
        <f t="shared" ref="H175:H176" si="98">$C$58/12</f>
        <v>4.75E-4</v>
      </c>
      <c r="I175" s="227">
        <f>(SUM('1.  LRAMVA Summary'!D$55:D$84)+SUM('1.  LRAMVA Summary'!D$85:D$86)*(MONTH($E175)-1)/12)*$H175</f>
        <v>0</v>
      </c>
      <c r="J175" s="227">
        <f>(SUM('1.  LRAMVA Summary'!E$55:E$84)+SUM('1.  LRAMVA Summary'!E$85:E$86)*(MONTH($E175)-1)/12)*$H175</f>
        <v>448.41315777001142</v>
      </c>
      <c r="K175" s="227">
        <f>(SUM('1.  LRAMVA Summary'!F$55:F$84)+SUM('1.  LRAMVA Summary'!F$85:F$86)*(MONTH($E175)-1)/12)*$H175</f>
        <v>325.87981685712839</v>
      </c>
      <c r="L175" s="227">
        <f>(SUM('1.  LRAMVA Summary'!G$55:G$84)+SUM('1.  LRAMVA Summary'!G$85:G$86)*(MONTH($E175)-1)/12)*$H175</f>
        <v>169.28194153962653</v>
      </c>
      <c r="M175" s="227">
        <f>(SUM('1.  LRAMVA Summary'!H$55:H$84)+SUM('1.  LRAMVA Summary'!H$85:H$86)*(MONTH($E175)-1)/12)*$H175</f>
        <v>55.874902595402119</v>
      </c>
      <c r="N175" s="227">
        <f>(SUM('1.  LRAMVA Summary'!I$55:I$84)+SUM('1.  LRAMVA Summary'!I$85:I$86)*(MONTH($E175)-1)/12)*$H175</f>
        <v>375.75269544029373</v>
      </c>
      <c r="O175" s="227">
        <f>(SUM('1.  LRAMVA Summary'!J$55:J$84)+SUM('1.  LRAMVA Summary'!J$85:J$86)*(MONTH($E175)-1)/12)*$H175</f>
        <v>13.518726601497608</v>
      </c>
      <c r="P175" s="227">
        <f>(SUM('1.  LRAMVA Summary'!K$55:K$84)+SUM('1.  LRAMVA Summary'!K$85:K$86)*(MONTH($E175)-1)/12)*$H175</f>
        <v>0</v>
      </c>
      <c r="Q175" s="227">
        <f>(SUM('1.  LRAMVA Summary'!L$55:L$84)+SUM('1.  LRAMVA Summary'!L$85:L$86)*(MONTH($E175)-1)/12)*$H175</f>
        <v>0</v>
      </c>
      <c r="R175" s="227">
        <f>(SUM('1.  LRAMVA Summary'!M$55:M$84)+SUM('1.  LRAMVA Summary'!M$85:M$86)*(MONTH($E175)-1)/12)*$H175</f>
        <v>0</v>
      </c>
      <c r="S175" s="227">
        <f>(SUM('1.  LRAMVA Summary'!N$55:N$84)+SUM('1.  LRAMVA Summary'!N$85:N$86)*(MONTH($E175)-1)/12)*$H175</f>
        <v>0</v>
      </c>
      <c r="T175" s="227">
        <f>(SUM('1.  LRAMVA Summary'!O$55:O$84)+SUM('1.  LRAMVA Summary'!O$85:O$86)*(MONTH($E175)-1)/12)*$H175</f>
        <v>0</v>
      </c>
      <c r="U175" s="227">
        <f>(SUM('1.  LRAMVA Summary'!P$55:P$84)+SUM('1.  LRAMVA Summary'!P$85:P$86)*(MONTH($E175)-1)/12)*$H175</f>
        <v>0</v>
      </c>
      <c r="V175" s="227">
        <f>(SUM('1.  LRAMVA Summary'!Q$55:Q$84)+SUM('1.  LRAMVA Summary'!Q$85:Q$86)*(MONTH($E175)-1)/12)*$H175</f>
        <v>0</v>
      </c>
      <c r="W175" s="228">
        <f t="shared" si="94"/>
        <v>1388.7212408039597</v>
      </c>
    </row>
    <row r="176" spans="2:23">
      <c r="E176" s="211">
        <v>44531</v>
      </c>
      <c r="F176" s="211" t="s">
        <v>700</v>
      </c>
      <c r="G176" s="212" t="s">
        <v>69</v>
      </c>
      <c r="H176" s="237">
        <f t="shared" si="98"/>
        <v>4.75E-4</v>
      </c>
      <c r="I176" s="227">
        <f>(SUM('1.  LRAMVA Summary'!D$55:D$84)+SUM('1.  LRAMVA Summary'!D$85:D$86)*(MONTH($E176)-1)/12)*$H176</f>
        <v>0</v>
      </c>
      <c r="J176" s="227">
        <f>(SUM('1.  LRAMVA Summary'!E$55:E$84)+SUM('1.  LRAMVA Summary'!E$85:E$86)*(MONTH($E176)-1)/12)*$H176</f>
        <v>468.81791213253643</v>
      </c>
      <c r="K176" s="227">
        <f>(SUM('1.  LRAMVA Summary'!F$55:F$84)+SUM('1.  LRAMVA Summary'!F$85:F$86)*(MONTH($E176)-1)/12)*$H176</f>
        <v>340.67601753976157</v>
      </c>
      <c r="L176" s="227">
        <f>(SUM('1.  LRAMVA Summary'!G$55:G$84)+SUM('1.  LRAMVA Summary'!G$85:G$86)*(MONTH($E176)-1)/12)*$H176</f>
        <v>176.96973950738402</v>
      </c>
      <c r="M176" s="227">
        <f>(SUM('1.  LRAMVA Summary'!H$55:H$84)+SUM('1.  LRAMVA Summary'!H$85:H$86)*(MONTH($E176)-1)/12)*$H176</f>
        <v>58.431681515291942</v>
      </c>
      <c r="N176" s="227">
        <f>(SUM('1.  LRAMVA Summary'!I$55:I$84)+SUM('1.  LRAMVA Summary'!I$85:I$86)*(MONTH($E176)-1)/12)*$H176</f>
        <v>393.00787865653018</v>
      </c>
      <c r="O176" s="227">
        <f>(SUM('1.  LRAMVA Summary'!J$55:J$84)+SUM('1.  LRAMVA Summary'!J$85:J$86)*(MONTH($E176)-1)/12)*$H176</f>
        <v>14.139696680555408</v>
      </c>
      <c r="P176" s="227">
        <f>(SUM('1.  LRAMVA Summary'!K$55:K$84)+SUM('1.  LRAMVA Summary'!K$85:K$86)*(MONTH($E176)-1)/12)*$H176</f>
        <v>0</v>
      </c>
      <c r="Q176" s="227">
        <f>(SUM('1.  LRAMVA Summary'!L$55:L$84)+SUM('1.  LRAMVA Summary'!L$85:L$86)*(MONTH($E176)-1)/12)*$H176</f>
        <v>0</v>
      </c>
      <c r="R176" s="227">
        <f>(SUM('1.  LRAMVA Summary'!M$55:M$84)+SUM('1.  LRAMVA Summary'!M$85:M$86)*(MONTH($E176)-1)/12)*$H176</f>
        <v>0</v>
      </c>
      <c r="S176" s="227">
        <f>(SUM('1.  LRAMVA Summary'!N$55:N$84)+SUM('1.  LRAMVA Summary'!N$85:N$86)*(MONTH($E176)-1)/12)*$H176</f>
        <v>0</v>
      </c>
      <c r="T176" s="227">
        <f>(SUM('1.  LRAMVA Summary'!O$55:O$84)+SUM('1.  LRAMVA Summary'!O$85:O$86)*(MONTH($E176)-1)/12)*$H176</f>
        <v>0</v>
      </c>
      <c r="U176" s="227">
        <f>(SUM('1.  LRAMVA Summary'!P$55:P$84)+SUM('1.  LRAMVA Summary'!P$85:P$86)*(MONTH($E176)-1)/12)*$H176</f>
        <v>0</v>
      </c>
      <c r="V176" s="227">
        <f>(SUM('1.  LRAMVA Summary'!Q$55:Q$84)+SUM('1.  LRAMVA Summary'!Q$85:Q$86)*(MONTH($E176)-1)/12)*$H176</f>
        <v>0</v>
      </c>
      <c r="W176" s="228">
        <f>SUM(I176:V176)</f>
        <v>1452.0429260320598</v>
      </c>
    </row>
    <row r="177" spans="5:23" ht="15.75" thickBot="1">
      <c r="E177" s="213" t="s">
        <v>697</v>
      </c>
      <c r="F177" s="213"/>
      <c r="G177" s="214"/>
      <c r="H177" s="215"/>
      <c r="I177" s="216">
        <f>SUM(I164:I176)</f>
        <v>0</v>
      </c>
      <c r="J177" s="216">
        <f>SUM(J164:J176)</f>
        <v>6485.8941380324886</v>
      </c>
      <c r="K177" s="216">
        <f t="shared" ref="K177:V177" si="99">SUM(K164:K176)</f>
        <v>4718.2856446049627</v>
      </c>
      <c r="L177" s="216">
        <f t="shared" si="99"/>
        <v>2450.7148287164596</v>
      </c>
      <c r="M177" s="216">
        <f t="shared" si="99"/>
        <v>806.12727159095652</v>
      </c>
      <c r="N177" s="216">
        <f t="shared" si="99"/>
        <v>5412.298844103494</v>
      </c>
      <c r="O177" s="216">
        <f t="shared" si="99"/>
        <v>194.6979671623738</v>
      </c>
      <c r="P177" s="216">
        <f t="shared" si="99"/>
        <v>0</v>
      </c>
      <c r="Q177" s="216">
        <f t="shared" si="99"/>
        <v>0</v>
      </c>
      <c r="R177" s="216">
        <f t="shared" si="99"/>
        <v>0</v>
      </c>
      <c r="S177" s="216">
        <f t="shared" si="99"/>
        <v>0</v>
      </c>
      <c r="T177" s="216">
        <f t="shared" si="99"/>
        <v>0</v>
      </c>
      <c r="U177" s="216">
        <f t="shared" si="99"/>
        <v>0</v>
      </c>
      <c r="V177" s="216">
        <f t="shared" si="99"/>
        <v>0</v>
      </c>
      <c r="W177" s="216">
        <f>SUM(W164:W176)</f>
        <v>20068.018694210736</v>
      </c>
    </row>
    <row r="178" spans="5:23" ht="15.75" thickTop="1">
      <c r="E178" s="217" t="s">
        <v>67</v>
      </c>
      <c r="F178" s="217"/>
      <c r="G178" s="218"/>
      <c r="H178" s="219"/>
      <c r="I178" s="220"/>
      <c r="J178" s="220"/>
      <c r="K178" s="220"/>
      <c r="L178" s="220"/>
      <c r="M178" s="220"/>
      <c r="N178" s="220"/>
      <c r="O178" s="220"/>
      <c r="P178" s="220"/>
      <c r="Q178" s="220"/>
      <c r="R178" s="220"/>
      <c r="S178" s="220"/>
      <c r="T178" s="220"/>
      <c r="U178" s="220"/>
      <c r="V178" s="220"/>
      <c r="W178" s="221"/>
    </row>
    <row r="179" spans="5:23">
      <c r="E179" s="222" t="s">
        <v>698</v>
      </c>
      <c r="F179" s="222"/>
      <c r="G179" s="223"/>
      <c r="H179" s="224"/>
      <c r="I179" s="225">
        <f>I177+I178</f>
        <v>0</v>
      </c>
      <c r="J179" s="225">
        <f t="shared" ref="J179:U179" si="100">J177+J178</f>
        <v>6485.8941380324886</v>
      </c>
      <c r="K179" s="225">
        <f t="shared" si="100"/>
        <v>4718.2856446049627</v>
      </c>
      <c r="L179" s="225">
        <f t="shared" si="100"/>
        <v>2450.7148287164596</v>
      </c>
      <c r="M179" s="225">
        <f t="shared" si="100"/>
        <v>806.12727159095652</v>
      </c>
      <c r="N179" s="225">
        <f t="shared" si="100"/>
        <v>5412.298844103494</v>
      </c>
      <c r="O179" s="225">
        <f t="shared" si="100"/>
        <v>194.6979671623738</v>
      </c>
      <c r="P179" s="225">
        <f t="shared" si="100"/>
        <v>0</v>
      </c>
      <c r="Q179" s="225">
        <f t="shared" si="100"/>
        <v>0</v>
      </c>
      <c r="R179" s="225">
        <f t="shared" si="100"/>
        <v>0</v>
      </c>
      <c r="S179" s="225">
        <f t="shared" si="100"/>
        <v>0</v>
      </c>
      <c r="T179" s="225">
        <f t="shared" si="100"/>
        <v>0</v>
      </c>
      <c r="U179" s="225">
        <f t="shared" si="100"/>
        <v>0</v>
      </c>
      <c r="V179" s="225">
        <f>V177+V178</f>
        <v>0</v>
      </c>
      <c r="W179" s="225">
        <f>W177+W178</f>
        <v>20068.018694210736</v>
      </c>
    </row>
    <row r="180" spans="5:23">
      <c r="E180" s="211">
        <v>44562</v>
      </c>
      <c r="F180" s="211" t="s">
        <v>701</v>
      </c>
      <c r="G180" s="212" t="s">
        <v>65</v>
      </c>
      <c r="H180" s="237">
        <f>$C$59/12</f>
        <v>4.75E-4</v>
      </c>
      <c r="I180" s="227">
        <f>(SUM('1.  LRAMVA Summary'!D$55:D$87)+SUM('1.  LRAMVA Summary'!D$88:D$89)*(MONTH($E180)-1)/12)*$H180</f>
        <v>0</v>
      </c>
      <c r="J180" s="227">
        <f>(SUM('1.  LRAMVA Summary'!E$55:E$87)+SUM('1.  LRAMVA Summary'!E$88:E$89)*(MONTH($E180)-1)/12)*$H180</f>
        <v>489.22266649506139</v>
      </c>
      <c r="K180" s="227">
        <f>(SUM('1.  LRAMVA Summary'!F$55:F$87)+SUM('1.  LRAMVA Summary'!F$88:F$89)*(MONTH($E180)-1)/12)*$H180</f>
        <v>355.47221822239482</v>
      </c>
      <c r="L180" s="227">
        <f>(SUM('1.  LRAMVA Summary'!G$55:G$87)+SUM('1.  LRAMVA Summary'!G$88:G$89)*(MONTH($E180)-1)/12)*$H180</f>
        <v>184.65753747514145</v>
      </c>
      <c r="M180" s="227">
        <f>(SUM('1.  LRAMVA Summary'!H$55:H$87)+SUM('1.  LRAMVA Summary'!H$88:H$89)*(MONTH($E180)-1)/12)*$H180</f>
        <v>60.988460435181771</v>
      </c>
      <c r="N180" s="227">
        <f>(SUM('1.  LRAMVA Summary'!I$55:I$87)+SUM('1.  LRAMVA Summary'!I$88:I$89)*(MONTH($E180)-1)/12)*$H180</f>
        <v>410.26306187276657</v>
      </c>
      <c r="O180" s="227">
        <f>(SUM('1.  LRAMVA Summary'!J$55:J$87)+SUM('1.  LRAMVA Summary'!J$88:J$89)*(MONTH($E180)-1)/12)*$H180</f>
        <v>14.760666759613214</v>
      </c>
      <c r="P180" s="227">
        <f>(SUM('1.  LRAMVA Summary'!K$55:K$87)+SUM('1.  LRAMVA Summary'!K$88:K$89)*(MONTH($E180)-1)/12)*$H180</f>
        <v>0</v>
      </c>
      <c r="Q180" s="227">
        <f>(SUM('1.  LRAMVA Summary'!L$55:L$87)+SUM('1.  LRAMVA Summary'!L$88:L$89)*(MONTH($E180)-1)/12)*$H180</f>
        <v>0</v>
      </c>
      <c r="R180" s="227">
        <f>(SUM('1.  LRAMVA Summary'!M$55:M$87)+SUM('1.  LRAMVA Summary'!M$88:M$89)*(MONTH($E180)-1)/12)*$H180</f>
        <v>0</v>
      </c>
      <c r="S180" s="227">
        <f>(SUM('1.  LRAMVA Summary'!N$55:N$87)+SUM('1.  LRAMVA Summary'!N$88:N$89)*(MONTH($E180)-1)/12)*$H180</f>
        <v>0</v>
      </c>
      <c r="T180" s="227">
        <f>(SUM('1.  LRAMVA Summary'!O$55:O$87)+SUM('1.  LRAMVA Summary'!O$88:O$89)*(MONTH($E180)-1)/12)*$H180</f>
        <v>0</v>
      </c>
      <c r="U180" s="227">
        <f>(SUM('1.  LRAMVA Summary'!P$55:P$87)+SUM('1.  LRAMVA Summary'!P$88:P$89)*(MONTH($E180)-1)/12)*$H180</f>
        <v>0</v>
      </c>
      <c r="V180" s="227">
        <f>(SUM('1.  LRAMVA Summary'!Q$55:Q$87)+SUM('1.  LRAMVA Summary'!Q$88:Q$89)*(MONTH($E180)-1)/12)*$H180</f>
        <v>0</v>
      </c>
      <c r="W180" s="228">
        <f>SUM(I180:V180)</f>
        <v>1515.3646112601596</v>
      </c>
    </row>
    <row r="181" spans="5:23">
      <c r="E181" s="211">
        <v>44593</v>
      </c>
      <c r="F181" s="211" t="s">
        <v>701</v>
      </c>
      <c r="G181" s="212" t="s">
        <v>65</v>
      </c>
      <c r="H181" s="237">
        <f t="shared" ref="H181:H182" si="101">$C$59/12</f>
        <v>4.75E-4</v>
      </c>
      <c r="I181" s="227">
        <f>(SUM('1.  LRAMVA Summary'!D$55:D$87)+SUM('1.  LRAMVA Summary'!D$88:D$89)*(MONTH($E181)-1)/12)*$H181</f>
        <v>0</v>
      </c>
      <c r="J181" s="227">
        <f>(SUM('1.  LRAMVA Summary'!E$55:E$87)+SUM('1.  LRAMVA Summary'!E$88:E$89)*(MONTH($E181)-1)/12)*$H181</f>
        <v>489.22266649506139</v>
      </c>
      <c r="K181" s="227">
        <f>(SUM('1.  LRAMVA Summary'!F$55:F$87)+SUM('1.  LRAMVA Summary'!F$88:F$89)*(MONTH($E181)-1)/12)*$H181</f>
        <v>355.47221822239482</v>
      </c>
      <c r="L181" s="227">
        <f>(SUM('1.  LRAMVA Summary'!G$55:G$87)+SUM('1.  LRAMVA Summary'!G$88:G$89)*(MONTH($E181)-1)/12)*$H181</f>
        <v>184.65753747514145</v>
      </c>
      <c r="M181" s="227">
        <f>(SUM('1.  LRAMVA Summary'!H$55:H$87)+SUM('1.  LRAMVA Summary'!H$88:H$89)*(MONTH($E181)-1)/12)*$H181</f>
        <v>60.988460435181771</v>
      </c>
      <c r="N181" s="227">
        <f>(SUM('1.  LRAMVA Summary'!I$55:I$87)+SUM('1.  LRAMVA Summary'!I$88:I$89)*(MONTH($E181)-1)/12)*$H181</f>
        <v>410.26306187276657</v>
      </c>
      <c r="O181" s="227">
        <f>(SUM('1.  LRAMVA Summary'!J$55:J$87)+SUM('1.  LRAMVA Summary'!J$88:J$89)*(MONTH($E181)-1)/12)*$H181</f>
        <v>14.760666759613214</v>
      </c>
      <c r="P181" s="227">
        <f>(SUM('1.  LRAMVA Summary'!K$55:K$87)+SUM('1.  LRAMVA Summary'!K$88:K$89)*(MONTH($E181)-1)/12)*$H181</f>
        <v>0</v>
      </c>
      <c r="Q181" s="227">
        <f>(SUM('1.  LRAMVA Summary'!L$55:L$87)+SUM('1.  LRAMVA Summary'!L$88:L$89)*(MONTH($E181)-1)/12)*$H181</f>
        <v>0</v>
      </c>
      <c r="R181" s="227">
        <f>(SUM('1.  LRAMVA Summary'!M$55:M$87)+SUM('1.  LRAMVA Summary'!M$88:M$89)*(MONTH($E181)-1)/12)*$H181</f>
        <v>0</v>
      </c>
      <c r="S181" s="227">
        <f>(SUM('1.  LRAMVA Summary'!N$55:N$87)+SUM('1.  LRAMVA Summary'!N$88:N$89)*(MONTH($E181)-1)/12)*$H181</f>
        <v>0</v>
      </c>
      <c r="T181" s="227">
        <f>(SUM('1.  LRAMVA Summary'!O$55:O$87)+SUM('1.  LRAMVA Summary'!O$88:O$89)*(MONTH($E181)-1)/12)*$H181</f>
        <v>0</v>
      </c>
      <c r="U181" s="227">
        <f>(SUM('1.  LRAMVA Summary'!P$55:P$87)+SUM('1.  LRAMVA Summary'!P$88:P$89)*(MONTH($E181)-1)/12)*$H181</f>
        <v>0</v>
      </c>
      <c r="V181" s="227">
        <f>(SUM('1.  LRAMVA Summary'!Q$55:Q$87)+SUM('1.  LRAMVA Summary'!Q$88:Q$89)*(MONTH($E181)-1)/12)*$H181</f>
        <v>0</v>
      </c>
      <c r="W181" s="228">
        <f t="shared" ref="W181:W190" si="102">SUM(I181:V181)</f>
        <v>1515.3646112601596</v>
      </c>
    </row>
    <row r="182" spans="5:23">
      <c r="E182" s="211">
        <v>44621</v>
      </c>
      <c r="F182" s="211" t="s">
        <v>701</v>
      </c>
      <c r="G182" s="212" t="s">
        <v>65</v>
      </c>
      <c r="H182" s="237">
        <f t="shared" si="101"/>
        <v>4.75E-4</v>
      </c>
      <c r="I182" s="227">
        <f>(SUM('1.  LRAMVA Summary'!D$55:D$87)+SUM('1.  LRAMVA Summary'!D$88:D$89)*(MONTH($E182)-1)/12)*$H182</f>
        <v>0</v>
      </c>
      <c r="J182" s="227">
        <f>(SUM('1.  LRAMVA Summary'!E$55:E$87)+SUM('1.  LRAMVA Summary'!E$88:E$89)*(MONTH($E182)-1)/12)*$H182</f>
        <v>489.22266649506139</v>
      </c>
      <c r="K182" s="227">
        <f>(SUM('1.  LRAMVA Summary'!F$55:F$87)+SUM('1.  LRAMVA Summary'!F$88:F$89)*(MONTH($E182)-1)/12)*$H182</f>
        <v>355.47221822239482</v>
      </c>
      <c r="L182" s="227">
        <f>(SUM('1.  LRAMVA Summary'!G$55:G$87)+SUM('1.  LRAMVA Summary'!G$88:G$89)*(MONTH($E182)-1)/12)*$H182</f>
        <v>184.65753747514145</v>
      </c>
      <c r="M182" s="227">
        <f>(SUM('1.  LRAMVA Summary'!H$55:H$87)+SUM('1.  LRAMVA Summary'!H$88:H$89)*(MONTH($E182)-1)/12)*$H182</f>
        <v>60.988460435181771</v>
      </c>
      <c r="N182" s="227">
        <f>(SUM('1.  LRAMVA Summary'!I$55:I$87)+SUM('1.  LRAMVA Summary'!I$88:I$89)*(MONTH($E182)-1)/12)*$H182</f>
        <v>410.26306187276657</v>
      </c>
      <c r="O182" s="227">
        <f>(SUM('1.  LRAMVA Summary'!J$55:J$87)+SUM('1.  LRAMVA Summary'!J$88:J$89)*(MONTH($E182)-1)/12)*$H182</f>
        <v>14.760666759613214</v>
      </c>
      <c r="P182" s="227">
        <f>(SUM('1.  LRAMVA Summary'!K$55:K$87)+SUM('1.  LRAMVA Summary'!K$88:K$89)*(MONTH($E182)-1)/12)*$H182</f>
        <v>0</v>
      </c>
      <c r="Q182" s="227">
        <f>(SUM('1.  LRAMVA Summary'!L$55:L$87)+SUM('1.  LRAMVA Summary'!L$88:L$89)*(MONTH($E182)-1)/12)*$H182</f>
        <v>0</v>
      </c>
      <c r="R182" s="227">
        <f>(SUM('1.  LRAMVA Summary'!M$55:M$87)+SUM('1.  LRAMVA Summary'!M$88:M$89)*(MONTH($E182)-1)/12)*$H182</f>
        <v>0</v>
      </c>
      <c r="S182" s="227">
        <f>(SUM('1.  LRAMVA Summary'!N$55:N$87)+SUM('1.  LRAMVA Summary'!N$88:N$89)*(MONTH($E182)-1)/12)*$H182</f>
        <v>0</v>
      </c>
      <c r="T182" s="227">
        <f>(SUM('1.  LRAMVA Summary'!O$55:O$87)+SUM('1.  LRAMVA Summary'!O$88:O$89)*(MONTH($E182)-1)/12)*$H182</f>
        <v>0</v>
      </c>
      <c r="U182" s="227">
        <f>(SUM('1.  LRAMVA Summary'!P$55:P$87)+SUM('1.  LRAMVA Summary'!P$88:P$89)*(MONTH($E182)-1)/12)*$H182</f>
        <v>0</v>
      </c>
      <c r="V182" s="227">
        <f>(SUM('1.  LRAMVA Summary'!Q$55:Q$87)+SUM('1.  LRAMVA Summary'!Q$88:Q$89)*(MONTH($E182)-1)/12)*$H182</f>
        <v>0</v>
      </c>
      <c r="W182" s="228">
        <f t="shared" si="102"/>
        <v>1515.3646112601596</v>
      </c>
    </row>
    <row r="183" spans="5:23">
      <c r="E183" s="211">
        <v>44652</v>
      </c>
      <c r="F183" s="211" t="s">
        <v>701</v>
      </c>
      <c r="G183" s="212" t="s">
        <v>66</v>
      </c>
      <c r="H183" s="237">
        <f>$C$60/12</f>
        <v>8.5000000000000006E-4</v>
      </c>
      <c r="I183" s="227">
        <f>(SUM('1.  LRAMVA Summary'!D$55:D$87)+SUM('1.  LRAMVA Summary'!D$88:D$89)*(MONTH($E183)-1)/12)*$H183</f>
        <v>0</v>
      </c>
      <c r="J183" s="227">
        <f>(SUM('1.  LRAMVA Summary'!E$55:E$87)+SUM('1.  LRAMVA Summary'!E$88:E$89)*(MONTH($E183)-1)/12)*$H183</f>
        <v>875.4510874122152</v>
      </c>
      <c r="K183" s="227">
        <f>(SUM('1.  LRAMVA Summary'!F$55:F$87)+SUM('1.  LRAMVA Summary'!F$88:F$89)*(MONTH($E183)-1)/12)*$H183</f>
        <v>636.10817997691709</v>
      </c>
      <c r="L183" s="227">
        <f>(SUM('1.  LRAMVA Summary'!G$55:G$87)+SUM('1.  LRAMVA Summary'!G$88:G$89)*(MONTH($E183)-1)/12)*$H183</f>
        <v>330.43980390288476</v>
      </c>
      <c r="M183" s="227">
        <f>(SUM('1.  LRAMVA Summary'!H$55:H$87)+SUM('1.  LRAMVA Summary'!H$88:H$89)*(MONTH($E183)-1)/12)*$H183</f>
        <v>109.13724498927266</v>
      </c>
      <c r="N183" s="227">
        <f>(SUM('1.  LRAMVA Summary'!I$55:I$87)+SUM('1.  LRAMVA Summary'!I$88:I$89)*(MONTH($E183)-1)/12)*$H183</f>
        <v>734.15495282495078</v>
      </c>
      <c r="O183" s="227">
        <f>(SUM('1.  LRAMVA Summary'!J$55:J$87)+SUM('1.  LRAMVA Summary'!J$88:J$89)*(MONTH($E183)-1)/12)*$H183</f>
        <v>26.413824727728908</v>
      </c>
      <c r="P183" s="227">
        <f>(SUM('1.  LRAMVA Summary'!K$55:K$87)+SUM('1.  LRAMVA Summary'!K$88:K$89)*(MONTH($E183)-1)/12)*$H183</f>
        <v>0</v>
      </c>
      <c r="Q183" s="227">
        <f>(SUM('1.  LRAMVA Summary'!L$55:L$87)+SUM('1.  LRAMVA Summary'!L$88:L$89)*(MONTH($E183)-1)/12)*$H183</f>
        <v>0</v>
      </c>
      <c r="R183" s="227">
        <f>(SUM('1.  LRAMVA Summary'!M$55:M$87)+SUM('1.  LRAMVA Summary'!M$88:M$89)*(MONTH($E183)-1)/12)*$H183</f>
        <v>0</v>
      </c>
      <c r="S183" s="227">
        <f>(SUM('1.  LRAMVA Summary'!N$55:N$87)+SUM('1.  LRAMVA Summary'!N$88:N$89)*(MONTH($E183)-1)/12)*$H183</f>
        <v>0</v>
      </c>
      <c r="T183" s="227">
        <f>(SUM('1.  LRAMVA Summary'!O$55:O$87)+SUM('1.  LRAMVA Summary'!O$88:O$89)*(MONTH($E183)-1)/12)*$H183</f>
        <v>0</v>
      </c>
      <c r="U183" s="227">
        <f>(SUM('1.  LRAMVA Summary'!P$55:P$87)+SUM('1.  LRAMVA Summary'!P$88:P$89)*(MONTH($E183)-1)/12)*$H183</f>
        <v>0</v>
      </c>
      <c r="V183" s="227">
        <f>(SUM('1.  LRAMVA Summary'!Q$55:Q$87)+SUM('1.  LRAMVA Summary'!Q$88:Q$89)*(MONTH($E183)-1)/12)*$H183</f>
        <v>0</v>
      </c>
      <c r="W183" s="228">
        <f t="shared" si="102"/>
        <v>2711.7050938339694</v>
      </c>
    </row>
    <row r="184" spans="5:23">
      <c r="E184" s="211">
        <v>44682</v>
      </c>
      <c r="F184" s="211" t="s">
        <v>701</v>
      </c>
      <c r="G184" s="212" t="s">
        <v>66</v>
      </c>
      <c r="H184" s="237">
        <f t="shared" ref="H184:H185" si="103">$C$60/12</f>
        <v>8.5000000000000006E-4</v>
      </c>
      <c r="I184" s="227">
        <f>(SUM('1.  LRAMVA Summary'!D$55:D$87)+SUM('1.  LRAMVA Summary'!D$88:D$89)*(MONTH($E184)-1)/12)*$H184</f>
        <v>0</v>
      </c>
      <c r="J184" s="227">
        <f>(SUM('1.  LRAMVA Summary'!E$55:E$87)+SUM('1.  LRAMVA Summary'!E$88:E$89)*(MONTH($E184)-1)/12)*$H184</f>
        <v>875.4510874122152</v>
      </c>
      <c r="K184" s="227">
        <f>(SUM('1.  LRAMVA Summary'!F$55:F$87)+SUM('1.  LRAMVA Summary'!F$88:F$89)*(MONTH($E184)-1)/12)*$H184</f>
        <v>636.10817997691709</v>
      </c>
      <c r="L184" s="227">
        <f>(SUM('1.  LRAMVA Summary'!G$55:G$87)+SUM('1.  LRAMVA Summary'!G$88:G$89)*(MONTH($E184)-1)/12)*$H184</f>
        <v>330.43980390288476</v>
      </c>
      <c r="M184" s="227">
        <f>(SUM('1.  LRAMVA Summary'!H$55:H$87)+SUM('1.  LRAMVA Summary'!H$88:H$89)*(MONTH($E184)-1)/12)*$H184</f>
        <v>109.13724498927266</v>
      </c>
      <c r="N184" s="227">
        <f>(SUM('1.  LRAMVA Summary'!I$55:I$87)+SUM('1.  LRAMVA Summary'!I$88:I$89)*(MONTH($E184)-1)/12)*$H184</f>
        <v>734.15495282495078</v>
      </c>
      <c r="O184" s="227">
        <f>(SUM('1.  LRAMVA Summary'!J$55:J$87)+SUM('1.  LRAMVA Summary'!J$88:J$89)*(MONTH($E184)-1)/12)*$H184</f>
        <v>26.413824727728908</v>
      </c>
      <c r="P184" s="227">
        <f>(SUM('1.  LRAMVA Summary'!K$55:K$87)+SUM('1.  LRAMVA Summary'!K$88:K$89)*(MONTH($E184)-1)/12)*$H184</f>
        <v>0</v>
      </c>
      <c r="Q184" s="227">
        <f>(SUM('1.  LRAMVA Summary'!L$55:L$87)+SUM('1.  LRAMVA Summary'!L$88:L$89)*(MONTH($E184)-1)/12)*$H184</f>
        <v>0</v>
      </c>
      <c r="R184" s="227">
        <f>(SUM('1.  LRAMVA Summary'!M$55:M$87)+SUM('1.  LRAMVA Summary'!M$88:M$89)*(MONTH($E184)-1)/12)*$H184</f>
        <v>0</v>
      </c>
      <c r="S184" s="227">
        <f>(SUM('1.  LRAMVA Summary'!N$55:N$87)+SUM('1.  LRAMVA Summary'!N$88:N$89)*(MONTH($E184)-1)/12)*$H184</f>
        <v>0</v>
      </c>
      <c r="T184" s="227">
        <f>(SUM('1.  LRAMVA Summary'!O$55:O$87)+SUM('1.  LRAMVA Summary'!O$88:O$89)*(MONTH($E184)-1)/12)*$H184</f>
        <v>0</v>
      </c>
      <c r="U184" s="227">
        <f>(SUM('1.  LRAMVA Summary'!P$55:P$87)+SUM('1.  LRAMVA Summary'!P$88:P$89)*(MONTH($E184)-1)/12)*$H184</f>
        <v>0</v>
      </c>
      <c r="V184" s="227">
        <f>(SUM('1.  LRAMVA Summary'!Q$55:Q$87)+SUM('1.  LRAMVA Summary'!Q$88:Q$89)*(MONTH($E184)-1)/12)*$H184</f>
        <v>0</v>
      </c>
      <c r="W184" s="228">
        <f t="shared" si="102"/>
        <v>2711.7050938339694</v>
      </c>
    </row>
    <row r="185" spans="5:23">
      <c r="E185" s="211">
        <v>44713</v>
      </c>
      <c r="F185" s="211" t="s">
        <v>701</v>
      </c>
      <c r="G185" s="212" t="s">
        <v>66</v>
      </c>
      <c r="H185" s="237">
        <f t="shared" si="103"/>
        <v>8.5000000000000006E-4</v>
      </c>
      <c r="I185" s="227">
        <f>(SUM('1.  LRAMVA Summary'!D$55:D$87)+SUM('1.  LRAMVA Summary'!D$88:D$89)*(MONTH($E185)-1)/12)*$H185</f>
        <v>0</v>
      </c>
      <c r="J185" s="227">
        <f>(SUM('1.  LRAMVA Summary'!E$55:E$87)+SUM('1.  LRAMVA Summary'!E$88:E$89)*(MONTH($E185)-1)/12)*$H185</f>
        <v>875.4510874122152</v>
      </c>
      <c r="K185" s="227">
        <f>(SUM('1.  LRAMVA Summary'!F$55:F$87)+SUM('1.  LRAMVA Summary'!F$88:F$89)*(MONTH($E185)-1)/12)*$H185</f>
        <v>636.10817997691709</v>
      </c>
      <c r="L185" s="227">
        <f>(SUM('1.  LRAMVA Summary'!G$55:G$87)+SUM('1.  LRAMVA Summary'!G$88:G$89)*(MONTH($E185)-1)/12)*$H185</f>
        <v>330.43980390288476</v>
      </c>
      <c r="M185" s="227">
        <f>(SUM('1.  LRAMVA Summary'!H$55:H$87)+SUM('1.  LRAMVA Summary'!H$88:H$89)*(MONTH($E185)-1)/12)*$H185</f>
        <v>109.13724498927266</v>
      </c>
      <c r="N185" s="227">
        <f>(SUM('1.  LRAMVA Summary'!I$55:I$87)+SUM('1.  LRAMVA Summary'!I$88:I$89)*(MONTH($E185)-1)/12)*$H185</f>
        <v>734.15495282495078</v>
      </c>
      <c r="O185" s="227">
        <f>(SUM('1.  LRAMVA Summary'!J$55:J$87)+SUM('1.  LRAMVA Summary'!J$88:J$89)*(MONTH($E185)-1)/12)*$H185</f>
        <v>26.413824727728908</v>
      </c>
      <c r="P185" s="227">
        <f>(SUM('1.  LRAMVA Summary'!K$55:K$87)+SUM('1.  LRAMVA Summary'!K$88:K$89)*(MONTH($E185)-1)/12)*$H185</f>
        <v>0</v>
      </c>
      <c r="Q185" s="227">
        <f>(SUM('1.  LRAMVA Summary'!L$55:L$87)+SUM('1.  LRAMVA Summary'!L$88:L$89)*(MONTH($E185)-1)/12)*$H185</f>
        <v>0</v>
      </c>
      <c r="R185" s="227">
        <f>(SUM('1.  LRAMVA Summary'!M$55:M$87)+SUM('1.  LRAMVA Summary'!M$88:M$89)*(MONTH($E185)-1)/12)*$H185</f>
        <v>0</v>
      </c>
      <c r="S185" s="227">
        <f>(SUM('1.  LRAMVA Summary'!N$55:N$87)+SUM('1.  LRAMVA Summary'!N$88:N$89)*(MONTH($E185)-1)/12)*$H185</f>
        <v>0</v>
      </c>
      <c r="T185" s="227">
        <f>(SUM('1.  LRAMVA Summary'!O$55:O$87)+SUM('1.  LRAMVA Summary'!O$88:O$89)*(MONTH($E185)-1)/12)*$H185</f>
        <v>0</v>
      </c>
      <c r="U185" s="227">
        <f>(SUM('1.  LRAMVA Summary'!P$55:P$87)+SUM('1.  LRAMVA Summary'!P$88:P$89)*(MONTH($E185)-1)/12)*$H185</f>
        <v>0</v>
      </c>
      <c r="V185" s="227">
        <f>(SUM('1.  LRAMVA Summary'!Q$55:Q$87)+SUM('1.  LRAMVA Summary'!Q$88:Q$89)*(MONTH($E185)-1)/12)*$H185</f>
        <v>0</v>
      </c>
      <c r="W185" s="228">
        <f t="shared" si="102"/>
        <v>2711.7050938339694</v>
      </c>
    </row>
    <row r="186" spans="5:23">
      <c r="E186" s="211">
        <v>44743</v>
      </c>
      <c r="F186" s="211" t="s">
        <v>701</v>
      </c>
      <c r="G186" s="212" t="s">
        <v>68</v>
      </c>
      <c r="H186" s="237">
        <f>$C$61/12</f>
        <v>1.8333333333333333E-3</v>
      </c>
      <c r="I186" s="227">
        <f>(SUM('1.  LRAMVA Summary'!D$55:D$87)+SUM('1.  LRAMVA Summary'!D$88:D$89)*(MONTH($E186)-1)/12)*$H186</f>
        <v>0</v>
      </c>
      <c r="J186" s="227">
        <f>(SUM('1.  LRAMVA Summary'!E$55:E$87)+SUM('1.  LRAMVA Summary'!E$88:E$89)*(MONTH($E186)-1)/12)*$H186</f>
        <v>1888.2278355949738</v>
      </c>
      <c r="K186" s="227">
        <f>(SUM('1.  LRAMVA Summary'!F$55:F$87)+SUM('1.  LRAMVA Summary'!F$88:F$89)*(MONTH($E186)-1)/12)*$H186</f>
        <v>1371.9980352443308</v>
      </c>
      <c r="L186" s="227">
        <f>(SUM('1.  LRAMVA Summary'!G$55:G$87)+SUM('1.  LRAMVA Summary'!G$88:G$89)*(MONTH($E186)-1)/12)*$H186</f>
        <v>712.71330253563372</v>
      </c>
      <c r="M186" s="227">
        <f>(SUM('1.  LRAMVA Summary'!H$55:H$87)+SUM('1.  LRAMVA Summary'!H$88:H$89)*(MONTH($E186)-1)/12)*$H186</f>
        <v>235.39405781999983</v>
      </c>
      <c r="N186" s="227">
        <f>(SUM('1.  LRAMVA Summary'!I$55:I$87)+SUM('1.  LRAMVA Summary'!I$88:I$89)*(MONTH($E186)-1)/12)*$H186</f>
        <v>1583.4714668773447</v>
      </c>
      <c r="O186" s="227">
        <f>(SUM('1.  LRAMVA Summary'!J$55:J$87)+SUM('1.  LRAMVA Summary'!J$88:J$89)*(MONTH($E186)-1)/12)*$H186</f>
        <v>56.97099451078784</v>
      </c>
      <c r="P186" s="227">
        <f>(SUM('1.  LRAMVA Summary'!K$55:K$87)+SUM('1.  LRAMVA Summary'!K$88:K$89)*(MONTH($E186)-1)/12)*$H186</f>
        <v>0</v>
      </c>
      <c r="Q186" s="227">
        <f>(SUM('1.  LRAMVA Summary'!L$55:L$87)+SUM('1.  LRAMVA Summary'!L$88:L$89)*(MONTH($E186)-1)/12)*$H186</f>
        <v>0</v>
      </c>
      <c r="R186" s="227">
        <f>(SUM('1.  LRAMVA Summary'!M$55:M$87)+SUM('1.  LRAMVA Summary'!M$88:M$89)*(MONTH($E186)-1)/12)*$H186</f>
        <v>0</v>
      </c>
      <c r="S186" s="227">
        <f>(SUM('1.  LRAMVA Summary'!N$55:N$87)+SUM('1.  LRAMVA Summary'!N$88:N$89)*(MONTH($E186)-1)/12)*$H186</f>
        <v>0</v>
      </c>
      <c r="T186" s="227">
        <f>(SUM('1.  LRAMVA Summary'!O$55:O$87)+SUM('1.  LRAMVA Summary'!O$88:O$89)*(MONTH($E186)-1)/12)*$H186</f>
        <v>0</v>
      </c>
      <c r="U186" s="227">
        <f>(SUM('1.  LRAMVA Summary'!P$55:P$87)+SUM('1.  LRAMVA Summary'!P$88:P$89)*(MONTH($E186)-1)/12)*$H186</f>
        <v>0</v>
      </c>
      <c r="V186" s="227">
        <f>(SUM('1.  LRAMVA Summary'!Q$55:Q$87)+SUM('1.  LRAMVA Summary'!Q$88:Q$89)*(MONTH($E186)-1)/12)*$H186</f>
        <v>0</v>
      </c>
      <c r="W186" s="228">
        <f t="shared" si="102"/>
        <v>5848.7756925830708</v>
      </c>
    </row>
    <row r="187" spans="5:23">
      <c r="E187" s="211">
        <v>44774</v>
      </c>
      <c r="F187" s="211" t="s">
        <v>701</v>
      </c>
      <c r="G187" s="212" t="s">
        <v>68</v>
      </c>
      <c r="H187" s="237">
        <f>$C$61/12</f>
        <v>1.8333333333333333E-3</v>
      </c>
      <c r="I187" s="227">
        <f>(SUM('1.  LRAMVA Summary'!D$55:D$87)+SUM('1.  LRAMVA Summary'!D$88:D$89)*(MONTH($E187)-1)/12)*$H187</f>
        <v>0</v>
      </c>
      <c r="J187" s="227">
        <f>(SUM('1.  LRAMVA Summary'!E$55:E$87)+SUM('1.  LRAMVA Summary'!E$88:E$89)*(MONTH($E187)-1)/12)*$H187</f>
        <v>1888.2278355949738</v>
      </c>
      <c r="K187" s="227">
        <f>(SUM('1.  LRAMVA Summary'!F$55:F$87)+SUM('1.  LRAMVA Summary'!F$88:F$89)*(MONTH($E187)-1)/12)*$H187</f>
        <v>1371.9980352443308</v>
      </c>
      <c r="L187" s="227">
        <f>(SUM('1.  LRAMVA Summary'!G$55:G$87)+SUM('1.  LRAMVA Summary'!G$88:G$89)*(MONTH($E187)-1)/12)*$H187</f>
        <v>712.71330253563372</v>
      </c>
      <c r="M187" s="227">
        <f>(SUM('1.  LRAMVA Summary'!H$55:H$87)+SUM('1.  LRAMVA Summary'!H$88:H$89)*(MONTH($E187)-1)/12)*$H187</f>
        <v>235.39405781999983</v>
      </c>
      <c r="N187" s="227">
        <f>(SUM('1.  LRAMVA Summary'!I$55:I$87)+SUM('1.  LRAMVA Summary'!I$88:I$89)*(MONTH($E187)-1)/12)*$H187</f>
        <v>1583.4714668773447</v>
      </c>
      <c r="O187" s="227">
        <f>(SUM('1.  LRAMVA Summary'!J$55:J$87)+SUM('1.  LRAMVA Summary'!J$88:J$89)*(MONTH($E187)-1)/12)*$H187</f>
        <v>56.97099451078784</v>
      </c>
      <c r="P187" s="227">
        <f>(SUM('1.  LRAMVA Summary'!K$55:K$87)+SUM('1.  LRAMVA Summary'!K$88:K$89)*(MONTH($E187)-1)/12)*$H187</f>
        <v>0</v>
      </c>
      <c r="Q187" s="227">
        <f>(SUM('1.  LRAMVA Summary'!L$55:L$87)+SUM('1.  LRAMVA Summary'!L$88:L$89)*(MONTH($E187)-1)/12)*$H187</f>
        <v>0</v>
      </c>
      <c r="R187" s="227">
        <f>(SUM('1.  LRAMVA Summary'!M$55:M$87)+SUM('1.  LRAMVA Summary'!M$88:M$89)*(MONTH($E187)-1)/12)*$H187</f>
        <v>0</v>
      </c>
      <c r="S187" s="227">
        <f>(SUM('1.  LRAMVA Summary'!N$55:N$87)+SUM('1.  LRAMVA Summary'!N$88:N$89)*(MONTH($E187)-1)/12)*$H187</f>
        <v>0</v>
      </c>
      <c r="T187" s="227">
        <f>(SUM('1.  LRAMVA Summary'!O$55:O$87)+SUM('1.  LRAMVA Summary'!O$88:O$89)*(MONTH($E187)-1)/12)*$H187</f>
        <v>0</v>
      </c>
      <c r="U187" s="227">
        <f>(SUM('1.  LRAMVA Summary'!P$55:P$87)+SUM('1.  LRAMVA Summary'!P$88:P$89)*(MONTH($E187)-1)/12)*$H187</f>
        <v>0</v>
      </c>
      <c r="V187" s="227">
        <f>(SUM('1.  LRAMVA Summary'!Q$55:Q$87)+SUM('1.  LRAMVA Summary'!Q$88:Q$89)*(MONTH($E187)-1)/12)*$H187</f>
        <v>0</v>
      </c>
      <c r="W187" s="228">
        <f t="shared" si="102"/>
        <v>5848.7756925830708</v>
      </c>
    </row>
    <row r="188" spans="5:23">
      <c r="E188" s="211">
        <v>44805</v>
      </c>
      <c r="F188" s="211" t="s">
        <v>701</v>
      </c>
      <c r="G188" s="212" t="s">
        <v>68</v>
      </c>
      <c r="H188" s="237">
        <f>$C$61/12</f>
        <v>1.8333333333333333E-3</v>
      </c>
      <c r="I188" s="227">
        <f>(SUM('1.  LRAMVA Summary'!D$55:D$87)+SUM('1.  LRAMVA Summary'!D$88:D$89)*(MONTH($E188)-1)/12)*$H188</f>
        <v>0</v>
      </c>
      <c r="J188" s="227">
        <f>(SUM('1.  LRAMVA Summary'!E$55:E$87)+SUM('1.  LRAMVA Summary'!E$88:E$89)*(MONTH($E188)-1)/12)*$H188</f>
        <v>1888.2278355949738</v>
      </c>
      <c r="K188" s="227">
        <f>(SUM('1.  LRAMVA Summary'!F$55:F$87)+SUM('1.  LRAMVA Summary'!F$88:F$89)*(MONTH($E188)-1)/12)*$H188</f>
        <v>1371.9980352443308</v>
      </c>
      <c r="L188" s="227">
        <f>(SUM('1.  LRAMVA Summary'!G$55:G$87)+SUM('1.  LRAMVA Summary'!G$88:G$89)*(MONTH($E188)-1)/12)*$H188</f>
        <v>712.71330253563372</v>
      </c>
      <c r="M188" s="227">
        <f>(SUM('1.  LRAMVA Summary'!H$55:H$87)+SUM('1.  LRAMVA Summary'!H$88:H$89)*(MONTH($E188)-1)/12)*$H188</f>
        <v>235.39405781999983</v>
      </c>
      <c r="N188" s="227">
        <f>(SUM('1.  LRAMVA Summary'!I$55:I$87)+SUM('1.  LRAMVA Summary'!I$88:I$89)*(MONTH($E188)-1)/12)*$H188</f>
        <v>1583.4714668773447</v>
      </c>
      <c r="O188" s="227">
        <f>(SUM('1.  LRAMVA Summary'!J$55:J$87)+SUM('1.  LRAMVA Summary'!J$88:J$89)*(MONTH($E188)-1)/12)*$H188</f>
        <v>56.97099451078784</v>
      </c>
      <c r="P188" s="227">
        <f>(SUM('1.  LRAMVA Summary'!K$55:K$87)+SUM('1.  LRAMVA Summary'!K$88:K$89)*(MONTH($E188)-1)/12)*$H188</f>
        <v>0</v>
      </c>
      <c r="Q188" s="227">
        <f>(SUM('1.  LRAMVA Summary'!L$55:L$87)+SUM('1.  LRAMVA Summary'!L$88:L$89)*(MONTH($E188)-1)/12)*$H188</f>
        <v>0</v>
      </c>
      <c r="R188" s="227">
        <f>(SUM('1.  LRAMVA Summary'!M$55:M$87)+SUM('1.  LRAMVA Summary'!M$88:M$89)*(MONTH($E188)-1)/12)*$H188</f>
        <v>0</v>
      </c>
      <c r="S188" s="227">
        <f>(SUM('1.  LRAMVA Summary'!N$55:N$87)+SUM('1.  LRAMVA Summary'!N$88:N$89)*(MONTH($E188)-1)/12)*$H188</f>
        <v>0</v>
      </c>
      <c r="T188" s="227">
        <f>(SUM('1.  LRAMVA Summary'!O$55:O$87)+SUM('1.  LRAMVA Summary'!O$88:O$89)*(MONTH($E188)-1)/12)*$H188</f>
        <v>0</v>
      </c>
      <c r="U188" s="227">
        <f>(SUM('1.  LRAMVA Summary'!P$55:P$87)+SUM('1.  LRAMVA Summary'!P$88:P$89)*(MONTH($E188)-1)/12)*$H188</f>
        <v>0</v>
      </c>
      <c r="V188" s="227">
        <f>(SUM('1.  LRAMVA Summary'!Q$55:Q$87)+SUM('1.  LRAMVA Summary'!Q$88:Q$89)*(MONTH($E188)-1)/12)*$H188</f>
        <v>0</v>
      </c>
      <c r="W188" s="228">
        <f t="shared" si="102"/>
        <v>5848.7756925830708</v>
      </c>
    </row>
    <row r="189" spans="5:23">
      <c r="E189" s="211">
        <v>44835</v>
      </c>
      <c r="F189" s="211" t="s">
        <v>701</v>
      </c>
      <c r="G189" s="212" t="s">
        <v>69</v>
      </c>
      <c r="H189" s="237">
        <f>$C$62/12</f>
        <v>1.8333333333333333E-3</v>
      </c>
      <c r="I189" s="227">
        <f>(SUM('1.  LRAMVA Summary'!D$55:D$87)+SUM('1.  LRAMVA Summary'!D$88:D$89)*(MONTH($E189)-1)/12)*$H189</f>
        <v>0</v>
      </c>
      <c r="J189" s="227">
        <f>(SUM('1.  LRAMVA Summary'!E$55:E$87)+SUM('1.  LRAMVA Summary'!E$88:E$89)*(MONTH($E189)-1)/12)*$H189</f>
        <v>1888.2278355949738</v>
      </c>
      <c r="K189" s="227">
        <f>(SUM('1.  LRAMVA Summary'!F$55:F$87)+SUM('1.  LRAMVA Summary'!F$88:F$89)*(MONTH($E189)-1)/12)*$H189</f>
        <v>1371.9980352443308</v>
      </c>
      <c r="L189" s="227">
        <f>(SUM('1.  LRAMVA Summary'!G$55:G$87)+SUM('1.  LRAMVA Summary'!G$88:G$89)*(MONTH($E189)-1)/12)*$H189</f>
        <v>712.71330253563372</v>
      </c>
      <c r="M189" s="227">
        <f>(SUM('1.  LRAMVA Summary'!H$55:H$87)+SUM('1.  LRAMVA Summary'!H$88:H$89)*(MONTH($E189)-1)/12)*$H189</f>
        <v>235.39405781999983</v>
      </c>
      <c r="N189" s="227">
        <f>(SUM('1.  LRAMVA Summary'!I$55:I$87)+SUM('1.  LRAMVA Summary'!I$88:I$89)*(MONTH($E189)-1)/12)*$H189</f>
        <v>1583.4714668773447</v>
      </c>
      <c r="O189" s="227">
        <f>(SUM('1.  LRAMVA Summary'!J$55:J$87)+SUM('1.  LRAMVA Summary'!J$88:J$89)*(MONTH($E189)-1)/12)*$H189</f>
        <v>56.97099451078784</v>
      </c>
      <c r="P189" s="227">
        <f>(SUM('1.  LRAMVA Summary'!K$55:K$87)+SUM('1.  LRAMVA Summary'!K$88:K$89)*(MONTH($E189)-1)/12)*$H189</f>
        <v>0</v>
      </c>
      <c r="Q189" s="227">
        <f>(SUM('1.  LRAMVA Summary'!L$55:L$87)+SUM('1.  LRAMVA Summary'!L$88:L$89)*(MONTH($E189)-1)/12)*$H189</f>
        <v>0</v>
      </c>
      <c r="R189" s="227">
        <f>(SUM('1.  LRAMVA Summary'!M$55:M$87)+SUM('1.  LRAMVA Summary'!M$88:M$89)*(MONTH($E189)-1)/12)*$H189</f>
        <v>0</v>
      </c>
      <c r="S189" s="227">
        <f>(SUM('1.  LRAMVA Summary'!N$55:N$87)+SUM('1.  LRAMVA Summary'!N$88:N$89)*(MONTH($E189)-1)/12)*$H189</f>
        <v>0</v>
      </c>
      <c r="T189" s="227">
        <f>(SUM('1.  LRAMVA Summary'!O$55:O$87)+SUM('1.  LRAMVA Summary'!O$88:O$89)*(MONTH($E189)-1)/12)*$H189</f>
        <v>0</v>
      </c>
      <c r="U189" s="227">
        <f>(SUM('1.  LRAMVA Summary'!P$55:P$87)+SUM('1.  LRAMVA Summary'!P$88:P$89)*(MONTH($E189)-1)/12)*$H189</f>
        <v>0</v>
      </c>
      <c r="V189" s="227">
        <f>(SUM('1.  LRAMVA Summary'!Q$55:Q$87)+SUM('1.  LRAMVA Summary'!Q$88:Q$89)*(MONTH($E189)-1)/12)*$H189</f>
        <v>0</v>
      </c>
      <c r="W189" s="228">
        <f t="shared" si="102"/>
        <v>5848.7756925830708</v>
      </c>
    </row>
    <row r="190" spans="5:23">
      <c r="E190" s="211">
        <v>44866</v>
      </c>
      <c r="F190" s="211" t="s">
        <v>701</v>
      </c>
      <c r="G190" s="212" t="s">
        <v>69</v>
      </c>
      <c r="H190" s="237">
        <f>$C$62/12</f>
        <v>1.8333333333333333E-3</v>
      </c>
      <c r="I190" s="227">
        <f>(SUM('1.  LRAMVA Summary'!D$55:D$87)+SUM('1.  LRAMVA Summary'!D$88:D$89)*(MONTH($E190)-1)/12)*$H190</f>
        <v>0</v>
      </c>
      <c r="J190" s="227">
        <f>(SUM('1.  LRAMVA Summary'!E$55:E$87)+SUM('1.  LRAMVA Summary'!E$88:E$89)*(MONTH($E190)-1)/12)*$H190</f>
        <v>1888.2278355949738</v>
      </c>
      <c r="K190" s="227">
        <f>(SUM('1.  LRAMVA Summary'!F$55:F$87)+SUM('1.  LRAMVA Summary'!F$88:F$89)*(MONTH($E190)-1)/12)*$H190</f>
        <v>1371.9980352443308</v>
      </c>
      <c r="L190" s="227">
        <f>(SUM('1.  LRAMVA Summary'!G$55:G$87)+SUM('1.  LRAMVA Summary'!G$88:G$89)*(MONTH($E190)-1)/12)*$H190</f>
        <v>712.71330253563372</v>
      </c>
      <c r="M190" s="227">
        <f>(SUM('1.  LRAMVA Summary'!H$55:H$87)+SUM('1.  LRAMVA Summary'!H$88:H$89)*(MONTH($E190)-1)/12)*$H190</f>
        <v>235.39405781999983</v>
      </c>
      <c r="N190" s="227">
        <f>(SUM('1.  LRAMVA Summary'!I$55:I$87)+SUM('1.  LRAMVA Summary'!I$88:I$89)*(MONTH($E190)-1)/12)*$H190</f>
        <v>1583.4714668773447</v>
      </c>
      <c r="O190" s="227">
        <f>(SUM('1.  LRAMVA Summary'!J$55:J$87)+SUM('1.  LRAMVA Summary'!J$88:J$89)*(MONTH($E190)-1)/12)*$H190</f>
        <v>56.97099451078784</v>
      </c>
      <c r="P190" s="227">
        <f>(SUM('1.  LRAMVA Summary'!K$55:K$87)+SUM('1.  LRAMVA Summary'!K$88:K$89)*(MONTH($E190)-1)/12)*$H190</f>
        <v>0</v>
      </c>
      <c r="Q190" s="227">
        <f>(SUM('1.  LRAMVA Summary'!L$55:L$87)+SUM('1.  LRAMVA Summary'!L$88:L$89)*(MONTH($E190)-1)/12)*$H190</f>
        <v>0</v>
      </c>
      <c r="R190" s="227">
        <f>(SUM('1.  LRAMVA Summary'!M$55:M$87)+SUM('1.  LRAMVA Summary'!M$88:M$89)*(MONTH($E190)-1)/12)*$H190</f>
        <v>0</v>
      </c>
      <c r="S190" s="227">
        <f>(SUM('1.  LRAMVA Summary'!N$55:N$87)+SUM('1.  LRAMVA Summary'!N$88:N$89)*(MONTH($E190)-1)/12)*$H190</f>
        <v>0</v>
      </c>
      <c r="T190" s="227">
        <f>(SUM('1.  LRAMVA Summary'!O$55:O$87)+SUM('1.  LRAMVA Summary'!O$88:O$89)*(MONTH($E190)-1)/12)*$H190</f>
        <v>0</v>
      </c>
      <c r="U190" s="227">
        <f>(SUM('1.  LRAMVA Summary'!P$55:P$87)+SUM('1.  LRAMVA Summary'!P$88:P$89)*(MONTH($E190)-1)/12)*$H190</f>
        <v>0</v>
      </c>
      <c r="V190" s="227">
        <f>(SUM('1.  LRAMVA Summary'!Q$55:Q$87)+SUM('1.  LRAMVA Summary'!Q$88:Q$89)*(MONTH($E190)-1)/12)*$H190</f>
        <v>0</v>
      </c>
      <c r="W190" s="228">
        <f t="shared" si="102"/>
        <v>5848.7756925830708</v>
      </c>
    </row>
    <row r="191" spans="5:23">
      <c r="E191" s="211">
        <v>44896</v>
      </c>
      <c r="F191" s="211" t="s">
        <v>701</v>
      </c>
      <c r="G191" s="212" t="s">
        <v>69</v>
      </c>
      <c r="H191" s="237">
        <f>$C$62/12</f>
        <v>1.8333333333333333E-3</v>
      </c>
      <c r="I191" s="227">
        <f>(SUM('1.  LRAMVA Summary'!D$55:D$87)+SUM('1.  LRAMVA Summary'!D$88:D$89)*(MONTH($E191)-1)/12)*$H191</f>
        <v>0</v>
      </c>
      <c r="J191" s="227">
        <f>(SUM('1.  LRAMVA Summary'!E$55:E$87)+SUM('1.  LRAMVA Summary'!E$88:E$89)*(MONTH($E191)-1)/12)*$H191</f>
        <v>1888.2278355949738</v>
      </c>
      <c r="K191" s="227">
        <f>(SUM('1.  LRAMVA Summary'!F$55:F$87)+SUM('1.  LRAMVA Summary'!F$88:F$89)*(MONTH($E191)-1)/12)*$H191</f>
        <v>1371.9980352443308</v>
      </c>
      <c r="L191" s="227">
        <f>(SUM('1.  LRAMVA Summary'!G$55:G$87)+SUM('1.  LRAMVA Summary'!G$88:G$89)*(MONTH($E191)-1)/12)*$H191</f>
        <v>712.71330253563372</v>
      </c>
      <c r="M191" s="227">
        <f>(SUM('1.  LRAMVA Summary'!H$55:H$87)+SUM('1.  LRAMVA Summary'!H$88:H$89)*(MONTH($E191)-1)/12)*$H191</f>
        <v>235.39405781999983</v>
      </c>
      <c r="N191" s="227">
        <f>(SUM('1.  LRAMVA Summary'!I$55:I$87)+SUM('1.  LRAMVA Summary'!I$88:I$89)*(MONTH($E191)-1)/12)*$H191</f>
        <v>1583.4714668773447</v>
      </c>
      <c r="O191" s="227">
        <f>(SUM('1.  LRAMVA Summary'!J$55:J$87)+SUM('1.  LRAMVA Summary'!J$88:J$89)*(MONTH($E191)-1)/12)*$H191</f>
        <v>56.97099451078784</v>
      </c>
      <c r="P191" s="227">
        <f>(SUM('1.  LRAMVA Summary'!K$55:K$87)+SUM('1.  LRAMVA Summary'!K$88:K$89)*(MONTH($E191)-1)/12)*$H191</f>
        <v>0</v>
      </c>
      <c r="Q191" s="227">
        <f>(SUM('1.  LRAMVA Summary'!L$55:L$87)+SUM('1.  LRAMVA Summary'!L$88:L$89)*(MONTH($E191)-1)/12)*$H191</f>
        <v>0</v>
      </c>
      <c r="R191" s="227">
        <f>(SUM('1.  LRAMVA Summary'!M$55:M$87)+SUM('1.  LRAMVA Summary'!M$88:M$89)*(MONTH($E191)-1)/12)*$H191</f>
        <v>0</v>
      </c>
      <c r="S191" s="227">
        <f>(SUM('1.  LRAMVA Summary'!N$55:N$87)+SUM('1.  LRAMVA Summary'!N$88:N$89)*(MONTH($E191)-1)/12)*$H191</f>
        <v>0</v>
      </c>
      <c r="T191" s="227">
        <f>(SUM('1.  LRAMVA Summary'!O$55:O$87)+SUM('1.  LRAMVA Summary'!O$88:O$89)*(MONTH($E191)-1)/12)*$H191</f>
        <v>0</v>
      </c>
      <c r="U191" s="227">
        <f>(SUM('1.  LRAMVA Summary'!P$55:P$87)+SUM('1.  LRAMVA Summary'!P$88:P$89)*(MONTH($E191)-1)/12)*$H191</f>
        <v>0</v>
      </c>
      <c r="V191" s="227">
        <f>(SUM('1.  LRAMVA Summary'!Q$55:Q$87)+SUM('1.  LRAMVA Summary'!Q$88:Q$89)*(MONTH($E191)-1)/12)*$H191</f>
        <v>0</v>
      </c>
      <c r="W191" s="228">
        <f>SUM(I191:V191)</f>
        <v>5848.7756925830708</v>
      </c>
    </row>
    <row r="192" spans="5:23" ht="15.75" thickBot="1">
      <c r="E192" s="213" t="s">
        <v>699</v>
      </c>
      <c r="F192" s="213"/>
      <c r="G192" s="214"/>
      <c r="H192" s="215"/>
      <c r="I192" s="216">
        <f>SUM(I179:I191)</f>
        <v>0</v>
      </c>
      <c r="J192" s="216">
        <f>SUM(J179:J191)</f>
        <v>21909.282413324167</v>
      </c>
      <c r="K192" s="216">
        <f t="shared" ref="K192:V192" si="104">SUM(K179:K191)</f>
        <v>15925.015050668884</v>
      </c>
      <c r="L192" s="216">
        <f t="shared" si="104"/>
        <v>8272.2866680643383</v>
      </c>
      <c r="M192" s="216">
        <f t="shared" si="104"/>
        <v>2728.8687347843193</v>
      </c>
      <c r="N192" s="216">
        <f t="shared" si="104"/>
        <v>18346.381689460715</v>
      </c>
      <c r="O192" s="216">
        <f t="shared" si="104"/>
        <v>660.04740868912711</v>
      </c>
      <c r="P192" s="216">
        <f t="shared" si="104"/>
        <v>0</v>
      </c>
      <c r="Q192" s="216">
        <f t="shared" si="104"/>
        <v>0</v>
      </c>
      <c r="R192" s="216">
        <f t="shared" si="104"/>
        <v>0</v>
      </c>
      <c r="S192" s="216">
        <f t="shared" si="104"/>
        <v>0</v>
      </c>
      <c r="T192" s="216">
        <f t="shared" si="104"/>
        <v>0</v>
      </c>
      <c r="U192" s="216">
        <f t="shared" si="104"/>
        <v>0</v>
      </c>
      <c r="V192" s="216">
        <f t="shared" si="104"/>
        <v>0</v>
      </c>
      <c r="W192" s="216">
        <f>SUM(W179:W191)</f>
        <v>67841.881964991553</v>
      </c>
    </row>
    <row r="193" spans="5:23" ht="15.75" thickTop="1">
      <c r="E193" s="776" t="s">
        <v>67</v>
      </c>
      <c r="F193" s="776"/>
      <c r="G193" s="777"/>
      <c r="H193" s="778"/>
      <c r="I193" s="779"/>
      <c r="J193" s="779"/>
      <c r="K193" s="779"/>
      <c r="L193" s="779"/>
      <c r="M193" s="779"/>
      <c r="N193" s="779"/>
      <c r="O193" s="779"/>
      <c r="P193" s="779"/>
      <c r="Q193" s="779"/>
      <c r="R193" s="779"/>
      <c r="S193" s="779"/>
      <c r="T193" s="779"/>
      <c r="U193" s="779"/>
      <c r="V193" s="779"/>
      <c r="W193" s="780"/>
    </row>
  </sheetData>
  <dataConsolidate/>
  <mergeCells count="4">
    <mergeCell ref="B12:C12"/>
    <mergeCell ref="C8:S8"/>
    <mergeCell ref="C9:S9"/>
    <mergeCell ref="C10:S10"/>
  </mergeCells>
  <phoneticPr fontId="246" type="noConversion"/>
  <hyperlinks>
    <hyperlink ref="B64" r:id="rId1" xr:uid="{00000000-0004-0000-0B00-000000000000}"/>
    <hyperlink ref="K12" location="Table_1_b.__Annual_LRAMVA_Breakdown_by_Year_and_Rate_Class" display="Go to Tab 1: Summary" xr:uid="{00000000-0004-0000-0B00-000001000000}"/>
  </hyperlinks>
  <pageMargins left="0.7" right="0.7" top="0.75" bottom="0.75" header="0.3" footer="0.3"/>
  <pageSetup scale="35" fitToHeight="0" orientation="landscape" r:id="rId2"/>
  <drawing r:id="rId3"/>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2:U379"/>
  <sheetViews>
    <sheetView topLeftCell="B251" zoomScaleNormal="100" workbookViewId="0">
      <selection activeCell="G280" sqref="G280"/>
    </sheetView>
  </sheetViews>
  <sheetFormatPr defaultColWidth="9" defaultRowHeight="15"/>
  <cols>
    <col min="1" max="1" width="9" style="12"/>
    <col min="2" max="2" width="10" style="12" customWidth="1"/>
    <col min="3" max="3" width="11.28515625" style="12" customWidth="1"/>
    <col min="4" max="4" width="13.28515625" style="12" customWidth="1"/>
    <col min="5" max="5" width="12.85546875" style="12" customWidth="1"/>
    <col min="6" max="6" width="12" style="12" customWidth="1"/>
    <col min="7" max="7" width="9" style="12"/>
    <col min="8" max="8" width="24.5703125" style="12" customWidth="1"/>
    <col min="9" max="9" width="11" style="12" customWidth="1"/>
    <col min="10" max="10" width="11.42578125" style="12" customWidth="1"/>
    <col min="11" max="11" width="11.5703125" style="12" customWidth="1"/>
    <col min="12" max="12" width="9" style="12"/>
    <col min="13" max="13" width="68.28515625" style="12" customWidth="1"/>
    <col min="14" max="14" width="10" style="12" customWidth="1"/>
    <col min="15" max="15" width="13.140625" style="12" customWidth="1"/>
    <col min="16" max="16" width="9.85546875" style="12" customWidth="1"/>
    <col min="17" max="16384" width="9" style="12"/>
  </cols>
  <sheetData>
    <row r="12" spans="1:17" ht="24" customHeight="1" thickBot="1"/>
    <row r="13" spans="1:17" s="9" customFormat="1" ht="23.45" customHeight="1" thickBot="1">
      <c r="A13" s="575"/>
      <c r="B13" s="575" t="s">
        <v>171</v>
      </c>
      <c r="D13" s="124" t="s">
        <v>175</v>
      </c>
      <c r="E13" s="709"/>
      <c r="F13" s="174"/>
      <c r="G13" s="175"/>
      <c r="H13" s="176"/>
      <c r="K13" s="176"/>
      <c r="L13" s="174"/>
      <c r="M13" s="174"/>
      <c r="N13" s="174"/>
      <c r="O13" s="174"/>
      <c r="P13" s="174"/>
      <c r="Q13" s="177"/>
    </row>
    <row r="14" spans="1:17" s="9" customFormat="1" ht="15.75" customHeight="1">
      <c r="B14" s="538"/>
      <c r="D14" s="17"/>
      <c r="E14" s="17"/>
      <c r="F14" s="174"/>
      <c r="G14" s="175"/>
      <c r="H14" s="176"/>
      <c r="K14" s="176"/>
      <c r="L14" s="174"/>
      <c r="M14" s="174"/>
      <c r="N14" s="174"/>
      <c r="O14" s="174"/>
      <c r="P14" s="174"/>
      <c r="Q14" s="177"/>
    </row>
    <row r="15" spans="1:17" ht="15.75">
      <c r="B15" s="575" t="s">
        <v>502</v>
      </c>
    </row>
    <row r="16" spans="1:17" ht="15.75">
      <c r="B16" s="575"/>
    </row>
    <row r="17" spans="2:21" s="649" customFormat="1" ht="20.45" customHeight="1">
      <c r="B17" s="647" t="s">
        <v>652</v>
      </c>
      <c r="C17" s="648"/>
      <c r="D17" s="648"/>
      <c r="E17" s="648"/>
      <c r="F17" s="648"/>
      <c r="G17" s="648"/>
      <c r="H17" s="648"/>
      <c r="I17" s="648"/>
      <c r="J17" s="648"/>
      <c r="K17" s="648"/>
      <c r="L17" s="648"/>
      <c r="M17" s="648"/>
      <c r="N17" s="648"/>
      <c r="O17" s="648"/>
      <c r="P17" s="648"/>
      <c r="Q17" s="648"/>
      <c r="R17" s="648"/>
      <c r="S17" s="648"/>
      <c r="T17" s="648"/>
      <c r="U17" s="648"/>
    </row>
    <row r="18" spans="2:21" ht="60" customHeight="1">
      <c r="B18" s="1059" t="s">
        <v>687</v>
      </c>
      <c r="C18" s="1059"/>
      <c r="D18" s="1059"/>
      <c r="E18" s="1059"/>
      <c r="F18" s="1059"/>
      <c r="G18" s="1059"/>
      <c r="H18" s="1059"/>
      <c r="I18" s="1059"/>
      <c r="J18" s="1059"/>
      <c r="K18" s="1059"/>
      <c r="L18" s="1059"/>
      <c r="M18" s="1059"/>
      <c r="N18" s="1059"/>
      <c r="O18" s="1059"/>
      <c r="P18" s="1059"/>
      <c r="Q18" s="1059"/>
      <c r="R18" s="1059"/>
      <c r="S18" s="1059"/>
      <c r="T18" s="1059"/>
      <c r="U18" s="1059"/>
    </row>
    <row r="21" spans="2:21" ht="21">
      <c r="B21" s="861" t="s">
        <v>1027</v>
      </c>
    </row>
    <row r="23" spans="2:21" ht="21">
      <c r="B23" s="861" t="s">
        <v>1028</v>
      </c>
      <c r="C23" s="862"/>
      <c r="E23" s="862"/>
      <c r="F23" s="862"/>
      <c r="H23" s="861" t="s">
        <v>1029</v>
      </c>
    </row>
    <row r="24" spans="2:21" ht="18.75" customHeight="1">
      <c r="B24" s="1058" t="s">
        <v>667</v>
      </c>
      <c r="C24" s="1058"/>
      <c r="D24" s="1058"/>
      <c r="E24" s="1058"/>
      <c r="F24" s="1058"/>
      <c r="H24" s="12" t="s">
        <v>675</v>
      </c>
      <c r="M24" s="12" t="s">
        <v>676</v>
      </c>
    </row>
    <row r="25" spans="2:21" ht="45">
      <c r="B25" s="837" t="s">
        <v>62</v>
      </c>
      <c r="C25" s="837" t="s">
        <v>668</v>
      </c>
      <c r="D25" s="837" t="s">
        <v>669</v>
      </c>
      <c r="E25" s="837" t="s">
        <v>671</v>
      </c>
      <c r="F25" s="837" t="s">
        <v>670</v>
      </c>
      <c r="H25" s="837" t="s">
        <v>672</v>
      </c>
      <c r="I25" s="837" t="s">
        <v>673</v>
      </c>
      <c r="J25" s="837" t="s">
        <v>674</v>
      </c>
      <c r="K25" s="837" t="s">
        <v>668</v>
      </c>
      <c r="M25" s="837" t="s">
        <v>672</v>
      </c>
      <c r="N25" s="837" t="s">
        <v>673</v>
      </c>
      <c r="O25" s="837" t="s">
        <v>674</v>
      </c>
      <c r="P25" s="837" t="s">
        <v>668</v>
      </c>
    </row>
    <row r="26" spans="2:21" ht="18">
      <c r="B26" s="837"/>
      <c r="C26" s="837" t="s">
        <v>677</v>
      </c>
      <c r="D26" s="837" t="s">
        <v>678</v>
      </c>
      <c r="E26" s="837" t="s">
        <v>679</v>
      </c>
      <c r="F26" s="837" t="s">
        <v>680</v>
      </c>
      <c r="H26" s="837"/>
      <c r="I26" s="837" t="s">
        <v>681</v>
      </c>
      <c r="J26" s="837" t="s">
        <v>682</v>
      </c>
      <c r="K26" s="837" t="s">
        <v>683</v>
      </c>
      <c r="M26" s="837"/>
      <c r="N26" s="837" t="s">
        <v>684</v>
      </c>
      <c r="O26" s="837" t="s">
        <v>685</v>
      </c>
      <c r="P26" s="837" t="s">
        <v>686</v>
      </c>
    </row>
    <row r="27" spans="2:21" ht="15.75" customHeight="1">
      <c r="B27" s="708">
        <v>43101</v>
      </c>
      <c r="C27" s="712">
        <f>K97</f>
        <v>693.76799999999992</v>
      </c>
      <c r="D27" s="711"/>
      <c r="E27" s="881">
        <v>0.91605000000000003</v>
      </c>
      <c r="F27" s="707"/>
      <c r="H27" s="707" t="s">
        <v>1030</v>
      </c>
      <c r="I27" s="707">
        <v>0.30499999999999999</v>
      </c>
      <c r="J27" s="707">
        <v>19</v>
      </c>
      <c r="K27" s="707">
        <f>I27*J27</f>
        <v>5.7949999999999999</v>
      </c>
      <c r="M27" s="707" t="s">
        <v>1031</v>
      </c>
      <c r="N27" s="707">
        <v>0.10299999999999999</v>
      </c>
      <c r="O27" s="707">
        <v>19</v>
      </c>
      <c r="P27" s="707">
        <v>1.9569999999999999</v>
      </c>
    </row>
    <row r="28" spans="2:21" ht="15.75" customHeight="1">
      <c r="B28" s="708">
        <v>43132</v>
      </c>
      <c r="C28" s="713">
        <f>$P$97</f>
        <v>202.81299999999987</v>
      </c>
      <c r="D28" s="714">
        <f>C28-$C$27</f>
        <v>-490.95500000000004</v>
      </c>
      <c r="E28" s="881">
        <v>0.91605000000000003</v>
      </c>
      <c r="F28" s="863">
        <f>D28*E28</f>
        <v>-449.73932775000003</v>
      </c>
      <c r="H28" s="707" t="s">
        <v>1032</v>
      </c>
      <c r="I28" s="707">
        <v>0.46</v>
      </c>
      <c r="J28" s="707">
        <v>17</v>
      </c>
      <c r="K28" s="707">
        <f t="shared" ref="K28:K91" si="0">I28*J28</f>
        <v>7.82</v>
      </c>
      <c r="M28" s="707" t="s">
        <v>1031</v>
      </c>
      <c r="N28" s="707">
        <v>0.10299999999999999</v>
      </c>
      <c r="O28" s="707">
        <v>17</v>
      </c>
      <c r="P28" s="707">
        <v>1.7509999999999999</v>
      </c>
    </row>
    <row r="29" spans="2:21" ht="15.75" customHeight="1">
      <c r="B29" s="708">
        <v>43160</v>
      </c>
      <c r="C29" s="713">
        <f t="shared" ref="C29:C38" si="1">$P$97</f>
        <v>202.81299999999987</v>
      </c>
      <c r="D29" s="714">
        <f t="shared" ref="D29:D38" si="2">C29-$C$27</f>
        <v>-490.95500000000004</v>
      </c>
      <c r="E29" s="881">
        <v>0.91605000000000003</v>
      </c>
      <c r="F29" s="863">
        <f t="shared" ref="F29:F38" si="3">D29*E29</f>
        <v>-449.73932775000003</v>
      </c>
      <c r="H29" s="707" t="s">
        <v>1033</v>
      </c>
      <c r="I29" s="707">
        <v>0.19</v>
      </c>
      <c r="J29" s="707">
        <v>2</v>
      </c>
      <c r="K29" s="707">
        <f t="shared" si="0"/>
        <v>0.38</v>
      </c>
      <c r="M29" s="707" t="s">
        <v>1034</v>
      </c>
      <c r="N29" s="707">
        <v>0.10299999999999999</v>
      </c>
      <c r="O29" s="707">
        <v>2</v>
      </c>
      <c r="P29" s="707">
        <v>0.20599999999999999</v>
      </c>
    </row>
    <row r="30" spans="2:21" ht="15.75" customHeight="1">
      <c r="B30" s="708">
        <v>43191</v>
      </c>
      <c r="C30" s="713">
        <f t="shared" si="1"/>
        <v>202.81299999999987</v>
      </c>
      <c r="D30" s="714">
        <f t="shared" si="2"/>
        <v>-490.95500000000004</v>
      </c>
      <c r="E30" s="881">
        <v>0.91605000000000003</v>
      </c>
      <c r="F30" s="863">
        <f t="shared" si="3"/>
        <v>-449.73932775000003</v>
      </c>
      <c r="H30" s="707" t="s">
        <v>1030</v>
      </c>
      <c r="I30" s="707">
        <v>0.30499999999999999</v>
      </c>
      <c r="J30" s="707">
        <v>7</v>
      </c>
      <c r="K30" s="707">
        <f t="shared" si="0"/>
        <v>2.1349999999999998</v>
      </c>
      <c r="M30" s="707" t="s">
        <v>1034</v>
      </c>
      <c r="N30" s="707">
        <v>0.10299999999999999</v>
      </c>
      <c r="O30" s="707">
        <v>7</v>
      </c>
      <c r="P30" s="707">
        <v>0.72099999999999997</v>
      </c>
    </row>
    <row r="31" spans="2:21" ht="15.75" customHeight="1">
      <c r="B31" s="708">
        <v>43221</v>
      </c>
      <c r="C31" s="713">
        <f t="shared" si="1"/>
        <v>202.81299999999987</v>
      </c>
      <c r="D31" s="714">
        <f t="shared" si="2"/>
        <v>-490.95500000000004</v>
      </c>
      <c r="E31" s="881">
        <v>0.91605000000000003</v>
      </c>
      <c r="F31" s="863">
        <f t="shared" si="3"/>
        <v>-449.73932775000003</v>
      </c>
      <c r="H31" s="707" t="s">
        <v>1032</v>
      </c>
      <c r="I31" s="707">
        <v>0.46</v>
      </c>
      <c r="J31" s="707">
        <v>2</v>
      </c>
      <c r="K31" s="707">
        <f t="shared" si="0"/>
        <v>0.92</v>
      </c>
      <c r="M31" s="707" t="s">
        <v>1034</v>
      </c>
      <c r="N31" s="707">
        <v>0.10299999999999999</v>
      </c>
      <c r="O31" s="707">
        <v>2</v>
      </c>
      <c r="P31" s="707">
        <v>0.20599999999999999</v>
      </c>
    </row>
    <row r="32" spans="2:21" ht="15.75" customHeight="1">
      <c r="B32" s="708">
        <v>43252</v>
      </c>
      <c r="C32" s="713">
        <f t="shared" si="1"/>
        <v>202.81299999999987</v>
      </c>
      <c r="D32" s="714">
        <f t="shared" si="2"/>
        <v>-490.95500000000004</v>
      </c>
      <c r="E32" s="881">
        <v>0.91605000000000003</v>
      </c>
      <c r="F32" s="863">
        <f t="shared" si="3"/>
        <v>-449.73932775000003</v>
      </c>
      <c r="H32" s="707" t="s">
        <v>1030</v>
      </c>
      <c r="I32" s="707">
        <v>0.30499999999999999</v>
      </c>
      <c r="J32" s="707">
        <v>2</v>
      </c>
      <c r="K32" s="707">
        <f t="shared" si="0"/>
        <v>0.61</v>
      </c>
      <c r="M32" s="707" t="s">
        <v>1035</v>
      </c>
      <c r="N32" s="707">
        <v>0.11600000000000001</v>
      </c>
      <c r="O32" s="707">
        <v>2</v>
      </c>
      <c r="P32" s="707">
        <v>0.23200000000000001</v>
      </c>
    </row>
    <row r="33" spans="2:16" ht="15.75" customHeight="1">
      <c r="B33" s="708">
        <v>43282</v>
      </c>
      <c r="C33" s="713">
        <f t="shared" si="1"/>
        <v>202.81299999999987</v>
      </c>
      <c r="D33" s="714">
        <f t="shared" si="2"/>
        <v>-490.95500000000004</v>
      </c>
      <c r="E33" s="881">
        <v>0.91605000000000003</v>
      </c>
      <c r="F33" s="863">
        <f t="shared" si="3"/>
        <v>-449.73932775000003</v>
      </c>
      <c r="H33" s="707" t="s">
        <v>1032</v>
      </c>
      <c r="I33" s="707">
        <v>0.46</v>
      </c>
      <c r="J33" s="707">
        <v>18</v>
      </c>
      <c r="K33" s="707">
        <f t="shared" si="0"/>
        <v>8.2800000000000011</v>
      </c>
      <c r="M33" s="707" t="s">
        <v>1035</v>
      </c>
      <c r="N33" s="707">
        <v>0.11600000000000001</v>
      </c>
      <c r="O33" s="707">
        <v>18</v>
      </c>
      <c r="P33" s="707">
        <v>2.0880000000000001</v>
      </c>
    </row>
    <row r="34" spans="2:16" ht="15.75" customHeight="1">
      <c r="B34" s="708">
        <v>43313</v>
      </c>
      <c r="C34" s="713">
        <f t="shared" si="1"/>
        <v>202.81299999999987</v>
      </c>
      <c r="D34" s="714">
        <f t="shared" si="2"/>
        <v>-490.95500000000004</v>
      </c>
      <c r="E34" s="881">
        <v>0.91605000000000003</v>
      </c>
      <c r="F34" s="863">
        <f t="shared" si="3"/>
        <v>-449.73932775000003</v>
      </c>
      <c r="H34" s="707" t="s">
        <v>1030</v>
      </c>
      <c r="I34" s="707">
        <v>0.30499999999999999</v>
      </c>
      <c r="J34" s="707">
        <v>1</v>
      </c>
      <c r="K34" s="707">
        <f t="shared" si="0"/>
        <v>0.30499999999999999</v>
      </c>
      <c r="M34" s="707" t="s">
        <v>1036</v>
      </c>
      <c r="N34" s="707">
        <v>0.128</v>
      </c>
      <c r="O34" s="707">
        <v>1</v>
      </c>
      <c r="P34" s="707">
        <v>0.128</v>
      </c>
    </row>
    <row r="35" spans="2:16" ht="15.75" customHeight="1">
      <c r="B35" s="708">
        <v>43344</v>
      </c>
      <c r="C35" s="713">
        <f t="shared" si="1"/>
        <v>202.81299999999987</v>
      </c>
      <c r="D35" s="714">
        <f t="shared" si="2"/>
        <v>-490.95500000000004</v>
      </c>
      <c r="E35" s="881">
        <v>0.91605000000000003</v>
      </c>
      <c r="F35" s="863">
        <f t="shared" si="3"/>
        <v>-449.73932775000003</v>
      </c>
      <c r="H35" s="707" t="s">
        <v>1033</v>
      </c>
      <c r="I35" s="707">
        <v>0.19</v>
      </c>
      <c r="J35" s="707">
        <v>2</v>
      </c>
      <c r="K35" s="707">
        <f t="shared" si="0"/>
        <v>0.38</v>
      </c>
      <c r="M35" s="707" t="s">
        <v>1037</v>
      </c>
      <c r="N35" s="707">
        <v>0.128</v>
      </c>
      <c r="O35" s="707">
        <v>2</v>
      </c>
      <c r="P35" s="707">
        <v>0.25600000000000001</v>
      </c>
    </row>
    <row r="36" spans="2:16" ht="15.75" customHeight="1">
      <c r="B36" s="708">
        <v>43374</v>
      </c>
      <c r="C36" s="713">
        <f t="shared" si="1"/>
        <v>202.81299999999987</v>
      </c>
      <c r="D36" s="714">
        <f t="shared" si="2"/>
        <v>-490.95500000000004</v>
      </c>
      <c r="E36" s="881">
        <v>0.91605000000000003</v>
      </c>
      <c r="F36" s="863">
        <f t="shared" si="3"/>
        <v>-449.73932775000003</v>
      </c>
      <c r="H36" s="707" t="s">
        <v>1030</v>
      </c>
      <c r="I36" s="707">
        <v>0.30499999999999999</v>
      </c>
      <c r="J36" s="707">
        <v>6</v>
      </c>
      <c r="K36" s="707">
        <f t="shared" si="0"/>
        <v>1.83</v>
      </c>
      <c r="M36" s="707" t="s">
        <v>1037</v>
      </c>
      <c r="N36" s="707">
        <v>0.128</v>
      </c>
      <c r="O36" s="707">
        <v>6</v>
      </c>
      <c r="P36" s="707">
        <v>0.76800000000000002</v>
      </c>
    </row>
    <row r="37" spans="2:16" ht="15.75" customHeight="1">
      <c r="B37" s="708">
        <v>43405</v>
      </c>
      <c r="C37" s="713">
        <f t="shared" si="1"/>
        <v>202.81299999999987</v>
      </c>
      <c r="D37" s="714">
        <f t="shared" si="2"/>
        <v>-490.95500000000004</v>
      </c>
      <c r="E37" s="881">
        <v>0.91605000000000003</v>
      </c>
      <c r="F37" s="863">
        <f t="shared" si="3"/>
        <v>-449.73932775000003</v>
      </c>
      <c r="H37" s="707" t="s">
        <v>1032</v>
      </c>
      <c r="I37" s="707">
        <v>0.46</v>
      </c>
      <c r="J37" s="707">
        <v>15</v>
      </c>
      <c r="K37" s="707">
        <f t="shared" si="0"/>
        <v>6.9</v>
      </c>
      <c r="M37" s="707" t="s">
        <v>1037</v>
      </c>
      <c r="N37" s="707">
        <v>0.128</v>
      </c>
      <c r="O37" s="707">
        <v>15</v>
      </c>
      <c r="P37" s="707">
        <v>1.92</v>
      </c>
    </row>
    <row r="38" spans="2:16" ht="15.75" customHeight="1">
      <c r="B38" s="708">
        <v>43435</v>
      </c>
      <c r="C38" s="713">
        <f t="shared" si="1"/>
        <v>202.81299999999987</v>
      </c>
      <c r="D38" s="714">
        <f t="shared" si="2"/>
        <v>-490.95500000000004</v>
      </c>
      <c r="E38" s="881">
        <v>0.91605000000000003</v>
      </c>
      <c r="F38" s="863">
        <f t="shared" si="3"/>
        <v>-449.73932775000003</v>
      </c>
      <c r="H38" s="707" t="s">
        <v>1030</v>
      </c>
      <c r="I38" s="707">
        <v>0.30499999999999999</v>
      </c>
      <c r="J38" s="707">
        <v>6</v>
      </c>
      <c r="K38" s="707">
        <f t="shared" si="0"/>
        <v>1.83</v>
      </c>
      <c r="M38" s="707" t="s">
        <v>1038</v>
      </c>
      <c r="N38" s="707">
        <v>0.156</v>
      </c>
      <c r="O38" s="707">
        <v>6</v>
      </c>
      <c r="P38" s="707">
        <v>0.93599999999999994</v>
      </c>
    </row>
    <row r="39" spans="2:16" ht="16.350000000000001" customHeight="1">
      <c r="B39" s="715" t="s">
        <v>26</v>
      </c>
      <c r="C39" s="716"/>
      <c r="D39" s="716"/>
      <c r="E39" s="716"/>
      <c r="F39" s="864">
        <f>SUM(F28:F38)</f>
        <v>-4947.1326052500008</v>
      </c>
      <c r="H39" s="707" t="s">
        <v>1032</v>
      </c>
      <c r="I39" s="707">
        <v>0.46</v>
      </c>
      <c r="J39" s="707">
        <v>27</v>
      </c>
      <c r="K39" s="707">
        <f t="shared" si="0"/>
        <v>12.42</v>
      </c>
      <c r="M39" s="707" t="s">
        <v>1038</v>
      </c>
      <c r="N39" s="707">
        <v>0.156</v>
      </c>
      <c r="O39" s="707">
        <v>27</v>
      </c>
      <c r="P39" s="707">
        <v>4.2119999999999997</v>
      </c>
    </row>
    <row r="40" spans="2:16">
      <c r="B40" s="708" t="s">
        <v>1039</v>
      </c>
      <c r="C40" s="707"/>
      <c r="D40" s="707"/>
      <c r="E40" s="707"/>
      <c r="F40" s="864">
        <f>F39/11*12</f>
        <v>-5396.8719330000013</v>
      </c>
      <c r="H40" s="707" t="s">
        <v>1040</v>
      </c>
      <c r="I40" s="707">
        <v>9.6000000000000002E-2</v>
      </c>
      <c r="J40" s="707">
        <v>63</v>
      </c>
      <c r="K40" s="707">
        <f t="shared" si="0"/>
        <v>6.048</v>
      </c>
      <c r="M40" s="707" t="s">
        <v>1041</v>
      </c>
      <c r="N40" s="707">
        <v>0.03</v>
      </c>
      <c r="O40" s="707">
        <v>63</v>
      </c>
      <c r="P40" s="707">
        <v>1.89</v>
      </c>
    </row>
    <row r="41" spans="2:16">
      <c r="B41" s="708" t="s">
        <v>1137</v>
      </c>
      <c r="C41" s="707"/>
      <c r="D41" s="707"/>
      <c r="E41" s="707"/>
      <c r="F41" s="864">
        <f>$F$40</f>
        <v>-5396.8719330000013</v>
      </c>
      <c r="H41" s="707" t="s">
        <v>1042</v>
      </c>
      <c r="I41" s="707">
        <v>0.13</v>
      </c>
      <c r="J41" s="707">
        <v>52</v>
      </c>
      <c r="K41" s="707">
        <f t="shared" si="0"/>
        <v>6.76</v>
      </c>
      <c r="M41" s="707" t="s">
        <v>1041</v>
      </c>
      <c r="N41" s="707">
        <v>0.03</v>
      </c>
      <c r="O41" s="707">
        <v>52</v>
      </c>
      <c r="P41" s="707">
        <v>1.56</v>
      </c>
    </row>
    <row r="42" spans="2:16">
      <c r="B42" s="708" t="s">
        <v>1165</v>
      </c>
      <c r="C42" s="707"/>
      <c r="D42" s="707"/>
      <c r="E42" s="707"/>
      <c r="F42" s="864">
        <f t="shared" ref="F42:F51" si="4">$F$40</f>
        <v>-5396.8719330000013</v>
      </c>
      <c r="H42" s="707" t="s">
        <v>1033</v>
      </c>
      <c r="I42" s="707">
        <v>0.19</v>
      </c>
      <c r="J42" s="707">
        <v>13</v>
      </c>
      <c r="K42" s="707">
        <f t="shared" si="0"/>
        <v>2.4700000000000002</v>
      </c>
      <c r="M42" s="707" t="s">
        <v>1041</v>
      </c>
      <c r="N42" s="707">
        <v>0.03</v>
      </c>
      <c r="O42" s="707">
        <v>13</v>
      </c>
      <c r="P42" s="707">
        <v>0.39</v>
      </c>
    </row>
    <row r="43" spans="2:16">
      <c r="B43" s="708" t="s">
        <v>1241</v>
      </c>
      <c r="C43" s="707"/>
      <c r="D43" s="707"/>
      <c r="E43" s="707"/>
      <c r="F43" s="864">
        <f t="shared" si="4"/>
        <v>-5396.8719330000013</v>
      </c>
      <c r="H43" s="707" t="s">
        <v>1030</v>
      </c>
      <c r="I43" s="707">
        <v>0.30499999999999999</v>
      </c>
      <c r="J43" s="707">
        <v>35</v>
      </c>
      <c r="K43" s="707">
        <f t="shared" si="0"/>
        <v>10.674999999999999</v>
      </c>
      <c r="M43" s="707" t="s">
        <v>1041</v>
      </c>
      <c r="N43" s="707">
        <v>0.03</v>
      </c>
      <c r="O43" s="707">
        <v>35</v>
      </c>
      <c r="P43" s="707">
        <v>1.05</v>
      </c>
    </row>
    <row r="44" spans="2:16">
      <c r="B44" s="708" t="s">
        <v>1319</v>
      </c>
      <c r="C44" s="707"/>
      <c r="D44" s="707"/>
      <c r="E44" s="707"/>
      <c r="F44" s="864">
        <f t="shared" si="4"/>
        <v>-5396.8719330000013</v>
      </c>
      <c r="H44" s="707" t="s">
        <v>1043</v>
      </c>
      <c r="I44" s="707">
        <v>5.2999999999999999E-2</v>
      </c>
      <c r="J44" s="707">
        <v>19</v>
      </c>
      <c r="K44" s="707">
        <f t="shared" si="0"/>
        <v>1.0069999999999999</v>
      </c>
      <c r="M44" s="707" t="s">
        <v>1044</v>
      </c>
      <c r="N44" s="707">
        <v>2.7E-2</v>
      </c>
      <c r="O44" s="707">
        <v>19</v>
      </c>
      <c r="P44" s="707">
        <v>0.51300000000000001</v>
      </c>
    </row>
    <row r="45" spans="2:16">
      <c r="B45" s="708" t="s">
        <v>1320</v>
      </c>
      <c r="C45" s="707"/>
      <c r="D45" s="707"/>
      <c r="E45" s="707"/>
      <c r="F45" s="864">
        <f t="shared" si="4"/>
        <v>-5396.8719330000013</v>
      </c>
      <c r="H45" s="707" t="s">
        <v>1040</v>
      </c>
      <c r="I45" s="707">
        <v>9.6000000000000002E-2</v>
      </c>
      <c r="J45" s="707">
        <v>24</v>
      </c>
      <c r="K45" s="707">
        <f t="shared" si="0"/>
        <v>2.3040000000000003</v>
      </c>
      <c r="M45" s="707" t="s">
        <v>1045</v>
      </c>
      <c r="N45" s="707">
        <v>6.2E-2</v>
      </c>
      <c r="O45" s="707">
        <v>24</v>
      </c>
      <c r="P45" s="707">
        <v>1.488</v>
      </c>
    </row>
    <row r="46" spans="2:16">
      <c r="B46" s="708" t="s">
        <v>1321</v>
      </c>
      <c r="C46" s="707"/>
      <c r="D46" s="707"/>
      <c r="E46" s="707"/>
      <c r="F46" s="864">
        <f t="shared" si="4"/>
        <v>-5396.8719330000013</v>
      </c>
      <c r="H46" s="707" t="s">
        <v>1033</v>
      </c>
      <c r="I46" s="707">
        <v>0.19</v>
      </c>
      <c r="J46" s="707">
        <v>115</v>
      </c>
      <c r="K46" s="707">
        <f t="shared" si="0"/>
        <v>21.85</v>
      </c>
      <c r="M46" s="707" t="s">
        <v>1045</v>
      </c>
      <c r="N46" s="707">
        <v>6.2E-2</v>
      </c>
      <c r="O46" s="707">
        <v>115</v>
      </c>
      <c r="P46" s="707">
        <v>7.13</v>
      </c>
    </row>
    <row r="47" spans="2:16">
      <c r="B47" s="708" t="s">
        <v>1322</v>
      </c>
      <c r="C47" s="707"/>
      <c r="D47" s="707"/>
      <c r="E47" s="707"/>
      <c r="F47" s="864">
        <f t="shared" si="4"/>
        <v>-5396.8719330000013</v>
      </c>
      <c r="H47" s="707" t="s">
        <v>1030</v>
      </c>
      <c r="I47" s="707">
        <v>0.30499999999999999</v>
      </c>
      <c r="J47" s="707">
        <v>12</v>
      </c>
      <c r="K47" s="707">
        <f t="shared" si="0"/>
        <v>3.66</v>
      </c>
      <c r="M47" s="707" t="s">
        <v>1045</v>
      </c>
      <c r="N47" s="707">
        <v>6.2E-2</v>
      </c>
      <c r="O47" s="707">
        <v>12</v>
      </c>
      <c r="P47" s="707">
        <v>0.74399999999999999</v>
      </c>
    </row>
    <row r="48" spans="2:16">
      <c r="B48" s="708" t="s">
        <v>1323</v>
      </c>
      <c r="C48" s="707"/>
      <c r="D48" s="707"/>
      <c r="E48" s="707"/>
      <c r="F48" s="864">
        <f t="shared" si="4"/>
        <v>-5396.8719330000013</v>
      </c>
      <c r="H48" s="707" t="s">
        <v>1033</v>
      </c>
      <c r="I48" s="707">
        <v>0.19</v>
      </c>
      <c r="J48" s="707">
        <v>23</v>
      </c>
      <c r="K48" s="707">
        <f t="shared" si="0"/>
        <v>4.37</v>
      </c>
      <c r="M48" s="707" t="s">
        <v>1046</v>
      </c>
      <c r="N48" s="707">
        <v>6.2E-2</v>
      </c>
      <c r="O48" s="707">
        <v>23</v>
      </c>
      <c r="P48" s="707">
        <v>1.4259999999999999</v>
      </c>
    </row>
    <row r="49" spans="2:16">
      <c r="B49" s="708" t="s">
        <v>1324</v>
      </c>
      <c r="C49" s="707"/>
      <c r="D49" s="707"/>
      <c r="E49" s="707"/>
      <c r="F49" s="864">
        <f t="shared" si="4"/>
        <v>-5396.8719330000013</v>
      </c>
      <c r="H49" s="707" t="s">
        <v>1033</v>
      </c>
      <c r="I49" s="707">
        <v>0.19</v>
      </c>
      <c r="J49" s="707">
        <v>64</v>
      </c>
      <c r="K49" s="707">
        <f t="shared" si="0"/>
        <v>12.16</v>
      </c>
      <c r="M49" s="707" t="s">
        <v>1047</v>
      </c>
      <c r="N49" s="707">
        <v>6.2E-2</v>
      </c>
      <c r="O49" s="707">
        <v>64</v>
      </c>
      <c r="P49" s="707">
        <v>3.968</v>
      </c>
    </row>
    <row r="50" spans="2:16">
      <c r="B50" s="708" t="s">
        <v>1325</v>
      </c>
      <c r="C50" s="707"/>
      <c r="D50" s="707"/>
      <c r="E50" s="707"/>
      <c r="F50" s="864">
        <f t="shared" si="4"/>
        <v>-5396.8719330000013</v>
      </c>
      <c r="H50" s="707" t="s">
        <v>1030</v>
      </c>
      <c r="I50" s="707">
        <v>0.30499999999999999</v>
      </c>
      <c r="J50" s="707">
        <v>47</v>
      </c>
      <c r="K50" s="707">
        <f t="shared" si="0"/>
        <v>14.334999999999999</v>
      </c>
      <c r="M50" s="707" t="s">
        <v>1047</v>
      </c>
      <c r="N50" s="707">
        <v>6.2E-2</v>
      </c>
      <c r="O50" s="707">
        <v>47</v>
      </c>
      <c r="P50" s="707">
        <v>2.9140000000000001</v>
      </c>
    </row>
    <row r="51" spans="2:16">
      <c r="B51" s="708" t="s">
        <v>1326</v>
      </c>
      <c r="C51" s="707"/>
      <c r="D51" s="707"/>
      <c r="E51" s="707"/>
      <c r="F51" s="864">
        <f t="shared" si="4"/>
        <v>-5396.8719330000013</v>
      </c>
      <c r="H51" s="707" t="s">
        <v>1032</v>
      </c>
      <c r="I51" s="707">
        <v>0.46</v>
      </c>
      <c r="J51" s="707">
        <v>1</v>
      </c>
      <c r="K51" s="707">
        <f t="shared" si="0"/>
        <v>0.46</v>
      </c>
      <c r="M51" s="707" t="s">
        <v>1047</v>
      </c>
      <c r="N51" s="707">
        <v>6.2E-2</v>
      </c>
      <c r="O51" s="707">
        <v>1</v>
      </c>
      <c r="P51" s="707">
        <v>6.2E-2</v>
      </c>
    </row>
    <row r="52" spans="2:16">
      <c r="B52" s="866"/>
      <c r="C52" s="488"/>
      <c r="D52" s="488"/>
      <c r="E52" s="488"/>
      <c r="F52" s="488"/>
      <c r="H52" s="707" t="s">
        <v>1040</v>
      </c>
      <c r="I52" s="707">
        <v>9.6000000000000002E-2</v>
      </c>
      <c r="J52" s="707">
        <v>1</v>
      </c>
      <c r="K52" s="707">
        <f t="shared" si="0"/>
        <v>9.6000000000000002E-2</v>
      </c>
      <c r="M52" s="707" t="s">
        <v>1048</v>
      </c>
      <c r="N52" s="707">
        <v>6.5000000000000002E-2</v>
      </c>
      <c r="O52" s="707">
        <v>1</v>
      </c>
      <c r="P52" s="707">
        <v>6.5000000000000002E-2</v>
      </c>
    </row>
    <row r="53" spans="2:16">
      <c r="B53" s="866"/>
      <c r="C53" s="488"/>
      <c r="D53" s="488"/>
      <c r="E53" s="488"/>
      <c r="F53" s="488"/>
      <c r="H53" s="707" t="s">
        <v>1033</v>
      </c>
      <c r="I53" s="707">
        <v>0.19</v>
      </c>
      <c r="J53" s="707">
        <v>36</v>
      </c>
      <c r="K53" s="707">
        <f t="shared" si="0"/>
        <v>6.84</v>
      </c>
      <c r="M53" s="707" t="s">
        <v>1048</v>
      </c>
      <c r="N53" s="707">
        <v>6.5000000000000002E-2</v>
      </c>
      <c r="O53" s="707">
        <v>36</v>
      </c>
      <c r="P53" s="707">
        <v>2.34</v>
      </c>
    </row>
    <row r="54" spans="2:16">
      <c r="B54" s="866"/>
      <c r="C54" s="488"/>
      <c r="D54" s="488"/>
      <c r="E54" s="488"/>
      <c r="F54" s="488"/>
      <c r="H54" s="707" t="s">
        <v>1030</v>
      </c>
      <c r="I54" s="707">
        <v>0.30499999999999999</v>
      </c>
      <c r="J54" s="707">
        <v>18</v>
      </c>
      <c r="K54" s="707">
        <f t="shared" si="0"/>
        <v>5.49</v>
      </c>
      <c r="M54" s="707" t="s">
        <v>1048</v>
      </c>
      <c r="N54" s="707">
        <v>6.5000000000000002E-2</v>
      </c>
      <c r="O54" s="707">
        <v>18</v>
      </c>
      <c r="P54" s="707">
        <v>1.17</v>
      </c>
    </row>
    <row r="55" spans="2:16">
      <c r="B55" s="866"/>
      <c r="C55" s="488"/>
      <c r="D55" s="488"/>
      <c r="E55" s="488"/>
      <c r="F55" s="488"/>
      <c r="H55" s="707" t="s">
        <v>1033</v>
      </c>
      <c r="I55" s="707">
        <v>0.19</v>
      </c>
      <c r="J55" s="707">
        <v>21</v>
      </c>
      <c r="K55" s="707">
        <f t="shared" si="0"/>
        <v>3.99</v>
      </c>
      <c r="M55" s="707" t="s">
        <v>1049</v>
      </c>
      <c r="N55" s="707">
        <v>6.5000000000000002E-2</v>
      </c>
      <c r="O55" s="707">
        <v>21</v>
      </c>
      <c r="P55" s="707">
        <v>1.365</v>
      </c>
    </row>
    <row r="56" spans="2:16">
      <c r="B56" s="866"/>
      <c r="C56" s="488"/>
      <c r="D56" s="488"/>
      <c r="E56" s="488"/>
      <c r="F56" s="488"/>
      <c r="H56" s="707" t="s">
        <v>1030</v>
      </c>
      <c r="I56" s="707">
        <v>0.30499999999999999</v>
      </c>
      <c r="J56" s="707">
        <v>83</v>
      </c>
      <c r="K56" s="707">
        <f t="shared" si="0"/>
        <v>25.314999999999998</v>
      </c>
      <c r="M56" s="707" t="s">
        <v>1049</v>
      </c>
      <c r="N56" s="707">
        <v>6.5000000000000002E-2</v>
      </c>
      <c r="O56" s="707">
        <v>83</v>
      </c>
      <c r="P56" s="707">
        <v>5.3950000000000005</v>
      </c>
    </row>
    <row r="57" spans="2:16">
      <c r="B57" s="866"/>
      <c r="C57" s="488"/>
      <c r="D57" s="488"/>
      <c r="E57" s="488"/>
      <c r="F57" s="488"/>
      <c r="H57" s="707" t="s">
        <v>1033</v>
      </c>
      <c r="I57" s="707">
        <v>0.19</v>
      </c>
      <c r="J57" s="707">
        <v>195</v>
      </c>
      <c r="K57" s="707">
        <f t="shared" si="0"/>
        <v>37.049999999999997</v>
      </c>
      <c r="M57" s="707" t="s">
        <v>1050</v>
      </c>
      <c r="N57" s="707">
        <v>6.7000000000000004E-2</v>
      </c>
      <c r="O57" s="707">
        <v>195</v>
      </c>
      <c r="P57" s="707">
        <v>13.065000000000001</v>
      </c>
    </row>
    <row r="58" spans="2:16">
      <c r="B58" s="866"/>
      <c r="C58" s="488"/>
      <c r="D58" s="488"/>
      <c r="E58" s="488"/>
      <c r="F58" s="488"/>
      <c r="H58" s="707" t="s">
        <v>1030</v>
      </c>
      <c r="I58" s="707">
        <v>0.30499999999999999</v>
      </c>
      <c r="J58" s="707">
        <v>72</v>
      </c>
      <c r="K58" s="707">
        <f t="shared" si="0"/>
        <v>21.96</v>
      </c>
      <c r="M58" s="707" t="s">
        <v>1050</v>
      </c>
      <c r="N58" s="707">
        <v>6.7000000000000004E-2</v>
      </c>
      <c r="O58" s="707">
        <v>72</v>
      </c>
      <c r="P58" s="707">
        <v>4.8239999999999998</v>
      </c>
    </row>
    <row r="59" spans="2:16">
      <c r="B59" s="866"/>
      <c r="C59" s="488"/>
      <c r="D59" s="488"/>
      <c r="E59" s="488"/>
      <c r="F59" s="488"/>
      <c r="H59" s="707" t="s">
        <v>1032</v>
      </c>
      <c r="I59" s="707">
        <v>0.46</v>
      </c>
      <c r="J59" s="707">
        <v>3</v>
      </c>
      <c r="K59" s="707">
        <f t="shared" si="0"/>
        <v>1.3800000000000001</v>
      </c>
      <c r="M59" s="707" t="s">
        <v>1050</v>
      </c>
      <c r="N59" s="707">
        <v>6.7000000000000004E-2</v>
      </c>
      <c r="O59" s="707">
        <v>3</v>
      </c>
      <c r="P59" s="707">
        <v>0.20100000000000001</v>
      </c>
    </row>
    <row r="60" spans="2:16">
      <c r="B60" s="866"/>
      <c r="C60" s="488"/>
      <c r="D60" s="488"/>
      <c r="E60" s="488"/>
      <c r="F60" s="488"/>
      <c r="H60" s="707" t="s">
        <v>1040</v>
      </c>
      <c r="I60" s="707">
        <v>9.6000000000000002E-2</v>
      </c>
      <c r="J60" s="707">
        <v>27</v>
      </c>
      <c r="K60" s="707">
        <f t="shared" si="0"/>
        <v>2.5920000000000001</v>
      </c>
      <c r="M60" s="707" t="s">
        <v>1051</v>
      </c>
      <c r="N60" s="707">
        <v>6.7000000000000004E-2</v>
      </c>
      <c r="O60" s="707">
        <v>27</v>
      </c>
      <c r="P60" s="707">
        <v>1.8090000000000002</v>
      </c>
    </row>
    <row r="61" spans="2:16">
      <c r="B61" s="866"/>
      <c r="C61" s="488"/>
      <c r="D61" s="488"/>
      <c r="E61" s="488"/>
      <c r="F61" s="488"/>
      <c r="H61" s="707" t="s">
        <v>1033</v>
      </c>
      <c r="I61" s="707">
        <v>0.19</v>
      </c>
      <c r="J61" s="707">
        <v>452</v>
      </c>
      <c r="K61" s="707">
        <f t="shared" si="0"/>
        <v>85.88</v>
      </c>
      <c r="M61" s="707" t="s">
        <v>1051</v>
      </c>
      <c r="N61" s="707">
        <v>6.7000000000000004E-2</v>
      </c>
      <c r="O61" s="707">
        <v>452</v>
      </c>
      <c r="P61" s="707">
        <v>30.284000000000002</v>
      </c>
    </row>
    <row r="62" spans="2:16">
      <c r="B62" s="866"/>
      <c r="C62" s="488"/>
      <c r="D62" s="488"/>
      <c r="E62" s="488"/>
      <c r="F62" s="488"/>
      <c r="H62" s="707" t="s">
        <v>1030</v>
      </c>
      <c r="I62" s="707">
        <v>0.30499999999999999</v>
      </c>
      <c r="J62" s="707">
        <v>247</v>
      </c>
      <c r="K62" s="707">
        <f t="shared" si="0"/>
        <v>75.334999999999994</v>
      </c>
      <c r="M62" s="707" t="s">
        <v>1051</v>
      </c>
      <c r="N62" s="707">
        <v>6.7000000000000004E-2</v>
      </c>
      <c r="O62" s="707">
        <v>247</v>
      </c>
      <c r="P62" s="707">
        <v>16.548999999999999</v>
      </c>
    </row>
    <row r="63" spans="2:16">
      <c r="B63" s="866"/>
      <c r="C63" s="488"/>
      <c r="D63" s="488"/>
      <c r="E63" s="488"/>
      <c r="F63" s="488"/>
      <c r="H63" s="707" t="s">
        <v>1032</v>
      </c>
      <c r="I63" s="707">
        <v>0.46</v>
      </c>
      <c r="J63" s="707">
        <v>5</v>
      </c>
      <c r="K63" s="707">
        <f t="shared" si="0"/>
        <v>2.3000000000000003</v>
      </c>
      <c r="M63" s="707" t="s">
        <v>1051</v>
      </c>
      <c r="N63" s="707">
        <v>6.7000000000000004E-2</v>
      </c>
      <c r="O63" s="707">
        <v>5</v>
      </c>
      <c r="P63" s="707">
        <v>0.33500000000000002</v>
      </c>
    </row>
    <row r="64" spans="2:16">
      <c r="B64" s="866"/>
      <c r="C64" s="488"/>
      <c r="D64" s="488"/>
      <c r="E64" s="488"/>
      <c r="F64" s="488"/>
      <c r="H64" s="707" t="s">
        <v>1040</v>
      </c>
      <c r="I64" s="707">
        <v>9.6000000000000002E-2</v>
      </c>
      <c r="J64" s="707">
        <v>1</v>
      </c>
      <c r="K64" s="707">
        <f t="shared" si="0"/>
        <v>9.6000000000000002E-2</v>
      </c>
      <c r="M64" s="707" t="s">
        <v>1052</v>
      </c>
      <c r="N64" s="707">
        <v>6.9000000000000006E-2</v>
      </c>
      <c r="O64" s="707">
        <v>1</v>
      </c>
      <c r="P64" s="707">
        <v>6.9000000000000006E-2</v>
      </c>
    </row>
    <row r="65" spans="2:16">
      <c r="B65" s="866"/>
      <c r="C65" s="488"/>
      <c r="D65" s="488"/>
      <c r="E65" s="488"/>
      <c r="F65" s="488"/>
      <c r="H65" s="707" t="s">
        <v>1033</v>
      </c>
      <c r="I65" s="707">
        <v>0.19</v>
      </c>
      <c r="J65" s="707">
        <v>44</v>
      </c>
      <c r="K65" s="707">
        <f t="shared" si="0"/>
        <v>8.36</v>
      </c>
      <c r="M65" s="707" t="s">
        <v>1052</v>
      </c>
      <c r="N65" s="707">
        <v>6.9000000000000006E-2</v>
      </c>
      <c r="O65" s="707">
        <v>44</v>
      </c>
      <c r="P65" s="707">
        <v>3.0360000000000005</v>
      </c>
    </row>
    <row r="66" spans="2:16">
      <c r="B66" s="866"/>
      <c r="C66" s="488"/>
      <c r="D66" s="488"/>
      <c r="E66" s="488"/>
      <c r="F66" s="488"/>
      <c r="H66" s="707" t="s">
        <v>1053</v>
      </c>
      <c r="I66" s="707">
        <v>0.25</v>
      </c>
      <c r="J66" s="707">
        <v>1</v>
      </c>
      <c r="K66" s="707">
        <f t="shared" si="0"/>
        <v>0.25</v>
      </c>
      <c r="M66" s="707" t="s">
        <v>1052</v>
      </c>
      <c r="N66" s="707">
        <v>6.9000000000000006E-2</v>
      </c>
      <c r="O66" s="707">
        <v>1</v>
      </c>
      <c r="P66" s="707">
        <v>6.9000000000000006E-2</v>
      </c>
    </row>
    <row r="67" spans="2:16">
      <c r="B67" s="866"/>
      <c r="C67" s="488"/>
      <c r="D67" s="488"/>
      <c r="E67" s="488"/>
      <c r="F67" s="488"/>
      <c r="H67" s="707" t="s">
        <v>1030</v>
      </c>
      <c r="I67" s="707">
        <v>0.30499999999999999</v>
      </c>
      <c r="J67" s="707">
        <v>17</v>
      </c>
      <c r="K67" s="707">
        <f t="shared" si="0"/>
        <v>5.1849999999999996</v>
      </c>
      <c r="M67" s="707" t="s">
        <v>1052</v>
      </c>
      <c r="N67" s="707">
        <v>6.9000000000000006E-2</v>
      </c>
      <c r="O67" s="707">
        <v>17</v>
      </c>
      <c r="P67" s="707">
        <v>1.173</v>
      </c>
    </row>
    <row r="68" spans="2:16">
      <c r="B68" s="866"/>
      <c r="C68" s="488"/>
      <c r="D68" s="488"/>
      <c r="E68" s="488"/>
      <c r="F68" s="488"/>
      <c r="H68" s="707" t="s">
        <v>1040</v>
      </c>
      <c r="I68" s="707">
        <v>9.6000000000000002E-2</v>
      </c>
      <c r="J68" s="707">
        <v>3</v>
      </c>
      <c r="K68" s="707">
        <f t="shared" si="0"/>
        <v>0.28800000000000003</v>
      </c>
      <c r="M68" s="707" t="s">
        <v>1054</v>
      </c>
      <c r="N68" s="707">
        <v>6.9000000000000006E-2</v>
      </c>
      <c r="O68" s="707">
        <v>3</v>
      </c>
      <c r="P68" s="707">
        <v>0.20700000000000002</v>
      </c>
    </row>
    <row r="69" spans="2:16">
      <c r="B69" s="866"/>
      <c r="C69" s="488"/>
      <c r="D69" s="488"/>
      <c r="E69" s="488"/>
      <c r="F69" s="488"/>
      <c r="H69" s="707" t="s">
        <v>1033</v>
      </c>
      <c r="I69" s="707">
        <v>0.19</v>
      </c>
      <c r="J69" s="707">
        <v>53</v>
      </c>
      <c r="K69" s="707">
        <f t="shared" si="0"/>
        <v>10.07</v>
      </c>
      <c r="M69" s="707" t="s">
        <v>1054</v>
      </c>
      <c r="N69" s="707">
        <v>6.9000000000000006E-2</v>
      </c>
      <c r="O69" s="707">
        <v>53</v>
      </c>
      <c r="P69" s="707">
        <v>3.6570000000000005</v>
      </c>
    </row>
    <row r="70" spans="2:16">
      <c r="B70" s="866"/>
      <c r="C70" s="488"/>
      <c r="D70" s="488"/>
      <c r="E70" s="488"/>
      <c r="F70" s="488"/>
      <c r="H70" s="707" t="s">
        <v>1030</v>
      </c>
      <c r="I70" s="707">
        <v>0.30499999999999999</v>
      </c>
      <c r="J70" s="707">
        <v>3</v>
      </c>
      <c r="K70" s="707">
        <f t="shared" si="0"/>
        <v>0.91500000000000004</v>
      </c>
      <c r="M70" s="707" t="s">
        <v>1054</v>
      </c>
      <c r="N70" s="707">
        <v>6.9000000000000006E-2</v>
      </c>
      <c r="O70" s="707">
        <v>3</v>
      </c>
      <c r="P70" s="707">
        <v>0.20700000000000002</v>
      </c>
    </row>
    <row r="71" spans="2:16">
      <c r="B71" s="866"/>
      <c r="C71" s="488"/>
      <c r="D71" s="488"/>
      <c r="E71" s="488"/>
      <c r="F71" s="488"/>
      <c r="H71" s="707" t="s">
        <v>1033</v>
      </c>
      <c r="I71" s="707">
        <v>0.19</v>
      </c>
      <c r="J71" s="707">
        <v>12</v>
      </c>
      <c r="K71" s="707">
        <f t="shared" si="0"/>
        <v>2.2800000000000002</v>
      </c>
      <c r="M71" s="707" t="s">
        <v>1055</v>
      </c>
      <c r="N71" s="707">
        <v>7.3999999999999996E-2</v>
      </c>
      <c r="O71" s="707">
        <v>12</v>
      </c>
      <c r="P71" s="707">
        <v>0.8879999999999999</v>
      </c>
    </row>
    <row r="72" spans="2:16">
      <c r="B72" s="866"/>
      <c r="C72" s="488"/>
      <c r="D72" s="488"/>
      <c r="E72" s="488"/>
      <c r="F72" s="488"/>
      <c r="H72" s="707" t="s">
        <v>1030</v>
      </c>
      <c r="I72" s="707">
        <v>0.30499999999999999</v>
      </c>
      <c r="J72" s="707">
        <v>93</v>
      </c>
      <c r="K72" s="707">
        <f t="shared" si="0"/>
        <v>28.364999999999998</v>
      </c>
      <c r="M72" s="707" t="s">
        <v>1055</v>
      </c>
      <c r="N72" s="707">
        <v>7.3999999999999996E-2</v>
      </c>
      <c r="O72" s="707">
        <v>93</v>
      </c>
      <c r="P72" s="707">
        <v>6.8819999999999997</v>
      </c>
    </row>
    <row r="73" spans="2:16">
      <c r="B73" s="866"/>
      <c r="C73" s="488"/>
      <c r="D73" s="488"/>
      <c r="E73" s="488"/>
      <c r="F73" s="488"/>
      <c r="H73" s="707" t="s">
        <v>1032</v>
      </c>
      <c r="I73" s="707">
        <v>0.46</v>
      </c>
      <c r="J73" s="707">
        <v>2</v>
      </c>
      <c r="K73" s="707">
        <f t="shared" si="0"/>
        <v>0.92</v>
      </c>
      <c r="M73" s="707" t="s">
        <v>1055</v>
      </c>
      <c r="N73" s="707">
        <v>7.3999999999999996E-2</v>
      </c>
      <c r="O73" s="707">
        <v>2</v>
      </c>
      <c r="P73" s="707">
        <v>0.14799999999999999</v>
      </c>
    </row>
    <row r="74" spans="2:16">
      <c r="B74" s="866"/>
      <c r="C74" s="488"/>
      <c r="D74" s="488"/>
      <c r="E74" s="488"/>
      <c r="F74" s="488"/>
      <c r="H74" s="707" t="s">
        <v>1033</v>
      </c>
      <c r="I74" s="707">
        <v>0.19</v>
      </c>
      <c r="J74" s="707">
        <v>2</v>
      </c>
      <c r="K74" s="707">
        <f t="shared" si="0"/>
        <v>0.38</v>
      </c>
      <c r="M74" s="707" t="s">
        <v>1056</v>
      </c>
      <c r="N74" s="707">
        <v>7.3999999999999996E-2</v>
      </c>
      <c r="O74" s="707">
        <v>2</v>
      </c>
      <c r="P74" s="707">
        <v>0.14799999999999999</v>
      </c>
    </row>
    <row r="75" spans="2:16">
      <c r="B75" s="866"/>
      <c r="C75" s="488"/>
      <c r="D75" s="488"/>
      <c r="E75" s="488"/>
      <c r="F75" s="488"/>
      <c r="H75" s="707" t="s">
        <v>1030</v>
      </c>
      <c r="I75" s="707">
        <v>0.30499999999999999</v>
      </c>
      <c r="J75" s="707">
        <v>36</v>
      </c>
      <c r="K75" s="707">
        <f t="shared" si="0"/>
        <v>10.98</v>
      </c>
      <c r="M75" s="707" t="s">
        <v>1056</v>
      </c>
      <c r="N75" s="707">
        <v>7.3999999999999996E-2</v>
      </c>
      <c r="O75" s="707">
        <v>36</v>
      </c>
      <c r="P75" s="707">
        <v>2.6639999999999997</v>
      </c>
    </row>
    <row r="76" spans="2:16">
      <c r="B76" s="866"/>
      <c r="C76" s="488"/>
      <c r="D76" s="488"/>
      <c r="E76" s="488"/>
      <c r="F76" s="488"/>
      <c r="H76" s="707" t="s">
        <v>1033</v>
      </c>
      <c r="I76" s="707">
        <v>0.19</v>
      </c>
      <c r="J76" s="707">
        <v>6</v>
      </c>
      <c r="K76" s="707">
        <f t="shared" si="0"/>
        <v>1.1400000000000001</v>
      </c>
      <c r="M76" s="707" t="s">
        <v>1057</v>
      </c>
      <c r="N76" s="707">
        <v>8.1000000000000003E-2</v>
      </c>
      <c r="O76" s="707">
        <v>6</v>
      </c>
      <c r="P76" s="707">
        <v>0.48599999999999999</v>
      </c>
    </row>
    <row r="77" spans="2:16">
      <c r="B77" s="866"/>
      <c r="C77" s="488"/>
      <c r="D77" s="488"/>
      <c r="E77" s="488"/>
      <c r="F77" s="488"/>
      <c r="H77" s="707" t="s">
        <v>1030</v>
      </c>
      <c r="I77" s="707">
        <v>0.30499999999999999</v>
      </c>
      <c r="J77" s="707">
        <v>38</v>
      </c>
      <c r="K77" s="707">
        <f t="shared" si="0"/>
        <v>11.59</v>
      </c>
      <c r="M77" s="707" t="s">
        <v>1057</v>
      </c>
      <c r="N77" s="707">
        <v>8.1000000000000003E-2</v>
      </c>
      <c r="O77" s="707">
        <v>38</v>
      </c>
      <c r="P77" s="707">
        <v>3.0780000000000003</v>
      </c>
    </row>
    <row r="78" spans="2:16">
      <c r="B78" s="866"/>
      <c r="C78" s="488"/>
      <c r="D78" s="488"/>
      <c r="E78" s="488"/>
      <c r="F78" s="488"/>
      <c r="H78" s="707" t="s">
        <v>1032</v>
      </c>
      <c r="I78" s="707">
        <v>0.46</v>
      </c>
      <c r="J78" s="707">
        <v>23</v>
      </c>
      <c r="K78" s="707">
        <f t="shared" si="0"/>
        <v>10.58</v>
      </c>
      <c r="M78" s="707" t="s">
        <v>1057</v>
      </c>
      <c r="N78" s="707">
        <v>8.1000000000000003E-2</v>
      </c>
      <c r="O78" s="707">
        <v>23</v>
      </c>
      <c r="P78" s="707">
        <v>1.863</v>
      </c>
    </row>
    <row r="79" spans="2:16">
      <c r="B79" s="866"/>
      <c r="C79" s="488"/>
      <c r="D79" s="488"/>
      <c r="E79" s="488"/>
      <c r="F79" s="488"/>
      <c r="H79" s="707" t="s">
        <v>1040</v>
      </c>
      <c r="I79" s="707">
        <v>9.6000000000000002E-2</v>
      </c>
      <c r="J79" s="707">
        <v>1</v>
      </c>
      <c r="K79" s="707">
        <f t="shared" si="0"/>
        <v>9.6000000000000002E-2</v>
      </c>
      <c r="M79" s="707" t="s">
        <v>1058</v>
      </c>
      <c r="N79" s="707">
        <v>8.1000000000000003E-2</v>
      </c>
      <c r="O79" s="707">
        <v>1</v>
      </c>
      <c r="P79" s="707">
        <v>8.1000000000000003E-2</v>
      </c>
    </row>
    <row r="80" spans="2:16">
      <c r="B80" s="866"/>
      <c r="C80" s="488"/>
      <c r="D80" s="488"/>
      <c r="E80" s="488"/>
      <c r="F80" s="488"/>
      <c r="H80" s="707" t="s">
        <v>1033</v>
      </c>
      <c r="I80" s="707">
        <v>0.19</v>
      </c>
      <c r="J80" s="707">
        <v>44</v>
      </c>
      <c r="K80" s="707">
        <f t="shared" si="0"/>
        <v>8.36</v>
      </c>
      <c r="M80" s="707" t="s">
        <v>1058</v>
      </c>
      <c r="N80" s="707">
        <v>8.1000000000000003E-2</v>
      </c>
      <c r="O80" s="707">
        <v>44</v>
      </c>
      <c r="P80" s="707">
        <v>3.5640000000000001</v>
      </c>
    </row>
    <row r="81" spans="2:16">
      <c r="B81" s="866"/>
      <c r="C81" s="488"/>
      <c r="D81" s="488"/>
      <c r="E81" s="488"/>
      <c r="F81" s="488"/>
      <c r="H81" s="707" t="s">
        <v>1030</v>
      </c>
      <c r="I81" s="707">
        <v>0.30499999999999999</v>
      </c>
      <c r="J81" s="707">
        <v>229</v>
      </c>
      <c r="K81" s="707">
        <f t="shared" si="0"/>
        <v>69.844999999999999</v>
      </c>
      <c r="M81" s="707" t="s">
        <v>1058</v>
      </c>
      <c r="N81" s="707">
        <v>8.1000000000000003E-2</v>
      </c>
      <c r="O81" s="707">
        <v>229</v>
      </c>
      <c r="P81" s="707">
        <v>18.548999999999999</v>
      </c>
    </row>
    <row r="82" spans="2:16">
      <c r="B82" s="866"/>
      <c r="C82" s="488"/>
      <c r="D82" s="488"/>
      <c r="E82" s="488"/>
      <c r="F82" s="488"/>
      <c r="H82" s="707" t="s">
        <v>1032</v>
      </c>
      <c r="I82" s="707">
        <v>0.46</v>
      </c>
      <c r="J82" s="707">
        <v>11</v>
      </c>
      <c r="K82" s="707">
        <f t="shared" si="0"/>
        <v>5.0600000000000005</v>
      </c>
      <c r="M82" s="707" t="s">
        <v>1058</v>
      </c>
      <c r="N82" s="707">
        <v>8.1000000000000003E-2</v>
      </c>
      <c r="O82" s="707">
        <v>11</v>
      </c>
      <c r="P82" s="707">
        <v>0.89100000000000001</v>
      </c>
    </row>
    <row r="83" spans="2:16">
      <c r="B83" s="866"/>
      <c r="C83" s="488"/>
      <c r="D83" s="488"/>
      <c r="E83" s="488"/>
      <c r="F83" s="488"/>
      <c r="H83" s="707" t="s">
        <v>1040</v>
      </c>
      <c r="I83" s="707">
        <v>9.6000000000000002E-2</v>
      </c>
      <c r="J83" s="707">
        <v>1</v>
      </c>
      <c r="K83" s="707">
        <f t="shared" si="0"/>
        <v>9.6000000000000002E-2</v>
      </c>
      <c r="M83" s="707" t="s">
        <v>1059</v>
      </c>
      <c r="N83" s="707">
        <v>9.0999999999999998E-2</v>
      </c>
      <c r="O83" s="707">
        <v>1</v>
      </c>
      <c r="P83" s="707">
        <v>9.0999999999999998E-2</v>
      </c>
    </row>
    <row r="84" spans="2:16">
      <c r="B84" s="866"/>
      <c r="C84" s="488"/>
      <c r="D84" s="488"/>
      <c r="E84" s="488"/>
      <c r="F84" s="488"/>
      <c r="H84" s="707" t="s">
        <v>1033</v>
      </c>
      <c r="I84" s="707">
        <v>0.19</v>
      </c>
      <c r="J84" s="707">
        <v>3</v>
      </c>
      <c r="K84" s="707">
        <f t="shared" si="0"/>
        <v>0.57000000000000006</v>
      </c>
      <c r="M84" s="707" t="s">
        <v>1059</v>
      </c>
      <c r="N84" s="707">
        <v>9.0999999999999998E-2</v>
      </c>
      <c r="O84" s="707">
        <v>3</v>
      </c>
      <c r="P84" s="707">
        <v>0.27300000000000002</v>
      </c>
    </row>
    <row r="85" spans="2:16">
      <c r="B85" s="866"/>
      <c r="C85" s="488"/>
      <c r="D85" s="488"/>
      <c r="E85" s="488"/>
      <c r="F85" s="488"/>
      <c r="H85" s="707" t="s">
        <v>1030</v>
      </c>
      <c r="I85" s="707">
        <v>0.30499999999999999</v>
      </c>
      <c r="J85" s="707">
        <v>5</v>
      </c>
      <c r="K85" s="707">
        <f t="shared" si="0"/>
        <v>1.5249999999999999</v>
      </c>
      <c r="M85" s="707" t="s">
        <v>1059</v>
      </c>
      <c r="N85" s="707">
        <v>9.0999999999999998E-2</v>
      </c>
      <c r="O85" s="707">
        <v>5</v>
      </c>
      <c r="P85" s="707">
        <v>0.45499999999999996</v>
      </c>
    </row>
    <row r="86" spans="2:16">
      <c r="B86" s="866"/>
      <c r="C86" s="488"/>
      <c r="D86" s="488"/>
      <c r="E86" s="488"/>
      <c r="F86" s="488"/>
      <c r="H86" s="707" t="s">
        <v>1032</v>
      </c>
      <c r="I86" s="707">
        <v>0.46</v>
      </c>
      <c r="J86" s="707">
        <v>2</v>
      </c>
      <c r="K86" s="707">
        <f t="shared" si="0"/>
        <v>0.92</v>
      </c>
      <c r="M86" s="707" t="s">
        <v>1059</v>
      </c>
      <c r="N86" s="707">
        <v>9.0999999999999998E-2</v>
      </c>
      <c r="O86" s="707">
        <v>2</v>
      </c>
      <c r="P86" s="707">
        <v>0.182</v>
      </c>
    </row>
    <row r="87" spans="2:16">
      <c r="B87" s="866"/>
      <c r="C87" s="488"/>
      <c r="D87" s="488"/>
      <c r="E87" s="488"/>
      <c r="F87" s="488"/>
      <c r="H87" s="707" t="s">
        <v>1033</v>
      </c>
      <c r="I87" s="707">
        <v>0.19</v>
      </c>
      <c r="J87" s="707">
        <v>34</v>
      </c>
      <c r="K87" s="707">
        <f t="shared" si="0"/>
        <v>6.46</v>
      </c>
      <c r="M87" s="707" t="s">
        <v>1060</v>
      </c>
      <c r="N87" s="707">
        <v>9.0999999999999998E-2</v>
      </c>
      <c r="O87" s="707">
        <v>34</v>
      </c>
      <c r="P87" s="707">
        <v>3.0939999999999999</v>
      </c>
    </row>
    <row r="88" spans="2:16">
      <c r="B88" s="866"/>
      <c r="C88" s="488"/>
      <c r="D88" s="488"/>
      <c r="E88" s="488"/>
      <c r="F88" s="488"/>
      <c r="H88" s="707" t="s">
        <v>1030</v>
      </c>
      <c r="I88" s="707">
        <v>0.30499999999999999</v>
      </c>
      <c r="J88" s="707">
        <v>48</v>
      </c>
      <c r="K88" s="707">
        <f t="shared" si="0"/>
        <v>14.64</v>
      </c>
      <c r="M88" s="707" t="s">
        <v>1060</v>
      </c>
      <c r="N88" s="707">
        <v>9.0999999999999998E-2</v>
      </c>
      <c r="O88" s="707">
        <v>48</v>
      </c>
      <c r="P88" s="707">
        <v>4.3680000000000003</v>
      </c>
    </row>
    <row r="89" spans="2:16">
      <c r="H89" s="707" t="s">
        <v>1032</v>
      </c>
      <c r="I89" s="707">
        <v>0.46</v>
      </c>
      <c r="J89" s="707">
        <v>2</v>
      </c>
      <c r="K89" s="707">
        <f t="shared" si="0"/>
        <v>0.92</v>
      </c>
      <c r="M89" s="707" t="s">
        <v>1060</v>
      </c>
      <c r="N89" s="707">
        <v>9.0999999999999998E-2</v>
      </c>
      <c r="O89" s="707">
        <v>2</v>
      </c>
      <c r="P89" s="707">
        <v>0.182</v>
      </c>
    </row>
    <row r="90" spans="2:16">
      <c r="H90" s="707" t="s">
        <v>1033</v>
      </c>
      <c r="I90" s="707">
        <v>0.19</v>
      </c>
      <c r="J90" s="707">
        <v>10</v>
      </c>
      <c r="K90" s="707">
        <f t="shared" si="0"/>
        <v>1.9</v>
      </c>
      <c r="M90" s="707" t="s">
        <v>1061</v>
      </c>
      <c r="N90" s="707">
        <v>9.5000000000000001E-2</v>
      </c>
      <c r="O90" s="707">
        <v>10</v>
      </c>
      <c r="P90" s="707">
        <v>0.95</v>
      </c>
    </row>
    <row r="91" spans="2:16">
      <c r="H91" s="707" t="s">
        <v>1030</v>
      </c>
      <c r="I91" s="707">
        <v>0.30499999999999999</v>
      </c>
      <c r="J91" s="707">
        <v>113</v>
      </c>
      <c r="K91" s="707">
        <f t="shared" si="0"/>
        <v>34.464999999999996</v>
      </c>
      <c r="M91" s="707" t="s">
        <v>1061</v>
      </c>
      <c r="N91" s="707">
        <v>9.5000000000000001E-2</v>
      </c>
      <c r="O91" s="707">
        <v>113</v>
      </c>
      <c r="P91" s="707">
        <v>10.734999999999999</v>
      </c>
    </row>
    <row r="92" spans="2:16">
      <c r="H92" s="707" t="s">
        <v>1042</v>
      </c>
      <c r="I92" s="707">
        <v>0.13</v>
      </c>
      <c r="J92" s="707">
        <v>3</v>
      </c>
      <c r="K92" s="707">
        <f t="shared" ref="K92:K95" si="5">I92*J92</f>
        <v>0.39</v>
      </c>
      <c r="M92" s="707" t="s">
        <v>1062</v>
      </c>
      <c r="N92" s="707">
        <v>9.5000000000000001E-2</v>
      </c>
      <c r="O92" s="707">
        <v>3</v>
      </c>
      <c r="P92" s="707">
        <v>0.28500000000000003</v>
      </c>
    </row>
    <row r="93" spans="2:16">
      <c r="H93" s="707" t="s">
        <v>1033</v>
      </c>
      <c r="I93" s="707">
        <v>0.19</v>
      </c>
      <c r="J93" s="707">
        <v>60</v>
      </c>
      <c r="K93" s="707">
        <f t="shared" si="5"/>
        <v>11.4</v>
      </c>
      <c r="M93" s="707" t="s">
        <v>1062</v>
      </c>
      <c r="N93" s="707">
        <v>9.5000000000000001E-2</v>
      </c>
      <c r="O93" s="707">
        <v>60</v>
      </c>
      <c r="P93" s="707">
        <v>5.7</v>
      </c>
    </row>
    <row r="94" spans="2:16">
      <c r="H94" s="707" t="s">
        <v>1030</v>
      </c>
      <c r="I94" s="707">
        <v>0.30499999999999999</v>
      </c>
      <c r="J94" s="707">
        <v>134</v>
      </c>
      <c r="K94" s="707">
        <f t="shared" si="5"/>
        <v>40.869999999999997</v>
      </c>
      <c r="M94" s="707" t="s">
        <v>1062</v>
      </c>
      <c r="N94" s="707">
        <v>9.5000000000000001E-2</v>
      </c>
      <c r="O94" s="707">
        <v>134</v>
      </c>
      <c r="P94" s="707">
        <v>12.73</v>
      </c>
    </row>
    <row r="95" spans="2:16">
      <c r="H95" s="707" t="s">
        <v>1032</v>
      </c>
      <c r="I95" s="707">
        <v>0.46</v>
      </c>
      <c r="J95" s="707">
        <v>2</v>
      </c>
      <c r="K95" s="707">
        <f t="shared" si="5"/>
        <v>0.92</v>
      </c>
      <c r="M95" s="707" t="s">
        <v>1062</v>
      </c>
      <c r="N95" s="707">
        <v>9.5000000000000001E-2</v>
      </c>
      <c r="O95" s="707">
        <v>2</v>
      </c>
      <c r="P95" s="707">
        <v>0.19</v>
      </c>
    </row>
    <row r="96" spans="2:16">
      <c r="H96" s="707"/>
      <c r="I96" s="707"/>
      <c r="J96" s="707"/>
      <c r="K96" s="707"/>
      <c r="M96" s="707"/>
      <c r="N96" s="707"/>
      <c r="O96" s="707"/>
      <c r="P96" s="707"/>
    </row>
    <row r="97" spans="2:16">
      <c r="H97" s="715" t="s">
        <v>26</v>
      </c>
      <c r="I97" s="716"/>
      <c r="J97" s="716"/>
      <c r="K97" s="712">
        <f>SUM(K27:K96)</f>
        <v>693.76799999999992</v>
      </c>
      <c r="M97" s="715" t="s">
        <v>26</v>
      </c>
      <c r="N97" s="716"/>
      <c r="O97" s="716"/>
      <c r="P97" s="713">
        <f>SUM(P27:P96)</f>
        <v>202.81299999999987</v>
      </c>
    </row>
    <row r="100" spans="2:16" ht="21">
      <c r="B100" s="861" t="s">
        <v>1063</v>
      </c>
    </row>
    <row r="102" spans="2:16" ht="21">
      <c r="B102" s="861" t="s">
        <v>1064</v>
      </c>
      <c r="C102" s="862"/>
      <c r="E102" s="862"/>
      <c r="F102" s="862"/>
      <c r="H102" s="861" t="s">
        <v>1065</v>
      </c>
    </row>
    <row r="103" spans="2:16">
      <c r="B103" s="1058" t="s">
        <v>667</v>
      </c>
      <c r="C103" s="1058"/>
      <c r="D103" s="1058"/>
      <c r="E103" s="1058"/>
      <c r="F103" s="1058"/>
      <c r="H103" s="12" t="s">
        <v>675</v>
      </c>
      <c r="M103" s="12" t="s">
        <v>676</v>
      </c>
    </row>
    <row r="104" spans="2:16" ht="45">
      <c r="B104" s="837" t="s">
        <v>62</v>
      </c>
      <c r="C104" s="837" t="s">
        <v>668</v>
      </c>
      <c r="D104" s="837" t="s">
        <v>669</v>
      </c>
      <c r="E104" s="837" t="s">
        <v>671</v>
      </c>
      <c r="F104" s="837" t="s">
        <v>670</v>
      </c>
      <c r="H104" s="837" t="s">
        <v>672</v>
      </c>
      <c r="I104" s="837" t="s">
        <v>673</v>
      </c>
      <c r="J104" s="837" t="s">
        <v>674</v>
      </c>
      <c r="K104" s="837" t="s">
        <v>668</v>
      </c>
      <c r="M104" s="837" t="s">
        <v>672</v>
      </c>
      <c r="N104" s="837" t="s">
        <v>673</v>
      </c>
      <c r="O104" s="837" t="s">
        <v>674</v>
      </c>
      <c r="P104" s="837" t="s">
        <v>668</v>
      </c>
    </row>
    <row r="105" spans="2:16" ht="18">
      <c r="B105" s="837"/>
      <c r="C105" s="837" t="s">
        <v>677</v>
      </c>
      <c r="D105" s="837" t="s">
        <v>678</v>
      </c>
      <c r="E105" s="837" t="s">
        <v>679</v>
      </c>
      <c r="F105" s="837" t="s">
        <v>680</v>
      </c>
      <c r="H105" s="837"/>
      <c r="I105" s="837" t="s">
        <v>681</v>
      </c>
      <c r="J105" s="837" t="s">
        <v>682</v>
      </c>
      <c r="K105" s="837" t="s">
        <v>683</v>
      </c>
      <c r="M105" s="837"/>
      <c r="N105" s="837" t="s">
        <v>684</v>
      </c>
      <c r="O105" s="837" t="s">
        <v>685</v>
      </c>
      <c r="P105" s="837" t="s">
        <v>686</v>
      </c>
    </row>
    <row r="106" spans="2:16">
      <c r="B106" s="867">
        <v>43101</v>
      </c>
      <c r="C106" s="712">
        <f>K175</f>
        <v>1592.4499999999998</v>
      </c>
      <c r="D106" s="711"/>
      <c r="E106" s="881">
        <v>0.91605000000000003</v>
      </c>
      <c r="F106" s="707"/>
      <c r="H106" s="707" t="s">
        <v>1066</v>
      </c>
      <c r="I106" s="865">
        <v>0.15</v>
      </c>
      <c r="J106" s="707">
        <v>25</v>
      </c>
      <c r="K106" s="865">
        <f t="shared" ref="K106:K169" si="6">I106*J106</f>
        <v>3.75</v>
      </c>
      <c r="M106" s="707" t="s">
        <v>1067</v>
      </c>
      <c r="N106" s="707">
        <v>0.107</v>
      </c>
      <c r="O106" s="707">
        <v>25</v>
      </c>
      <c r="P106" s="707">
        <f>N106*O106</f>
        <v>2.6749999999999998</v>
      </c>
    </row>
    <row r="107" spans="2:16">
      <c r="B107" s="867">
        <v>43133</v>
      </c>
      <c r="C107" s="713">
        <f>P175</f>
        <v>648.09199999999998</v>
      </c>
      <c r="D107" s="714">
        <f>C107-$C$106</f>
        <v>-944.35799999999983</v>
      </c>
      <c r="E107" s="881">
        <v>0.91605000000000003</v>
      </c>
      <c r="F107" s="863">
        <f t="shared" ref="F107:F117" si="7">D107*E107</f>
        <v>-865.07914589999984</v>
      </c>
      <c r="H107" s="707" t="s">
        <v>1066</v>
      </c>
      <c r="I107" s="865">
        <v>0.15</v>
      </c>
      <c r="J107" s="707">
        <v>13</v>
      </c>
      <c r="K107" s="865">
        <f t="shared" si="6"/>
        <v>1.95</v>
      </c>
      <c r="M107" s="707" t="s">
        <v>1068</v>
      </c>
      <c r="N107" s="707">
        <v>0.107</v>
      </c>
      <c r="O107" s="707">
        <v>13</v>
      </c>
      <c r="P107" s="707">
        <f t="shared" ref="P107:P170" si="8">N107*O107</f>
        <v>1.391</v>
      </c>
    </row>
    <row r="108" spans="2:16">
      <c r="B108" s="867">
        <v>43165</v>
      </c>
      <c r="C108" s="869">
        <f t="shared" ref="C108:C117" si="9">C107</f>
        <v>648.09199999999998</v>
      </c>
      <c r="D108" s="714">
        <f t="shared" ref="D108:D117" si="10">C108-$C$106</f>
        <v>-944.35799999999983</v>
      </c>
      <c r="E108" s="881">
        <v>0.91605000000000003</v>
      </c>
      <c r="F108" s="863">
        <f t="shared" si="7"/>
        <v>-865.07914589999984</v>
      </c>
      <c r="H108" s="707" t="s">
        <v>1066</v>
      </c>
      <c r="I108" s="865">
        <v>0.15</v>
      </c>
      <c r="J108" s="707">
        <v>6</v>
      </c>
      <c r="K108" s="865">
        <f t="shared" si="6"/>
        <v>0.89999999999999991</v>
      </c>
      <c r="M108" s="707" t="s">
        <v>1069</v>
      </c>
      <c r="N108" s="707">
        <v>0.125</v>
      </c>
      <c r="O108" s="707">
        <v>6</v>
      </c>
      <c r="P108" s="707">
        <f t="shared" si="8"/>
        <v>0.75</v>
      </c>
    </row>
    <row r="109" spans="2:16">
      <c r="B109" s="867">
        <v>43197</v>
      </c>
      <c r="C109" s="869">
        <f t="shared" si="9"/>
        <v>648.09199999999998</v>
      </c>
      <c r="D109" s="714">
        <f t="shared" si="10"/>
        <v>-944.35799999999983</v>
      </c>
      <c r="E109" s="881">
        <v>0.91605000000000003</v>
      </c>
      <c r="F109" s="863">
        <f t="shared" si="7"/>
        <v>-865.07914589999984</v>
      </c>
      <c r="H109" s="707" t="s">
        <v>1066</v>
      </c>
      <c r="I109" s="865">
        <v>0.15</v>
      </c>
      <c r="J109" s="707">
        <v>3</v>
      </c>
      <c r="K109" s="865">
        <f t="shared" si="6"/>
        <v>0.44999999999999996</v>
      </c>
      <c r="M109" s="707" t="s">
        <v>1070</v>
      </c>
      <c r="N109" s="707">
        <v>0.107</v>
      </c>
      <c r="O109" s="707">
        <v>3</v>
      </c>
      <c r="P109" s="707">
        <f t="shared" si="8"/>
        <v>0.32100000000000001</v>
      </c>
    </row>
    <row r="110" spans="2:16">
      <c r="B110" s="867">
        <v>43229</v>
      </c>
      <c r="C110" s="869">
        <f t="shared" si="9"/>
        <v>648.09199999999998</v>
      </c>
      <c r="D110" s="714">
        <f t="shared" si="10"/>
        <v>-944.35799999999983</v>
      </c>
      <c r="E110" s="881">
        <v>0.91605000000000003</v>
      </c>
      <c r="F110" s="863">
        <f t="shared" si="7"/>
        <v>-865.07914589999984</v>
      </c>
      <c r="H110" s="707" t="s">
        <v>1066</v>
      </c>
      <c r="I110" s="865">
        <v>0.15</v>
      </c>
      <c r="J110" s="707">
        <v>72</v>
      </c>
      <c r="K110" s="865">
        <f t="shared" si="6"/>
        <v>10.799999999999999</v>
      </c>
      <c r="M110" s="707" t="s">
        <v>1071</v>
      </c>
      <c r="N110" s="707">
        <v>0.125</v>
      </c>
      <c r="O110" s="707">
        <v>72</v>
      </c>
      <c r="P110" s="707">
        <f t="shared" si="8"/>
        <v>9</v>
      </c>
    </row>
    <row r="111" spans="2:16">
      <c r="B111" s="867">
        <v>43261</v>
      </c>
      <c r="C111" s="869">
        <f t="shared" si="9"/>
        <v>648.09199999999998</v>
      </c>
      <c r="D111" s="714">
        <f t="shared" si="10"/>
        <v>-944.35799999999983</v>
      </c>
      <c r="E111" s="881">
        <v>0.91605000000000003</v>
      </c>
      <c r="F111" s="863">
        <f t="shared" si="7"/>
        <v>-865.07914589999984</v>
      </c>
      <c r="H111" s="707" t="s">
        <v>1066</v>
      </c>
      <c r="I111" s="865">
        <v>0.15</v>
      </c>
      <c r="J111" s="707">
        <v>2</v>
      </c>
      <c r="K111" s="865">
        <f t="shared" si="6"/>
        <v>0.3</v>
      </c>
      <c r="M111" s="707" t="s">
        <v>1072</v>
      </c>
      <c r="N111" s="707">
        <v>0.14299999999999999</v>
      </c>
      <c r="O111" s="707">
        <v>2</v>
      </c>
      <c r="P111" s="707">
        <f t="shared" si="8"/>
        <v>0.28599999999999998</v>
      </c>
    </row>
    <row r="112" spans="2:16">
      <c r="B112" s="867">
        <v>43293</v>
      </c>
      <c r="C112" s="869">
        <f t="shared" si="9"/>
        <v>648.09199999999998</v>
      </c>
      <c r="D112" s="714">
        <f t="shared" si="10"/>
        <v>-944.35799999999983</v>
      </c>
      <c r="E112" s="881">
        <v>0.91605000000000003</v>
      </c>
      <c r="F112" s="863">
        <f t="shared" si="7"/>
        <v>-865.07914589999984</v>
      </c>
      <c r="H112" s="707" t="s">
        <v>1066</v>
      </c>
      <c r="I112" s="865">
        <v>0.15</v>
      </c>
      <c r="J112" s="707">
        <v>3</v>
      </c>
      <c r="K112" s="865">
        <f t="shared" si="6"/>
        <v>0.44999999999999996</v>
      </c>
      <c r="M112" s="707" t="s">
        <v>1073</v>
      </c>
      <c r="N112" s="707">
        <v>0.14299999999999999</v>
      </c>
      <c r="O112" s="707">
        <v>3</v>
      </c>
      <c r="P112" s="707">
        <f t="shared" si="8"/>
        <v>0.42899999999999994</v>
      </c>
    </row>
    <row r="113" spans="2:16">
      <c r="B113" s="867">
        <v>43325</v>
      </c>
      <c r="C113" s="869">
        <f t="shared" si="9"/>
        <v>648.09199999999998</v>
      </c>
      <c r="D113" s="714">
        <f t="shared" si="10"/>
        <v>-944.35799999999983</v>
      </c>
      <c r="E113" s="881">
        <v>0.91605000000000003</v>
      </c>
      <c r="F113" s="863">
        <f t="shared" si="7"/>
        <v>-865.07914589999984</v>
      </c>
      <c r="H113" s="707" t="s">
        <v>1066</v>
      </c>
      <c r="I113" s="865">
        <v>0.15</v>
      </c>
      <c r="J113" s="707">
        <v>5</v>
      </c>
      <c r="K113" s="865">
        <f t="shared" si="6"/>
        <v>0.75</v>
      </c>
      <c r="M113" s="707" t="s">
        <v>1074</v>
      </c>
      <c r="N113" s="707">
        <v>0.151</v>
      </c>
      <c r="O113" s="707">
        <v>5</v>
      </c>
      <c r="P113" s="707">
        <f t="shared" si="8"/>
        <v>0.755</v>
      </c>
    </row>
    <row r="114" spans="2:16">
      <c r="B114" s="867">
        <v>43357</v>
      </c>
      <c r="C114" s="869">
        <f t="shared" si="9"/>
        <v>648.09199999999998</v>
      </c>
      <c r="D114" s="714">
        <f t="shared" si="10"/>
        <v>-944.35799999999983</v>
      </c>
      <c r="E114" s="881">
        <v>0.91605000000000003</v>
      </c>
      <c r="F114" s="863">
        <f t="shared" si="7"/>
        <v>-865.07914589999984</v>
      </c>
      <c r="H114" s="707" t="s">
        <v>1066</v>
      </c>
      <c r="I114" s="865">
        <v>0.15</v>
      </c>
      <c r="J114" s="707">
        <v>4</v>
      </c>
      <c r="K114" s="865">
        <f t="shared" si="6"/>
        <v>0.6</v>
      </c>
      <c r="M114" s="707" t="s">
        <v>1075</v>
      </c>
      <c r="N114" s="707">
        <v>0.16</v>
      </c>
      <c r="O114" s="707">
        <v>4</v>
      </c>
      <c r="P114" s="707">
        <f t="shared" si="8"/>
        <v>0.64</v>
      </c>
    </row>
    <row r="115" spans="2:16">
      <c r="B115" s="867">
        <v>43389</v>
      </c>
      <c r="C115" s="869">
        <f t="shared" si="9"/>
        <v>648.09199999999998</v>
      </c>
      <c r="D115" s="714">
        <f t="shared" si="10"/>
        <v>-944.35799999999983</v>
      </c>
      <c r="E115" s="881">
        <v>0.91605000000000003</v>
      </c>
      <c r="F115" s="863">
        <f t="shared" si="7"/>
        <v>-865.07914589999984</v>
      </c>
      <c r="H115" s="707" t="s">
        <v>1066</v>
      </c>
      <c r="I115" s="865">
        <v>0.15</v>
      </c>
      <c r="J115" s="707">
        <v>114</v>
      </c>
      <c r="K115" s="865">
        <f t="shared" si="6"/>
        <v>17.099999999999998</v>
      </c>
      <c r="M115" s="707" t="s">
        <v>1076</v>
      </c>
      <c r="N115" s="707">
        <v>0.16</v>
      </c>
      <c r="O115" s="707">
        <v>114</v>
      </c>
      <c r="P115" s="707">
        <f t="shared" si="8"/>
        <v>18.240000000000002</v>
      </c>
    </row>
    <row r="116" spans="2:16">
      <c r="B116" s="867">
        <v>43421</v>
      </c>
      <c r="C116" s="869">
        <f t="shared" si="9"/>
        <v>648.09199999999998</v>
      </c>
      <c r="D116" s="714">
        <f t="shared" si="10"/>
        <v>-944.35799999999983</v>
      </c>
      <c r="E116" s="881">
        <v>0.91605000000000003</v>
      </c>
      <c r="F116" s="863">
        <f t="shared" si="7"/>
        <v>-865.07914589999984</v>
      </c>
      <c r="H116" s="707" t="s">
        <v>1066</v>
      </c>
      <c r="I116" s="865">
        <v>0.15</v>
      </c>
      <c r="J116" s="707">
        <v>8</v>
      </c>
      <c r="K116" s="865">
        <f t="shared" si="6"/>
        <v>1.2</v>
      </c>
      <c r="M116" s="707" t="s">
        <v>1077</v>
      </c>
      <c r="N116" s="707">
        <v>4.9000000000000002E-2</v>
      </c>
      <c r="O116" s="707">
        <v>8</v>
      </c>
      <c r="P116" s="707">
        <f t="shared" si="8"/>
        <v>0.39200000000000002</v>
      </c>
    </row>
    <row r="117" spans="2:16">
      <c r="B117" s="867">
        <v>43453</v>
      </c>
      <c r="C117" s="869">
        <f t="shared" si="9"/>
        <v>648.09199999999998</v>
      </c>
      <c r="D117" s="714">
        <f t="shared" si="10"/>
        <v>-944.35799999999983</v>
      </c>
      <c r="E117" s="881">
        <v>0.91605000000000003</v>
      </c>
      <c r="F117" s="863">
        <f t="shared" si="7"/>
        <v>-865.07914589999984</v>
      </c>
      <c r="H117" s="707" t="s">
        <v>1066</v>
      </c>
      <c r="I117" s="707">
        <v>0.15</v>
      </c>
      <c r="J117" s="707">
        <v>50</v>
      </c>
      <c r="K117" s="865">
        <f t="shared" si="6"/>
        <v>7.5</v>
      </c>
      <c r="M117" s="707" t="s">
        <v>1078</v>
      </c>
      <c r="N117" s="707">
        <v>6.0999999999999999E-2</v>
      </c>
      <c r="O117" s="707">
        <v>50</v>
      </c>
      <c r="P117" s="707">
        <f t="shared" si="8"/>
        <v>3.05</v>
      </c>
    </row>
    <row r="118" spans="2:16">
      <c r="B118" s="715" t="s">
        <v>26</v>
      </c>
      <c r="C118" s="870"/>
      <c r="D118" s="871"/>
      <c r="E118" s="716"/>
      <c r="F118" s="864">
        <f>SUM(F107:F117)</f>
        <v>-9515.8706048999993</v>
      </c>
      <c r="H118" s="707" t="s">
        <v>1066</v>
      </c>
      <c r="I118" s="707">
        <v>0.15</v>
      </c>
      <c r="J118" s="707">
        <v>2</v>
      </c>
      <c r="K118" s="865">
        <f t="shared" si="6"/>
        <v>0.3</v>
      </c>
      <c r="M118" s="707" t="s">
        <v>1079</v>
      </c>
      <c r="N118" s="707">
        <v>6.0999999999999999E-2</v>
      </c>
      <c r="O118" s="707">
        <v>2</v>
      </c>
      <c r="P118" s="707">
        <f t="shared" si="8"/>
        <v>0.122</v>
      </c>
    </row>
    <row r="119" spans="2:16">
      <c r="B119" s="867" t="s">
        <v>1039</v>
      </c>
      <c r="C119" s="869"/>
      <c r="D119" s="714"/>
      <c r="E119" s="868"/>
      <c r="F119" s="864">
        <f>F118/11*12</f>
        <v>-10380.949750799999</v>
      </c>
      <c r="H119" s="707" t="s">
        <v>1066</v>
      </c>
      <c r="I119" s="707">
        <v>0.15</v>
      </c>
      <c r="J119" s="707">
        <v>2</v>
      </c>
      <c r="K119" s="865">
        <f t="shared" si="6"/>
        <v>0.3</v>
      </c>
      <c r="M119" s="707" t="s">
        <v>1080</v>
      </c>
      <c r="N119" s="707">
        <v>6.2E-2</v>
      </c>
      <c r="O119" s="707">
        <v>2</v>
      </c>
      <c r="P119" s="707">
        <f t="shared" si="8"/>
        <v>0.124</v>
      </c>
    </row>
    <row r="120" spans="2:16">
      <c r="B120" s="708" t="s">
        <v>1137</v>
      </c>
      <c r="C120" s="869"/>
      <c r="D120" s="714"/>
      <c r="E120" s="868"/>
      <c r="F120" s="864">
        <f>$F$119</f>
        <v>-10380.949750799999</v>
      </c>
      <c r="H120" s="707" t="s">
        <v>1066</v>
      </c>
      <c r="I120" s="707">
        <v>0.15</v>
      </c>
      <c r="J120" s="707">
        <v>14</v>
      </c>
      <c r="K120" s="865">
        <f t="shared" si="6"/>
        <v>2.1</v>
      </c>
      <c r="M120" s="707" t="s">
        <v>1081</v>
      </c>
      <c r="N120" s="707">
        <v>8.7999999999999995E-2</v>
      </c>
      <c r="O120" s="707">
        <v>14</v>
      </c>
      <c r="P120" s="707">
        <f t="shared" si="8"/>
        <v>1.232</v>
      </c>
    </row>
    <row r="121" spans="2:16">
      <c r="B121" s="708" t="s">
        <v>1165</v>
      </c>
      <c r="C121" s="869"/>
      <c r="D121" s="714"/>
      <c r="E121" s="868"/>
      <c r="F121" s="864">
        <f t="shared" ref="F121:F130" si="11">$F$119</f>
        <v>-10380.949750799999</v>
      </c>
      <c r="H121" s="707" t="s">
        <v>1066</v>
      </c>
      <c r="I121" s="707">
        <v>0.15</v>
      </c>
      <c r="J121" s="707">
        <v>10</v>
      </c>
      <c r="K121" s="865">
        <f t="shared" si="6"/>
        <v>1.5</v>
      </c>
      <c r="M121" s="707" t="s">
        <v>1082</v>
      </c>
      <c r="N121" s="707">
        <v>6.0999999999999999E-2</v>
      </c>
      <c r="O121" s="707">
        <v>10</v>
      </c>
      <c r="P121" s="707">
        <f t="shared" si="8"/>
        <v>0.61</v>
      </c>
    </row>
    <row r="122" spans="2:16">
      <c r="B122" s="708" t="s">
        <v>1241</v>
      </c>
      <c r="C122" s="869"/>
      <c r="D122" s="714"/>
      <c r="E122" s="868"/>
      <c r="F122" s="864">
        <f t="shared" si="11"/>
        <v>-10380.949750799999</v>
      </c>
      <c r="H122" s="707" t="s">
        <v>1066</v>
      </c>
      <c r="I122" s="707">
        <v>0.15</v>
      </c>
      <c r="J122" s="707">
        <v>1</v>
      </c>
      <c r="K122" s="865">
        <f t="shared" si="6"/>
        <v>0.15</v>
      </c>
      <c r="M122" s="707" t="s">
        <v>1083</v>
      </c>
      <c r="N122" s="707">
        <v>6.9000000000000006E-2</v>
      </c>
      <c r="O122" s="707">
        <v>1</v>
      </c>
      <c r="P122" s="707">
        <f t="shared" si="8"/>
        <v>6.9000000000000006E-2</v>
      </c>
    </row>
    <row r="123" spans="2:16">
      <c r="B123" s="708" t="s">
        <v>1319</v>
      </c>
      <c r="C123" s="869"/>
      <c r="D123" s="714"/>
      <c r="E123" s="868"/>
      <c r="F123" s="864">
        <f t="shared" si="11"/>
        <v>-10380.949750799999</v>
      </c>
      <c r="H123" s="707" t="s">
        <v>1066</v>
      </c>
      <c r="I123" s="707">
        <v>0.15</v>
      </c>
      <c r="J123" s="707">
        <v>3</v>
      </c>
      <c r="K123" s="865">
        <f t="shared" si="6"/>
        <v>0.44999999999999996</v>
      </c>
      <c r="M123" s="707" t="s">
        <v>1084</v>
      </c>
      <c r="N123" s="707">
        <v>6.0999999999999999E-2</v>
      </c>
      <c r="O123" s="707">
        <v>3</v>
      </c>
      <c r="P123" s="707">
        <f t="shared" si="8"/>
        <v>0.183</v>
      </c>
    </row>
    <row r="124" spans="2:16">
      <c r="B124" s="708" t="s">
        <v>1320</v>
      </c>
      <c r="C124" s="869"/>
      <c r="D124" s="714"/>
      <c r="E124" s="868"/>
      <c r="F124" s="864">
        <f t="shared" si="11"/>
        <v>-10380.949750799999</v>
      </c>
      <c r="H124" s="707" t="s">
        <v>1085</v>
      </c>
      <c r="I124" s="707">
        <v>0.2</v>
      </c>
      <c r="J124" s="707">
        <v>1</v>
      </c>
      <c r="K124" s="865">
        <f t="shared" si="6"/>
        <v>0.2</v>
      </c>
      <c r="M124" s="707" t="s">
        <v>1068</v>
      </c>
      <c r="N124" s="707">
        <v>0.107</v>
      </c>
      <c r="O124" s="707">
        <v>1</v>
      </c>
      <c r="P124" s="707">
        <f t="shared" si="8"/>
        <v>0.107</v>
      </c>
    </row>
    <row r="125" spans="2:16">
      <c r="B125" s="708" t="s">
        <v>1321</v>
      </c>
      <c r="C125" s="869"/>
      <c r="D125" s="714"/>
      <c r="E125" s="868"/>
      <c r="F125" s="864">
        <f t="shared" si="11"/>
        <v>-10380.949750799999</v>
      </c>
      <c r="H125" s="707" t="s">
        <v>1086</v>
      </c>
      <c r="I125" s="707">
        <v>0.25</v>
      </c>
      <c r="J125" s="707">
        <v>71</v>
      </c>
      <c r="K125" s="865">
        <f t="shared" si="6"/>
        <v>17.75</v>
      </c>
      <c r="M125" s="707" t="s">
        <v>1067</v>
      </c>
      <c r="N125" s="707">
        <v>0.107</v>
      </c>
      <c r="O125" s="707">
        <v>71</v>
      </c>
      <c r="P125" s="707">
        <f t="shared" si="8"/>
        <v>7.5969999999999995</v>
      </c>
    </row>
    <row r="126" spans="2:16">
      <c r="B126" s="708" t="s">
        <v>1322</v>
      </c>
      <c r="C126" s="869"/>
      <c r="D126" s="714"/>
      <c r="E126" s="868"/>
      <c r="F126" s="864">
        <f t="shared" si="11"/>
        <v>-10380.949750799999</v>
      </c>
      <c r="H126" s="707" t="s">
        <v>1086</v>
      </c>
      <c r="I126" s="707">
        <v>0.25</v>
      </c>
      <c r="J126" s="707">
        <v>337</v>
      </c>
      <c r="K126" s="865">
        <f t="shared" si="6"/>
        <v>84.25</v>
      </c>
      <c r="M126" s="707" t="s">
        <v>1068</v>
      </c>
      <c r="N126" s="707">
        <v>0.107</v>
      </c>
      <c r="O126" s="707">
        <v>337</v>
      </c>
      <c r="P126" s="707">
        <f t="shared" si="8"/>
        <v>36.058999999999997</v>
      </c>
    </row>
    <row r="127" spans="2:16">
      <c r="B127" s="708" t="s">
        <v>1323</v>
      </c>
      <c r="C127" s="869"/>
      <c r="D127" s="714"/>
      <c r="E127" s="868"/>
      <c r="F127" s="864">
        <f t="shared" si="11"/>
        <v>-10380.949750799999</v>
      </c>
      <c r="H127" s="707" t="s">
        <v>1086</v>
      </c>
      <c r="I127" s="707">
        <v>0.25</v>
      </c>
      <c r="J127" s="707">
        <v>75</v>
      </c>
      <c r="K127" s="865">
        <f t="shared" si="6"/>
        <v>18.75</v>
      </c>
      <c r="M127" s="707" t="s">
        <v>1069</v>
      </c>
      <c r="N127" s="707">
        <v>0.125</v>
      </c>
      <c r="O127" s="707">
        <v>75</v>
      </c>
      <c r="P127" s="707">
        <f t="shared" si="8"/>
        <v>9.375</v>
      </c>
    </row>
    <row r="128" spans="2:16">
      <c r="B128" s="708" t="s">
        <v>1324</v>
      </c>
      <c r="C128" s="869"/>
      <c r="D128" s="714"/>
      <c r="E128" s="868"/>
      <c r="F128" s="864">
        <f t="shared" si="11"/>
        <v>-10380.949750799999</v>
      </c>
      <c r="H128" s="707" t="s">
        <v>1086</v>
      </c>
      <c r="I128" s="707">
        <v>0.25</v>
      </c>
      <c r="J128" s="707">
        <v>59</v>
      </c>
      <c r="K128" s="865">
        <f t="shared" si="6"/>
        <v>14.75</v>
      </c>
      <c r="M128" s="707" t="s">
        <v>1070</v>
      </c>
      <c r="N128" s="707">
        <v>0.107</v>
      </c>
      <c r="O128" s="707">
        <v>59</v>
      </c>
      <c r="P128" s="707">
        <f t="shared" si="8"/>
        <v>6.3129999999999997</v>
      </c>
    </row>
    <row r="129" spans="2:16">
      <c r="B129" s="708" t="s">
        <v>1325</v>
      </c>
      <c r="C129" s="869"/>
      <c r="D129" s="714"/>
      <c r="E129" s="868"/>
      <c r="F129" s="864">
        <f t="shared" si="11"/>
        <v>-10380.949750799999</v>
      </c>
      <c r="H129" s="707" t="s">
        <v>1086</v>
      </c>
      <c r="I129" s="707">
        <v>0.25</v>
      </c>
      <c r="J129" s="707">
        <v>9</v>
      </c>
      <c r="K129" s="865">
        <f t="shared" si="6"/>
        <v>2.25</v>
      </c>
      <c r="M129" s="707" t="s">
        <v>1087</v>
      </c>
      <c r="N129" s="707">
        <v>0.112</v>
      </c>
      <c r="O129" s="707">
        <v>9</v>
      </c>
      <c r="P129" s="707">
        <f t="shared" si="8"/>
        <v>1.008</v>
      </c>
    </row>
    <row r="130" spans="2:16">
      <c r="B130" s="708" t="s">
        <v>1326</v>
      </c>
      <c r="C130" s="869"/>
      <c r="D130" s="714"/>
      <c r="E130" s="868"/>
      <c r="F130" s="864">
        <f t="shared" si="11"/>
        <v>-10380.949750799999</v>
      </c>
      <c r="H130" s="707" t="s">
        <v>1086</v>
      </c>
      <c r="I130" s="707">
        <v>0.25</v>
      </c>
      <c r="J130" s="707">
        <v>557</v>
      </c>
      <c r="K130" s="865">
        <f t="shared" si="6"/>
        <v>139.25</v>
      </c>
      <c r="M130" s="707" t="s">
        <v>1071</v>
      </c>
      <c r="N130" s="707">
        <v>0.125</v>
      </c>
      <c r="O130" s="707">
        <v>557</v>
      </c>
      <c r="P130" s="707">
        <f t="shared" si="8"/>
        <v>69.625</v>
      </c>
    </row>
    <row r="131" spans="2:16">
      <c r="B131" s="708"/>
      <c r="C131" s="869"/>
      <c r="D131" s="714"/>
      <c r="E131" s="868"/>
      <c r="F131" s="864"/>
      <c r="H131" s="707" t="s">
        <v>1086</v>
      </c>
      <c r="I131" s="707">
        <v>0.25</v>
      </c>
      <c r="J131" s="707">
        <v>6</v>
      </c>
      <c r="K131" s="865">
        <f t="shared" si="6"/>
        <v>1.5</v>
      </c>
      <c r="M131" s="707" t="s">
        <v>1088</v>
      </c>
      <c r="N131" s="707">
        <v>0.107</v>
      </c>
      <c r="O131" s="707">
        <v>6</v>
      </c>
      <c r="P131" s="707">
        <f t="shared" si="8"/>
        <v>0.64200000000000002</v>
      </c>
    </row>
    <row r="132" spans="2:16">
      <c r="B132" s="708"/>
      <c r="C132" s="869"/>
      <c r="D132" s="714"/>
      <c r="E132" s="868"/>
      <c r="F132" s="864"/>
      <c r="H132" s="707" t="s">
        <v>1086</v>
      </c>
      <c r="I132" s="707">
        <v>0.25</v>
      </c>
      <c r="J132" s="707">
        <v>14</v>
      </c>
      <c r="K132" s="865">
        <f t="shared" si="6"/>
        <v>3.5</v>
      </c>
      <c r="M132" s="707" t="s">
        <v>1089</v>
      </c>
      <c r="N132" s="707">
        <v>0.112</v>
      </c>
      <c r="O132" s="707">
        <v>14</v>
      </c>
      <c r="P132" s="707">
        <f t="shared" si="8"/>
        <v>1.5680000000000001</v>
      </c>
    </row>
    <row r="133" spans="2:16">
      <c r="B133" s="708"/>
      <c r="C133" s="869"/>
      <c r="D133" s="714"/>
      <c r="E133" s="868"/>
      <c r="F133" s="864"/>
      <c r="H133" s="707" t="s">
        <v>1086</v>
      </c>
      <c r="I133" s="707">
        <v>0.25</v>
      </c>
      <c r="J133" s="707">
        <v>7</v>
      </c>
      <c r="K133" s="865">
        <f t="shared" si="6"/>
        <v>1.75</v>
      </c>
      <c r="M133" s="707" t="s">
        <v>1072</v>
      </c>
      <c r="N133" s="707">
        <v>0.14299999999999999</v>
      </c>
      <c r="O133" s="707">
        <v>7</v>
      </c>
      <c r="P133" s="707">
        <f t="shared" si="8"/>
        <v>1.0009999999999999</v>
      </c>
    </row>
    <row r="134" spans="2:16">
      <c r="B134" s="867"/>
      <c r="C134" s="869"/>
      <c r="D134" s="714"/>
      <c r="E134" s="868"/>
      <c r="F134" s="863"/>
      <c r="H134" s="707" t="s">
        <v>1086</v>
      </c>
      <c r="I134" s="707">
        <v>0.25</v>
      </c>
      <c r="J134" s="707">
        <v>6</v>
      </c>
      <c r="K134" s="865">
        <f t="shared" si="6"/>
        <v>1.5</v>
      </c>
      <c r="M134" s="707" t="s">
        <v>1090</v>
      </c>
      <c r="N134" s="707">
        <v>0.107</v>
      </c>
      <c r="O134" s="707">
        <v>6</v>
      </c>
      <c r="P134" s="707">
        <f t="shared" si="8"/>
        <v>0.64200000000000002</v>
      </c>
    </row>
    <row r="135" spans="2:16">
      <c r="B135" s="867"/>
      <c r="C135" s="869"/>
      <c r="D135" s="714"/>
      <c r="E135" s="868"/>
      <c r="F135" s="863"/>
      <c r="H135" s="707" t="s">
        <v>1086</v>
      </c>
      <c r="I135" s="707">
        <v>0.25</v>
      </c>
      <c r="J135" s="707">
        <v>23</v>
      </c>
      <c r="K135" s="865">
        <f t="shared" si="6"/>
        <v>5.75</v>
      </c>
      <c r="M135" s="707" t="s">
        <v>1073</v>
      </c>
      <c r="N135" s="707">
        <v>0.14299999999999999</v>
      </c>
      <c r="O135" s="707">
        <v>23</v>
      </c>
      <c r="P135" s="707">
        <f t="shared" si="8"/>
        <v>3.2889999999999997</v>
      </c>
    </row>
    <row r="136" spans="2:16">
      <c r="B136" s="867"/>
      <c r="C136" s="869"/>
      <c r="D136" s="714"/>
      <c r="E136" s="868"/>
      <c r="F136" s="863"/>
      <c r="H136" s="707" t="s">
        <v>1086</v>
      </c>
      <c r="I136" s="707">
        <v>0.25</v>
      </c>
      <c r="J136" s="707">
        <v>11</v>
      </c>
      <c r="K136" s="865">
        <f t="shared" si="6"/>
        <v>2.75</v>
      </c>
      <c r="M136" s="707" t="s">
        <v>1091</v>
      </c>
      <c r="N136" s="707">
        <v>0.112</v>
      </c>
      <c r="O136" s="707">
        <v>11</v>
      </c>
      <c r="P136" s="707">
        <f t="shared" si="8"/>
        <v>1.232</v>
      </c>
    </row>
    <row r="137" spans="2:16">
      <c r="B137" s="867"/>
      <c r="C137" s="869"/>
      <c r="D137" s="714"/>
      <c r="E137" s="868"/>
      <c r="F137" s="863"/>
      <c r="H137" s="707" t="s">
        <v>1086</v>
      </c>
      <c r="I137" s="707">
        <v>0.25</v>
      </c>
      <c r="J137" s="707">
        <v>10</v>
      </c>
      <c r="K137" s="865">
        <f t="shared" si="6"/>
        <v>2.5</v>
      </c>
      <c r="M137" s="707" t="s">
        <v>1092</v>
      </c>
      <c r="N137" s="707">
        <v>0.151</v>
      </c>
      <c r="O137" s="707">
        <v>10</v>
      </c>
      <c r="P137" s="707">
        <f t="shared" si="8"/>
        <v>1.51</v>
      </c>
    </row>
    <row r="138" spans="2:16">
      <c r="B138" s="867"/>
      <c r="C138" s="869"/>
      <c r="D138" s="714"/>
      <c r="E138" s="868"/>
      <c r="F138" s="863"/>
      <c r="H138" s="707" t="s">
        <v>1086</v>
      </c>
      <c r="I138" s="707">
        <v>0.25</v>
      </c>
      <c r="J138" s="707">
        <v>15</v>
      </c>
      <c r="K138" s="865">
        <f t="shared" si="6"/>
        <v>3.75</v>
      </c>
      <c r="M138" s="707" t="s">
        <v>1074</v>
      </c>
      <c r="N138" s="707">
        <v>0.151</v>
      </c>
      <c r="O138" s="707">
        <v>15</v>
      </c>
      <c r="P138" s="707">
        <f t="shared" si="8"/>
        <v>2.2650000000000001</v>
      </c>
    </row>
    <row r="139" spans="2:16">
      <c r="B139" s="867"/>
      <c r="C139" s="869"/>
      <c r="D139" s="714"/>
      <c r="E139" s="868"/>
      <c r="F139" s="863"/>
      <c r="H139" s="707" t="s">
        <v>1086</v>
      </c>
      <c r="I139" s="707">
        <v>0.25</v>
      </c>
      <c r="J139" s="707">
        <v>123</v>
      </c>
      <c r="K139" s="865">
        <f t="shared" si="6"/>
        <v>30.75</v>
      </c>
      <c r="M139" s="707" t="s">
        <v>1075</v>
      </c>
      <c r="N139" s="707">
        <v>0.16</v>
      </c>
      <c r="O139" s="707">
        <v>123</v>
      </c>
      <c r="P139" s="707">
        <f t="shared" si="8"/>
        <v>19.68</v>
      </c>
    </row>
    <row r="140" spans="2:16">
      <c r="B140" s="867"/>
      <c r="C140" s="869"/>
      <c r="D140" s="714"/>
      <c r="E140" s="868"/>
      <c r="F140" s="863"/>
      <c r="H140" s="707" t="s">
        <v>1086</v>
      </c>
      <c r="I140" s="707">
        <v>0.25</v>
      </c>
      <c r="J140" s="707">
        <v>14</v>
      </c>
      <c r="K140" s="865">
        <f t="shared" si="6"/>
        <v>3.5</v>
      </c>
      <c r="M140" s="707" t="s">
        <v>1093</v>
      </c>
      <c r="N140" s="707">
        <v>0.107</v>
      </c>
      <c r="O140" s="707">
        <v>14</v>
      </c>
      <c r="P140" s="707">
        <f t="shared" si="8"/>
        <v>1.498</v>
      </c>
    </row>
    <row r="141" spans="2:16">
      <c r="B141" s="867"/>
      <c r="C141" s="869"/>
      <c r="D141" s="714"/>
      <c r="E141" s="868"/>
      <c r="F141" s="863"/>
      <c r="H141" s="707" t="s">
        <v>1086</v>
      </c>
      <c r="I141" s="707">
        <v>0.25</v>
      </c>
      <c r="J141" s="707">
        <v>17</v>
      </c>
      <c r="K141" s="865">
        <f t="shared" si="6"/>
        <v>4.25</v>
      </c>
      <c r="M141" s="707" t="s">
        <v>1093</v>
      </c>
      <c r="N141" s="707">
        <v>0.107</v>
      </c>
      <c r="O141" s="707">
        <v>17</v>
      </c>
      <c r="P141" s="707">
        <f t="shared" si="8"/>
        <v>1.819</v>
      </c>
    </row>
    <row r="142" spans="2:16">
      <c r="B142" s="867"/>
      <c r="C142" s="869"/>
      <c r="D142" s="714"/>
      <c r="E142" s="868"/>
      <c r="F142" s="863"/>
      <c r="H142" s="707" t="s">
        <v>1086</v>
      </c>
      <c r="I142" s="707">
        <v>0.25</v>
      </c>
      <c r="J142" s="707">
        <v>10</v>
      </c>
      <c r="K142" s="865">
        <f t="shared" si="6"/>
        <v>2.5</v>
      </c>
      <c r="M142" s="707" t="s">
        <v>1094</v>
      </c>
      <c r="N142" s="707">
        <v>0.14299999999999999</v>
      </c>
      <c r="O142" s="707">
        <v>10</v>
      </c>
      <c r="P142" s="707">
        <f t="shared" si="8"/>
        <v>1.43</v>
      </c>
    </row>
    <row r="143" spans="2:16">
      <c r="B143" s="867"/>
      <c r="C143" s="869"/>
      <c r="D143" s="714"/>
      <c r="E143" s="868"/>
      <c r="F143" s="863"/>
      <c r="H143" s="707" t="s">
        <v>1086</v>
      </c>
      <c r="I143" s="707">
        <v>0.25</v>
      </c>
      <c r="J143" s="707">
        <v>375</v>
      </c>
      <c r="K143" s="865">
        <f t="shared" si="6"/>
        <v>93.75</v>
      </c>
      <c r="M143" s="707" t="s">
        <v>1076</v>
      </c>
      <c r="N143" s="707">
        <v>0.16</v>
      </c>
      <c r="O143" s="707">
        <v>375</v>
      </c>
      <c r="P143" s="707">
        <f t="shared" si="8"/>
        <v>60</v>
      </c>
    </row>
    <row r="144" spans="2:16">
      <c r="B144" s="867"/>
      <c r="C144" s="869"/>
      <c r="D144" s="714"/>
      <c r="E144" s="868"/>
      <c r="F144" s="863"/>
      <c r="H144" s="707" t="s">
        <v>1086</v>
      </c>
      <c r="I144" s="707">
        <v>0.25</v>
      </c>
      <c r="J144" s="707">
        <v>82</v>
      </c>
      <c r="K144" s="865">
        <f t="shared" si="6"/>
        <v>20.5</v>
      </c>
      <c r="M144" s="707" t="s">
        <v>1095</v>
      </c>
      <c r="N144" s="707">
        <v>0.107</v>
      </c>
      <c r="O144" s="707">
        <v>82</v>
      </c>
      <c r="P144" s="707">
        <f t="shared" si="8"/>
        <v>8.7739999999999991</v>
      </c>
    </row>
    <row r="145" spans="2:16">
      <c r="B145" s="867"/>
      <c r="C145" s="869"/>
      <c r="D145" s="714"/>
      <c r="E145" s="868"/>
      <c r="F145" s="863"/>
      <c r="H145" s="707" t="s">
        <v>1086</v>
      </c>
      <c r="I145" s="707">
        <v>0.25</v>
      </c>
      <c r="J145" s="707">
        <v>2</v>
      </c>
      <c r="K145" s="865">
        <f t="shared" si="6"/>
        <v>0.5</v>
      </c>
      <c r="M145" s="707" t="s">
        <v>1096</v>
      </c>
      <c r="N145" s="707">
        <v>0.112</v>
      </c>
      <c r="O145" s="707">
        <v>2</v>
      </c>
      <c r="P145" s="707">
        <f t="shared" si="8"/>
        <v>0.224</v>
      </c>
    </row>
    <row r="146" spans="2:16">
      <c r="B146" s="867"/>
      <c r="C146" s="869"/>
      <c r="D146" s="714"/>
      <c r="E146" s="868"/>
      <c r="F146" s="863"/>
      <c r="H146" s="707" t="s">
        <v>1086</v>
      </c>
      <c r="I146" s="707">
        <v>0.25</v>
      </c>
      <c r="J146" s="707">
        <v>4</v>
      </c>
      <c r="K146" s="865">
        <f t="shared" si="6"/>
        <v>1</v>
      </c>
      <c r="M146" s="707" t="s">
        <v>1097</v>
      </c>
      <c r="N146" s="707">
        <v>0.14299999999999999</v>
      </c>
      <c r="O146" s="707">
        <v>4</v>
      </c>
      <c r="P146" s="707">
        <f t="shared" si="8"/>
        <v>0.57199999999999995</v>
      </c>
    </row>
    <row r="147" spans="2:16">
      <c r="B147" s="867"/>
      <c r="C147" s="869"/>
      <c r="D147" s="714"/>
      <c r="E147" s="868"/>
      <c r="F147" s="863"/>
      <c r="H147" s="707" t="s">
        <v>1086</v>
      </c>
      <c r="I147" s="707">
        <v>0.25</v>
      </c>
      <c r="J147" s="707">
        <v>26</v>
      </c>
      <c r="K147" s="865">
        <f t="shared" si="6"/>
        <v>6.5</v>
      </c>
      <c r="M147" s="707" t="s">
        <v>1078</v>
      </c>
      <c r="N147" s="707">
        <v>6.0999999999999999E-2</v>
      </c>
      <c r="O147" s="707">
        <v>26</v>
      </c>
      <c r="P147" s="707">
        <f t="shared" si="8"/>
        <v>1.5859999999999999</v>
      </c>
    </row>
    <row r="148" spans="2:16">
      <c r="B148" s="867"/>
      <c r="C148" s="869"/>
      <c r="D148" s="714"/>
      <c r="E148" s="868"/>
      <c r="F148" s="863"/>
      <c r="H148" s="707" t="s">
        <v>1086</v>
      </c>
      <c r="I148" s="707">
        <v>0.25</v>
      </c>
      <c r="J148" s="707">
        <v>48</v>
      </c>
      <c r="K148" s="865">
        <f t="shared" si="6"/>
        <v>12</v>
      </c>
      <c r="M148" s="707" t="s">
        <v>1079</v>
      </c>
      <c r="N148" s="707">
        <v>6.0999999999999999E-2</v>
      </c>
      <c r="O148" s="707">
        <v>48</v>
      </c>
      <c r="P148" s="707">
        <f t="shared" si="8"/>
        <v>2.9279999999999999</v>
      </c>
    </row>
    <row r="149" spans="2:16">
      <c r="B149" s="867"/>
      <c r="C149" s="869"/>
      <c r="D149" s="714"/>
      <c r="E149" s="868"/>
      <c r="F149" s="863"/>
      <c r="H149" s="707" t="s">
        <v>1086</v>
      </c>
      <c r="I149" s="707">
        <v>0.25</v>
      </c>
      <c r="J149" s="707">
        <v>10</v>
      </c>
      <c r="K149" s="865">
        <f t="shared" si="6"/>
        <v>2.5</v>
      </c>
      <c r="M149" s="707" t="s">
        <v>1080</v>
      </c>
      <c r="N149" s="707">
        <v>6.2E-2</v>
      </c>
      <c r="O149" s="707">
        <v>10</v>
      </c>
      <c r="P149" s="707">
        <f t="shared" si="8"/>
        <v>0.62</v>
      </c>
    </row>
    <row r="150" spans="2:16">
      <c r="B150" s="867"/>
      <c r="C150" s="869"/>
      <c r="D150" s="714"/>
      <c r="E150" s="868"/>
      <c r="F150" s="863"/>
      <c r="H150" s="707" t="s">
        <v>1086</v>
      </c>
      <c r="I150" s="707">
        <v>0.25</v>
      </c>
      <c r="J150" s="707">
        <v>18</v>
      </c>
      <c r="K150" s="865">
        <f t="shared" si="6"/>
        <v>4.5</v>
      </c>
      <c r="M150" s="707" t="s">
        <v>1098</v>
      </c>
      <c r="N150" s="707">
        <v>8.7999999999999995E-2</v>
      </c>
      <c r="O150" s="707">
        <v>18</v>
      </c>
      <c r="P150" s="707">
        <f t="shared" si="8"/>
        <v>1.5839999999999999</v>
      </c>
    </row>
    <row r="151" spans="2:16">
      <c r="B151" s="867"/>
      <c r="C151" s="869"/>
      <c r="D151" s="714"/>
      <c r="E151" s="868"/>
      <c r="F151" s="863"/>
      <c r="H151" s="707" t="s">
        <v>1086</v>
      </c>
      <c r="I151" s="707">
        <v>0.25</v>
      </c>
      <c r="J151" s="707">
        <v>74</v>
      </c>
      <c r="K151" s="865">
        <f t="shared" si="6"/>
        <v>18.5</v>
      </c>
      <c r="M151" s="707" t="s">
        <v>1081</v>
      </c>
      <c r="N151" s="707">
        <v>8.7999999999999995E-2</v>
      </c>
      <c r="O151" s="707">
        <v>74</v>
      </c>
      <c r="P151" s="707">
        <f t="shared" si="8"/>
        <v>6.5119999999999996</v>
      </c>
    </row>
    <row r="152" spans="2:16">
      <c r="B152" s="867"/>
      <c r="C152" s="869"/>
      <c r="D152" s="714"/>
      <c r="E152" s="868"/>
      <c r="F152" s="863"/>
      <c r="H152" s="707" t="s">
        <v>1086</v>
      </c>
      <c r="I152" s="707">
        <v>0.25</v>
      </c>
      <c r="J152" s="707">
        <v>73</v>
      </c>
      <c r="K152" s="865">
        <f t="shared" si="6"/>
        <v>18.25</v>
      </c>
      <c r="M152" s="707" t="s">
        <v>1099</v>
      </c>
      <c r="N152" s="707">
        <v>9.9000000000000005E-2</v>
      </c>
      <c r="O152" s="707">
        <v>73</v>
      </c>
      <c r="P152" s="707">
        <f t="shared" si="8"/>
        <v>7.2270000000000003</v>
      </c>
    </row>
    <row r="153" spans="2:16">
      <c r="B153" s="867"/>
      <c r="C153" s="869"/>
      <c r="D153" s="714"/>
      <c r="E153" s="868"/>
      <c r="F153" s="863"/>
      <c r="H153" s="707" t="s">
        <v>1086</v>
      </c>
      <c r="I153" s="707">
        <v>0.25</v>
      </c>
      <c r="J153" s="707">
        <v>14</v>
      </c>
      <c r="K153" s="865">
        <f t="shared" si="6"/>
        <v>3.5</v>
      </c>
      <c r="M153" s="707" t="s">
        <v>1100</v>
      </c>
      <c r="N153" s="707">
        <v>9.9000000000000005E-2</v>
      </c>
      <c r="O153" s="707">
        <v>14</v>
      </c>
      <c r="P153" s="707">
        <f t="shared" si="8"/>
        <v>1.3860000000000001</v>
      </c>
    </row>
    <row r="154" spans="2:16">
      <c r="B154" s="867"/>
      <c r="C154" s="869"/>
      <c r="D154" s="714"/>
      <c r="E154" s="868"/>
      <c r="F154" s="863"/>
      <c r="H154" s="707" t="s">
        <v>1101</v>
      </c>
      <c r="I154" s="707">
        <v>0.4</v>
      </c>
      <c r="J154" s="707">
        <v>156</v>
      </c>
      <c r="K154" s="865">
        <f t="shared" si="6"/>
        <v>62.400000000000006</v>
      </c>
      <c r="M154" s="707" t="s">
        <v>1067</v>
      </c>
      <c r="N154" s="707">
        <v>0.107</v>
      </c>
      <c r="O154" s="707">
        <v>156</v>
      </c>
      <c r="P154" s="707">
        <f t="shared" si="8"/>
        <v>16.692</v>
      </c>
    </row>
    <row r="155" spans="2:16">
      <c r="B155" s="867"/>
      <c r="C155" s="869"/>
      <c r="D155" s="714"/>
      <c r="E155" s="868"/>
      <c r="F155" s="863"/>
      <c r="H155" s="707" t="s">
        <v>1101</v>
      </c>
      <c r="I155" s="707">
        <v>0.4</v>
      </c>
      <c r="J155" s="707">
        <v>253</v>
      </c>
      <c r="K155" s="865">
        <f t="shared" si="6"/>
        <v>101.2</v>
      </c>
      <c r="M155" s="707" t="s">
        <v>1068</v>
      </c>
      <c r="N155" s="707">
        <v>0.107</v>
      </c>
      <c r="O155" s="707">
        <v>253</v>
      </c>
      <c r="P155" s="707">
        <f t="shared" si="8"/>
        <v>27.070999999999998</v>
      </c>
    </row>
    <row r="156" spans="2:16">
      <c r="B156" s="867"/>
      <c r="C156" s="869"/>
      <c r="D156" s="714"/>
      <c r="E156" s="868"/>
      <c r="F156" s="863"/>
      <c r="H156" s="707" t="s">
        <v>1101</v>
      </c>
      <c r="I156" s="707">
        <v>0.4</v>
      </c>
      <c r="J156" s="707">
        <v>218</v>
      </c>
      <c r="K156" s="865">
        <f t="shared" si="6"/>
        <v>87.2</v>
      </c>
      <c r="M156" s="707" t="s">
        <v>1069</v>
      </c>
      <c r="N156" s="707">
        <v>0.125</v>
      </c>
      <c r="O156" s="707">
        <v>218</v>
      </c>
      <c r="P156" s="707">
        <f t="shared" si="8"/>
        <v>27.25</v>
      </c>
    </row>
    <row r="157" spans="2:16">
      <c r="B157" s="867"/>
      <c r="C157" s="869"/>
      <c r="D157" s="714"/>
      <c r="E157" s="868"/>
      <c r="F157" s="863"/>
      <c r="H157" s="707" t="s">
        <v>1101</v>
      </c>
      <c r="I157" s="707">
        <v>0.4</v>
      </c>
      <c r="J157" s="707">
        <v>8</v>
      </c>
      <c r="K157" s="865">
        <f t="shared" si="6"/>
        <v>3.2</v>
      </c>
      <c r="M157" s="707" t="s">
        <v>1070</v>
      </c>
      <c r="N157" s="707">
        <v>0.107</v>
      </c>
      <c r="O157" s="707">
        <v>8</v>
      </c>
      <c r="P157" s="707">
        <f t="shared" si="8"/>
        <v>0.85599999999999998</v>
      </c>
    </row>
    <row r="158" spans="2:16">
      <c r="B158" s="867"/>
      <c r="C158" s="869"/>
      <c r="D158" s="714"/>
      <c r="E158" s="868"/>
      <c r="F158" s="863"/>
      <c r="H158" s="707" t="s">
        <v>1101</v>
      </c>
      <c r="I158" s="707">
        <v>0.4</v>
      </c>
      <c r="J158" s="707">
        <v>391</v>
      </c>
      <c r="K158" s="865">
        <f t="shared" si="6"/>
        <v>156.4</v>
      </c>
      <c r="M158" s="707" t="s">
        <v>1071</v>
      </c>
      <c r="N158" s="707">
        <v>0.125</v>
      </c>
      <c r="O158" s="707">
        <v>391</v>
      </c>
      <c r="P158" s="707">
        <f t="shared" si="8"/>
        <v>48.875</v>
      </c>
    </row>
    <row r="159" spans="2:16">
      <c r="B159" s="867"/>
      <c r="C159" s="869"/>
      <c r="D159" s="714"/>
      <c r="E159" s="868"/>
      <c r="F159" s="863"/>
      <c r="H159" s="707" t="s">
        <v>1101</v>
      </c>
      <c r="I159" s="707">
        <v>0.4</v>
      </c>
      <c r="J159" s="707">
        <v>4</v>
      </c>
      <c r="K159" s="865">
        <f t="shared" si="6"/>
        <v>1.6</v>
      </c>
      <c r="M159" s="707" t="s">
        <v>1088</v>
      </c>
      <c r="N159" s="707">
        <v>0.107</v>
      </c>
      <c r="O159" s="707">
        <v>4</v>
      </c>
      <c r="P159" s="707">
        <f t="shared" si="8"/>
        <v>0.42799999999999999</v>
      </c>
    </row>
    <row r="160" spans="2:16">
      <c r="B160" s="867"/>
      <c r="C160" s="869"/>
      <c r="D160" s="714"/>
      <c r="E160" s="868"/>
      <c r="F160" s="863"/>
      <c r="H160" s="707" t="s">
        <v>1101</v>
      </c>
      <c r="I160" s="707">
        <v>0.4</v>
      </c>
      <c r="J160" s="707">
        <v>9</v>
      </c>
      <c r="K160" s="865">
        <f t="shared" si="6"/>
        <v>3.6</v>
      </c>
      <c r="M160" s="707" t="s">
        <v>1072</v>
      </c>
      <c r="N160" s="707">
        <v>0.14299999999999999</v>
      </c>
      <c r="O160" s="707">
        <v>9</v>
      </c>
      <c r="P160" s="707">
        <f t="shared" si="8"/>
        <v>1.2869999999999999</v>
      </c>
    </row>
    <row r="161" spans="2:16">
      <c r="B161" s="867"/>
      <c r="C161" s="869"/>
      <c r="D161" s="714"/>
      <c r="E161" s="868"/>
      <c r="F161" s="863"/>
      <c r="H161" s="707" t="s">
        <v>1101</v>
      </c>
      <c r="I161" s="707">
        <v>0.4</v>
      </c>
      <c r="J161" s="707">
        <v>17</v>
      </c>
      <c r="K161" s="865">
        <f t="shared" si="6"/>
        <v>6.8000000000000007</v>
      </c>
      <c r="M161" s="707" t="s">
        <v>1073</v>
      </c>
      <c r="N161" s="707">
        <v>0.14299999999999999</v>
      </c>
      <c r="O161" s="707">
        <v>17</v>
      </c>
      <c r="P161" s="707">
        <f t="shared" si="8"/>
        <v>2.4309999999999996</v>
      </c>
    </row>
    <row r="162" spans="2:16">
      <c r="B162" s="867"/>
      <c r="C162" s="869"/>
      <c r="D162" s="714"/>
      <c r="E162" s="868"/>
      <c r="F162" s="863"/>
      <c r="H162" s="707" t="s">
        <v>1101</v>
      </c>
      <c r="I162" s="707">
        <v>0.4</v>
      </c>
      <c r="J162" s="707">
        <v>1</v>
      </c>
      <c r="K162" s="865">
        <f t="shared" si="6"/>
        <v>0.4</v>
      </c>
      <c r="M162" s="707" t="s">
        <v>1102</v>
      </c>
      <c r="N162" s="707">
        <v>0.107</v>
      </c>
      <c r="O162" s="707">
        <v>1</v>
      </c>
      <c r="P162" s="707">
        <f t="shared" si="8"/>
        <v>0.107</v>
      </c>
    </row>
    <row r="163" spans="2:16">
      <c r="B163" s="867"/>
      <c r="C163" s="869"/>
      <c r="D163" s="714"/>
      <c r="E163" s="868"/>
      <c r="F163" s="863"/>
      <c r="H163" s="707" t="s">
        <v>1101</v>
      </c>
      <c r="I163" s="707">
        <v>0.4</v>
      </c>
      <c r="J163" s="707">
        <v>30</v>
      </c>
      <c r="K163" s="865">
        <f t="shared" si="6"/>
        <v>12</v>
      </c>
      <c r="M163" s="707" t="s">
        <v>1092</v>
      </c>
      <c r="N163" s="707">
        <v>0.151</v>
      </c>
      <c r="O163" s="707">
        <v>30</v>
      </c>
      <c r="P163" s="707">
        <f t="shared" si="8"/>
        <v>4.53</v>
      </c>
    </row>
    <row r="164" spans="2:16">
      <c r="B164" s="867"/>
      <c r="C164" s="869"/>
      <c r="D164" s="714"/>
      <c r="E164" s="868"/>
      <c r="F164" s="863"/>
      <c r="H164" s="707" t="s">
        <v>1101</v>
      </c>
      <c r="I164" s="707">
        <v>0.4</v>
      </c>
      <c r="J164" s="707">
        <v>2</v>
      </c>
      <c r="K164" s="865">
        <f t="shared" si="6"/>
        <v>0.8</v>
      </c>
      <c r="M164" s="707" t="s">
        <v>1074</v>
      </c>
      <c r="N164" s="707">
        <v>0.151</v>
      </c>
      <c r="O164" s="707">
        <v>2</v>
      </c>
      <c r="P164" s="707">
        <f t="shared" si="8"/>
        <v>0.30199999999999999</v>
      </c>
    </row>
    <row r="165" spans="2:16">
      <c r="B165" s="867"/>
      <c r="C165" s="869"/>
      <c r="D165" s="714"/>
      <c r="E165" s="868"/>
      <c r="F165" s="863"/>
      <c r="H165" s="707" t="s">
        <v>1101</v>
      </c>
      <c r="I165" s="707">
        <v>0.4</v>
      </c>
      <c r="J165" s="707">
        <v>541</v>
      </c>
      <c r="K165" s="865">
        <f t="shared" si="6"/>
        <v>216.4</v>
      </c>
      <c r="M165" s="707" t="s">
        <v>1075</v>
      </c>
      <c r="N165" s="707">
        <v>0.16</v>
      </c>
      <c r="O165" s="707">
        <v>541</v>
      </c>
      <c r="P165" s="707">
        <f t="shared" si="8"/>
        <v>86.56</v>
      </c>
    </row>
    <row r="166" spans="2:16">
      <c r="B166" s="867"/>
      <c r="C166" s="869"/>
      <c r="D166" s="714"/>
      <c r="E166" s="868"/>
      <c r="F166" s="863"/>
      <c r="H166" s="707" t="s">
        <v>1101</v>
      </c>
      <c r="I166" s="707">
        <v>0.4</v>
      </c>
      <c r="J166" s="707">
        <v>739</v>
      </c>
      <c r="K166" s="865">
        <f t="shared" si="6"/>
        <v>295.60000000000002</v>
      </c>
      <c r="M166" s="707" t="s">
        <v>1076</v>
      </c>
      <c r="N166" s="707">
        <v>0.16</v>
      </c>
      <c r="O166" s="707">
        <v>739</v>
      </c>
      <c r="P166" s="707">
        <f t="shared" si="8"/>
        <v>118.24000000000001</v>
      </c>
    </row>
    <row r="167" spans="2:16">
      <c r="B167" s="867"/>
      <c r="C167" s="869"/>
      <c r="D167" s="714"/>
      <c r="E167" s="868"/>
      <c r="F167" s="863"/>
      <c r="H167" s="707" t="s">
        <v>1101</v>
      </c>
      <c r="I167" s="707">
        <v>0.4</v>
      </c>
      <c r="J167" s="707">
        <v>64</v>
      </c>
      <c r="K167" s="865">
        <f t="shared" si="6"/>
        <v>25.6</v>
      </c>
      <c r="M167" s="707" t="s">
        <v>1095</v>
      </c>
      <c r="N167" s="707">
        <v>0.107</v>
      </c>
      <c r="O167" s="707">
        <v>64</v>
      </c>
      <c r="P167" s="707">
        <f t="shared" si="8"/>
        <v>6.8479999999999999</v>
      </c>
    </row>
    <row r="168" spans="2:16">
      <c r="B168" s="867"/>
      <c r="C168" s="869"/>
      <c r="D168" s="714"/>
      <c r="E168" s="868"/>
      <c r="F168" s="863"/>
      <c r="H168" s="707" t="s">
        <v>1101</v>
      </c>
      <c r="I168" s="707">
        <v>0.4</v>
      </c>
      <c r="J168" s="707">
        <v>64</v>
      </c>
      <c r="K168" s="865">
        <f t="shared" si="6"/>
        <v>25.6</v>
      </c>
      <c r="M168" s="707" t="s">
        <v>1078</v>
      </c>
      <c r="N168" s="707">
        <v>6.0999999999999999E-2</v>
      </c>
      <c r="O168" s="707">
        <v>64</v>
      </c>
      <c r="P168" s="707">
        <f t="shared" si="8"/>
        <v>3.9039999999999999</v>
      </c>
    </row>
    <row r="169" spans="2:16">
      <c r="B169" s="867"/>
      <c r="C169" s="869"/>
      <c r="D169" s="714"/>
      <c r="E169" s="868"/>
      <c r="F169" s="863"/>
      <c r="H169" s="707" t="s">
        <v>1101</v>
      </c>
      <c r="I169" s="707">
        <v>0.4</v>
      </c>
      <c r="J169" s="707">
        <v>16</v>
      </c>
      <c r="K169" s="865">
        <f t="shared" si="6"/>
        <v>6.4</v>
      </c>
      <c r="M169" s="707" t="s">
        <v>1103</v>
      </c>
      <c r="N169" s="707">
        <v>6.9000000000000006E-2</v>
      </c>
      <c r="O169" s="707">
        <v>16</v>
      </c>
      <c r="P169" s="707">
        <f t="shared" si="8"/>
        <v>1.1040000000000001</v>
      </c>
    </row>
    <row r="170" spans="2:16">
      <c r="B170" s="867"/>
      <c r="C170" s="869"/>
      <c r="D170" s="714"/>
      <c r="E170" s="868"/>
      <c r="F170" s="863"/>
      <c r="H170" s="707" t="s">
        <v>1101</v>
      </c>
      <c r="I170" s="707">
        <v>0.4</v>
      </c>
      <c r="J170" s="707">
        <v>26</v>
      </c>
      <c r="K170" s="865">
        <f t="shared" ref="K170:K173" si="12">I170*J170</f>
        <v>10.4</v>
      </c>
      <c r="M170" s="707" t="s">
        <v>1081</v>
      </c>
      <c r="N170" s="707">
        <v>8.7999999999999995E-2</v>
      </c>
      <c r="O170" s="707">
        <v>26</v>
      </c>
      <c r="P170" s="707">
        <f t="shared" si="8"/>
        <v>2.2879999999999998</v>
      </c>
    </row>
    <row r="171" spans="2:16">
      <c r="B171" s="867"/>
      <c r="C171" s="869"/>
      <c r="D171" s="714"/>
      <c r="E171" s="868"/>
      <c r="F171" s="863"/>
      <c r="H171" s="707" t="s">
        <v>1101</v>
      </c>
      <c r="I171" s="707">
        <v>0.4</v>
      </c>
      <c r="J171" s="707">
        <v>7</v>
      </c>
      <c r="K171" s="865">
        <f t="shared" si="12"/>
        <v>2.8000000000000003</v>
      </c>
      <c r="M171" s="707" t="s">
        <v>1099</v>
      </c>
      <c r="N171" s="707">
        <v>9.9000000000000005E-2</v>
      </c>
      <c r="O171" s="707">
        <v>7</v>
      </c>
      <c r="P171" s="707">
        <f t="shared" ref="P171:P174" si="13">N171*O171</f>
        <v>0.69300000000000006</v>
      </c>
    </row>
    <row r="172" spans="2:16">
      <c r="B172" s="867"/>
      <c r="C172" s="869"/>
      <c r="D172" s="714"/>
      <c r="E172" s="868"/>
      <c r="F172" s="863"/>
      <c r="H172" s="707" t="s">
        <v>1104</v>
      </c>
      <c r="I172" s="707">
        <v>0.5</v>
      </c>
      <c r="J172" s="707">
        <v>1</v>
      </c>
      <c r="K172" s="865">
        <f t="shared" si="12"/>
        <v>0.5</v>
      </c>
      <c r="M172" s="707" t="s">
        <v>1076</v>
      </c>
      <c r="N172" s="707">
        <v>0.16</v>
      </c>
      <c r="O172" s="707">
        <v>1</v>
      </c>
      <c r="P172" s="707">
        <f t="shared" si="13"/>
        <v>0.16</v>
      </c>
    </row>
    <row r="173" spans="2:16">
      <c r="B173" s="867"/>
      <c r="C173" s="869"/>
      <c r="D173" s="714"/>
      <c r="E173" s="868"/>
      <c r="F173" s="863"/>
      <c r="H173" s="707" t="s">
        <v>1105</v>
      </c>
      <c r="I173" s="707">
        <v>0.15</v>
      </c>
      <c r="J173" s="707">
        <v>2</v>
      </c>
      <c r="K173" s="865">
        <f t="shared" si="12"/>
        <v>0.3</v>
      </c>
      <c r="M173" s="707" t="s">
        <v>1080</v>
      </c>
      <c r="N173" s="707">
        <v>6.2E-2</v>
      </c>
      <c r="O173" s="707">
        <v>2</v>
      </c>
      <c r="P173" s="707">
        <f t="shared" si="13"/>
        <v>0.124</v>
      </c>
    </row>
    <row r="174" spans="2:16">
      <c r="H174" s="707"/>
      <c r="I174" s="707"/>
      <c r="J174" s="707"/>
      <c r="K174" s="865"/>
      <c r="M174" s="707"/>
      <c r="N174" s="707"/>
      <c r="O174" s="707"/>
      <c r="P174" s="707">
        <f t="shared" si="13"/>
        <v>0</v>
      </c>
    </row>
    <row r="175" spans="2:16">
      <c r="B175" s="708"/>
      <c r="C175" s="707"/>
      <c r="D175" s="707"/>
      <c r="E175" s="707"/>
      <c r="F175" s="865"/>
      <c r="H175" s="715" t="s">
        <v>26</v>
      </c>
      <c r="I175" s="716"/>
      <c r="J175" s="716">
        <f>SUM(J106:J174)</f>
        <v>4977</v>
      </c>
      <c r="K175" s="872">
        <f>SUM(K106:K174)</f>
        <v>1592.4499999999998</v>
      </c>
      <c r="M175" s="715" t="s">
        <v>26</v>
      </c>
      <c r="N175" s="716"/>
      <c r="O175" s="716">
        <f>SUM(O106:O174)</f>
        <v>4977</v>
      </c>
      <c r="P175" s="713">
        <f>SUM(P106:P174)</f>
        <v>648.09199999999998</v>
      </c>
    </row>
    <row r="177" spans="2:16" ht="21">
      <c r="B177" s="861" t="s">
        <v>1106</v>
      </c>
    </row>
    <row r="178" spans="2:16" ht="21">
      <c r="B178" s="861"/>
    </row>
    <row r="179" spans="2:16" ht="21">
      <c r="B179" s="861" t="s">
        <v>1107</v>
      </c>
      <c r="C179" s="862"/>
      <c r="E179" s="862"/>
      <c r="F179" s="862"/>
      <c r="H179" s="861" t="s">
        <v>1108</v>
      </c>
    </row>
    <row r="180" spans="2:16">
      <c r="B180" s="1058" t="s">
        <v>667</v>
      </c>
      <c r="C180" s="1058"/>
      <c r="D180" s="1058"/>
      <c r="E180" s="1058"/>
      <c r="F180" s="1058"/>
      <c r="H180" s="12" t="s">
        <v>675</v>
      </c>
      <c r="M180" s="12" t="s">
        <v>676</v>
      </c>
    </row>
    <row r="181" spans="2:16" ht="45">
      <c r="B181" s="837" t="s">
        <v>62</v>
      </c>
      <c r="C181" s="837" t="s">
        <v>668</v>
      </c>
      <c r="D181" s="837" t="s">
        <v>669</v>
      </c>
      <c r="E181" s="837" t="s">
        <v>671</v>
      </c>
      <c r="F181" s="837" t="s">
        <v>670</v>
      </c>
      <c r="H181" s="837" t="s">
        <v>672</v>
      </c>
      <c r="I181" s="837" t="s">
        <v>673</v>
      </c>
      <c r="J181" s="837" t="s">
        <v>674</v>
      </c>
      <c r="K181" s="837" t="s">
        <v>668</v>
      </c>
      <c r="M181" s="837" t="s">
        <v>672</v>
      </c>
      <c r="N181" s="837" t="s">
        <v>673</v>
      </c>
      <c r="O181" s="837" t="s">
        <v>674</v>
      </c>
      <c r="P181" s="837" t="s">
        <v>668</v>
      </c>
    </row>
    <row r="182" spans="2:16" ht="18">
      <c r="B182" s="837"/>
      <c r="C182" s="837" t="s">
        <v>677</v>
      </c>
      <c r="D182" s="837" t="s">
        <v>678</v>
      </c>
      <c r="E182" s="837" t="s">
        <v>679</v>
      </c>
      <c r="F182" s="837" t="s">
        <v>680</v>
      </c>
      <c r="H182" s="837"/>
      <c r="I182" s="837" t="s">
        <v>681</v>
      </c>
      <c r="J182" s="837" t="s">
        <v>682</v>
      </c>
      <c r="K182" s="837" t="s">
        <v>683</v>
      </c>
      <c r="M182" s="837"/>
      <c r="N182" s="837" t="s">
        <v>684</v>
      </c>
      <c r="O182" s="837" t="s">
        <v>685</v>
      </c>
      <c r="P182" s="837" t="s">
        <v>686</v>
      </c>
    </row>
    <row r="183" spans="2:16">
      <c r="B183" s="867">
        <v>43101</v>
      </c>
      <c r="C183" s="712">
        <f>K249</f>
        <v>575.75000000000023</v>
      </c>
      <c r="D183" s="711"/>
      <c r="E183" s="881">
        <v>0.91605000000000003</v>
      </c>
      <c r="F183" s="707"/>
      <c r="H183" s="707" t="s">
        <v>1040</v>
      </c>
      <c r="I183" s="865">
        <v>9.6000000000000002E-2</v>
      </c>
      <c r="J183" s="707">
        <v>25</v>
      </c>
      <c r="K183" s="865">
        <f t="shared" ref="K183:K246" si="14">I183*J183</f>
        <v>2.4</v>
      </c>
      <c r="M183" s="707" t="s">
        <v>1109</v>
      </c>
      <c r="N183" s="707">
        <v>3.3000000000000002E-2</v>
      </c>
      <c r="O183" s="707">
        <v>25</v>
      </c>
      <c r="P183" s="707">
        <f>N183*O183</f>
        <v>0.82500000000000007</v>
      </c>
    </row>
    <row r="184" spans="2:16">
      <c r="B184" s="867">
        <v>43133</v>
      </c>
      <c r="C184" s="713">
        <f>P249</f>
        <v>139.13400000000004</v>
      </c>
      <c r="D184" s="714">
        <f>C184-$C$183</f>
        <v>-436.61600000000021</v>
      </c>
      <c r="E184" s="881">
        <v>0.91605000000000003</v>
      </c>
      <c r="F184" s="863">
        <f t="shared" ref="F184:F194" si="15">D184*E184</f>
        <v>-399.96208680000024</v>
      </c>
      <c r="H184" s="707" t="s">
        <v>1042</v>
      </c>
      <c r="I184" s="865">
        <v>0.13</v>
      </c>
      <c r="J184" s="707">
        <v>1</v>
      </c>
      <c r="K184" s="865">
        <f t="shared" si="14"/>
        <v>0.13</v>
      </c>
      <c r="M184" s="707" t="s">
        <v>1109</v>
      </c>
      <c r="N184" s="707">
        <v>3.3000000000000002E-2</v>
      </c>
      <c r="O184" s="707">
        <v>1</v>
      </c>
      <c r="P184" s="707">
        <f t="shared" ref="P184:P247" si="16">N184*O184</f>
        <v>3.3000000000000002E-2</v>
      </c>
    </row>
    <row r="185" spans="2:16">
      <c r="B185" s="867">
        <v>43165</v>
      </c>
      <c r="C185" s="869">
        <f t="shared" ref="C185:C194" si="17">C184</f>
        <v>139.13400000000004</v>
      </c>
      <c r="D185" s="714">
        <f t="shared" ref="D185:D194" si="18">C185-$C$183</f>
        <v>-436.61600000000021</v>
      </c>
      <c r="E185" s="881">
        <v>0.91605000000000003</v>
      </c>
      <c r="F185" s="863">
        <f t="shared" si="15"/>
        <v>-399.96208680000024</v>
      </c>
      <c r="H185" s="707" t="s">
        <v>1033</v>
      </c>
      <c r="I185" s="865">
        <v>0.19</v>
      </c>
      <c r="J185" s="707">
        <v>91</v>
      </c>
      <c r="K185" s="865">
        <f t="shared" si="14"/>
        <v>17.29</v>
      </c>
      <c r="M185" s="707" t="s">
        <v>1109</v>
      </c>
      <c r="N185" s="707">
        <v>3.3000000000000002E-2</v>
      </c>
      <c r="O185" s="707">
        <v>91</v>
      </c>
      <c r="P185" s="707">
        <f t="shared" si="16"/>
        <v>3.0030000000000001</v>
      </c>
    </row>
    <row r="186" spans="2:16">
      <c r="B186" s="867">
        <v>43197</v>
      </c>
      <c r="C186" s="869">
        <f t="shared" si="17"/>
        <v>139.13400000000004</v>
      </c>
      <c r="D186" s="714">
        <f t="shared" si="18"/>
        <v>-436.61600000000021</v>
      </c>
      <c r="E186" s="881">
        <v>0.91605000000000003</v>
      </c>
      <c r="F186" s="863">
        <f t="shared" si="15"/>
        <v>-399.96208680000024</v>
      </c>
      <c r="H186" s="707" t="s">
        <v>1030</v>
      </c>
      <c r="I186" s="865">
        <v>0.30499999999999999</v>
      </c>
      <c r="J186" s="707">
        <v>2</v>
      </c>
      <c r="K186" s="865">
        <f t="shared" si="14"/>
        <v>0.61</v>
      </c>
      <c r="M186" s="707" t="s">
        <v>1109</v>
      </c>
      <c r="N186" s="707">
        <v>3.3000000000000002E-2</v>
      </c>
      <c r="O186" s="707">
        <v>2</v>
      </c>
      <c r="P186" s="707">
        <f t="shared" si="16"/>
        <v>6.6000000000000003E-2</v>
      </c>
    </row>
    <row r="187" spans="2:16">
      <c r="B187" s="867">
        <v>43229</v>
      </c>
      <c r="C187" s="869">
        <f t="shared" si="17"/>
        <v>139.13400000000004</v>
      </c>
      <c r="D187" s="714">
        <f t="shared" si="18"/>
        <v>-436.61600000000021</v>
      </c>
      <c r="E187" s="881">
        <v>0.91605000000000003</v>
      </c>
      <c r="F187" s="863">
        <f t="shared" si="15"/>
        <v>-399.96208680000024</v>
      </c>
      <c r="H187" s="707" t="s">
        <v>1040</v>
      </c>
      <c r="I187" s="865">
        <v>9.6000000000000002E-2</v>
      </c>
      <c r="J187" s="707">
        <v>1</v>
      </c>
      <c r="K187" s="865">
        <f t="shared" si="14"/>
        <v>9.6000000000000002E-2</v>
      </c>
      <c r="M187" s="707" t="s">
        <v>1110</v>
      </c>
      <c r="N187" s="707">
        <v>3.3000000000000002E-2</v>
      </c>
      <c r="O187" s="707">
        <v>1</v>
      </c>
      <c r="P187" s="707">
        <f t="shared" si="16"/>
        <v>3.3000000000000002E-2</v>
      </c>
    </row>
    <row r="188" spans="2:16">
      <c r="B188" s="867">
        <v>43261</v>
      </c>
      <c r="C188" s="869">
        <f t="shared" si="17"/>
        <v>139.13400000000004</v>
      </c>
      <c r="D188" s="714">
        <f t="shared" si="18"/>
        <v>-436.61600000000021</v>
      </c>
      <c r="E188" s="881">
        <v>0.91605000000000003</v>
      </c>
      <c r="F188" s="863">
        <f t="shared" si="15"/>
        <v>-399.96208680000024</v>
      </c>
      <c r="H188" s="707" t="s">
        <v>1033</v>
      </c>
      <c r="I188" s="865">
        <v>0.19</v>
      </c>
      <c r="J188" s="707">
        <v>15</v>
      </c>
      <c r="K188" s="865">
        <f t="shared" si="14"/>
        <v>2.85</v>
      </c>
      <c r="M188" s="707" t="s">
        <v>1110</v>
      </c>
      <c r="N188" s="707">
        <v>3.3000000000000002E-2</v>
      </c>
      <c r="O188" s="707">
        <v>15</v>
      </c>
      <c r="P188" s="707">
        <f t="shared" si="16"/>
        <v>0.495</v>
      </c>
    </row>
    <row r="189" spans="2:16">
      <c r="B189" s="867">
        <v>43293</v>
      </c>
      <c r="C189" s="869">
        <f t="shared" si="17"/>
        <v>139.13400000000004</v>
      </c>
      <c r="D189" s="714">
        <f t="shared" si="18"/>
        <v>-436.61600000000021</v>
      </c>
      <c r="E189" s="881">
        <v>0.91605000000000003</v>
      </c>
      <c r="F189" s="863">
        <f t="shared" si="15"/>
        <v>-399.96208680000024</v>
      </c>
      <c r="H189" s="707" t="s">
        <v>1030</v>
      </c>
      <c r="I189" s="865">
        <v>0.30499999999999999</v>
      </c>
      <c r="J189" s="707">
        <v>32</v>
      </c>
      <c r="K189" s="865">
        <f t="shared" si="14"/>
        <v>9.76</v>
      </c>
      <c r="M189" s="707" t="s">
        <v>1110</v>
      </c>
      <c r="N189" s="707">
        <v>3.3000000000000002E-2</v>
      </c>
      <c r="O189" s="707">
        <v>32</v>
      </c>
      <c r="P189" s="707">
        <f t="shared" si="16"/>
        <v>1.056</v>
      </c>
    </row>
    <row r="190" spans="2:16">
      <c r="B190" s="867">
        <v>43325</v>
      </c>
      <c r="C190" s="869">
        <f t="shared" si="17"/>
        <v>139.13400000000004</v>
      </c>
      <c r="D190" s="714">
        <f t="shared" si="18"/>
        <v>-436.61600000000021</v>
      </c>
      <c r="E190" s="881">
        <v>0.91605000000000003</v>
      </c>
      <c r="F190" s="863">
        <f t="shared" si="15"/>
        <v>-399.96208680000024</v>
      </c>
      <c r="H190" s="707" t="s">
        <v>1040</v>
      </c>
      <c r="I190" s="865">
        <v>9.6000000000000002E-2</v>
      </c>
      <c r="J190" s="707">
        <v>106</v>
      </c>
      <c r="K190" s="865">
        <f t="shared" si="14"/>
        <v>10.176</v>
      </c>
      <c r="M190" s="707" t="s">
        <v>1111</v>
      </c>
      <c r="N190" s="707">
        <v>3.3000000000000002E-2</v>
      </c>
      <c r="O190" s="707">
        <v>106</v>
      </c>
      <c r="P190" s="707">
        <f t="shared" si="16"/>
        <v>3.4980000000000002</v>
      </c>
    </row>
    <row r="191" spans="2:16">
      <c r="B191" s="867">
        <v>43357</v>
      </c>
      <c r="C191" s="869">
        <f t="shared" si="17"/>
        <v>139.13400000000004</v>
      </c>
      <c r="D191" s="714">
        <f t="shared" si="18"/>
        <v>-436.61600000000021</v>
      </c>
      <c r="E191" s="881">
        <v>0.91605000000000003</v>
      </c>
      <c r="F191" s="863">
        <f t="shared" si="15"/>
        <v>-399.96208680000024</v>
      </c>
      <c r="H191" s="707" t="s">
        <v>1042</v>
      </c>
      <c r="I191" s="865">
        <v>0.13</v>
      </c>
      <c r="J191" s="707">
        <v>3</v>
      </c>
      <c r="K191" s="865">
        <f t="shared" si="14"/>
        <v>0.39</v>
      </c>
      <c r="M191" s="707" t="s">
        <v>1111</v>
      </c>
      <c r="N191" s="707">
        <v>3.3000000000000002E-2</v>
      </c>
      <c r="O191" s="707">
        <v>3</v>
      </c>
      <c r="P191" s="707">
        <f t="shared" si="16"/>
        <v>9.9000000000000005E-2</v>
      </c>
    </row>
    <row r="192" spans="2:16">
      <c r="B192" s="867">
        <v>43389</v>
      </c>
      <c r="C192" s="869">
        <f t="shared" si="17"/>
        <v>139.13400000000004</v>
      </c>
      <c r="D192" s="714">
        <f t="shared" si="18"/>
        <v>-436.61600000000021</v>
      </c>
      <c r="E192" s="881">
        <v>0.91605000000000003</v>
      </c>
      <c r="F192" s="863">
        <f t="shared" si="15"/>
        <v>-399.96208680000024</v>
      </c>
      <c r="H192" s="707" t="s">
        <v>1033</v>
      </c>
      <c r="I192" s="865">
        <v>0.19</v>
      </c>
      <c r="J192" s="707">
        <v>39</v>
      </c>
      <c r="K192" s="865">
        <f t="shared" si="14"/>
        <v>7.41</v>
      </c>
      <c r="M192" s="707" t="s">
        <v>1111</v>
      </c>
      <c r="N192" s="707">
        <v>3.3000000000000002E-2</v>
      </c>
      <c r="O192" s="707">
        <v>39</v>
      </c>
      <c r="P192" s="707">
        <f t="shared" si="16"/>
        <v>1.2870000000000001</v>
      </c>
    </row>
    <row r="193" spans="2:16">
      <c r="B193" s="867">
        <v>43421</v>
      </c>
      <c r="C193" s="869">
        <f t="shared" si="17"/>
        <v>139.13400000000004</v>
      </c>
      <c r="D193" s="714">
        <f t="shared" si="18"/>
        <v>-436.61600000000021</v>
      </c>
      <c r="E193" s="881">
        <v>0.91605000000000003</v>
      </c>
      <c r="F193" s="863">
        <f t="shared" si="15"/>
        <v>-399.96208680000024</v>
      </c>
      <c r="H193" s="707" t="s">
        <v>1030</v>
      </c>
      <c r="I193" s="865">
        <v>0.30499999999999999</v>
      </c>
      <c r="J193" s="707">
        <v>1</v>
      </c>
      <c r="K193" s="865">
        <f t="shared" si="14"/>
        <v>0.30499999999999999</v>
      </c>
      <c r="M193" s="707" t="s">
        <v>1111</v>
      </c>
      <c r="N193" s="707">
        <v>3.3000000000000002E-2</v>
      </c>
      <c r="O193" s="707">
        <v>1</v>
      </c>
      <c r="P193" s="707">
        <f t="shared" si="16"/>
        <v>3.3000000000000002E-2</v>
      </c>
    </row>
    <row r="194" spans="2:16">
      <c r="B194" s="867">
        <v>43453</v>
      </c>
      <c r="C194" s="869">
        <f t="shared" si="17"/>
        <v>139.13400000000004</v>
      </c>
      <c r="D194" s="714">
        <f t="shared" si="18"/>
        <v>-436.61600000000021</v>
      </c>
      <c r="E194" s="881">
        <v>0.91605000000000003</v>
      </c>
      <c r="F194" s="863">
        <f t="shared" si="15"/>
        <v>-399.96208680000024</v>
      </c>
      <c r="H194" s="707" t="s">
        <v>1033</v>
      </c>
      <c r="I194" s="707">
        <v>0.19</v>
      </c>
      <c r="J194" s="707">
        <v>1</v>
      </c>
      <c r="K194" s="865">
        <f t="shared" si="14"/>
        <v>0.19</v>
      </c>
      <c r="M194" s="707" t="s">
        <v>1112</v>
      </c>
      <c r="N194" s="707">
        <v>3.5000000000000003E-2</v>
      </c>
      <c r="O194" s="707">
        <v>1</v>
      </c>
      <c r="P194" s="707">
        <f t="shared" si="16"/>
        <v>3.5000000000000003E-2</v>
      </c>
    </row>
    <row r="195" spans="2:16">
      <c r="B195" s="715" t="s">
        <v>26</v>
      </c>
      <c r="C195" s="870"/>
      <c r="D195" s="714"/>
      <c r="E195" s="716"/>
      <c r="F195" s="864">
        <f>SUM(F184:F194)</f>
        <v>-4399.5829548000029</v>
      </c>
      <c r="H195" s="707" t="s">
        <v>1030</v>
      </c>
      <c r="I195" s="707">
        <v>0.30499999999999999</v>
      </c>
      <c r="J195" s="707">
        <v>23</v>
      </c>
      <c r="K195" s="865">
        <f t="shared" si="14"/>
        <v>7.0149999999999997</v>
      </c>
      <c r="M195" s="707" t="s">
        <v>1112</v>
      </c>
      <c r="N195" s="707">
        <v>3.5000000000000003E-2</v>
      </c>
      <c r="O195" s="707">
        <v>23</v>
      </c>
      <c r="P195" s="707">
        <f t="shared" si="16"/>
        <v>0.80500000000000005</v>
      </c>
    </row>
    <row r="196" spans="2:16">
      <c r="B196" s="867" t="s">
        <v>1039</v>
      </c>
      <c r="C196" s="870"/>
      <c r="D196" s="871"/>
      <c r="E196" s="716"/>
      <c r="F196" s="864">
        <f>F195/11*12</f>
        <v>-4799.5450416000031</v>
      </c>
      <c r="H196" s="707" t="s">
        <v>1033</v>
      </c>
      <c r="I196" s="707">
        <v>0.19</v>
      </c>
      <c r="J196" s="707">
        <v>3</v>
      </c>
      <c r="K196" s="865">
        <f t="shared" si="14"/>
        <v>0.57000000000000006</v>
      </c>
      <c r="M196" s="707" t="s">
        <v>1113</v>
      </c>
      <c r="N196" s="707">
        <v>3.5000000000000003E-2</v>
      </c>
      <c r="O196" s="707">
        <v>3</v>
      </c>
      <c r="P196" s="707">
        <f t="shared" si="16"/>
        <v>0.10500000000000001</v>
      </c>
    </row>
    <row r="197" spans="2:16">
      <c r="B197" s="708" t="s">
        <v>1137</v>
      </c>
      <c r="C197" s="870"/>
      <c r="D197" s="871"/>
      <c r="E197" s="716"/>
      <c r="F197" s="864">
        <f>$F$196</f>
        <v>-4799.5450416000031</v>
      </c>
      <c r="H197" s="707" t="s">
        <v>1030</v>
      </c>
      <c r="I197" s="707">
        <v>0.30499999999999999</v>
      </c>
      <c r="J197" s="707">
        <v>53</v>
      </c>
      <c r="K197" s="865">
        <f t="shared" si="14"/>
        <v>16.164999999999999</v>
      </c>
      <c r="M197" s="707" t="s">
        <v>1113</v>
      </c>
      <c r="N197" s="707">
        <v>3.5000000000000003E-2</v>
      </c>
      <c r="O197" s="707">
        <v>53</v>
      </c>
      <c r="P197" s="707">
        <f t="shared" si="16"/>
        <v>1.8550000000000002</v>
      </c>
    </row>
    <row r="198" spans="2:16">
      <c r="B198" s="708" t="s">
        <v>1165</v>
      </c>
      <c r="C198" s="870"/>
      <c r="D198" s="871"/>
      <c r="E198" s="716"/>
      <c r="F198" s="864">
        <f t="shared" ref="F198:F207" si="19">$F$196</f>
        <v>-4799.5450416000031</v>
      </c>
      <c r="H198" s="707" t="s">
        <v>1040</v>
      </c>
      <c r="I198" s="707">
        <v>9.6000000000000002E-2</v>
      </c>
      <c r="J198" s="707">
        <v>19</v>
      </c>
      <c r="K198" s="865">
        <f t="shared" si="14"/>
        <v>1.8240000000000001</v>
      </c>
      <c r="M198" s="707" t="s">
        <v>1114</v>
      </c>
      <c r="N198" s="707">
        <v>3.6999999999999998E-2</v>
      </c>
      <c r="O198" s="707">
        <v>19</v>
      </c>
      <c r="P198" s="707">
        <f t="shared" si="16"/>
        <v>0.70299999999999996</v>
      </c>
    </row>
    <row r="199" spans="2:16">
      <c r="B199" s="708" t="s">
        <v>1241</v>
      </c>
      <c r="C199" s="870"/>
      <c r="D199" s="871"/>
      <c r="E199" s="716"/>
      <c r="F199" s="864">
        <f t="shared" si="19"/>
        <v>-4799.5450416000031</v>
      </c>
      <c r="H199" s="707" t="s">
        <v>1042</v>
      </c>
      <c r="I199" s="707">
        <v>0.13</v>
      </c>
      <c r="J199" s="707">
        <v>1</v>
      </c>
      <c r="K199" s="865">
        <f t="shared" si="14"/>
        <v>0.13</v>
      </c>
      <c r="M199" s="707" t="s">
        <v>1114</v>
      </c>
      <c r="N199" s="707">
        <v>3.6999999999999998E-2</v>
      </c>
      <c r="O199" s="707">
        <v>1</v>
      </c>
      <c r="P199" s="707">
        <f t="shared" si="16"/>
        <v>3.6999999999999998E-2</v>
      </c>
    </row>
    <row r="200" spans="2:16">
      <c r="B200" s="708" t="s">
        <v>1319</v>
      </c>
      <c r="C200" s="870"/>
      <c r="D200" s="871"/>
      <c r="E200" s="716"/>
      <c r="F200" s="864">
        <f t="shared" si="19"/>
        <v>-4799.5450416000031</v>
      </c>
      <c r="H200" s="707" t="s">
        <v>1033</v>
      </c>
      <c r="I200" s="707">
        <v>0.19</v>
      </c>
      <c r="J200" s="707">
        <v>11</v>
      </c>
      <c r="K200" s="865">
        <f t="shared" si="14"/>
        <v>2.09</v>
      </c>
      <c r="M200" s="707" t="s">
        <v>1115</v>
      </c>
      <c r="N200" s="707">
        <v>0.04</v>
      </c>
      <c r="O200" s="707">
        <v>11</v>
      </c>
      <c r="P200" s="707">
        <f t="shared" si="16"/>
        <v>0.44</v>
      </c>
    </row>
    <row r="201" spans="2:16">
      <c r="B201" s="708" t="s">
        <v>1320</v>
      </c>
      <c r="C201" s="870"/>
      <c r="D201" s="871"/>
      <c r="E201" s="716"/>
      <c r="F201" s="864">
        <f t="shared" si="19"/>
        <v>-4799.5450416000031</v>
      </c>
      <c r="H201" s="707" t="s">
        <v>1040</v>
      </c>
      <c r="I201" s="707">
        <v>9.6000000000000002E-2</v>
      </c>
      <c r="J201" s="707">
        <v>3</v>
      </c>
      <c r="K201" s="865">
        <f t="shared" si="14"/>
        <v>0.28800000000000003</v>
      </c>
      <c r="M201" s="707" t="s">
        <v>1116</v>
      </c>
      <c r="N201" s="707">
        <v>0.04</v>
      </c>
      <c r="O201" s="707">
        <v>3</v>
      </c>
      <c r="P201" s="707">
        <f t="shared" si="16"/>
        <v>0.12</v>
      </c>
    </row>
    <row r="202" spans="2:16">
      <c r="B202" s="708" t="s">
        <v>1321</v>
      </c>
      <c r="C202" s="870"/>
      <c r="D202" s="871"/>
      <c r="E202" s="716"/>
      <c r="F202" s="864">
        <f t="shared" si="19"/>
        <v>-4799.5450416000031</v>
      </c>
      <c r="H202" s="707" t="s">
        <v>1033</v>
      </c>
      <c r="I202" s="707">
        <v>0.19</v>
      </c>
      <c r="J202" s="707">
        <v>59</v>
      </c>
      <c r="K202" s="865">
        <f t="shared" si="14"/>
        <v>11.21</v>
      </c>
      <c r="M202" s="707" t="s">
        <v>1116</v>
      </c>
      <c r="N202" s="707">
        <v>0.04</v>
      </c>
      <c r="O202" s="707">
        <v>59</v>
      </c>
      <c r="P202" s="707">
        <f t="shared" si="16"/>
        <v>2.36</v>
      </c>
    </row>
    <row r="203" spans="2:16">
      <c r="B203" s="708" t="s">
        <v>1322</v>
      </c>
      <c r="C203" s="870"/>
      <c r="D203" s="871"/>
      <c r="E203" s="716"/>
      <c r="F203" s="864">
        <f t="shared" si="19"/>
        <v>-4799.5450416000031</v>
      </c>
      <c r="H203" s="707" t="s">
        <v>1030</v>
      </c>
      <c r="I203" s="707">
        <v>0.30499999999999999</v>
      </c>
      <c r="J203" s="707">
        <v>1</v>
      </c>
      <c r="K203" s="865">
        <f t="shared" si="14"/>
        <v>0.30499999999999999</v>
      </c>
      <c r="M203" s="707" t="s">
        <v>1116</v>
      </c>
      <c r="N203" s="707">
        <v>0.04</v>
      </c>
      <c r="O203" s="707">
        <v>1</v>
      </c>
      <c r="P203" s="707">
        <f t="shared" si="16"/>
        <v>0.04</v>
      </c>
    </row>
    <row r="204" spans="2:16">
      <c r="B204" s="708" t="s">
        <v>1323</v>
      </c>
      <c r="C204" s="870"/>
      <c r="D204" s="871"/>
      <c r="E204" s="716"/>
      <c r="F204" s="864">
        <f t="shared" si="19"/>
        <v>-4799.5450416000031</v>
      </c>
      <c r="H204" s="707" t="s">
        <v>1040</v>
      </c>
      <c r="I204" s="707">
        <v>9.6000000000000002E-2</v>
      </c>
      <c r="J204" s="707">
        <v>4</v>
      </c>
      <c r="K204" s="865">
        <f t="shared" si="14"/>
        <v>0.38400000000000001</v>
      </c>
      <c r="M204" s="707" t="s">
        <v>1117</v>
      </c>
      <c r="N204" s="707">
        <v>0.04</v>
      </c>
      <c r="O204" s="707">
        <v>4</v>
      </c>
      <c r="P204" s="707">
        <f t="shared" si="16"/>
        <v>0.16</v>
      </c>
    </row>
    <row r="205" spans="2:16">
      <c r="B205" s="708" t="s">
        <v>1324</v>
      </c>
      <c r="C205" s="870"/>
      <c r="D205" s="871"/>
      <c r="E205" s="716"/>
      <c r="F205" s="864">
        <f t="shared" si="19"/>
        <v>-4799.5450416000031</v>
      </c>
      <c r="H205" s="707" t="s">
        <v>1033</v>
      </c>
      <c r="I205" s="707">
        <v>0.19</v>
      </c>
      <c r="J205" s="707">
        <v>37</v>
      </c>
      <c r="K205" s="865">
        <f t="shared" si="14"/>
        <v>7.03</v>
      </c>
      <c r="M205" s="707" t="s">
        <v>1117</v>
      </c>
      <c r="N205" s="707">
        <v>0.04</v>
      </c>
      <c r="O205" s="707">
        <v>37</v>
      </c>
      <c r="P205" s="707">
        <f t="shared" si="16"/>
        <v>1.48</v>
      </c>
    </row>
    <row r="206" spans="2:16">
      <c r="B206" s="708" t="s">
        <v>1325</v>
      </c>
      <c r="C206" s="870"/>
      <c r="D206" s="871"/>
      <c r="E206" s="716"/>
      <c r="F206" s="864">
        <f t="shared" si="19"/>
        <v>-4799.5450416000031</v>
      </c>
      <c r="H206" s="707" t="s">
        <v>1040</v>
      </c>
      <c r="I206" s="707">
        <v>9.6000000000000002E-2</v>
      </c>
      <c r="J206" s="707">
        <v>33</v>
      </c>
      <c r="K206" s="865">
        <f t="shared" si="14"/>
        <v>3.1680000000000001</v>
      </c>
      <c r="M206" s="707" t="s">
        <v>1118</v>
      </c>
      <c r="N206" s="707">
        <v>0.04</v>
      </c>
      <c r="O206" s="707">
        <v>33</v>
      </c>
      <c r="P206" s="707">
        <f t="shared" si="16"/>
        <v>1.32</v>
      </c>
    </row>
    <row r="207" spans="2:16">
      <c r="B207" s="708" t="s">
        <v>1326</v>
      </c>
      <c r="C207" s="870"/>
      <c r="D207" s="871"/>
      <c r="E207" s="716"/>
      <c r="F207" s="864">
        <f t="shared" si="19"/>
        <v>-4799.5450416000031</v>
      </c>
      <c r="H207" s="707" t="s">
        <v>1042</v>
      </c>
      <c r="I207" s="707">
        <v>0.13</v>
      </c>
      <c r="J207" s="707">
        <v>1</v>
      </c>
      <c r="K207" s="865">
        <f t="shared" si="14"/>
        <v>0.13</v>
      </c>
      <c r="M207" s="707" t="s">
        <v>1118</v>
      </c>
      <c r="N207" s="707">
        <v>0.04</v>
      </c>
      <c r="O207" s="707">
        <v>1</v>
      </c>
      <c r="P207" s="707">
        <f t="shared" si="16"/>
        <v>0.04</v>
      </c>
    </row>
    <row r="208" spans="2:16">
      <c r="B208" s="715"/>
      <c r="C208" s="870"/>
      <c r="D208" s="871"/>
      <c r="E208" s="716"/>
      <c r="F208" s="864"/>
      <c r="H208" s="707" t="s">
        <v>1033</v>
      </c>
      <c r="I208" s="707">
        <v>0.19</v>
      </c>
      <c r="J208" s="707">
        <v>180</v>
      </c>
      <c r="K208" s="865">
        <f t="shared" si="14"/>
        <v>34.200000000000003</v>
      </c>
      <c r="M208" s="707" t="s">
        <v>1118</v>
      </c>
      <c r="N208" s="707">
        <v>0.04</v>
      </c>
      <c r="O208" s="707">
        <v>180</v>
      </c>
      <c r="P208" s="707">
        <f t="shared" si="16"/>
        <v>7.2</v>
      </c>
    </row>
    <row r="209" spans="2:16">
      <c r="B209" s="715"/>
      <c r="C209" s="870"/>
      <c r="D209" s="871"/>
      <c r="E209" s="716"/>
      <c r="F209" s="864"/>
      <c r="H209" s="707" t="s">
        <v>1030</v>
      </c>
      <c r="I209" s="707">
        <v>0.30499999999999999</v>
      </c>
      <c r="J209" s="707">
        <v>36</v>
      </c>
      <c r="K209" s="865">
        <f t="shared" si="14"/>
        <v>10.98</v>
      </c>
      <c r="M209" s="707" t="s">
        <v>1118</v>
      </c>
      <c r="N209" s="707">
        <v>0.04</v>
      </c>
      <c r="O209" s="707">
        <v>36</v>
      </c>
      <c r="P209" s="707">
        <f t="shared" si="16"/>
        <v>1.44</v>
      </c>
    </row>
    <row r="210" spans="2:16">
      <c r="B210" s="715"/>
      <c r="C210" s="870"/>
      <c r="D210" s="871"/>
      <c r="E210" s="716"/>
      <c r="F210" s="864"/>
      <c r="H210" s="707" t="s">
        <v>1040</v>
      </c>
      <c r="I210" s="707">
        <v>9.6000000000000002E-2</v>
      </c>
      <c r="J210" s="707">
        <v>90</v>
      </c>
      <c r="K210" s="865">
        <f t="shared" si="14"/>
        <v>8.64</v>
      </c>
      <c r="M210" s="707" t="s">
        <v>1119</v>
      </c>
      <c r="N210" s="707">
        <v>0.04</v>
      </c>
      <c r="O210" s="707">
        <v>90</v>
      </c>
      <c r="P210" s="707">
        <f t="shared" si="16"/>
        <v>3.6</v>
      </c>
    </row>
    <row r="211" spans="2:16">
      <c r="B211" s="715"/>
      <c r="C211" s="870"/>
      <c r="D211" s="871"/>
      <c r="E211" s="716"/>
      <c r="F211" s="864"/>
      <c r="H211" s="707" t="s">
        <v>1033</v>
      </c>
      <c r="I211" s="707">
        <v>0.19</v>
      </c>
      <c r="J211" s="707">
        <v>11</v>
      </c>
      <c r="K211" s="865">
        <f t="shared" si="14"/>
        <v>2.09</v>
      </c>
      <c r="M211" s="707" t="s">
        <v>1119</v>
      </c>
      <c r="N211" s="707">
        <v>0.04</v>
      </c>
      <c r="O211" s="707">
        <v>11</v>
      </c>
      <c r="P211" s="707">
        <f t="shared" si="16"/>
        <v>0.44</v>
      </c>
    </row>
    <row r="212" spans="2:16">
      <c r="B212" s="715"/>
      <c r="C212" s="870"/>
      <c r="D212" s="871"/>
      <c r="E212" s="716"/>
      <c r="F212" s="864"/>
      <c r="H212" s="707" t="s">
        <v>1030</v>
      </c>
      <c r="I212" s="707">
        <v>0.30499999999999999</v>
      </c>
      <c r="J212" s="707">
        <v>2</v>
      </c>
      <c r="K212" s="865">
        <f t="shared" si="14"/>
        <v>0.61</v>
      </c>
      <c r="M212" s="707" t="s">
        <v>1119</v>
      </c>
      <c r="N212" s="707">
        <v>0.04</v>
      </c>
      <c r="O212" s="707">
        <v>2</v>
      </c>
      <c r="P212" s="707">
        <f t="shared" si="16"/>
        <v>0.08</v>
      </c>
    </row>
    <row r="213" spans="2:16">
      <c r="B213" s="715"/>
      <c r="C213" s="870"/>
      <c r="D213" s="871"/>
      <c r="E213" s="716"/>
      <c r="F213" s="864"/>
      <c r="H213" s="707" t="s">
        <v>1040</v>
      </c>
      <c r="I213" s="707">
        <v>9.6000000000000002E-2</v>
      </c>
      <c r="J213" s="707">
        <v>20</v>
      </c>
      <c r="K213" s="865">
        <f t="shared" si="14"/>
        <v>1.92</v>
      </c>
      <c r="M213" s="707" t="s">
        <v>1120</v>
      </c>
      <c r="N213" s="707">
        <v>0.04</v>
      </c>
      <c r="O213" s="707">
        <v>20</v>
      </c>
      <c r="P213" s="707">
        <f t="shared" si="16"/>
        <v>0.8</v>
      </c>
    </row>
    <row r="214" spans="2:16">
      <c r="B214" s="715"/>
      <c r="C214" s="870"/>
      <c r="D214" s="871"/>
      <c r="E214" s="716"/>
      <c r="F214" s="864"/>
      <c r="H214" s="707" t="s">
        <v>1033</v>
      </c>
      <c r="I214" s="707">
        <v>0.19</v>
      </c>
      <c r="J214" s="707">
        <v>50</v>
      </c>
      <c r="K214" s="865">
        <f t="shared" si="14"/>
        <v>9.5</v>
      </c>
      <c r="M214" s="707" t="s">
        <v>1120</v>
      </c>
      <c r="N214" s="707">
        <v>0.04</v>
      </c>
      <c r="O214" s="707">
        <v>50</v>
      </c>
      <c r="P214" s="707">
        <f t="shared" si="16"/>
        <v>2</v>
      </c>
    </row>
    <row r="215" spans="2:16">
      <c r="B215" s="715"/>
      <c r="C215" s="870"/>
      <c r="D215" s="871"/>
      <c r="E215" s="716"/>
      <c r="F215" s="864"/>
      <c r="H215" s="707" t="s">
        <v>1030</v>
      </c>
      <c r="I215" s="707">
        <v>0.30499999999999999</v>
      </c>
      <c r="J215" s="707">
        <v>6</v>
      </c>
      <c r="K215" s="865">
        <f t="shared" si="14"/>
        <v>1.83</v>
      </c>
      <c r="M215" s="707" t="s">
        <v>1120</v>
      </c>
      <c r="N215" s="707">
        <v>0.04</v>
      </c>
      <c r="O215" s="707">
        <v>6</v>
      </c>
      <c r="P215" s="707">
        <f t="shared" si="16"/>
        <v>0.24</v>
      </c>
    </row>
    <row r="216" spans="2:16">
      <c r="B216" s="715"/>
      <c r="C216" s="870"/>
      <c r="D216" s="871"/>
      <c r="E216" s="716"/>
      <c r="F216" s="864"/>
      <c r="H216" s="707" t="s">
        <v>1040</v>
      </c>
      <c r="I216" s="707">
        <v>9.6000000000000002E-2</v>
      </c>
      <c r="J216" s="707">
        <v>83</v>
      </c>
      <c r="K216" s="865">
        <f t="shared" si="14"/>
        <v>7.968</v>
      </c>
      <c r="M216" s="707" t="s">
        <v>1121</v>
      </c>
      <c r="N216" s="707">
        <v>4.3999999999999997E-2</v>
      </c>
      <c r="O216" s="707">
        <v>83</v>
      </c>
      <c r="P216" s="707">
        <f t="shared" si="16"/>
        <v>3.6519999999999997</v>
      </c>
    </row>
    <row r="217" spans="2:16">
      <c r="B217" s="715"/>
      <c r="C217" s="870"/>
      <c r="D217" s="871"/>
      <c r="E217" s="716"/>
      <c r="F217" s="864"/>
      <c r="H217" s="707" t="s">
        <v>1042</v>
      </c>
      <c r="I217" s="707">
        <v>0.13</v>
      </c>
      <c r="J217" s="707">
        <v>3</v>
      </c>
      <c r="K217" s="865">
        <f t="shared" si="14"/>
        <v>0.39</v>
      </c>
      <c r="M217" s="707" t="s">
        <v>1121</v>
      </c>
      <c r="N217" s="707">
        <v>4.3999999999999997E-2</v>
      </c>
      <c r="O217" s="707">
        <v>3</v>
      </c>
      <c r="P217" s="707">
        <f t="shared" si="16"/>
        <v>0.13200000000000001</v>
      </c>
    </row>
    <row r="218" spans="2:16">
      <c r="B218" s="715"/>
      <c r="C218" s="870"/>
      <c r="D218" s="871"/>
      <c r="E218" s="716"/>
      <c r="F218" s="864"/>
      <c r="H218" s="707" t="s">
        <v>1033</v>
      </c>
      <c r="I218" s="707">
        <v>0.19</v>
      </c>
      <c r="J218" s="707">
        <v>88</v>
      </c>
      <c r="K218" s="865">
        <f t="shared" si="14"/>
        <v>16.72</v>
      </c>
      <c r="M218" s="707" t="s">
        <v>1121</v>
      </c>
      <c r="N218" s="707">
        <v>4.3999999999999997E-2</v>
      </c>
      <c r="O218" s="707">
        <v>88</v>
      </c>
      <c r="P218" s="707">
        <f t="shared" si="16"/>
        <v>3.8719999999999999</v>
      </c>
    </row>
    <row r="219" spans="2:16">
      <c r="B219" s="715"/>
      <c r="C219" s="870"/>
      <c r="D219" s="871"/>
      <c r="E219" s="716"/>
      <c r="F219" s="864"/>
      <c r="H219" s="707" t="s">
        <v>1030</v>
      </c>
      <c r="I219" s="707">
        <v>0.30499999999999999</v>
      </c>
      <c r="J219" s="707">
        <v>31</v>
      </c>
      <c r="K219" s="865">
        <f t="shared" si="14"/>
        <v>9.4550000000000001</v>
      </c>
      <c r="M219" s="707" t="s">
        <v>1121</v>
      </c>
      <c r="N219" s="707">
        <v>4.3999999999999997E-2</v>
      </c>
      <c r="O219" s="707">
        <v>31</v>
      </c>
      <c r="P219" s="707">
        <f t="shared" si="16"/>
        <v>1.3639999999999999</v>
      </c>
    </row>
    <row r="220" spans="2:16">
      <c r="B220" s="715"/>
      <c r="C220" s="870"/>
      <c r="D220" s="871"/>
      <c r="E220" s="716"/>
      <c r="F220" s="864"/>
      <c r="H220" s="707" t="s">
        <v>1040</v>
      </c>
      <c r="I220" s="707">
        <v>9.6000000000000002E-2</v>
      </c>
      <c r="J220" s="707">
        <v>2354</v>
      </c>
      <c r="K220" s="865">
        <f t="shared" si="14"/>
        <v>225.98400000000001</v>
      </c>
      <c r="M220" s="707" t="s">
        <v>1044</v>
      </c>
      <c r="N220" s="707">
        <v>2.7E-2</v>
      </c>
      <c r="O220" s="707">
        <v>2354</v>
      </c>
      <c r="P220" s="707">
        <f t="shared" si="16"/>
        <v>63.558</v>
      </c>
    </row>
    <row r="221" spans="2:16">
      <c r="B221" s="715"/>
      <c r="C221" s="870"/>
      <c r="D221" s="871"/>
      <c r="E221" s="716"/>
      <c r="F221" s="864"/>
      <c r="H221" s="707" t="s">
        <v>1040</v>
      </c>
      <c r="I221" s="707">
        <v>9.6000000000000002E-2</v>
      </c>
      <c r="J221" s="707">
        <v>1</v>
      </c>
      <c r="K221" s="865">
        <f t="shared" si="14"/>
        <v>9.6000000000000002E-2</v>
      </c>
      <c r="M221" s="707" t="s">
        <v>1044</v>
      </c>
      <c r="N221" s="707">
        <v>2.7E-2</v>
      </c>
      <c r="O221" s="707">
        <v>1</v>
      </c>
      <c r="P221" s="707">
        <f t="shared" si="16"/>
        <v>2.7E-2</v>
      </c>
    </row>
    <row r="222" spans="2:16">
      <c r="B222" s="715"/>
      <c r="C222" s="870"/>
      <c r="D222" s="871"/>
      <c r="E222" s="716"/>
      <c r="F222" s="864"/>
      <c r="H222" s="707" t="s">
        <v>1042</v>
      </c>
      <c r="I222" s="707">
        <v>0.13</v>
      </c>
      <c r="J222" s="707">
        <v>13</v>
      </c>
      <c r="K222" s="865">
        <f t="shared" si="14"/>
        <v>1.69</v>
      </c>
      <c r="M222" s="707" t="s">
        <v>1044</v>
      </c>
      <c r="N222" s="707">
        <v>2.7E-2</v>
      </c>
      <c r="O222" s="707">
        <v>13</v>
      </c>
      <c r="P222" s="707">
        <f t="shared" si="16"/>
        <v>0.35099999999999998</v>
      </c>
    </row>
    <row r="223" spans="2:16">
      <c r="B223" s="715"/>
      <c r="C223" s="870"/>
      <c r="D223" s="871"/>
      <c r="E223" s="716"/>
      <c r="F223" s="864"/>
      <c r="H223" s="707" t="s">
        <v>1033</v>
      </c>
      <c r="I223" s="707">
        <v>0.19</v>
      </c>
      <c r="J223" s="707">
        <v>90</v>
      </c>
      <c r="K223" s="865">
        <f t="shared" si="14"/>
        <v>17.100000000000001</v>
      </c>
      <c r="M223" s="707" t="s">
        <v>1044</v>
      </c>
      <c r="N223" s="707">
        <v>2.7E-2</v>
      </c>
      <c r="O223" s="707">
        <v>90</v>
      </c>
      <c r="P223" s="707">
        <f t="shared" si="16"/>
        <v>2.4300000000000002</v>
      </c>
    </row>
    <row r="224" spans="2:16">
      <c r="B224" s="715"/>
      <c r="C224" s="870"/>
      <c r="D224" s="871"/>
      <c r="E224" s="716"/>
      <c r="F224" s="864"/>
      <c r="H224" s="707" t="s">
        <v>1030</v>
      </c>
      <c r="I224" s="707">
        <v>0.30499999999999999</v>
      </c>
      <c r="J224" s="707">
        <v>8</v>
      </c>
      <c r="K224" s="865">
        <f t="shared" si="14"/>
        <v>2.44</v>
      </c>
      <c r="M224" s="707" t="s">
        <v>1044</v>
      </c>
      <c r="N224" s="707">
        <v>2.7E-2</v>
      </c>
      <c r="O224" s="707">
        <v>8</v>
      </c>
      <c r="P224" s="707">
        <f t="shared" si="16"/>
        <v>0.216</v>
      </c>
    </row>
    <row r="225" spans="2:16">
      <c r="B225" s="715"/>
      <c r="C225" s="870"/>
      <c r="D225" s="871"/>
      <c r="E225" s="716"/>
      <c r="F225" s="864"/>
      <c r="H225" s="707" t="s">
        <v>1122</v>
      </c>
      <c r="I225" s="707">
        <v>0.13</v>
      </c>
      <c r="J225" s="707">
        <v>4</v>
      </c>
      <c r="K225" s="865">
        <f t="shared" si="14"/>
        <v>0.52</v>
      </c>
      <c r="M225" s="707" t="s">
        <v>1044</v>
      </c>
      <c r="N225" s="707">
        <v>2.7E-2</v>
      </c>
      <c r="O225" s="707">
        <v>4</v>
      </c>
      <c r="P225" s="707">
        <f t="shared" si="16"/>
        <v>0.108</v>
      </c>
    </row>
    <row r="226" spans="2:16">
      <c r="B226" s="715"/>
      <c r="C226" s="870"/>
      <c r="D226" s="871"/>
      <c r="E226" s="716"/>
      <c r="F226" s="864"/>
      <c r="H226" s="707" t="s">
        <v>1040</v>
      </c>
      <c r="I226" s="707">
        <v>9.6000000000000002E-2</v>
      </c>
      <c r="J226" s="707">
        <v>23</v>
      </c>
      <c r="K226" s="865">
        <f t="shared" si="14"/>
        <v>2.2080000000000002</v>
      </c>
      <c r="M226" s="707" t="s">
        <v>1123</v>
      </c>
      <c r="N226" s="707">
        <v>4.7E-2</v>
      </c>
      <c r="O226" s="707">
        <v>23</v>
      </c>
      <c r="P226" s="707">
        <f t="shared" si="16"/>
        <v>1.081</v>
      </c>
    </row>
    <row r="227" spans="2:16">
      <c r="B227" s="715"/>
      <c r="C227" s="870"/>
      <c r="D227" s="871"/>
      <c r="E227" s="716"/>
      <c r="F227" s="864"/>
      <c r="H227" s="707" t="s">
        <v>1033</v>
      </c>
      <c r="I227" s="707">
        <v>0.19</v>
      </c>
      <c r="J227" s="707">
        <v>7</v>
      </c>
      <c r="K227" s="865">
        <f t="shared" si="14"/>
        <v>1.33</v>
      </c>
      <c r="M227" s="707" t="s">
        <v>1123</v>
      </c>
      <c r="N227" s="707">
        <v>4.7E-2</v>
      </c>
      <c r="O227" s="707">
        <v>7</v>
      </c>
      <c r="P227" s="707">
        <f t="shared" si="16"/>
        <v>0.32900000000000001</v>
      </c>
    </row>
    <row r="228" spans="2:16">
      <c r="B228" s="715"/>
      <c r="C228" s="870"/>
      <c r="D228" s="871"/>
      <c r="E228" s="716"/>
      <c r="F228" s="864"/>
      <c r="H228" s="707" t="s">
        <v>1030</v>
      </c>
      <c r="I228" s="707">
        <v>0.30499999999999999</v>
      </c>
      <c r="J228" s="707">
        <v>27</v>
      </c>
      <c r="K228" s="865">
        <f t="shared" si="14"/>
        <v>8.2349999999999994</v>
      </c>
      <c r="M228" s="707" t="s">
        <v>1123</v>
      </c>
      <c r="N228" s="707">
        <v>4.7E-2</v>
      </c>
      <c r="O228" s="707">
        <v>27</v>
      </c>
      <c r="P228" s="707">
        <f t="shared" si="16"/>
        <v>1.2689999999999999</v>
      </c>
    </row>
    <row r="229" spans="2:16">
      <c r="B229" s="715"/>
      <c r="C229" s="870"/>
      <c r="D229" s="871"/>
      <c r="E229" s="716"/>
      <c r="F229" s="864"/>
      <c r="H229" s="707" t="s">
        <v>1033</v>
      </c>
      <c r="I229" s="707">
        <v>0.19</v>
      </c>
      <c r="J229" s="707">
        <v>14</v>
      </c>
      <c r="K229" s="865">
        <f t="shared" si="14"/>
        <v>2.66</v>
      </c>
      <c r="M229" s="707" t="s">
        <v>1124</v>
      </c>
      <c r="N229" s="707">
        <v>4.7E-2</v>
      </c>
      <c r="O229" s="707">
        <v>14</v>
      </c>
      <c r="P229" s="707">
        <f t="shared" si="16"/>
        <v>0.65800000000000003</v>
      </c>
    </row>
    <row r="230" spans="2:16">
      <c r="B230" s="715"/>
      <c r="C230" s="870"/>
      <c r="D230" s="871"/>
      <c r="E230" s="716"/>
      <c r="F230" s="864"/>
      <c r="H230" s="707" t="s">
        <v>1033</v>
      </c>
      <c r="I230" s="707">
        <v>0.19</v>
      </c>
      <c r="J230" s="707">
        <v>36</v>
      </c>
      <c r="K230" s="865">
        <f t="shared" si="14"/>
        <v>6.84</v>
      </c>
      <c r="M230" s="707" t="s">
        <v>1125</v>
      </c>
      <c r="N230" s="707">
        <v>4.9000000000000002E-2</v>
      </c>
      <c r="O230" s="707">
        <v>36</v>
      </c>
      <c r="P230" s="707">
        <f t="shared" si="16"/>
        <v>1.764</v>
      </c>
    </row>
    <row r="231" spans="2:16">
      <c r="B231" s="715"/>
      <c r="C231" s="870"/>
      <c r="D231" s="871"/>
      <c r="E231" s="716"/>
      <c r="F231" s="864"/>
      <c r="H231" s="707" t="s">
        <v>1030</v>
      </c>
      <c r="I231" s="707">
        <v>0.30499999999999999</v>
      </c>
      <c r="J231" s="707">
        <v>5</v>
      </c>
      <c r="K231" s="865">
        <f t="shared" si="14"/>
        <v>1.5249999999999999</v>
      </c>
      <c r="M231" s="707" t="s">
        <v>1125</v>
      </c>
      <c r="N231" s="707">
        <v>4.9000000000000002E-2</v>
      </c>
      <c r="O231" s="707">
        <v>5</v>
      </c>
      <c r="P231" s="707">
        <f t="shared" si="16"/>
        <v>0.245</v>
      </c>
    </row>
    <row r="232" spans="2:16">
      <c r="B232" s="715"/>
      <c r="C232" s="870"/>
      <c r="D232" s="871"/>
      <c r="E232" s="716"/>
      <c r="F232" s="864"/>
      <c r="H232" s="707" t="s">
        <v>1040</v>
      </c>
      <c r="I232" s="707">
        <v>9.6000000000000002E-2</v>
      </c>
      <c r="J232" s="707">
        <v>4</v>
      </c>
      <c r="K232" s="865">
        <f t="shared" si="14"/>
        <v>0.38400000000000001</v>
      </c>
      <c r="M232" s="707" t="s">
        <v>1126</v>
      </c>
      <c r="N232" s="707">
        <v>4.9000000000000002E-2</v>
      </c>
      <c r="O232" s="707">
        <v>4</v>
      </c>
      <c r="P232" s="707">
        <f t="shared" si="16"/>
        <v>0.19600000000000001</v>
      </c>
    </row>
    <row r="233" spans="2:16">
      <c r="B233" s="715"/>
      <c r="C233" s="870"/>
      <c r="D233" s="871"/>
      <c r="E233" s="716"/>
      <c r="F233" s="864"/>
      <c r="H233" s="707" t="s">
        <v>1033</v>
      </c>
      <c r="I233" s="707">
        <v>0.19</v>
      </c>
      <c r="J233" s="707">
        <v>6</v>
      </c>
      <c r="K233" s="865">
        <f t="shared" si="14"/>
        <v>1.1400000000000001</v>
      </c>
      <c r="M233" s="707" t="s">
        <v>1126</v>
      </c>
      <c r="N233" s="707">
        <v>4.9000000000000002E-2</v>
      </c>
      <c r="O233" s="707">
        <v>6</v>
      </c>
      <c r="P233" s="707">
        <f t="shared" si="16"/>
        <v>0.29400000000000004</v>
      </c>
    </row>
    <row r="234" spans="2:16">
      <c r="B234" s="715"/>
      <c r="C234" s="870"/>
      <c r="D234" s="871"/>
      <c r="E234" s="716"/>
      <c r="F234" s="864"/>
      <c r="H234" s="707" t="s">
        <v>1030</v>
      </c>
      <c r="I234" s="707">
        <v>0.30499999999999999</v>
      </c>
      <c r="J234" s="707">
        <v>5</v>
      </c>
      <c r="K234" s="865">
        <f t="shared" si="14"/>
        <v>1.5249999999999999</v>
      </c>
      <c r="M234" s="707" t="s">
        <v>1126</v>
      </c>
      <c r="N234" s="707">
        <v>4.9000000000000002E-2</v>
      </c>
      <c r="O234" s="707">
        <v>5</v>
      </c>
      <c r="P234" s="707">
        <f t="shared" si="16"/>
        <v>0.245</v>
      </c>
    </row>
    <row r="235" spans="2:16">
      <c r="B235" s="715"/>
      <c r="C235" s="870"/>
      <c r="D235" s="871"/>
      <c r="E235" s="716"/>
      <c r="F235" s="864"/>
      <c r="H235" s="707" t="s">
        <v>1032</v>
      </c>
      <c r="I235" s="707">
        <v>0.46</v>
      </c>
      <c r="J235" s="707">
        <v>1</v>
      </c>
      <c r="K235" s="865">
        <f t="shared" si="14"/>
        <v>0.46</v>
      </c>
      <c r="M235" s="707" t="s">
        <v>1126</v>
      </c>
      <c r="N235" s="707">
        <v>4.9000000000000002E-2</v>
      </c>
      <c r="O235" s="707">
        <v>1</v>
      </c>
      <c r="P235" s="707">
        <f t="shared" si="16"/>
        <v>4.9000000000000002E-2</v>
      </c>
    </row>
    <row r="236" spans="2:16">
      <c r="B236" s="715"/>
      <c r="C236" s="870"/>
      <c r="D236" s="871"/>
      <c r="E236" s="716"/>
      <c r="F236" s="864"/>
      <c r="H236" s="707" t="s">
        <v>1040</v>
      </c>
      <c r="I236" s="707">
        <v>9.6000000000000002E-2</v>
      </c>
      <c r="J236" s="707">
        <v>19</v>
      </c>
      <c r="K236" s="865">
        <f t="shared" si="14"/>
        <v>1.8240000000000001</v>
      </c>
      <c r="M236" s="707" t="s">
        <v>1127</v>
      </c>
      <c r="N236" s="707">
        <v>4.9000000000000002E-2</v>
      </c>
      <c r="O236" s="707">
        <v>19</v>
      </c>
      <c r="P236" s="707">
        <f t="shared" si="16"/>
        <v>0.93100000000000005</v>
      </c>
    </row>
    <row r="237" spans="2:16">
      <c r="B237" s="715"/>
      <c r="C237" s="870"/>
      <c r="D237" s="871"/>
      <c r="E237" s="716"/>
      <c r="F237" s="864"/>
      <c r="H237" s="707" t="s">
        <v>1033</v>
      </c>
      <c r="I237" s="707">
        <v>0.19</v>
      </c>
      <c r="J237" s="707">
        <v>165</v>
      </c>
      <c r="K237" s="865">
        <f t="shared" si="14"/>
        <v>31.35</v>
      </c>
      <c r="M237" s="707" t="s">
        <v>1127</v>
      </c>
      <c r="N237" s="707">
        <v>4.9000000000000002E-2</v>
      </c>
      <c r="O237" s="707">
        <v>165</v>
      </c>
      <c r="P237" s="707">
        <f t="shared" si="16"/>
        <v>8.0850000000000009</v>
      </c>
    </row>
    <row r="238" spans="2:16">
      <c r="B238" s="715"/>
      <c r="C238" s="870"/>
      <c r="D238" s="871"/>
      <c r="E238" s="716"/>
      <c r="F238" s="864"/>
      <c r="H238" s="707" t="s">
        <v>1030</v>
      </c>
      <c r="I238" s="707">
        <v>0.30499999999999999</v>
      </c>
      <c r="J238" s="707">
        <v>81</v>
      </c>
      <c r="K238" s="865">
        <f t="shared" si="14"/>
        <v>24.704999999999998</v>
      </c>
      <c r="M238" s="707" t="s">
        <v>1127</v>
      </c>
      <c r="N238" s="707">
        <v>4.9000000000000002E-2</v>
      </c>
      <c r="O238" s="707">
        <v>81</v>
      </c>
      <c r="P238" s="707">
        <f t="shared" si="16"/>
        <v>3.9690000000000003</v>
      </c>
    </row>
    <row r="239" spans="2:16">
      <c r="B239" s="715"/>
      <c r="C239" s="870"/>
      <c r="D239" s="871"/>
      <c r="E239" s="716"/>
      <c r="F239" s="864"/>
      <c r="H239" s="707" t="s">
        <v>1032</v>
      </c>
      <c r="I239" s="707">
        <v>0.46</v>
      </c>
      <c r="J239" s="707">
        <v>1</v>
      </c>
      <c r="K239" s="865">
        <f t="shared" si="14"/>
        <v>0.46</v>
      </c>
      <c r="M239" s="707" t="s">
        <v>1127</v>
      </c>
      <c r="N239" s="707">
        <v>4.9000000000000002E-2</v>
      </c>
      <c r="O239" s="707">
        <v>1</v>
      </c>
      <c r="P239" s="707">
        <f t="shared" si="16"/>
        <v>4.9000000000000002E-2</v>
      </c>
    </row>
    <row r="240" spans="2:16">
      <c r="B240" s="715"/>
      <c r="C240" s="870"/>
      <c r="D240" s="871"/>
      <c r="E240" s="716"/>
      <c r="F240" s="864"/>
      <c r="H240" s="707" t="s">
        <v>1033</v>
      </c>
      <c r="I240" s="707">
        <v>0.19</v>
      </c>
      <c r="J240" s="707">
        <v>19</v>
      </c>
      <c r="K240" s="865">
        <f t="shared" si="14"/>
        <v>3.61</v>
      </c>
      <c r="M240" s="707" t="s">
        <v>1128</v>
      </c>
      <c r="N240" s="707">
        <v>5.3999999999999999E-2</v>
      </c>
      <c r="O240" s="707">
        <v>19</v>
      </c>
      <c r="P240" s="707">
        <f t="shared" si="16"/>
        <v>1.026</v>
      </c>
    </row>
    <row r="241" spans="2:16">
      <c r="B241" s="715"/>
      <c r="C241" s="870"/>
      <c r="D241" s="871"/>
      <c r="E241" s="716"/>
      <c r="F241" s="864"/>
      <c r="H241" s="707" t="s">
        <v>1030</v>
      </c>
      <c r="I241" s="707">
        <v>0.30499999999999999</v>
      </c>
      <c r="J241" s="707">
        <v>16</v>
      </c>
      <c r="K241" s="865">
        <f t="shared" si="14"/>
        <v>4.88</v>
      </c>
      <c r="M241" s="707" t="s">
        <v>1128</v>
      </c>
      <c r="N241" s="707">
        <v>5.3999999999999999E-2</v>
      </c>
      <c r="O241" s="707">
        <v>16</v>
      </c>
      <c r="P241" s="707">
        <f t="shared" si="16"/>
        <v>0.86399999999999999</v>
      </c>
    </row>
    <row r="242" spans="2:16">
      <c r="B242" s="715"/>
      <c r="C242" s="870"/>
      <c r="D242" s="871"/>
      <c r="E242" s="716"/>
      <c r="F242" s="864"/>
      <c r="H242" s="707" t="s">
        <v>1033</v>
      </c>
      <c r="I242" s="707">
        <v>0.19</v>
      </c>
      <c r="J242" s="707">
        <v>2</v>
      </c>
      <c r="K242" s="865">
        <f t="shared" si="14"/>
        <v>0.38</v>
      </c>
      <c r="M242" s="707" t="s">
        <v>1129</v>
      </c>
      <c r="N242" s="707">
        <v>5.3999999999999999E-2</v>
      </c>
      <c r="O242" s="707">
        <v>2</v>
      </c>
      <c r="P242" s="707">
        <f t="shared" si="16"/>
        <v>0.108</v>
      </c>
    </row>
    <row r="243" spans="2:16">
      <c r="B243" s="715"/>
      <c r="C243" s="870"/>
      <c r="D243" s="871"/>
      <c r="E243" s="716"/>
      <c r="F243" s="864"/>
      <c r="H243" s="707" t="s">
        <v>1030</v>
      </c>
      <c r="I243" s="707">
        <v>0.30499999999999999</v>
      </c>
      <c r="J243" s="707">
        <v>6</v>
      </c>
      <c r="K243" s="865">
        <f t="shared" si="14"/>
        <v>1.83</v>
      </c>
      <c r="M243" s="707" t="s">
        <v>1129</v>
      </c>
      <c r="N243" s="707">
        <v>5.3999999999999999E-2</v>
      </c>
      <c r="O243" s="707">
        <v>6</v>
      </c>
      <c r="P243" s="707">
        <f t="shared" si="16"/>
        <v>0.32400000000000001</v>
      </c>
    </row>
    <row r="244" spans="2:16">
      <c r="B244" s="715"/>
      <c r="C244" s="870"/>
      <c r="D244" s="871"/>
      <c r="E244" s="716"/>
      <c r="F244" s="864"/>
      <c r="H244" s="707" t="s">
        <v>1032</v>
      </c>
      <c r="I244" s="707">
        <v>0.46</v>
      </c>
      <c r="J244" s="707">
        <v>1</v>
      </c>
      <c r="K244" s="865">
        <f t="shared" si="14"/>
        <v>0.46</v>
      </c>
      <c r="M244" s="707" t="s">
        <v>1129</v>
      </c>
      <c r="N244" s="707">
        <v>5.3999999999999999E-2</v>
      </c>
      <c r="O244" s="707">
        <v>1</v>
      </c>
      <c r="P244" s="707">
        <f t="shared" si="16"/>
        <v>5.3999999999999999E-2</v>
      </c>
    </row>
    <row r="245" spans="2:16">
      <c r="B245" s="715"/>
      <c r="C245" s="870"/>
      <c r="D245" s="871"/>
      <c r="E245" s="716"/>
      <c r="F245" s="864"/>
      <c r="H245" s="707" t="s">
        <v>1040</v>
      </c>
      <c r="I245" s="707">
        <v>9.6000000000000002E-2</v>
      </c>
      <c r="J245" s="707">
        <v>10</v>
      </c>
      <c r="K245" s="865">
        <f t="shared" si="14"/>
        <v>0.96</v>
      </c>
      <c r="M245" s="707" t="s">
        <v>1130</v>
      </c>
      <c r="N245" s="707">
        <v>5.3999999999999999E-2</v>
      </c>
      <c r="O245" s="707">
        <v>10</v>
      </c>
      <c r="P245" s="707">
        <f t="shared" si="16"/>
        <v>0.54</v>
      </c>
    </row>
    <row r="246" spans="2:16">
      <c r="B246" s="715"/>
      <c r="C246" s="870"/>
      <c r="D246" s="871"/>
      <c r="E246" s="716"/>
      <c r="F246" s="864"/>
      <c r="H246" s="707" t="s">
        <v>1033</v>
      </c>
      <c r="I246" s="707">
        <v>0.19</v>
      </c>
      <c r="J246" s="707">
        <v>59</v>
      </c>
      <c r="K246" s="865">
        <f t="shared" si="14"/>
        <v>11.21</v>
      </c>
      <c r="M246" s="707" t="s">
        <v>1130</v>
      </c>
      <c r="N246" s="707">
        <v>5.3999999999999999E-2</v>
      </c>
      <c r="O246" s="707">
        <v>59</v>
      </c>
      <c r="P246" s="707">
        <f t="shared" si="16"/>
        <v>3.1859999999999999</v>
      </c>
    </row>
    <row r="247" spans="2:16">
      <c r="B247" s="715"/>
      <c r="C247" s="870"/>
      <c r="D247" s="871"/>
      <c r="E247" s="716"/>
      <c r="F247" s="864"/>
      <c r="H247" s="707" t="s">
        <v>1030</v>
      </c>
      <c r="I247" s="707">
        <v>0.30499999999999999</v>
      </c>
      <c r="J247" s="707">
        <v>45</v>
      </c>
      <c r="K247" s="865">
        <f t="shared" ref="K247" si="20">I247*J247</f>
        <v>13.725</v>
      </c>
      <c r="M247" s="707" t="s">
        <v>1130</v>
      </c>
      <c r="N247" s="707">
        <v>5.3999999999999999E-2</v>
      </c>
      <c r="O247" s="707">
        <v>45</v>
      </c>
      <c r="P247" s="707">
        <f t="shared" si="16"/>
        <v>2.4300000000000002</v>
      </c>
    </row>
    <row r="248" spans="2:16">
      <c r="B248" s="715"/>
      <c r="C248" s="870"/>
      <c r="D248" s="871"/>
      <c r="E248" s="716"/>
      <c r="F248" s="864"/>
      <c r="H248" s="707"/>
      <c r="I248" s="707"/>
      <c r="J248" s="707"/>
      <c r="K248" s="865"/>
      <c r="M248" s="707"/>
      <c r="N248" s="707"/>
      <c r="O248" s="707"/>
      <c r="P248" s="707"/>
    </row>
    <row r="249" spans="2:16">
      <c r="H249" s="715" t="s">
        <v>26</v>
      </c>
      <c r="I249" s="716"/>
      <c r="J249" s="716">
        <f>SUM(J183:J248)</f>
        <v>4187</v>
      </c>
      <c r="K249" s="872">
        <f>SUM(K183:K248)</f>
        <v>575.75000000000023</v>
      </c>
      <c r="M249" s="715" t="s">
        <v>26</v>
      </c>
      <c r="N249" s="716"/>
      <c r="O249" s="716">
        <f>SUM(O183:O248)</f>
        <v>4187</v>
      </c>
      <c r="P249" s="713">
        <f>SUM(P183:P248)</f>
        <v>139.13400000000004</v>
      </c>
    </row>
    <row r="253" spans="2:16" ht="21">
      <c r="B253" s="861" t="s">
        <v>1131</v>
      </c>
    </row>
    <row r="255" spans="2:16" ht="21">
      <c r="B255" s="861" t="s">
        <v>1132</v>
      </c>
      <c r="C255" s="862"/>
      <c r="E255" s="862"/>
      <c r="F255" s="862"/>
      <c r="H255" s="861" t="s">
        <v>1133</v>
      </c>
    </row>
    <row r="256" spans="2:16">
      <c r="B256" s="1058" t="s">
        <v>667</v>
      </c>
      <c r="C256" s="1058"/>
      <c r="D256" s="1058"/>
      <c r="E256" s="1058"/>
      <c r="F256" s="1058"/>
      <c r="H256" s="12" t="s">
        <v>675</v>
      </c>
      <c r="M256" s="12" t="s">
        <v>676</v>
      </c>
    </row>
    <row r="257" spans="2:16" ht="45">
      <c r="B257" s="837" t="s">
        <v>62</v>
      </c>
      <c r="C257" s="837" t="s">
        <v>668</v>
      </c>
      <c r="D257" s="837" t="s">
        <v>669</v>
      </c>
      <c r="E257" s="837" t="s">
        <v>671</v>
      </c>
      <c r="F257" s="837" t="s">
        <v>670</v>
      </c>
      <c r="H257" s="837" t="s">
        <v>672</v>
      </c>
      <c r="I257" s="837" t="s">
        <v>673</v>
      </c>
      <c r="J257" s="837" t="s">
        <v>674</v>
      </c>
      <c r="K257" s="837" t="s">
        <v>668</v>
      </c>
      <c r="M257" s="837" t="s">
        <v>672</v>
      </c>
      <c r="N257" s="837" t="s">
        <v>673</v>
      </c>
      <c r="O257" s="837" t="s">
        <v>674</v>
      </c>
      <c r="P257" s="837" t="s">
        <v>668</v>
      </c>
    </row>
    <row r="258" spans="2:16" ht="18">
      <c r="B258" s="837"/>
      <c r="C258" s="837" t="s">
        <v>677</v>
      </c>
      <c r="D258" s="837" t="s">
        <v>678</v>
      </c>
      <c r="E258" s="837" t="s">
        <v>679</v>
      </c>
      <c r="F258" s="837" t="s">
        <v>680</v>
      </c>
      <c r="H258" s="837"/>
      <c r="I258" s="837" t="s">
        <v>681</v>
      </c>
      <c r="J258" s="837" t="s">
        <v>682</v>
      </c>
      <c r="K258" s="837" t="s">
        <v>683</v>
      </c>
      <c r="M258" s="837"/>
      <c r="N258" s="837" t="s">
        <v>684</v>
      </c>
      <c r="O258" s="837" t="s">
        <v>685</v>
      </c>
      <c r="P258" s="837" t="s">
        <v>686</v>
      </c>
    </row>
    <row r="259" spans="2:16">
      <c r="B259" s="867">
        <v>43466</v>
      </c>
      <c r="C259" s="712">
        <f>+K339</f>
        <v>1103.2500000000002</v>
      </c>
      <c r="D259" s="711"/>
      <c r="E259" s="881">
        <v>0.91605000000000003</v>
      </c>
      <c r="F259" s="707"/>
      <c r="H259" s="707" t="s">
        <v>1040</v>
      </c>
      <c r="I259" s="707">
        <v>0.09</v>
      </c>
      <c r="J259" s="707">
        <v>1</v>
      </c>
      <c r="K259" s="707">
        <f>I259*J259</f>
        <v>0.09</v>
      </c>
      <c r="M259" s="707" t="s">
        <v>1134</v>
      </c>
      <c r="N259" s="707">
        <v>0.112</v>
      </c>
      <c r="O259" s="707">
        <v>1</v>
      </c>
      <c r="P259" s="707">
        <f>N259*O259</f>
        <v>0.112</v>
      </c>
    </row>
    <row r="260" spans="2:16">
      <c r="B260" s="867">
        <v>43498</v>
      </c>
      <c r="C260" s="713">
        <f>P339</f>
        <v>321.68500000000012</v>
      </c>
      <c r="D260" s="714">
        <f>C260-$C$259</f>
        <v>-781.56500000000005</v>
      </c>
      <c r="E260" s="881">
        <v>0.91605000000000003</v>
      </c>
      <c r="F260" s="863">
        <f>D260*E260</f>
        <v>-715.95261825000011</v>
      </c>
      <c r="H260" s="707" t="s">
        <v>1040</v>
      </c>
      <c r="I260" s="707">
        <v>0.09</v>
      </c>
      <c r="J260" s="707">
        <v>1</v>
      </c>
      <c r="K260" s="707">
        <f t="shared" ref="K260:K323" si="21">I260*J260</f>
        <v>0.09</v>
      </c>
      <c r="M260" s="707" t="s">
        <v>1078</v>
      </c>
      <c r="N260" s="707">
        <v>6.0999999999999999E-2</v>
      </c>
      <c r="O260" s="707">
        <v>1</v>
      </c>
      <c r="P260" s="707">
        <f t="shared" ref="P260:P323" si="22">N260*O260</f>
        <v>6.0999999999999999E-2</v>
      </c>
    </row>
    <row r="261" spans="2:16">
      <c r="B261" s="867">
        <v>43530</v>
      </c>
      <c r="C261" s="869">
        <f t="shared" ref="C261:C270" si="23">C260</f>
        <v>321.68500000000012</v>
      </c>
      <c r="D261" s="714">
        <f t="shared" ref="D261:D270" si="24">C261-$C$259</f>
        <v>-781.56500000000005</v>
      </c>
      <c r="E261" s="881">
        <v>0.91605000000000003</v>
      </c>
      <c r="F261" s="863">
        <f t="shared" ref="F261:F270" si="25">D261*E261</f>
        <v>-715.95261825000011</v>
      </c>
      <c r="H261" s="707" t="s">
        <v>1040</v>
      </c>
      <c r="I261" s="707">
        <v>0.09</v>
      </c>
      <c r="J261" s="707">
        <v>8</v>
      </c>
      <c r="K261" s="707">
        <f t="shared" si="21"/>
        <v>0.72</v>
      </c>
      <c r="M261" s="707" t="s">
        <v>1080</v>
      </c>
      <c r="N261" s="707">
        <v>6.2E-2</v>
      </c>
      <c r="O261" s="707">
        <v>8</v>
      </c>
      <c r="P261" s="707">
        <f t="shared" si="22"/>
        <v>0.496</v>
      </c>
    </row>
    <row r="262" spans="2:16">
      <c r="B262" s="867">
        <v>43562</v>
      </c>
      <c r="C262" s="869">
        <f t="shared" si="23"/>
        <v>321.68500000000012</v>
      </c>
      <c r="D262" s="714">
        <f t="shared" si="24"/>
        <v>-781.56500000000005</v>
      </c>
      <c r="E262" s="881">
        <v>0.91605000000000003</v>
      </c>
      <c r="F262" s="863">
        <f t="shared" si="25"/>
        <v>-715.95261825000011</v>
      </c>
      <c r="H262" s="707" t="s">
        <v>1040</v>
      </c>
      <c r="I262" s="707">
        <v>0.09</v>
      </c>
      <c r="J262" s="707">
        <v>1</v>
      </c>
      <c r="K262" s="707">
        <f t="shared" si="21"/>
        <v>0.09</v>
      </c>
      <c r="M262" s="707" t="s">
        <v>1135</v>
      </c>
      <c r="N262" s="707">
        <v>6.2E-2</v>
      </c>
      <c r="O262" s="707">
        <v>1</v>
      </c>
      <c r="P262" s="707">
        <f t="shared" si="22"/>
        <v>6.2E-2</v>
      </c>
    </row>
    <row r="263" spans="2:16">
      <c r="B263" s="867">
        <v>43594</v>
      </c>
      <c r="C263" s="869">
        <f t="shared" si="23"/>
        <v>321.68500000000012</v>
      </c>
      <c r="D263" s="714">
        <f t="shared" si="24"/>
        <v>-781.56500000000005</v>
      </c>
      <c r="E263" s="881">
        <v>0.91605000000000003</v>
      </c>
      <c r="F263" s="863">
        <f t="shared" si="25"/>
        <v>-715.95261825000011</v>
      </c>
      <c r="H263" s="707" t="s">
        <v>1033</v>
      </c>
      <c r="I263" s="707">
        <v>0.19</v>
      </c>
      <c r="J263" s="707">
        <v>28</v>
      </c>
      <c r="K263" s="707">
        <f t="shared" si="21"/>
        <v>5.32</v>
      </c>
      <c r="M263" s="707" t="s">
        <v>1067</v>
      </c>
      <c r="N263" s="707">
        <v>0.107</v>
      </c>
      <c r="O263" s="707">
        <v>28</v>
      </c>
      <c r="P263" s="707">
        <f t="shared" si="22"/>
        <v>2.996</v>
      </c>
    </row>
    <row r="264" spans="2:16">
      <c r="B264" s="867">
        <v>43626</v>
      </c>
      <c r="C264" s="869">
        <f t="shared" si="23"/>
        <v>321.68500000000012</v>
      </c>
      <c r="D264" s="714">
        <f t="shared" si="24"/>
        <v>-781.56500000000005</v>
      </c>
      <c r="E264" s="881">
        <v>0.91605000000000003</v>
      </c>
      <c r="F264" s="863">
        <f t="shared" si="25"/>
        <v>-715.95261825000011</v>
      </c>
      <c r="H264" s="707" t="s">
        <v>1033</v>
      </c>
      <c r="I264" s="707">
        <v>0.19</v>
      </c>
      <c r="J264" s="707">
        <v>5</v>
      </c>
      <c r="K264" s="707">
        <f t="shared" si="21"/>
        <v>0.95</v>
      </c>
      <c r="M264" s="707" t="s">
        <v>1134</v>
      </c>
      <c r="N264" s="707">
        <v>0.112</v>
      </c>
      <c r="O264" s="707">
        <v>5</v>
      </c>
      <c r="P264" s="707">
        <f t="shared" si="22"/>
        <v>0.56000000000000005</v>
      </c>
    </row>
    <row r="265" spans="2:16">
      <c r="B265" s="867">
        <v>43658</v>
      </c>
      <c r="C265" s="869">
        <f t="shared" si="23"/>
        <v>321.68500000000012</v>
      </c>
      <c r="D265" s="714">
        <f t="shared" si="24"/>
        <v>-781.56500000000005</v>
      </c>
      <c r="E265" s="881">
        <v>0.91605000000000003</v>
      </c>
      <c r="F265" s="863">
        <f t="shared" si="25"/>
        <v>-715.95261825000011</v>
      </c>
      <c r="H265" s="707" t="s">
        <v>1033</v>
      </c>
      <c r="I265" s="707">
        <v>0.19</v>
      </c>
      <c r="J265" s="707">
        <v>4</v>
      </c>
      <c r="K265" s="707">
        <f t="shared" si="21"/>
        <v>0.76</v>
      </c>
      <c r="M265" s="707" t="s">
        <v>1136</v>
      </c>
      <c r="N265" s="707">
        <v>0.107</v>
      </c>
      <c r="O265" s="707">
        <v>4</v>
      </c>
      <c r="P265" s="707">
        <f t="shared" si="22"/>
        <v>0.42799999999999999</v>
      </c>
    </row>
    <row r="266" spans="2:16">
      <c r="B266" s="867">
        <v>43690</v>
      </c>
      <c r="C266" s="869">
        <f t="shared" si="23"/>
        <v>321.68500000000012</v>
      </c>
      <c r="D266" s="714">
        <f t="shared" si="24"/>
        <v>-781.56500000000005</v>
      </c>
      <c r="E266" s="881">
        <v>0.91605000000000003</v>
      </c>
      <c r="F266" s="863">
        <f t="shared" si="25"/>
        <v>-715.95261825000011</v>
      </c>
      <c r="H266" s="707" t="s">
        <v>1033</v>
      </c>
      <c r="I266" s="707">
        <v>0.19</v>
      </c>
      <c r="J266" s="707">
        <v>13</v>
      </c>
      <c r="K266" s="707">
        <f t="shared" si="21"/>
        <v>2.4700000000000002</v>
      </c>
      <c r="M266" s="707" t="s">
        <v>1069</v>
      </c>
      <c r="N266" s="707">
        <v>0.125</v>
      </c>
      <c r="O266" s="707">
        <v>13</v>
      </c>
      <c r="P266" s="707">
        <f t="shared" si="22"/>
        <v>1.625</v>
      </c>
    </row>
    <row r="267" spans="2:16">
      <c r="B267" s="867">
        <v>43722</v>
      </c>
      <c r="C267" s="869">
        <f t="shared" si="23"/>
        <v>321.68500000000012</v>
      </c>
      <c r="D267" s="714">
        <f t="shared" si="24"/>
        <v>-781.56500000000005</v>
      </c>
      <c r="E267" s="881">
        <v>0.91605000000000003</v>
      </c>
      <c r="F267" s="863">
        <f t="shared" si="25"/>
        <v>-715.95261825000011</v>
      </c>
      <c r="H267" s="707" t="s">
        <v>1033</v>
      </c>
      <c r="I267" s="707">
        <v>0.19</v>
      </c>
      <c r="J267" s="707">
        <v>8</v>
      </c>
      <c r="K267" s="707">
        <f t="shared" si="21"/>
        <v>1.52</v>
      </c>
      <c r="M267" s="707" t="s">
        <v>1070</v>
      </c>
      <c r="N267" s="707">
        <v>0.107</v>
      </c>
      <c r="O267" s="707">
        <v>8</v>
      </c>
      <c r="P267" s="707">
        <f t="shared" si="22"/>
        <v>0.85599999999999998</v>
      </c>
    </row>
    <row r="268" spans="2:16">
      <c r="B268" s="867">
        <v>43754</v>
      </c>
      <c r="C268" s="869">
        <f t="shared" si="23"/>
        <v>321.68500000000012</v>
      </c>
      <c r="D268" s="714">
        <f t="shared" si="24"/>
        <v>-781.56500000000005</v>
      </c>
      <c r="E268" s="881">
        <v>0.91605000000000003</v>
      </c>
      <c r="F268" s="863">
        <f t="shared" si="25"/>
        <v>-715.95261825000011</v>
      </c>
      <c r="H268" s="707" t="s">
        <v>1033</v>
      </c>
      <c r="I268" s="707">
        <v>0.19</v>
      </c>
      <c r="J268" s="707">
        <v>4</v>
      </c>
      <c r="K268" s="707">
        <f t="shared" si="21"/>
        <v>0.76</v>
      </c>
      <c r="M268" s="707" t="s">
        <v>1087</v>
      </c>
      <c r="N268" s="707">
        <v>0.112</v>
      </c>
      <c r="O268" s="707">
        <v>4</v>
      </c>
      <c r="P268" s="707">
        <f t="shared" si="22"/>
        <v>0.44800000000000001</v>
      </c>
    </row>
    <row r="269" spans="2:16">
      <c r="B269" s="867">
        <v>43786</v>
      </c>
      <c r="C269" s="869">
        <f t="shared" si="23"/>
        <v>321.68500000000012</v>
      </c>
      <c r="D269" s="714">
        <f t="shared" si="24"/>
        <v>-781.56500000000005</v>
      </c>
      <c r="E269" s="881">
        <v>0.91605000000000003</v>
      </c>
      <c r="F269" s="863">
        <f t="shared" si="25"/>
        <v>-715.95261825000011</v>
      </c>
      <c r="H269" s="707" t="s">
        <v>1033</v>
      </c>
      <c r="I269" s="707">
        <v>0.19</v>
      </c>
      <c r="J269" s="707">
        <v>2</v>
      </c>
      <c r="K269" s="707">
        <f t="shared" si="21"/>
        <v>0.38</v>
      </c>
      <c r="M269" s="707" t="s">
        <v>1071</v>
      </c>
      <c r="N269" s="707">
        <v>0.125</v>
      </c>
      <c r="O269" s="707">
        <v>2</v>
      </c>
      <c r="P269" s="707">
        <f t="shared" si="22"/>
        <v>0.25</v>
      </c>
    </row>
    <row r="270" spans="2:16">
      <c r="B270" s="867">
        <v>43818</v>
      </c>
      <c r="C270" s="869">
        <f t="shared" si="23"/>
        <v>321.68500000000012</v>
      </c>
      <c r="D270" s="714">
        <f t="shared" si="24"/>
        <v>-781.56500000000005</v>
      </c>
      <c r="E270" s="881">
        <v>0.91605000000000003</v>
      </c>
      <c r="F270" s="863">
        <f t="shared" si="25"/>
        <v>-715.95261825000011</v>
      </c>
      <c r="H270" s="707" t="s">
        <v>1033</v>
      </c>
      <c r="I270" s="707">
        <v>0.19</v>
      </c>
      <c r="J270" s="707">
        <v>4</v>
      </c>
      <c r="K270" s="707">
        <f t="shared" si="21"/>
        <v>0.76</v>
      </c>
      <c r="M270" s="707" t="s">
        <v>1074</v>
      </c>
      <c r="N270" s="707">
        <v>0.151</v>
      </c>
      <c r="O270" s="707">
        <v>4</v>
      </c>
      <c r="P270" s="707">
        <f t="shared" si="22"/>
        <v>0.60399999999999998</v>
      </c>
    </row>
    <row r="271" spans="2:16">
      <c r="B271" s="715" t="s">
        <v>26</v>
      </c>
      <c r="C271" s="716"/>
      <c r="D271" s="716"/>
      <c r="E271" s="716"/>
      <c r="F271" s="864">
        <f>F270*12</f>
        <v>-8591.4314190000005</v>
      </c>
      <c r="H271" s="707" t="s">
        <v>1033</v>
      </c>
      <c r="I271" s="707">
        <v>0.19</v>
      </c>
      <c r="J271" s="707">
        <v>9</v>
      </c>
      <c r="K271" s="707">
        <f t="shared" si="21"/>
        <v>1.71</v>
      </c>
      <c r="M271" s="707" t="s">
        <v>1075</v>
      </c>
      <c r="N271" s="707">
        <v>0.16</v>
      </c>
      <c r="O271" s="707">
        <v>9</v>
      </c>
      <c r="P271" s="707">
        <f t="shared" si="22"/>
        <v>1.44</v>
      </c>
    </row>
    <row r="272" spans="2:16">
      <c r="B272" s="867" t="s">
        <v>1137</v>
      </c>
      <c r="C272" s="870"/>
      <c r="D272" s="871"/>
      <c r="E272" s="716"/>
      <c r="F272" s="864">
        <f>$F$271</f>
        <v>-8591.4314190000005</v>
      </c>
      <c r="H272" s="707" t="s">
        <v>1033</v>
      </c>
      <c r="I272" s="707">
        <v>0.19</v>
      </c>
      <c r="J272" s="707">
        <v>11</v>
      </c>
      <c r="K272" s="707">
        <f t="shared" si="21"/>
        <v>2.09</v>
      </c>
      <c r="M272" s="707" t="s">
        <v>1076</v>
      </c>
      <c r="N272" s="707">
        <v>0.16</v>
      </c>
      <c r="O272" s="707">
        <v>11</v>
      </c>
      <c r="P272" s="707">
        <f t="shared" si="22"/>
        <v>1.76</v>
      </c>
    </row>
    <row r="273" spans="2:16">
      <c r="B273" s="708" t="s">
        <v>1165</v>
      </c>
      <c r="C273" s="707"/>
      <c r="D273" s="707"/>
      <c r="E273" s="707"/>
      <c r="F273" s="864">
        <f t="shared" ref="F273:F283" si="26">$F$271</f>
        <v>-8591.4314190000005</v>
      </c>
      <c r="H273" s="707" t="s">
        <v>1033</v>
      </c>
      <c r="I273" s="707">
        <v>0.19</v>
      </c>
      <c r="J273" s="707">
        <v>2</v>
      </c>
      <c r="K273" s="707">
        <f t="shared" si="21"/>
        <v>0.38</v>
      </c>
      <c r="M273" s="707" t="s">
        <v>1138</v>
      </c>
      <c r="N273" s="707">
        <v>0.16</v>
      </c>
      <c r="O273" s="707">
        <v>2</v>
      </c>
      <c r="P273" s="707">
        <f t="shared" si="22"/>
        <v>0.32</v>
      </c>
    </row>
    <row r="274" spans="2:16">
      <c r="B274" s="708" t="s">
        <v>1241</v>
      </c>
      <c r="C274" s="707"/>
      <c r="D274" s="707"/>
      <c r="E274" s="707"/>
      <c r="F274" s="864">
        <f t="shared" si="26"/>
        <v>-8591.4314190000005</v>
      </c>
      <c r="H274" s="707" t="s">
        <v>1033</v>
      </c>
      <c r="I274" s="707">
        <v>0.19</v>
      </c>
      <c r="J274" s="707">
        <v>41</v>
      </c>
      <c r="K274" s="707">
        <f t="shared" si="21"/>
        <v>7.79</v>
      </c>
      <c r="M274" s="707" t="s">
        <v>1139</v>
      </c>
      <c r="N274" s="707">
        <v>4.2999999999999997E-2</v>
      </c>
      <c r="O274" s="707">
        <v>41</v>
      </c>
      <c r="P274" s="707">
        <f t="shared" si="22"/>
        <v>1.7629999999999999</v>
      </c>
    </row>
    <row r="275" spans="2:16">
      <c r="B275" s="708" t="s">
        <v>1319</v>
      </c>
      <c r="C275" s="707"/>
      <c r="D275" s="707"/>
      <c r="E275" s="707"/>
      <c r="F275" s="864">
        <f t="shared" si="26"/>
        <v>-8591.4314190000005</v>
      </c>
      <c r="H275" s="707" t="s">
        <v>1033</v>
      </c>
      <c r="I275" s="707">
        <v>0.19</v>
      </c>
      <c r="J275" s="707">
        <v>2</v>
      </c>
      <c r="K275" s="707">
        <f t="shared" si="21"/>
        <v>0.38</v>
      </c>
      <c r="M275" s="707" t="s">
        <v>1077</v>
      </c>
      <c r="N275" s="707">
        <v>4.9000000000000002E-2</v>
      </c>
      <c r="O275" s="707">
        <v>2</v>
      </c>
      <c r="P275" s="707">
        <f t="shared" si="22"/>
        <v>9.8000000000000004E-2</v>
      </c>
    </row>
    <row r="276" spans="2:16">
      <c r="B276" s="708" t="s">
        <v>1320</v>
      </c>
      <c r="C276" s="707"/>
      <c r="D276" s="707"/>
      <c r="E276" s="707"/>
      <c r="F276" s="864">
        <f t="shared" si="26"/>
        <v>-8591.4314190000005</v>
      </c>
      <c r="H276" s="707" t="s">
        <v>1033</v>
      </c>
      <c r="I276" s="707">
        <v>0.19</v>
      </c>
      <c r="J276" s="707">
        <v>7</v>
      </c>
      <c r="K276" s="707">
        <f t="shared" si="21"/>
        <v>1.33</v>
      </c>
      <c r="M276" s="707" t="s">
        <v>1140</v>
      </c>
      <c r="N276" s="707">
        <v>5.5E-2</v>
      </c>
      <c r="O276" s="707">
        <v>7</v>
      </c>
      <c r="P276" s="707">
        <f t="shared" si="22"/>
        <v>0.38500000000000001</v>
      </c>
    </row>
    <row r="277" spans="2:16">
      <c r="B277" s="708" t="s">
        <v>1321</v>
      </c>
      <c r="C277" s="707"/>
      <c r="D277" s="707"/>
      <c r="E277" s="707"/>
      <c r="F277" s="864">
        <f t="shared" si="26"/>
        <v>-8591.4314190000005</v>
      </c>
      <c r="H277" s="707" t="s">
        <v>1033</v>
      </c>
      <c r="I277" s="707">
        <v>0.19</v>
      </c>
      <c r="J277" s="707">
        <v>2</v>
      </c>
      <c r="K277" s="707">
        <f t="shared" si="21"/>
        <v>0.38</v>
      </c>
      <c r="M277" s="707" t="s">
        <v>1141</v>
      </c>
      <c r="N277" s="707">
        <v>6.0999999999999999E-2</v>
      </c>
      <c r="O277" s="707">
        <v>2</v>
      </c>
      <c r="P277" s="707">
        <f t="shared" si="22"/>
        <v>0.122</v>
      </c>
    </row>
    <row r="278" spans="2:16">
      <c r="B278" s="708" t="s">
        <v>1322</v>
      </c>
      <c r="C278" s="707"/>
      <c r="D278" s="707"/>
      <c r="E278" s="707"/>
      <c r="F278" s="864">
        <f t="shared" si="26"/>
        <v>-8591.4314190000005</v>
      </c>
      <c r="H278" s="707" t="s">
        <v>1033</v>
      </c>
      <c r="I278" s="707">
        <v>0.19</v>
      </c>
      <c r="J278" s="707">
        <v>96</v>
      </c>
      <c r="K278" s="707">
        <f t="shared" si="21"/>
        <v>18.240000000000002</v>
      </c>
      <c r="M278" s="707" t="s">
        <v>1078</v>
      </c>
      <c r="N278" s="707">
        <v>6.0999999999999999E-2</v>
      </c>
      <c r="O278" s="707">
        <v>96</v>
      </c>
      <c r="P278" s="707">
        <f t="shared" si="22"/>
        <v>5.8559999999999999</v>
      </c>
    </row>
    <row r="279" spans="2:16">
      <c r="B279" s="708" t="s">
        <v>1323</v>
      </c>
      <c r="C279" s="707"/>
      <c r="D279" s="707"/>
      <c r="E279" s="707"/>
      <c r="F279" s="864">
        <f t="shared" si="26"/>
        <v>-8591.4314190000005</v>
      </c>
      <c r="H279" s="707" t="s">
        <v>1033</v>
      </c>
      <c r="I279" s="707">
        <v>0.19</v>
      </c>
      <c r="J279" s="707">
        <v>2</v>
      </c>
      <c r="K279" s="707">
        <f t="shared" si="21"/>
        <v>0.38</v>
      </c>
      <c r="M279" s="707" t="s">
        <v>1142</v>
      </c>
      <c r="N279" s="707">
        <v>6.0999999999999999E-2</v>
      </c>
      <c r="O279" s="707">
        <v>2</v>
      </c>
      <c r="P279" s="707">
        <f t="shared" si="22"/>
        <v>0.122</v>
      </c>
    </row>
    <row r="280" spans="2:16">
      <c r="B280" s="708" t="s">
        <v>1324</v>
      </c>
      <c r="C280" s="707"/>
      <c r="D280" s="707"/>
      <c r="E280" s="707"/>
      <c r="F280" s="864">
        <f t="shared" si="26"/>
        <v>-8591.4314190000005</v>
      </c>
      <c r="H280" s="707" t="s">
        <v>1033</v>
      </c>
      <c r="I280" s="707">
        <v>0.19</v>
      </c>
      <c r="J280" s="707">
        <v>4</v>
      </c>
      <c r="K280" s="707">
        <f t="shared" si="21"/>
        <v>0.76</v>
      </c>
      <c r="M280" s="707" t="s">
        <v>1079</v>
      </c>
      <c r="N280" s="707">
        <v>6.0999999999999999E-2</v>
      </c>
      <c r="O280" s="707">
        <v>4</v>
      </c>
      <c r="P280" s="707">
        <f t="shared" si="22"/>
        <v>0.24399999999999999</v>
      </c>
    </row>
    <row r="281" spans="2:16">
      <c r="B281" s="708" t="s">
        <v>1325</v>
      </c>
      <c r="C281" s="707"/>
      <c r="D281" s="707"/>
      <c r="E281" s="707"/>
      <c r="F281" s="864">
        <f t="shared" si="26"/>
        <v>-8591.4314190000005</v>
      </c>
      <c r="H281" s="707" t="s">
        <v>1033</v>
      </c>
      <c r="I281" s="707">
        <v>0.19</v>
      </c>
      <c r="J281" s="707">
        <v>19</v>
      </c>
      <c r="K281" s="707">
        <f t="shared" si="21"/>
        <v>3.61</v>
      </c>
      <c r="M281" s="707" t="s">
        <v>1080</v>
      </c>
      <c r="N281" s="707">
        <v>6.2E-2</v>
      </c>
      <c r="O281" s="707">
        <v>19</v>
      </c>
      <c r="P281" s="707">
        <f t="shared" si="22"/>
        <v>1.1779999999999999</v>
      </c>
    </row>
    <row r="282" spans="2:16">
      <c r="B282" s="708" t="s">
        <v>1326</v>
      </c>
      <c r="C282" s="707"/>
      <c r="D282" s="707"/>
      <c r="E282" s="707"/>
      <c r="F282" s="864">
        <f t="shared" si="26"/>
        <v>-8591.4314190000005</v>
      </c>
      <c r="H282" s="707" t="s">
        <v>1033</v>
      </c>
      <c r="I282" s="707">
        <v>0.19</v>
      </c>
      <c r="J282" s="707">
        <v>2</v>
      </c>
      <c r="K282" s="707">
        <f t="shared" si="21"/>
        <v>0.38</v>
      </c>
      <c r="M282" s="707" t="s">
        <v>1143</v>
      </c>
      <c r="N282" s="707">
        <v>6.9000000000000006E-2</v>
      </c>
      <c r="O282" s="707">
        <v>2</v>
      </c>
      <c r="P282" s="707">
        <f t="shared" si="22"/>
        <v>0.13800000000000001</v>
      </c>
    </row>
    <row r="283" spans="2:16">
      <c r="B283" s="708" t="s">
        <v>1328</v>
      </c>
      <c r="C283" s="707"/>
      <c r="D283" s="707"/>
      <c r="E283" s="707"/>
      <c r="F283" s="864">
        <f t="shared" si="26"/>
        <v>-8591.4314190000005</v>
      </c>
      <c r="H283" s="707" t="s">
        <v>1033</v>
      </c>
      <c r="I283" s="707">
        <v>0.19</v>
      </c>
      <c r="J283" s="707">
        <v>22</v>
      </c>
      <c r="K283" s="707">
        <f t="shared" si="21"/>
        <v>4.18</v>
      </c>
      <c r="M283" s="707" t="s">
        <v>1103</v>
      </c>
      <c r="N283" s="707">
        <v>6.9000000000000006E-2</v>
      </c>
      <c r="O283" s="707">
        <v>22</v>
      </c>
      <c r="P283" s="707">
        <f t="shared" si="22"/>
        <v>1.5180000000000002</v>
      </c>
    </row>
    <row r="284" spans="2:16">
      <c r="B284" s="866"/>
      <c r="C284" s="488"/>
      <c r="D284" s="488"/>
      <c r="E284" s="488"/>
      <c r="F284" s="488"/>
      <c r="H284" s="707" t="s">
        <v>1033</v>
      </c>
      <c r="I284" s="707">
        <v>0.19</v>
      </c>
      <c r="J284" s="707">
        <v>2</v>
      </c>
      <c r="K284" s="707">
        <f t="shared" si="21"/>
        <v>0.38</v>
      </c>
      <c r="M284" s="707" t="s">
        <v>1144</v>
      </c>
      <c r="N284" s="707">
        <v>6.9000000000000006E-2</v>
      </c>
      <c r="O284" s="707">
        <v>2</v>
      </c>
      <c r="P284" s="707">
        <f t="shared" si="22"/>
        <v>0.13800000000000001</v>
      </c>
    </row>
    <row r="285" spans="2:16">
      <c r="B285" s="866"/>
      <c r="C285" s="488"/>
      <c r="D285" s="488"/>
      <c r="E285" s="488"/>
      <c r="F285" s="488"/>
      <c r="H285" s="707" t="s">
        <v>1033</v>
      </c>
      <c r="I285" s="707">
        <v>0.19</v>
      </c>
      <c r="J285" s="707">
        <v>2</v>
      </c>
      <c r="K285" s="707">
        <f t="shared" si="21"/>
        <v>0.38</v>
      </c>
      <c r="M285" s="707" t="s">
        <v>1145</v>
      </c>
      <c r="N285" s="707">
        <v>7.9000000000000001E-2</v>
      </c>
      <c r="O285" s="707">
        <v>2</v>
      </c>
      <c r="P285" s="707">
        <f t="shared" si="22"/>
        <v>0.158</v>
      </c>
    </row>
    <row r="286" spans="2:16">
      <c r="B286" s="866"/>
      <c r="C286" s="488"/>
      <c r="D286" s="488"/>
      <c r="E286" s="488"/>
      <c r="F286" s="488"/>
      <c r="H286" s="707" t="s">
        <v>1033</v>
      </c>
      <c r="I286" s="707">
        <v>0.19</v>
      </c>
      <c r="J286" s="707">
        <v>23</v>
      </c>
      <c r="K286" s="707">
        <f t="shared" si="21"/>
        <v>4.37</v>
      </c>
      <c r="M286" s="707" t="s">
        <v>1146</v>
      </c>
      <c r="N286" s="707">
        <v>7.9000000000000001E-2</v>
      </c>
      <c r="O286" s="707">
        <v>23</v>
      </c>
      <c r="P286" s="707">
        <f t="shared" si="22"/>
        <v>1.8169999999999999</v>
      </c>
    </row>
    <row r="287" spans="2:16">
      <c r="B287" s="866"/>
      <c r="C287" s="488"/>
      <c r="D287" s="488"/>
      <c r="E287" s="488"/>
      <c r="F287" s="488"/>
      <c r="H287" s="707" t="s">
        <v>1033</v>
      </c>
      <c r="I287" s="707">
        <v>0.19</v>
      </c>
      <c r="J287" s="707">
        <v>2</v>
      </c>
      <c r="K287" s="707">
        <f t="shared" si="21"/>
        <v>0.38</v>
      </c>
      <c r="M287" s="707" t="s">
        <v>1147</v>
      </c>
      <c r="N287" s="707">
        <v>7.9000000000000001E-2</v>
      </c>
      <c r="O287" s="707">
        <v>2</v>
      </c>
      <c r="P287" s="707">
        <f t="shared" si="22"/>
        <v>0.158</v>
      </c>
    </row>
    <row r="288" spans="2:16">
      <c r="B288" s="866"/>
      <c r="C288" s="488"/>
      <c r="D288" s="488"/>
      <c r="E288" s="488"/>
      <c r="F288" s="488"/>
      <c r="H288" s="707" t="s">
        <v>1033</v>
      </c>
      <c r="I288" s="707">
        <v>0.19</v>
      </c>
      <c r="J288" s="707">
        <v>247</v>
      </c>
      <c r="K288" s="707">
        <f t="shared" si="21"/>
        <v>46.93</v>
      </c>
      <c r="M288" s="707" t="s">
        <v>1098</v>
      </c>
      <c r="N288" s="707">
        <v>8.7999999999999995E-2</v>
      </c>
      <c r="O288" s="707">
        <v>247</v>
      </c>
      <c r="P288" s="707">
        <f t="shared" si="22"/>
        <v>21.735999999999997</v>
      </c>
    </row>
    <row r="289" spans="2:16">
      <c r="B289" s="866"/>
      <c r="C289" s="488"/>
      <c r="D289" s="488"/>
      <c r="E289" s="488"/>
      <c r="F289" s="488"/>
      <c r="H289" s="707" t="s">
        <v>1033</v>
      </c>
      <c r="I289" s="707">
        <v>0.19</v>
      </c>
      <c r="J289" s="707">
        <v>5</v>
      </c>
      <c r="K289" s="707">
        <f t="shared" si="21"/>
        <v>0.95</v>
      </c>
      <c r="M289" s="707" t="s">
        <v>1148</v>
      </c>
      <c r="N289" s="707">
        <v>6.9000000000000006E-2</v>
      </c>
      <c r="O289" s="707">
        <v>5</v>
      </c>
      <c r="P289" s="707">
        <f t="shared" si="22"/>
        <v>0.34500000000000003</v>
      </c>
    </row>
    <row r="290" spans="2:16">
      <c r="B290" s="866"/>
      <c r="C290" s="488"/>
      <c r="D290" s="488"/>
      <c r="E290" s="488"/>
      <c r="F290" s="488"/>
      <c r="H290" s="707" t="s">
        <v>1033</v>
      </c>
      <c r="I290" s="707">
        <v>0.19</v>
      </c>
      <c r="J290" s="707">
        <v>72</v>
      </c>
      <c r="K290" s="707">
        <f t="shared" si="21"/>
        <v>13.68</v>
      </c>
      <c r="M290" s="707" t="s">
        <v>1099</v>
      </c>
      <c r="N290" s="707">
        <v>9.9000000000000005E-2</v>
      </c>
      <c r="O290" s="707">
        <v>72</v>
      </c>
      <c r="P290" s="707">
        <f t="shared" si="22"/>
        <v>7.1280000000000001</v>
      </c>
    </row>
    <row r="291" spans="2:16">
      <c r="B291" s="866"/>
      <c r="C291" s="488"/>
      <c r="D291" s="488"/>
      <c r="E291" s="488"/>
      <c r="F291" s="488"/>
      <c r="H291" s="707" t="s">
        <v>1033</v>
      </c>
      <c r="I291" s="707">
        <v>0.19</v>
      </c>
      <c r="J291" s="707">
        <v>5</v>
      </c>
      <c r="K291" s="707">
        <f t="shared" si="21"/>
        <v>0.95</v>
      </c>
      <c r="M291" s="707" t="s">
        <v>1100</v>
      </c>
      <c r="N291" s="707">
        <v>9.9000000000000005E-2</v>
      </c>
      <c r="O291" s="707">
        <v>5</v>
      </c>
      <c r="P291" s="707">
        <f t="shared" si="22"/>
        <v>0.495</v>
      </c>
    </row>
    <row r="292" spans="2:16">
      <c r="B292" s="866"/>
      <c r="C292" s="488"/>
      <c r="D292" s="488"/>
      <c r="E292" s="488"/>
      <c r="F292" s="488"/>
      <c r="H292" s="707" t="s">
        <v>1053</v>
      </c>
      <c r="I292" s="707">
        <v>0.25</v>
      </c>
      <c r="J292" s="707">
        <v>13</v>
      </c>
      <c r="K292" s="707">
        <f t="shared" si="21"/>
        <v>3.25</v>
      </c>
      <c r="M292" s="707" t="s">
        <v>1067</v>
      </c>
      <c r="N292" s="707">
        <v>0.107</v>
      </c>
      <c r="O292" s="707">
        <v>13</v>
      </c>
      <c r="P292" s="707">
        <f t="shared" si="22"/>
        <v>1.391</v>
      </c>
    </row>
    <row r="293" spans="2:16">
      <c r="B293" s="866"/>
      <c r="C293" s="488"/>
      <c r="D293" s="488"/>
      <c r="E293" s="488"/>
      <c r="F293" s="488"/>
      <c r="H293" s="707" t="s">
        <v>1030</v>
      </c>
      <c r="I293" s="707">
        <v>0.31</v>
      </c>
      <c r="J293" s="707">
        <v>322</v>
      </c>
      <c r="K293" s="707">
        <f t="shared" si="21"/>
        <v>99.82</v>
      </c>
      <c r="M293" s="707" t="s">
        <v>1067</v>
      </c>
      <c r="N293" s="707">
        <v>0.107</v>
      </c>
      <c r="O293" s="707">
        <v>322</v>
      </c>
      <c r="P293" s="707">
        <f t="shared" si="22"/>
        <v>34.454000000000001</v>
      </c>
    </row>
    <row r="294" spans="2:16">
      <c r="B294" s="866"/>
      <c r="C294" s="488"/>
      <c r="D294" s="488"/>
      <c r="E294" s="488"/>
      <c r="F294" s="488"/>
      <c r="H294" s="707" t="s">
        <v>1030</v>
      </c>
      <c r="I294" s="707">
        <v>0.31</v>
      </c>
      <c r="J294" s="707">
        <v>1</v>
      </c>
      <c r="K294" s="707">
        <f t="shared" si="21"/>
        <v>0.31</v>
      </c>
      <c r="M294" s="707" t="s">
        <v>1149</v>
      </c>
      <c r="N294" s="707">
        <v>0.107</v>
      </c>
      <c r="O294" s="707">
        <v>1</v>
      </c>
      <c r="P294" s="707">
        <f t="shared" si="22"/>
        <v>0.107</v>
      </c>
    </row>
    <row r="295" spans="2:16">
      <c r="B295" s="866"/>
      <c r="C295" s="488"/>
      <c r="D295" s="488"/>
      <c r="E295" s="488"/>
      <c r="F295" s="488"/>
      <c r="H295" s="707" t="s">
        <v>1030</v>
      </c>
      <c r="I295" s="707">
        <v>0.31</v>
      </c>
      <c r="J295" s="707">
        <v>59</v>
      </c>
      <c r="K295" s="707">
        <f t="shared" si="21"/>
        <v>18.29</v>
      </c>
      <c r="M295" s="707" t="s">
        <v>1068</v>
      </c>
      <c r="N295" s="707">
        <v>0.107</v>
      </c>
      <c r="O295" s="707">
        <v>59</v>
      </c>
      <c r="P295" s="707">
        <f t="shared" si="22"/>
        <v>6.3129999999999997</v>
      </c>
    </row>
    <row r="296" spans="2:16">
      <c r="B296" s="866"/>
      <c r="C296" s="488"/>
      <c r="D296" s="488"/>
      <c r="E296" s="488"/>
      <c r="F296" s="488"/>
      <c r="H296" s="707" t="s">
        <v>1030</v>
      </c>
      <c r="I296" s="707">
        <v>0.31</v>
      </c>
      <c r="J296" s="707">
        <v>9</v>
      </c>
      <c r="K296" s="707">
        <f t="shared" si="21"/>
        <v>2.79</v>
      </c>
      <c r="M296" s="707" t="s">
        <v>1134</v>
      </c>
      <c r="N296" s="707">
        <v>0.112</v>
      </c>
      <c r="O296" s="707">
        <v>9</v>
      </c>
      <c r="P296" s="707">
        <f t="shared" si="22"/>
        <v>1.008</v>
      </c>
    </row>
    <row r="297" spans="2:16">
      <c r="B297" s="866"/>
      <c r="C297" s="488"/>
      <c r="D297" s="488"/>
      <c r="E297" s="488"/>
      <c r="F297" s="488"/>
      <c r="H297" s="707" t="s">
        <v>1030</v>
      </c>
      <c r="I297" s="707">
        <v>0.31</v>
      </c>
      <c r="J297" s="707">
        <v>3</v>
      </c>
      <c r="K297" s="707">
        <f t="shared" si="21"/>
        <v>0.92999999999999994</v>
      </c>
      <c r="M297" s="707" t="s">
        <v>1136</v>
      </c>
      <c r="N297" s="707">
        <v>0.107</v>
      </c>
      <c r="O297" s="707">
        <v>3</v>
      </c>
      <c r="P297" s="707">
        <f t="shared" si="22"/>
        <v>0.32100000000000001</v>
      </c>
    </row>
    <row r="298" spans="2:16">
      <c r="B298" s="866"/>
      <c r="C298" s="488"/>
      <c r="D298" s="488"/>
      <c r="E298" s="488"/>
      <c r="F298" s="488"/>
      <c r="H298" s="707" t="s">
        <v>1030</v>
      </c>
      <c r="I298" s="707">
        <v>0.31</v>
      </c>
      <c r="J298" s="707">
        <v>16</v>
      </c>
      <c r="K298" s="707">
        <f t="shared" si="21"/>
        <v>4.96</v>
      </c>
      <c r="M298" s="707" t="s">
        <v>1150</v>
      </c>
      <c r="N298" s="707">
        <v>0.112</v>
      </c>
      <c r="O298" s="707">
        <v>16</v>
      </c>
      <c r="P298" s="707">
        <f t="shared" si="22"/>
        <v>1.792</v>
      </c>
    </row>
    <row r="299" spans="2:16">
      <c r="B299" s="866"/>
      <c r="C299" s="488"/>
      <c r="D299" s="488"/>
      <c r="E299" s="488"/>
      <c r="F299" s="488"/>
      <c r="H299" s="707" t="s">
        <v>1030</v>
      </c>
      <c r="I299" s="707">
        <v>0.31</v>
      </c>
      <c r="J299" s="707">
        <v>3</v>
      </c>
      <c r="K299" s="707">
        <f t="shared" si="21"/>
        <v>0.92999999999999994</v>
      </c>
      <c r="M299" s="707" t="s">
        <v>1151</v>
      </c>
      <c r="N299" s="707">
        <v>0.112</v>
      </c>
      <c r="O299" s="707">
        <v>3</v>
      </c>
      <c r="P299" s="707">
        <f t="shared" si="22"/>
        <v>0.33600000000000002</v>
      </c>
    </row>
    <row r="300" spans="2:16">
      <c r="B300" s="866"/>
      <c r="C300" s="488"/>
      <c r="D300" s="488"/>
      <c r="E300" s="488"/>
      <c r="F300" s="488"/>
      <c r="H300" s="707" t="s">
        <v>1030</v>
      </c>
      <c r="I300" s="707">
        <v>0.31</v>
      </c>
      <c r="J300" s="707">
        <v>94</v>
      </c>
      <c r="K300" s="707">
        <f t="shared" si="21"/>
        <v>29.14</v>
      </c>
      <c r="M300" s="707" t="s">
        <v>1069</v>
      </c>
      <c r="N300" s="707">
        <v>0.125</v>
      </c>
      <c r="O300" s="707">
        <v>94</v>
      </c>
      <c r="P300" s="707">
        <f t="shared" si="22"/>
        <v>11.75</v>
      </c>
    </row>
    <row r="301" spans="2:16">
      <c r="B301" s="866"/>
      <c r="C301" s="488"/>
      <c r="D301" s="488"/>
      <c r="E301" s="488"/>
      <c r="F301" s="488"/>
      <c r="H301" s="707" t="s">
        <v>1030</v>
      </c>
      <c r="I301" s="707">
        <v>0.31</v>
      </c>
      <c r="J301" s="707">
        <v>9</v>
      </c>
      <c r="K301" s="707">
        <f t="shared" si="21"/>
        <v>2.79</v>
      </c>
      <c r="M301" s="707" t="s">
        <v>1071</v>
      </c>
      <c r="N301" s="707">
        <v>0.125</v>
      </c>
      <c r="O301" s="707">
        <v>9</v>
      </c>
      <c r="P301" s="707">
        <f t="shared" si="22"/>
        <v>1.125</v>
      </c>
    </row>
    <row r="302" spans="2:16">
      <c r="B302" s="866"/>
      <c r="C302" s="488"/>
      <c r="D302" s="488"/>
      <c r="E302" s="488"/>
      <c r="F302" s="488"/>
      <c r="H302" s="707" t="s">
        <v>1030</v>
      </c>
      <c r="I302" s="707">
        <v>0.31</v>
      </c>
      <c r="J302" s="707">
        <v>31</v>
      </c>
      <c r="K302" s="707">
        <f t="shared" si="21"/>
        <v>9.61</v>
      </c>
      <c r="M302" s="707" t="s">
        <v>1072</v>
      </c>
      <c r="N302" s="707">
        <v>0.14299999999999999</v>
      </c>
      <c r="O302" s="707">
        <v>31</v>
      </c>
      <c r="P302" s="707">
        <f t="shared" si="22"/>
        <v>4.4329999999999998</v>
      </c>
    </row>
    <row r="303" spans="2:16">
      <c r="B303" s="866"/>
      <c r="C303" s="488"/>
      <c r="D303" s="488"/>
      <c r="E303" s="488"/>
      <c r="F303" s="488"/>
      <c r="H303" s="707" t="s">
        <v>1030</v>
      </c>
      <c r="I303" s="707">
        <v>0.31</v>
      </c>
      <c r="J303" s="707">
        <v>29</v>
      </c>
      <c r="K303" s="707">
        <f t="shared" si="21"/>
        <v>8.99</v>
      </c>
      <c r="M303" s="707" t="s">
        <v>1073</v>
      </c>
      <c r="N303" s="707">
        <v>0.14299999999999999</v>
      </c>
      <c r="O303" s="707">
        <v>29</v>
      </c>
      <c r="P303" s="707">
        <f t="shared" si="22"/>
        <v>4.1469999999999994</v>
      </c>
    </row>
    <row r="304" spans="2:16">
      <c r="B304" s="866"/>
      <c r="C304" s="488"/>
      <c r="D304" s="488"/>
      <c r="E304" s="488"/>
      <c r="F304" s="488"/>
      <c r="H304" s="707" t="s">
        <v>1030</v>
      </c>
      <c r="I304" s="707">
        <v>0.31</v>
      </c>
      <c r="J304" s="707">
        <v>1</v>
      </c>
      <c r="K304" s="707">
        <f t="shared" si="21"/>
        <v>0.31</v>
      </c>
      <c r="M304" s="707" t="s">
        <v>1152</v>
      </c>
      <c r="N304" s="707">
        <v>0.14299999999999999</v>
      </c>
      <c r="O304" s="707">
        <v>1</v>
      </c>
      <c r="P304" s="707">
        <f t="shared" si="22"/>
        <v>0.14299999999999999</v>
      </c>
    </row>
    <row r="305" spans="2:16">
      <c r="B305" s="866"/>
      <c r="C305" s="488"/>
      <c r="D305" s="488"/>
      <c r="E305" s="488"/>
      <c r="F305" s="488"/>
      <c r="H305" s="707" t="s">
        <v>1030</v>
      </c>
      <c r="I305" s="707">
        <v>0.31</v>
      </c>
      <c r="J305" s="707">
        <v>2</v>
      </c>
      <c r="K305" s="707">
        <f t="shared" si="21"/>
        <v>0.62</v>
      </c>
      <c r="M305" s="707" t="s">
        <v>1074</v>
      </c>
      <c r="N305" s="707">
        <v>0.151</v>
      </c>
      <c r="O305" s="707">
        <v>2</v>
      </c>
      <c r="P305" s="707">
        <f t="shared" si="22"/>
        <v>0.30199999999999999</v>
      </c>
    </row>
    <row r="306" spans="2:16">
      <c r="B306" s="866"/>
      <c r="C306" s="488"/>
      <c r="D306" s="488"/>
      <c r="E306" s="488"/>
      <c r="F306" s="488"/>
      <c r="H306" s="707" t="s">
        <v>1030</v>
      </c>
      <c r="I306" s="707">
        <v>0.31</v>
      </c>
      <c r="J306" s="707">
        <v>18</v>
      </c>
      <c r="K306" s="707">
        <f t="shared" si="21"/>
        <v>5.58</v>
      </c>
      <c r="M306" s="707" t="s">
        <v>1153</v>
      </c>
      <c r="N306" s="707">
        <v>0.107</v>
      </c>
      <c r="O306" s="707">
        <v>18</v>
      </c>
      <c r="P306" s="707">
        <f t="shared" si="22"/>
        <v>1.9259999999999999</v>
      </c>
    </row>
    <row r="307" spans="2:16">
      <c r="B307" s="866"/>
      <c r="C307" s="488"/>
      <c r="D307" s="488"/>
      <c r="E307" s="488"/>
      <c r="F307" s="488"/>
      <c r="H307" s="707" t="s">
        <v>1030</v>
      </c>
      <c r="I307" s="707">
        <v>0.31</v>
      </c>
      <c r="J307" s="707">
        <v>49</v>
      </c>
      <c r="K307" s="707">
        <f t="shared" si="21"/>
        <v>15.19</v>
      </c>
      <c r="M307" s="707" t="s">
        <v>1075</v>
      </c>
      <c r="N307" s="707">
        <v>0.16</v>
      </c>
      <c r="O307" s="707">
        <v>49</v>
      </c>
      <c r="P307" s="707">
        <f t="shared" si="22"/>
        <v>7.84</v>
      </c>
    </row>
    <row r="308" spans="2:16">
      <c r="B308" s="866"/>
      <c r="C308" s="488"/>
      <c r="D308" s="488"/>
      <c r="E308" s="488"/>
      <c r="F308" s="488"/>
      <c r="H308" s="707" t="s">
        <v>1030</v>
      </c>
      <c r="I308" s="707">
        <v>0.31</v>
      </c>
      <c r="J308" s="707">
        <v>2</v>
      </c>
      <c r="K308" s="707">
        <f t="shared" si="21"/>
        <v>0.62</v>
      </c>
      <c r="M308" s="707" t="s">
        <v>1154</v>
      </c>
      <c r="N308" s="707">
        <v>0.16</v>
      </c>
      <c r="O308" s="707">
        <v>2</v>
      </c>
      <c r="P308" s="707">
        <f t="shared" si="22"/>
        <v>0.32</v>
      </c>
    </row>
    <row r="309" spans="2:16">
      <c r="B309" s="866"/>
      <c r="C309" s="488"/>
      <c r="D309" s="488"/>
      <c r="E309" s="488"/>
      <c r="F309" s="488"/>
      <c r="H309" s="707" t="s">
        <v>1030</v>
      </c>
      <c r="I309" s="707">
        <v>0.31</v>
      </c>
      <c r="J309" s="707">
        <v>25</v>
      </c>
      <c r="K309" s="707">
        <f t="shared" si="21"/>
        <v>7.75</v>
      </c>
      <c r="M309" s="707" t="s">
        <v>1076</v>
      </c>
      <c r="N309" s="707">
        <v>0.16</v>
      </c>
      <c r="O309" s="707">
        <v>25</v>
      </c>
      <c r="P309" s="707">
        <f t="shared" si="22"/>
        <v>4</v>
      </c>
    </row>
    <row r="310" spans="2:16">
      <c r="B310" s="866"/>
      <c r="C310" s="488"/>
      <c r="D310" s="488"/>
      <c r="E310" s="488"/>
      <c r="F310" s="488"/>
      <c r="H310" s="707" t="s">
        <v>1030</v>
      </c>
      <c r="I310" s="707">
        <v>0.31</v>
      </c>
      <c r="J310" s="707">
        <v>35</v>
      </c>
      <c r="K310" s="707">
        <f t="shared" si="21"/>
        <v>10.85</v>
      </c>
      <c r="M310" s="707" t="s">
        <v>1138</v>
      </c>
      <c r="N310" s="707">
        <v>0.16</v>
      </c>
      <c r="O310" s="707">
        <v>35</v>
      </c>
      <c r="P310" s="707">
        <f t="shared" si="22"/>
        <v>5.6000000000000005</v>
      </c>
    </row>
    <row r="311" spans="2:16">
      <c r="B311" s="866"/>
      <c r="C311" s="488"/>
      <c r="D311" s="488"/>
      <c r="E311" s="488"/>
      <c r="F311" s="488"/>
      <c r="H311" s="707" t="s">
        <v>1030</v>
      </c>
      <c r="I311" s="707">
        <v>0.31</v>
      </c>
      <c r="J311" s="707">
        <v>411</v>
      </c>
      <c r="K311" s="707">
        <f t="shared" si="21"/>
        <v>127.41</v>
      </c>
      <c r="M311" s="707" t="s">
        <v>1078</v>
      </c>
      <c r="N311" s="707">
        <v>6.0999999999999999E-2</v>
      </c>
      <c r="O311" s="707">
        <v>411</v>
      </c>
      <c r="P311" s="707">
        <f t="shared" si="22"/>
        <v>25.070999999999998</v>
      </c>
    </row>
    <row r="312" spans="2:16">
      <c r="B312" s="866"/>
      <c r="C312" s="488"/>
      <c r="D312" s="488"/>
      <c r="E312" s="488"/>
      <c r="F312" s="488"/>
      <c r="H312" s="707" t="s">
        <v>1030</v>
      </c>
      <c r="I312" s="707">
        <v>0.31</v>
      </c>
      <c r="J312" s="707">
        <v>28</v>
      </c>
      <c r="K312" s="707">
        <f t="shared" si="21"/>
        <v>8.68</v>
      </c>
      <c r="M312" s="707" t="s">
        <v>1079</v>
      </c>
      <c r="N312" s="707">
        <v>6.0999999999999999E-2</v>
      </c>
      <c r="O312" s="707">
        <v>28</v>
      </c>
      <c r="P312" s="707">
        <f t="shared" si="22"/>
        <v>1.708</v>
      </c>
    </row>
    <row r="313" spans="2:16">
      <c r="B313" s="866"/>
      <c r="C313" s="488"/>
      <c r="D313" s="488"/>
      <c r="E313" s="488"/>
      <c r="F313" s="488"/>
      <c r="H313" s="707" t="s">
        <v>1030</v>
      </c>
      <c r="I313" s="707">
        <v>0.31</v>
      </c>
      <c r="J313" s="707">
        <v>8</v>
      </c>
      <c r="K313" s="707">
        <f t="shared" si="21"/>
        <v>2.48</v>
      </c>
      <c r="M313" s="707" t="s">
        <v>1080</v>
      </c>
      <c r="N313" s="707">
        <v>6.2E-2</v>
      </c>
      <c r="O313" s="707">
        <v>8</v>
      </c>
      <c r="P313" s="707">
        <f t="shared" si="22"/>
        <v>0.496</v>
      </c>
    </row>
    <row r="314" spans="2:16">
      <c r="B314" s="866"/>
      <c r="C314" s="488"/>
      <c r="D314" s="488"/>
      <c r="E314" s="488"/>
      <c r="F314" s="488"/>
      <c r="H314" s="707" t="s">
        <v>1030</v>
      </c>
      <c r="I314" s="707">
        <v>0.31</v>
      </c>
      <c r="J314" s="707">
        <v>215</v>
      </c>
      <c r="K314" s="707">
        <f t="shared" si="21"/>
        <v>66.650000000000006</v>
      </c>
      <c r="M314" s="707" t="s">
        <v>1103</v>
      </c>
      <c r="N314" s="707">
        <v>6.9000000000000006E-2</v>
      </c>
      <c r="O314" s="707">
        <v>215</v>
      </c>
      <c r="P314" s="707">
        <f t="shared" si="22"/>
        <v>14.835000000000001</v>
      </c>
    </row>
    <row r="315" spans="2:16">
      <c r="B315" s="866"/>
      <c r="C315" s="488"/>
      <c r="D315" s="488"/>
      <c r="E315" s="488"/>
      <c r="F315" s="488"/>
      <c r="H315" s="707" t="s">
        <v>1030</v>
      </c>
      <c r="I315" s="707">
        <v>0.31</v>
      </c>
      <c r="J315" s="707">
        <v>3</v>
      </c>
      <c r="K315" s="707">
        <f t="shared" si="21"/>
        <v>0.92999999999999994</v>
      </c>
      <c r="M315" s="707" t="s">
        <v>1155</v>
      </c>
      <c r="N315" s="707">
        <v>6.9000000000000006E-2</v>
      </c>
      <c r="O315" s="707">
        <v>3</v>
      </c>
      <c r="P315" s="707">
        <f t="shared" si="22"/>
        <v>0.20700000000000002</v>
      </c>
    </row>
    <row r="316" spans="2:16">
      <c r="B316" s="866"/>
      <c r="C316" s="488"/>
      <c r="D316" s="488"/>
      <c r="E316" s="488"/>
      <c r="F316" s="488"/>
      <c r="H316" s="707" t="s">
        <v>1030</v>
      </c>
      <c r="I316" s="707">
        <v>0.31</v>
      </c>
      <c r="J316" s="707">
        <v>134</v>
      </c>
      <c r="K316" s="707">
        <f t="shared" si="21"/>
        <v>41.54</v>
      </c>
      <c r="M316" s="707" t="s">
        <v>1146</v>
      </c>
      <c r="N316" s="707">
        <v>7.9000000000000001E-2</v>
      </c>
      <c r="O316" s="707">
        <v>134</v>
      </c>
      <c r="P316" s="707">
        <f t="shared" si="22"/>
        <v>10.586</v>
      </c>
    </row>
    <row r="317" spans="2:16">
      <c r="B317" s="866"/>
      <c r="C317" s="488"/>
      <c r="D317" s="488"/>
      <c r="E317" s="488"/>
      <c r="F317" s="488"/>
      <c r="H317" s="707" t="s">
        <v>1030</v>
      </c>
      <c r="I317" s="707">
        <v>0.31</v>
      </c>
      <c r="J317" s="707">
        <v>253</v>
      </c>
      <c r="K317" s="707">
        <f t="shared" si="21"/>
        <v>78.429999999999993</v>
      </c>
      <c r="M317" s="707" t="s">
        <v>1098</v>
      </c>
      <c r="N317" s="707">
        <v>8.7999999999999995E-2</v>
      </c>
      <c r="O317" s="707">
        <v>253</v>
      </c>
      <c r="P317" s="707">
        <f t="shared" si="22"/>
        <v>22.263999999999999</v>
      </c>
    </row>
    <row r="318" spans="2:16">
      <c r="B318" s="866"/>
      <c r="C318" s="488"/>
      <c r="D318" s="488"/>
      <c r="E318" s="488"/>
      <c r="F318" s="488"/>
      <c r="H318" s="707" t="s">
        <v>1030</v>
      </c>
      <c r="I318" s="707">
        <v>0.31</v>
      </c>
      <c r="J318" s="707">
        <v>8</v>
      </c>
      <c r="K318" s="707">
        <f t="shared" si="21"/>
        <v>2.48</v>
      </c>
      <c r="M318" s="707" t="s">
        <v>1081</v>
      </c>
      <c r="N318" s="707">
        <v>8.7999999999999995E-2</v>
      </c>
      <c r="O318" s="707">
        <v>8</v>
      </c>
      <c r="P318" s="707">
        <f t="shared" si="22"/>
        <v>0.70399999999999996</v>
      </c>
    </row>
    <row r="319" spans="2:16">
      <c r="B319" s="866"/>
      <c r="C319" s="488"/>
      <c r="D319" s="488"/>
      <c r="E319" s="488"/>
      <c r="F319" s="488"/>
      <c r="H319" s="707" t="s">
        <v>1030</v>
      </c>
      <c r="I319" s="707">
        <v>0.31</v>
      </c>
      <c r="J319" s="707">
        <v>179</v>
      </c>
      <c r="K319" s="707">
        <f t="shared" si="21"/>
        <v>55.49</v>
      </c>
      <c r="M319" s="707" t="s">
        <v>1099</v>
      </c>
      <c r="N319" s="707">
        <v>9.9000000000000005E-2</v>
      </c>
      <c r="O319" s="707">
        <v>179</v>
      </c>
      <c r="P319" s="707">
        <f t="shared" si="22"/>
        <v>17.721</v>
      </c>
    </row>
    <row r="320" spans="2:16">
      <c r="B320" s="866"/>
      <c r="C320" s="488"/>
      <c r="D320" s="488"/>
      <c r="E320" s="488"/>
      <c r="F320" s="488"/>
      <c r="H320" s="707" t="s">
        <v>1030</v>
      </c>
      <c r="I320" s="707">
        <v>0.31</v>
      </c>
      <c r="J320" s="707">
        <v>87</v>
      </c>
      <c r="K320" s="707">
        <f t="shared" si="21"/>
        <v>26.97</v>
      </c>
      <c r="M320" s="707" t="s">
        <v>1100</v>
      </c>
      <c r="N320" s="707">
        <v>9.9000000000000005E-2</v>
      </c>
      <c r="O320" s="707">
        <v>87</v>
      </c>
      <c r="P320" s="707">
        <f t="shared" si="22"/>
        <v>8.6129999999999995</v>
      </c>
    </row>
    <row r="321" spans="2:16">
      <c r="B321" s="866"/>
      <c r="C321" s="488"/>
      <c r="D321" s="488"/>
      <c r="E321" s="488"/>
      <c r="F321" s="488"/>
      <c r="H321" s="707" t="s">
        <v>1032</v>
      </c>
      <c r="I321" s="707">
        <v>0.46</v>
      </c>
      <c r="J321" s="707">
        <v>164</v>
      </c>
      <c r="K321" s="707">
        <f t="shared" si="21"/>
        <v>75.44</v>
      </c>
      <c r="M321" s="707" t="s">
        <v>1067</v>
      </c>
      <c r="N321" s="707">
        <v>0.107</v>
      </c>
      <c r="O321" s="707">
        <v>164</v>
      </c>
      <c r="P321" s="707">
        <f t="shared" si="22"/>
        <v>17.547999999999998</v>
      </c>
    </row>
    <row r="322" spans="2:16">
      <c r="B322" s="866"/>
      <c r="C322" s="488"/>
      <c r="D322" s="488"/>
      <c r="E322" s="488"/>
      <c r="F322" s="488"/>
      <c r="H322" s="707" t="s">
        <v>1032</v>
      </c>
      <c r="I322" s="707">
        <v>0.46</v>
      </c>
      <c r="J322" s="707">
        <v>1</v>
      </c>
      <c r="K322" s="707">
        <f t="shared" si="21"/>
        <v>0.46</v>
      </c>
      <c r="M322" s="707" t="s">
        <v>1149</v>
      </c>
      <c r="N322" s="707">
        <v>0.107</v>
      </c>
      <c r="O322" s="707">
        <v>1</v>
      </c>
      <c r="P322" s="707">
        <f t="shared" si="22"/>
        <v>0.107</v>
      </c>
    </row>
    <row r="323" spans="2:16">
      <c r="B323" s="866"/>
      <c r="C323" s="488"/>
      <c r="D323" s="488"/>
      <c r="E323" s="488"/>
      <c r="F323" s="488"/>
      <c r="H323" s="707" t="s">
        <v>1032</v>
      </c>
      <c r="I323" s="707">
        <v>0.46</v>
      </c>
      <c r="J323" s="707">
        <v>3</v>
      </c>
      <c r="K323" s="707">
        <f t="shared" si="21"/>
        <v>1.3800000000000001</v>
      </c>
      <c r="M323" s="707" t="s">
        <v>1068</v>
      </c>
      <c r="N323" s="707">
        <v>0.107</v>
      </c>
      <c r="O323" s="707">
        <v>3</v>
      </c>
      <c r="P323" s="707">
        <f t="shared" si="22"/>
        <v>0.32100000000000001</v>
      </c>
    </row>
    <row r="324" spans="2:16">
      <c r="B324" s="866"/>
      <c r="C324" s="488"/>
      <c r="D324" s="488"/>
      <c r="E324" s="488"/>
      <c r="F324" s="488"/>
      <c r="H324" s="707" t="s">
        <v>1032</v>
      </c>
      <c r="I324" s="707">
        <v>0.46</v>
      </c>
      <c r="J324" s="707">
        <v>10</v>
      </c>
      <c r="K324" s="707">
        <f t="shared" ref="K324:K338" si="27">I324*J324</f>
        <v>4.6000000000000005</v>
      </c>
      <c r="M324" s="707" t="s">
        <v>1134</v>
      </c>
      <c r="N324" s="707">
        <v>0.112</v>
      </c>
      <c r="O324" s="707">
        <v>10</v>
      </c>
      <c r="P324" s="707">
        <f t="shared" ref="P324:P338" si="28">N324*O324</f>
        <v>1.1200000000000001</v>
      </c>
    </row>
    <row r="325" spans="2:16">
      <c r="B325" s="866"/>
      <c r="C325" s="488"/>
      <c r="D325" s="488"/>
      <c r="E325" s="488"/>
      <c r="F325" s="488"/>
      <c r="H325" s="707" t="s">
        <v>1032</v>
      </c>
      <c r="I325" s="707">
        <v>0.46</v>
      </c>
      <c r="J325" s="707">
        <v>41</v>
      </c>
      <c r="K325" s="707">
        <f t="shared" si="27"/>
        <v>18.86</v>
      </c>
      <c r="M325" s="707" t="s">
        <v>1069</v>
      </c>
      <c r="N325" s="707">
        <v>0.125</v>
      </c>
      <c r="O325" s="707">
        <v>41</v>
      </c>
      <c r="P325" s="707">
        <f t="shared" si="28"/>
        <v>5.125</v>
      </c>
    </row>
    <row r="326" spans="2:16">
      <c r="B326" s="866"/>
      <c r="C326" s="488"/>
      <c r="D326" s="488"/>
      <c r="E326" s="488"/>
      <c r="F326" s="488"/>
      <c r="H326" s="707" t="s">
        <v>1032</v>
      </c>
      <c r="I326" s="707">
        <v>0.46</v>
      </c>
      <c r="J326" s="707">
        <v>5</v>
      </c>
      <c r="K326" s="707">
        <f t="shared" si="27"/>
        <v>2.3000000000000003</v>
      </c>
      <c r="M326" s="707" t="s">
        <v>1071</v>
      </c>
      <c r="N326" s="707">
        <v>0.125</v>
      </c>
      <c r="O326" s="707">
        <v>5</v>
      </c>
      <c r="P326" s="707">
        <f t="shared" si="28"/>
        <v>0.625</v>
      </c>
    </row>
    <row r="327" spans="2:16">
      <c r="B327" s="866"/>
      <c r="C327" s="488"/>
      <c r="D327" s="488"/>
      <c r="E327" s="488"/>
      <c r="F327" s="488"/>
      <c r="H327" s="707" t="s">
        <v>1032</v>
      </c>
      <c r="I327" s="707">
        <v>0.46</v>
      </c>
      <c r="J327" s="707">
        <v>14</v>
      </c>
      <c r="K327" s="707">
        <f t="shared" si="27"/>
        <v>6.44</v>
      </c>
      <c r="M327" s="707" t="s">
        <v>1072</v>
      </c>
      <c r="N327" s="707">
        <v>0.14299999999999999</v>
      </c>
      <c r="O327" s="707">
        <v>14</v>
      </c>
      <c r="P327" s="707">
        <f t="shared" si="28"/>
        <v>2.0019999999999998</v>
      </c>
    </row>
    <row r="328" spans="2:16">
      <c r="B328" s="866"/>
      <c r="C328" s="488"/>
      <c r="D328" s="488"/>
      <c r="E328" s="488"/>
      <c r="F328" s="488"/>
      <c r="H328" s="707" t="s">
        <v>1032</v>
      </c>
      <c r="I328" s="707">
        <v>0.46</v>
      </c>
      <c r="J328" s="707">
        <v>1</v>
      </c>
      <c r="K328" s="707">
        <f t="shared" si="27"/>
        <v>0.46</v>
      </c>
      <c r="M328" s="707" t="s">
        <v>1073</v>
      </c>
      <c r="N328" s="707">
        <v>0.14299999999999999</v>
      </c>
      <c r="O328" s="707">
        <v>1</v>
      </c>
      <c r="P328" s="707">
        <f t="shared" si="28"/>
        <v>0.14299999999999999</v>
      </c>
    </row>
    <row r="329" spans="2:16">
      <c r="B329" s="866"/>
      <c r="C329" s="488"/>
      <c r="D329" s="488"/>
      <c r="E329" s="488"/>
      <c r="F329" s="488"/>
      <c r="H329" s="707" t="s">
        <v>1032</v>
      </c>
      <c r="I329" s="707">
        <v>0.46</v>
      </c>
      <c r="J329" s="707">
        <v>2</v>
      </c>
      <c r="K329" s="707">
        <f t="shared" si="27"/>
        <v>0.92</v>
      </c>
      <c r="M329" s="707" t="s">
        <v>1074</v>
      </c>
      <c r="N329" s="707">
        <v>0.151</v>
      </c>
      <c r="O329" s="707">
        <v>2</v>
      </c>
      <c r="P329" s="707">
        <f t="shared" si="28"/>
        <v>0.30199999999999999</v>
      </c>
    </row>
    <row r="330" spans="2:16">
      <c r="B330" s="866"/>
      <c r="C330" s="488"/>
      <c r="D330" s="488"/>
      <c r="E330" s="488"/>
      <c r="F330" s="488"/>
      <c r="H330" s="707" t="s">
        <v>1032</v>
      </c>
      <c r="I330" s="707">
        <v>0.46</v>
      </c>
      <c r="J330" s="707">
        <v>51</v>
      </c>
      <c r="K330" s="707">
        <f t="shared" si="27"/>
        <v>23.46</v>
      </c>
      <c r="M330" s="707" t="s">
        <v>1075</v>
      </c>
      <c r="N330" s="707">
        <v>0.16</v>
      </c>
      <c r="O330" s="707">
        <v>51</v>
      </c>
      <c r="P330" s="707">
        <f t="shared" si="28"/>
        <v>8.16</v>
      </c>
    </row>
    <row r="331" spans="2:16">
      <c r="B331" s="866"/>
      <c r="C331" s="488"/>
      <c r="D331" s="488"/>
      <c r="E331" s="488"/>
      <c r="F331" s="488"/>
      <c r="H331" s="707" t="s">
        <v>1032</v>
      </c>
      <c r="I331" s="707">
        <v>0.46</v>
      </c>
      <c r="J331" s="707">
        <v>47</v>
      </c>
      <c r="K331" s="707">
        <f t="shared" si="27"/>
        <v>21.62</v>
      </c>
      <c r="M331" s="707" t="s">
        <v>1076</v>
      </c>
      <c r="N331" s="707">
        <v>0.16</v>
      </c>
      <c r="O331" s="707">
        <v>47</v>
      </c>
      <c r="P331" s="707">
        <f t="shared" si="28"/>
        <v>7.5200000000000005</v>
      </c>
    </row>
    <row r="332" spans="2:16">
      <c r="B332" s="866"/>
      <c r="C332" s="488"/>
      <c r="D332" s="488"/>
      <c r="E332" s="488"/>
      <c r="F332" s="488"/>
      <c r="H332" s="707" t="s">
        <v>1032</v>
      </c>
      <c r="I332" s="707">
        <v>0.46</v>
      </c>
      <c r="J332" s="707">
        <v>1</v>
      </c>
      <c r="K332" s="707">
        <f t="shared" si="27"/>
        <v>0.46</v>
      </c>
      <c r="M332" s="707" t="s">
        <v>1078</v>
      </c>
      <c r="N332" s="707">
        <v>6.0999999999999999E-2</v>
      </c>
      <c r="O332" s="707">
        <v>1</v>
      </c>
      <c r="P332" s="707">
        <f t="shared" si="28"/>
        <v>6.0999999999999999E-2</v>
      </c>
    </row>
    <row r="333" spans="2:16">
      <c r="B333" s="866"/>
      <c r="C333" s="488"/>
      <c r="D333" s="488"/>
      <c r="E333" s="488"/>
      <c r="F333" s="488"/>
      <c r="H333" s="707" t="s">
        <v>1032</v>
      </c>
      <c r="I333" s="707">
        <v>0.46</v>
      </c>
      <c r="J333" s="707">
        <v>25</v>
      </c>
      <c r="K333" s="707">
        <f t="shared" si="27"/>
        <v>11.5</v>
      </c>
      <c r="M333" s="707" t="s">
        <v>1080</v>
      </c>
      <c r="N333" s="707">
        <v>6.2E-2</v>
      </c>
      <c r="O333" s="707">
        <v>25</v>
      </c>
      <c r="P333" s="707">
        <f t="shared" si="28"/>
        <v>1.55</v>
      </c>
    </row>
    <row r="334" spans="2:16">
      <c r="B334" s="866"/>
      <c r="C334" s="488"/>
      <c r="D334" s="488"/>
      <c r="E334" s="488"/>
      <c r="F334" s="488"/>
      <c r="H334" s="707" t="s">
        <v>1032</v>
      </c>
      <c r="I334" s="707">
        <v>0.46</v>
      </c>
      <c r="J334" s="707">
        <v>147</v>
      </c>
      <c r="K334" s="707">
        <f t="shared" si="27"/>
        <v>67.62</v>
      </c>
      <c r="M334" s="707" t="s">
        <v>1103</v>
      </c>
      <c r="N334" s="707">
        <v>6.9000000000000006E-2</v>
      </c>
      <c r="O334" s="707">
        <v>147</v>
      </c>
      <c r="P334" s="707">
        <f t="shared" si="28"/>
        <v>10.143000000000001</v>
      </c>
    </row>
    <row r="335" spans="2:16">
      <c r="B335" s="866"/>
      <c r="C335" s="488"/>
      <c r="D335" s="488"/>
      <c r="E335" s="488"/>
      <c r="F335" s="488"/>
      <c r="H335" s="707" t="s">
        <v>1032</v>
      </c>
      <c r="I335" s="707">
        <v>0.46</v>
      </c>
      <c r="J335" s="707">
        <v>47</v>
      </c>
      <c r="K335" s="707">
        <f t="shared" si="27"/>
        <v>21.62</v>
      </c>
      <c r="M335" s="707" t="s">
        <v>1146</v>
      </c>
      <c r="N335" s="707">
        <v>7.9000000000000001E-2</v>
      </c>
      <c r="O335" s="707">
        <v>47</v>
      </c>
      <c r="P335" s="707">
        <f t="shared" si="28"/>
        <v>3.7130000000000001</v>
      </c>
    </row>
    <row r="336" spans="2:16">
      <c r="B336" s="866"/>
      <c r="C336" s="488"/>
      <c r="D336" s="488"/>
      <c r="E336" s="488"/>
      <c r="F336" s="488"/>
      <c r="H336" s="707" t="s">
        <v>1032</v>
      </c>
      <c r="I336" s="707">
        <v>0.46</v>
      </c>
      <c r="J336" s="707">
        <v>72</v>
      </c>
      <c r="K336" s="707">
        <f t="shared" si="27"/>
        <v>33.120000000000005</v>
      </c>
      <c r="M336" s="707" t="s">
        <v>1098</v>
      </c>
      <c r="N336" s="707">
        <v>8.7999999999999995E-2</v>
      </c>
      <c r="O336" s="707">
        <v>72</v>
      </c>
      <c r="P336" s="707">
        <f t="shared" si="28"/>
        <v>6.3359999999999994</v>
      </c>
    </row>
    <row r="337" spans="2:16">
      <c r="B337" s="866"/>
      <c r="C337" s="488"/>
      <c r="D337" s="488"/>
      <c r="E337" s="488"/>
      <c r="F337" s="488"/>
      <c r="H337" s="707" t="s">
        <v>1032</v>
      </c>
      <c r="I337" s="707">
        <v>0.46</v>
      </c>
      <c r="J337" s="707">
        <v>107</v>
      </c>
      <c r="K337" s="707">
        <f t="shared" si="27"/>
        <v>49.22</v>
      </c>
      <c r="M337" s="707" t="s">
        <v>1099</v>
      </c>
      <c r="N337" s="707">
        <v>9.9000000000000005E-2</v>
      </c>
      <c r="O337" s="707">
        <v>107</v>
      </c>
      <c r="P337" s="707">
        <f t="shared" si="28"/>
        <v>10.593</v>
      </c>
    </row>
    <row r="338" spans="2:16">
      <c r="B338" s="866"/>
      <c r="C338" s="488"/>
      <c r="D338" s="488"/>
      <c r="E338" s="488"/>
      <c r="F338" s="488"/>
      <c r="H338" s="707" t="s">
        <v>1032</v>
      </c>
      <c r="I338" s="707">
        <v>0.46</v>
      </c>
      <c r="J338" s="707">
        <v>14</v>
      </c>
      <c r="K338" s="707">
        <f t="shared" si="27"/>
        <v>6.44</v>
      </c>
      <c r="M338" s="707" t="s">
        <v>1100</v>
      </c>
      <c r="N338" s="707">
        <v>9.9000000000000005E-2</v>
      </c>
      <c r="O338" s="707">
        <v>14</v>
      </c>
      <c r="P338" s="707">
        <f t="shared" si="28"/>
        <v>1.3860000000000001</v>
      </c>
    </row>
    <row r="339" spans="2:16">
      <c r="H339" s="715" t="s">
        <v>26</v>
      </c>
      <c r="I339" s="716"/>
      <c r="J339" s="716"/>
      <c r="K339" s="712">
        <f>SUM(K259:K338)</f>
        <v>1103.2500000000002</v>
      </c>
      <c r="M339" s="715" t="s">
        <v>26</v>
      </c>
      <c r="N339" s="716"/>
      <c r="O339" s="716"/>
      <c r="P339" s="713">
        <f>SUM(P259:P338)</f>
        <v>321.68500000000012</v>
      </c>
    </row>
    <row r="342" spans="2:16" ht="21">
      <c r="B342" s="861" t="s">
        <v>1156</v>
      </c>
    </row>
    <row r="344" spans="2:16" ht="21">
      <c r="B344" s="861" t="s">
        <v>1157</v>
      </c>
      <c r="C344" s="862"/>
      <c r="E344" s="862"/>
      <c r="F344" s="862"/>
      <c r="H344" s="861" t="s">
        <v>1158</v>
      </c>
    </row>
    <row r="345" spans="2:16">
      <c r="B345" s="1058" t="s">
        <v>667</v>
      </c>
      <c r="C345" s="1058"/>
      <c r="D345" s="1058"/>
      <c r="E345" s="1058"/>
      <c r="F345" s="1058"/>
      <c r="H345" s="12" t="s">
        <v>675</v>
      </c>
      <c r="M345" s="12" t="s">
        <v>676</v>
      </c>
    </row>
    <row r="346" spans="2:16" ht="45">
      <c r="B346" s="837" t="s">
        <v>62</v>
      </c>
      <c r="C346" s="837" t="s">
        <v>668</v>
      </c>
      <c r="D346" s="837" t="s">
        <v>669</v>
      </c>
      <c r="E346" s="837" t="s">
        <v>671</v>
      </c>
      <c r="F346" s="837" t="s">
        <v>670</v>
      </c>
      <c r="H346" s="837" t="s">
        <v>672</v>
      </c>
      <c r="I346" s="837" t="s">
        <v>673</v>
      </c>
      <c r="J346" s="837" t="s">
        <v>674</v>
      </c>
      <c r="K346" s="837" t="s">
        <v>668</v>
      </c>
      <c r="M346" s="837" t="s">
        <v>672</v>
      </c>
      <c r="N346" s="837" t="s">
        <v>673</v>
      </c>
      <c r="O346" s="837" t="s">
        <v>674</v>
      </c>
      <c r="P346" s="837" t="s">
        <v>668</v>
      </c>
    </row>
    <row r="347" spans="2:16" ht="18">
      <c r="B347" s="837"/>
      <c r="C347" s="837" t="s">
        <v>677</v>
      </c>
      <c r="D347" s="837" t="s">
        <v>678</v>
      </c>
      <c r="E347" s="837" t="s">
        <v>679</v>
      </c>
      <c r="F347" s="837" t="s">
        <v>680</v>
      </c>
      <c r="H347" s="837"/>
      <c r="I347" s="837" t="s">
        <v>681</v>
      </c>
      <c r="J347" s="837" t="s">
        <v>682</v>
      </c>
      <c r="K347" s="837" t="s">
        <v>683</v>
      </c>
      <c r="M347" s="837"/>
      <c r="N347" s="837" t="s">
        <v>684</v>
      </c>
      <c r="O347" s="837" t="s">
        <v>685</v>
      </c>
      <c r="P347" s="837" t="s">
        <v>686</v>
      </c>
    </row>
    <row r="348" spans="2:16">
      <c r="B348" s="867">
        <v>43831</v>
      </c>
      <c r="C348" s="712">
        <f>+K379</f>
        <v>816.59500000000003</v>
      </c>
      <c r="D348" s="711"/>
      <c r="E348" s="881">
        <v>0.91605000000000003</v>
      </c>
      <c r="F348" s="707"/>
      <c r="H348" s="707" t="s">
        <v>1159</v>
      </c>
      <c r="I348" s="707">
        <v>0.09</v>
      </c>
      <c r="J348" s="707">
        <v>6765</v>
      </c>
      <c r="K348" s="707">
        <f>I348*J348</f>
        <v>608.85</v>
      </c>
      <c r="M348" s="707" t="s">
        <v>1160</v>
      </c>
      <c r="N348" s="707">
        <v>2.5000000000000001E-2</v>
      </c>
      <c r="O348" s="707">
        <f>J348</f>
        <v>6765</v>
      </c>
      <c r="P348" s="707">
        <f>N348*O348</f>
        <v>169.125</v>
      </c>
    </row>
    <row r="349" spans="2:16">
      <c r="B349" s="867">
        <v>43863</v>
      </c>
      <c r="C349" s="713">
        <f>P379</f>
        <v>222.35499999999999</v>
      </c>
      <c r="D349" s="714">
        <f>C349-$C$348</f>
        <v>-594.24</v>
      </c>
      <c r="E349" s="881">
        <v>0.91605000000000003</v>
      </c>
      <c r="F349" s="863">
        <f>D349*E349</f>
        <v>-544.35355200000004</v>
      </c>
      <c r="H349" s="707" t="s">
        <v>1161</v>
      </c>
      <c r="I349" s="707">
        <v>0.28999999999999998</v>
      </c>
      <c r="J349" s="707">
        <v>88</v>
      </c>
      <c r="K349" s="707">
        <f t="shared" ref="K349:K350" si="29">I349*J349</f>
        <v>25.52</v>
      </c>
      <c r="M349" s="707" t="s">
        <v>1162</v>
      </c>
      <c r="N349" s="707">
        <v>0.09</v>
      </c>
      <c r="O349" s="707">
        <f t="shared" ref="O349:O350" si="30">J349</f>
        <v>88</v>
      </c>
      <c r="P349" s="707">
        <f t="shared" ref="P349:P350" si="31">N349*O349</f>
        <v>7.92</v>
      </c>
    </row>
    <row r="350" spans="2:16">
      <c r="B350" s="867">
        <v>43895</v>
      </c>
      <c r="C350" s="869">
        <f t="shared" ref="C350:C359" si="32">C349</f>
        <v>222.35499999999999</v>
      </c>
      <c r="D350" s="714">
        <f t="shared" ref="D350:D359" si="33">C350-$C$348</f>
        <v>-594.24</v>
      </c>
      <c r="E350" s="881">
        <v>0.91605000000000003</v>
      </c>
      <c r="F350" s="863">
        <f t="shared" ref="F350:F359" si="34">D350*E350</f>
        <v>-544.35355200000004</v>
      </c>
      <c r="H350" s="707" t="s">
        <v>1163</v>
      </c>
      <c r="I350" s="707">
        <v>0.185</v>
      </c>
      <c r="J350" s="707">
        <v>985</v>
      </c>
      <c r="K350" s="707">
        <f t="shared" si="29"/>
        <v>182.22499999999999</v>
      </c>
      <c r="M350" s="707" t="s">
        <v>1164</v>
      </c>
      <c r="N350" s="707">
        <v>4.5999999999999999E-2</v>
      </c>
      <c r="O350" s="707">
        <f t="shared" si="30"/>
        <v>985</v>
      </c>
      <c r="P350" s="707">
        <f t="shared" si="31"/>
        <v>45.31</v>
      </c>
    </row>
    <row r="351" spans="2:16">
      <c r="B351" s="867">
        <v>43927</v>
      </c>
      <c r="C351" s="869">
        <f t="shared" si="32"/>
        <v>222.35499999999999</v>
      </c>
      <c r="D351" s="714">
        <f t="shared" si="33"/>
        <v>-594.24</v>
      </c>
      <c r="E351" s="881">
        <v>0.91605000000000003</v>
      </c>
      <c r="F351" s="863">
        <f t="shared" si="34"/>
        <v>-544.35355200000004</v>
      </c>
      <c r="H351" s="707"/>
      <c r="I351" s="707"/>
      <c r="J351" s="707"/>
      <c r="K351" s="707"/>
      <c r="M351" s="707"/>
      <c r="N351" s="707"/>
      <c r="O351" s="707"/>
      <c r="P351" s="707"/>
    </row>
    <row r="352" spans="2:16">
      <c r="B352" s="867">
        <v>43959</v>
      </c>
      <c r="C352" s="869">
        <f t="shared" si="32"/>
        <v>222.35499999999999</v>
      </c>
      <c r="D352" s="714">
        <f t="shared" si="33"/>
        <v>-594.24</v>
      </c>
      <c r="E352" s="881">
        <v>0.91605000000000003</v>
      </c>
      <c r="F352" s="863">
        <f t="shared" si="34"/>
        <v>-544.35355200000004</v>
      </c>
      <c r="H352" s="707"/>
      <c r="I352" s="707"/>
      <c r="J352" s="707"/>
      <c r="K352" s="707"/>
      <c r="M352" s="707"/>
      <c r="N352" s="707"/>
      <c r="O352" s="707"/>
      <c r="P352" s="707"/>
    </row>
    <row r="353" spans="2:16">
      <c r="B353" s="867">
        <v>43991</v>
      </c>
      <c r="C353" s="869">
        <f t="shared" si="32"/>
        <v>222.35499999999999</v>
      </c>
      <c r="D353" s="714">
        <f t="shared" si="33"/>
        <v>-594.24</v>
      </c>
      <c r="E353" s="881">
        <v>0.91605000000000003</v>
      </c>
      <c r="F353" s="863">
        <f t="shared" si="34"/>
        <v>-544.35355200000004</v>
      </c>
      <c r="H353" s="707"/>
      <c r="I353" s="707"/>
      <c r="J353" s="707"/>
      <c r="K353" s="707"/>
      <c r="M353" s="707"/>
      <c r="N353" s="707"/>
      <c r="O353" s="707"/>
      <c r="P353" s="707"/>
    </row>
    <row r="354" spans="2:16">
      <c r="B354" s="867">
        <v>44023</v>
      </c>
      <c r="C354" s="869">
        <f t="shared" si="32"/>
        <v>222.35499999999999</v>
      </c>
      <c r="D354" s="714">
        <f t="shared" si="33"/>
        <v>-594.24</v>
      </c>
      <c r="E354" s="881">
        <v>0.91605000000000003</v>
      </c>
      <c r="F354" s="863">
        <f t="shared" si="34"/>
        <v>-544.35355200000004</v>
      </c>
      <c r="H354" s="707"/>
      <c r="I354" s="707"/>
      <c r="J354" s="707"/>
      <c r="K354" s="707"/>
      <c r="M354" s="707"/>
      <c r="N354" s="707"/>
      <c r="O354" s="707"/>
      <c r="P354" s="707"/>
    </row>
    <row r="355" spans="2:16">
      <c r="B355" s="867">
        <v>44055</v>
      </c>
      <c r="C355" s="869">
        <f t="shared" si="32"/>
        <v>222.35499999999999</v>
      </c>
      <c r="D355" s="714">
        <f t="shared" si="33"/>
        <v>-594.24</v>
      </c>
      <c r="E355" s="881">
        <v>0.91605000000000003</v>
      </c>
      <c r="F355" s="863">
        <f t="shared" si="34"/>
        <v>-544.35355200000004</v>
      </c>
      <c r="H355" s="707"/>
      <c r="I355" s="707"/>
      <c r="J355" s="707"/>
      <c r="K355" s="707"/>
      <c r="M355" s="707"/>
      <c r="N355" s="707"/>
      <c r="O355" s="707"/>
      <c r="P355" s="707"/>
    </row>
    <row r="356" spans="2:16">
      <c r="B356" s="867">
        <v>44087</v>
      </c>
      <c r="C356" s="869">
        <f t="shared" si="32"/>
        <v>222.35499999999999</v>
      </c>
      <c r="D356" s="714">
        <f t="shared" si="33"/>
        <v>-594.24</v>
      </c>
      <c r="E356" s="881">
        <v>0.91605000000000003</v>
      </c>
      <c r="F356" s="863">
        <f t="shared" si="34"/>
        <v>-544.35355200000004</v>
      </c>
      <c r="H356" s="707"/>
      <c r="I356" s="707"/>
      <c r="J356" s="707"/>
      <c r="K356" s="707"/>
      <c r="M356" s="707"/>
      <c r="N356" s="707"/>
      <c r="O356" s="707"/>
      <c r="P356" s="707"/>
    </row>
    <row r="357" spans="2:16">
      <c r="B357" s="867">
        <v>44119</v>
      </c>
      <c r="C357" s="869">
        <f t="shared" si="32"/>
        <v>222.35499999999999</v>
      </c>
      <c r="D357" s="714">
        <f t="shared" si="33"/>
        <v>-594.24</v>
      </c>
      <c r="E357" s="881">
        <v>0.91605000000000003</v>
      </c>
      <c r="F357" s="863">
        <f t="shared" si="34"/>
        <v>-544.35355200000004</v>
      </c>
      <c r="H357" s="707"/>
      <c r="I357" s="707"/>
      <c r="J357" s="707"/>
      <c r="K357" s="707"/>
      <c r="M357" s="707"/>
      <c r="N357" s="707"/>
      <c r="O357" s="707"/>
      <c r="P357" s="707"/>
    </row>
    <row r="358" spans="2:16">
      <c r="B358" s="867">
        <v>44151</v>
      </c>
      <c r="C358" s="869">
        <f t="shared" si="32"/>
        <v>222.35499999999999</v>
      </c>
      <c r="D358" s="714">
        <f t="shared" si="33"/>
        <v>-594.24</v>
      </c>
      <c r="E358" s="881">
        <v>0.91605000000000003</v>
      </c>
      <c r="F358" s="863">
        <f t="shared" si="34"/>
        <v>-544.35355200000004</v>
      </c>
      <c r="H358" s="707"/>
      <c r="I358" s="707"/>
      <c r="J358" s="707"/>
      <c r="K358" s="707"/>
      <c r="M358" s="707"/>
      <c r="N358" s="707"/>
      <c r="O358" s="707"/>
      <c r="P358" s="707"/>
    </row>
    <row r="359" spans="2:16">
      <c r="B359" s="867">
        <v>44183</v>
      </c>
      <c r="C359" s="869">
        <f t="shared" si="32"/>
        <v>222.35499999999999</v>
      </c>
      <c r="D359" s="714">
        <f t="shared" si="33"/>
        <v>-594.24</v>
      </c>
      <c r="E359" s="881">
        <v>0.91605000000000003</v>
      </c>
      <c r="F359" s="863">
        <f t="shared" si="34"/>
        <v>-544.35355200000004</v>
      </c>
      <c r="H359" s="707"/>
      <c r="I359" s="707"/>
      <c r="J359" s="707"/>
      <c r="K359" s="707"/>
      <c r="M359" s="707"/>
      <c r="N359" s="707"/>
      <c r="O359" s="707"/>
      <c r="P359" s="707"/>
    </row>
    <row r="360" spans="2:16">
      <c r="B360" s="715" t="s">
        <v>26</v>
      </c>
      <c r="C360" s="716"/>
      <c r="D360" s="716"/>
      <c r="E360" s="716"/>
      <c r="F360" s="864">
        <f>F359*12</f>
        <v>-6532.2426240000004</v>
      </c>
      <c r="H360" s="707"/>
      <c r="I360" s="707"/>
      <c r="J360" s="707"/>
      <c r="K360" s="707"/>
      <c r="M360" s="707"/>
      <c r="N360" s="707"/>
      <c r="O360" s="707"/>
      <c r="P360" s="707"/>
    </row>
    <row r="361" spans="2:16">
      <c r="B361" s="866" t="s">
        <v>1165</v>
      </c>
      <c r="C361" s="488"/>
      <c r="D361" s="488"/>
      <c r="E361" s="488"/>
      <c r="F361" s="864">
        <f>$F$360</f>
        <v>-6532.2426240000004</v>
      </c>
      <c r="H361" s="707"/>
      <c r="I361" s="707"/>
      <c r="J361" s="707"/>
      <c r="K361" s="707"/>
      <c r="M361" s="707"/>
      <c r="N361" s="707"/>
      <c r="O361" s="707"/>
      <c r="P361" s="707"/>
    </row>
    <row r="362" spans="2:16">
      <c r="B362" s="708" t="s">
        <v>1241</v>
      </c>
      <c r="C362" s="488"/>
      <c r="D362" s="488"/>
      <c r="E362" s="488"/>
      <c r="F362" s="864">
        <f t="shared" ref="F362:F372" si="35">$F$360</f>
        <v>-6532.2426240000004</v>
      </c>
      <c r="H362" s="707"/>
      <c r="I362" s="707"/>
      <c r="J362" s="707"/>
      <c r="K362" s="707"/>
      <c r="M362" s="707"/>
      <c r="N362" s="707"/>
      <c r="O362" s="707"/>
      <c r="P362" s="707"/>
    </row>
    <row r="363" spans="2:16">
      <c r="B363" s="708" t="s">
        <v>1319</v>
      </c>
      <c r="C363" s="488"/>
      <c r="D363" s="488"/>
      <c r="E363" s="488"/>
      <c r="F363" s="864">
        <f t="shared" si="35"/>
        <v>-6532.2426240000004</v>
      </c>
      <c r="H363" s="707"/>
      <c r="I363" s="707"/>
      <c r="J363" s="707"/>
      <c r="K363" s="707"/>
      <c r="M363" s="707"/>
      <c r="N363" s="707"/>
      <c r="O363" s="707"/>
      <c r="P363" s="707"/>
    </row>
    <row r="364" spans="2:16">
      <c r="B364" s="708" t="s">
        <v>1320</v>
      </c>
      <c r="C364" s="488"/>
      <c r="D364" s="488"/>
      <c r="E364" s="488"/>
      <c r="F364" s="864">
        <f t="shared" si="35"/>
        <v>-6532.2426240000004</v>
      </c>
      <c r="H364" s="707"/>
      <c r="I364" s="707"/>
      <c r="J364" s="707"/>
      <c r="K364" s="707"/>
      <c r="M364" s="707"/>
      <c r="N364" s="707"/>
      <c r="O364" s="707"/>
      <c r="P364" s="707"/>
    </row>
    <row r="365" spans="2:16">
      <c r="B365" s="708" t="s">
        <v>1321</v>
      </c>
      <c r="C365" s="488"/>
      <c r="D365" s="488"/>
      <c r="E365" s="488"/>
      <c r="F365" s="864">
        <f t="shared" si="35"/>
        <v>-6532.2426240000004</v>
      </c>
      <c r="H365" s="707"/>
      <c r="I365" s="707"/>
      <c r="J365" s="707"/>
      <c r="K365" s="707"/>
      <c r="M365" s="707"/>
      <c r="N365" s="707"/>
      <c r="O365" s="707"/>
      <c r="P365" s="707"/>
    </row>
    <row r="366" spans="2:16">
      <c r="B366" s="708" t="s">
        <v>1322</v>
      </c>
      <c r="C366" s="488"/>
      <c r="D366" s="488"/>
      <c r="E366" s="488"/>
      <c r="F366" s="864">
        <f t="shared" si="35"/>
        <v>-6532.2426240000004</v>
      </c>
      <c r="H366" s="707"/>
      <c r="I366" s="707"/>
      <c r="J366" s="707"/>
      <c r="K366" s="707"/>
      <c r="M366" s="707"/>
      <c r="N366" s="707"/>
      <c r="O366" s="707"/>
      <c r="P366" s="707"/>
    </row>
    <row r="367" spans="2:16">
      <c r="B367" s="708" t="s">
        <v>1323</v>
      </c>
      <c r="C367" s="488"/>
      <c r="D367" s="488"/>
      <c r="E367" s="488"/>
      <c r="F367" s="864">
        <f t="shared" si="35"/>
        <v>-6532.2426240000004</v>
      </c>
      <c r="H367" s="707"/>
      <c r="I367" s="707"/>
      <c r="J367" s="707"/>
      <c r="K367" s="707"/>
      <c r="M367" s="707"/>
      <c r="N367" s="707"/>
      <c r="O367" s="707"/>
      <c r="P367" s="707"/>
    </row>
    <row r="368" spans="2:16">
      <c r="B368" s="708" t="s">
        <v>1324</v>
      </c>
      <c r="C368" s="488"/>
      <c r="D368" s="488"/>
      <c r="E368" s="488"/>
      <c r="F368" s="864">
        <f t="shared" si="35"/>
        <v>-6532.2426240000004</v>
      </c>
      <c r="H368" s="707"/>
      <c r="I368" s="707"/>
      <c r="J368" s="707"/>
      <c r="K368" s="707"/>
      <c r="M368" s="707"/>
      <c r="N368" s="707"/>
      <c r="O368" s="707"/>
      <c r="P368" s="707"/>
    </row>
    <row r="369" spans="2:16">
      <c r="B369" s="708" t="s">
        <v>1325</v>
      </c>
      <c r="C369" s="488"/>
      <c r="D369" s="488"/>
      <c r="E369" s="488"/>
      <c r="F369" s="864">
        <f t="shared" si="35"/>
        <v>-6532.2426240000004</v>
      </c>
      <c r="H369" s="707"/>
      <c r="I369" s="707"/>
      <c r="J369" s="707"/>
      <c r="K369" s="707"/>
      <c r="M369" s="707"/>
      <c r="N369" s="707"/>
      <c r="O369" s="707"/>
      <c r="P369" s="707"/>
    </row>
    <row r="370" spans="2:16">
      <c r="B370" s="708" t="s">
        <v>1326</v>
      </c>
      <c r="C370" s="488"/>
      <c r="D370" s="488"/>
      <c r="E370" s="488"/>
      <c r="F370" s="864">
        <f t="shared" si="35"/>
        <v>-6532.2426240000004</v>
      </c>
      <c r="H370" s="707"/>
      <c r="I370" s="707"/>
      <c r="J370" s="707"/>
      <c r="K370" s="707"/>
      <c r="M370" s="707"/>
      <c r="N370" s="707"/>
      <c r="O370" s="707"/>
      <c r="P370" s="707"/>
    </row>
    <row r="371" spans="2:16">
      <c r="B371" s="708" t="s">
        <v>1328</v>
      </c>
      <c r="C371" s="488"/>
      <c r="D371" s="488"/>
      <c r="E371" s="488"/>
      <c r="F371" s="864">
        <f t="shared" si="35"/>
        <v>-6532.2426240000004</v>
      </c>
      <c r="H371" s="707"/>
      <c r="I371" s="707"/>
      <c r="J371" s="707"/>
      <c r="K371" s="707"/>
      <c r="M371" s="707"/>
      <c r="N371" s="707"/>
      <c r="O371" s="707"/>
      <c r="P371" s="707"/>
    </row>
    <row r="372" spans="2:16">
      <c r="B372" s="708" t="s">
        <v>1329</v>
      </c>
      <c r="C372" s="488"/>
      <c r="D372" s="488"/>
      <c r="E372" s="488"/>
      <c r="F372" s="864">
        <f t="shared" si="35"/>
        <v>-6532.2426240000004</v>
      </c>
      <c r="H372" s="707"/>
      <c r="I372" s="707"/>
      <c r="J372" s="707"/>
      <c r="K372" s="707"/>
      <c r="M372" s="707"/>
      <c r="N372" s="707"/>
      <c r="O372" s="707"/>
      <c r="P372" s="707"/>
    </row>
    <row r="373" spans="2:16">
      <c r="B373" s="708"/>
      <c r="C373" s="488"/>
      <c r="D373" s="488"/>
      <c r="E373" s="488"/>
      <c r="F373" s="864"/>
      <c r="H373" s="707"/>
      <c r="I373" s="707"/>
      <c r="J373" s="707"/>
      <c r="K373" s="707"/>
      <c r="M373" s="707"/>
      <c r="N373" s="707"/>
      <c r="O373" s="707"/>
      <c r="P373" s="707"/>
    </row>
    <row r="374" spans="2:16">
      <c r="B374" s="708"/>
      <c r="C374" s="488"/>
      <c r="D374" s="488"/>
      <c r="E374" s="488"/>
      <c r="F374" s="864"/>
      <c r="H374" s="707"/>
      <c r="I374" s="707"/>
      <c r="J374" s="707"/>
      <c r="K374" s="707"/>
      <c r="M374" s="707"/>
      <c r="N374" s="707"/>
      <c r="O374" s="707"/>
      <c r="P374" s="707"/>
    </row>
    <row r="375" spans="2:16">
      <c r="B375" s="957"/>
      <c r="C375" s="488"/>
      <c r="D375" s="488"/>
      <c r="E375" s="488"/>
      <c r="F375" s="973"/>
      <c r="H375" s="707"/>
      <c r="I375" s="707"/>
      <c r="J375" s="707"/>
      <c r="K375" s="707"/>
      <c r="M375" s="707"/>
      <c r="N375" s="707"/>
      <c r="O375" s="707"/>
      <c r="P375" s="707"/>
    </row>
    <row r="376" spans="2:16">
      <c r="B376" s="957"/>
      <c r="C376" s="488"/>
      <c r="D376" s="488"/>
      <c r="E376" s="488"/>
      <c r="F376" s="973"/>
      <c r="H376" s="707"/>
      <c r="I376" s="707"/>
      <c r="J376" s="707"/>
      <c r="K376" s="707"/>
      <c r="M376" s="707"/>
      <c r="N376" s="707"/>
      <c r="O376" s="707"/>
      <c r="P376" s="707"/>
    </row>
    <row r="377" spans="2:16">
      <c r="B377" s="957"/>
      <c r="C377" s="488"/>
      <c r="D377" s="488"/>
      <c r="E377" s="488"/>
      <c r="F377" s="973"/>
      <c r="H377" s="707"/>
      <c r="I377" s="707"/>
      <c r="J377" s="707"/>
      <c r="K377" s="707"/>
      <c r="M377" s="707"/>
      <c r="N377" s="707"/>
      <c r="O377" s="707"/>
      <c r="P377" s="707"/>
    </row>
    <row r="378" spans="2:16">
      <c r="B378" s="957"/>
      <c r="C378" s="488"/>
      <c r="D378" s="488"/>
      <c r="E378" s="488"/>
      <c r="F378" s="973"/>
      <c r="H378" s="707"/>
      <c r="I378" s="707"/>
      <c r="J378" s="707"/>
      <c r="K378" s="707"/>
      <c r="M378" s="707"/>
      <c r="N378" s="707"/>
      <c r="O378" s="707"/>
      <c r="P378" s="707"/>
    </row>
    <row r="379" spans="2:16">
      <c r="H379" s="715" t="s">
        <v>26</v>
      </c>
      <c r="I379" s="716"/>
      <c r="J379" s="716"/>
      <c r="K379" s="712">
        <f>SUM(K348:K364)</f>
        <v>816.59500000000003</v>
      </c>
      <c r="M379" s="715" t="s">
        <v>26</v>
      </c>
      <c r="N379" s="716"/>
      <c r="O379" s="716"/>
      <c r="P379" s="713">
        <f>SUM(P348:P364)</f>
        <v>222.35499999999999</v>
      </c>
    </row>
  </sheetData>
  <mergeCells count="6">
    <mergeCell ref="B345:F345"/>
    <mergeCell ref="B24:F24"/>
    <mergeCell ref="B18:U18"/>
    <mergeCell ref="B103:F103"/>
    <mergeCell ref="B180:F180"/>
    <mergeCell ref="B256:F256"/>
  </mergeCells>
  <phoneticPr fontId="246" type="noConversion"/>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6:U74"/>
  <sheetViews>
    <sheetView zoomScale="85" zoomScaleNormal="85" workbookViewId="0">
      <pane ySplit="16" topLeftCell="A17" activePane="bottomLeft" state="frozen"/>
      <selection pane="bottomLeft" activeCell="H31" sqref="H31:N31"/>
    </sheetView>
  </sheetViews>
  <sheetFormatPr defaultColWidth="9" defaultRowHeight="15"/>
  <cols>
    <col min="1" max="1" width="9" style="12"/>
    <col min="2" max="2" width="37" style="670" customWidth="1"/>
    <col min="3" max="3" width="9" style="10"/>
    <col min="4" max="13" width="9" style="12"/>
    <col min="14" max="14" width="17.140625" style="12" customWidth="1"/>
    <col min="15" max="20" width="9" style="12"/>
    <col min="21" max="21" width="20.5703125" style="12" customWidth="1"/>
    <col min="22" max="16384" width="9" style="12"/>
  </cols>
  <sheetData>
    <row r="16" spans="2:21" ht="26.25" customHeight="1">
      <c r="B16" s="671" t="s">
        <v>558</v>
      </c>
      <c r="C16" s="987" t="s">
        <v>502</v>
      </c>
      <c r="D16" s="988"/>
      <c r="E16" s="988"/>
      <c r="F16" s="988"/>
      <c r="G16" s="988"/>
      <c r="H16" s="988"/>
      <c r="I16" s="988"/>
      <c r="J16" s="988"/>
      <c r="K16" s="988"/>
      <c r="L16" s="988"/>
      <c r="M16" s="988"/>
      <c r="N16" s="988"/>
      <c r="O16" s="988"/>
      <c r="P16" s="988"/>
      <c r="Q16" s="988"/>
      <c r="R16" s="988"/>
      <c r="S16" s="988"/>
      <c r="T16" s="988"/>
      <c r="U16" s="988"/>
    </row>
    <row r="17" spans="2:21" ht="6.95" customHeight="1">
      <c r="B17" s="830"/>
      <c r="C17" s="831"/>
      <c r="D17" s="831"/>
      <c r="E17" s="831"/>
      <c r="F17" s="831"/>
      <c r="G17" s="831"/>
      <c r="H17" s="831"/>
      <c r="I17" s="831"/>
      <c r="J17" s="831"/>
      <c r="K17" s="831"/>
      <c r="L17" s="831"/>
      <c r="M17" s="831"/>
      <c r="N17" s="831"/>
      <c r="O17" s="831"/>
      <c r="P17" s="831"/>
      <c r="Q17" s="831"/>
      <c r="R17" s="831"/>
      <c r="S17" s="831"/>
      <c r="T17" s="831"/>
      <c r="U17" s="831"/>
    </row>
    <row r="18" spans="2:21" ht="26.25" customHeight="1">
      <c r="B18" s="832" t="s">
        <v>970</v>
      </c>
      <c r="C18" s="976" t="s">
        <v>991</v>
      </c>
      <c r="D18" s="976"/>
      <c r="E18" s="976"/>
      <c r="F18" s="976"/>
      <c r="G18" s="976"/>
      <c r="H18" s="976"/>
      <c r="I18" s="976"/>
      <c r="J18" s="976"/>
      <c r="K18" s="976"/>
      <c r="L18" s="976"/>
      <c r="M18" s="976"/>
      <c r="N18" s="976"/>
      <c r="O18" s="976"/>
      <c r="P18" s="976"/>
      <c r="Q18" s="976"/>
      <c r="R18" s="976"/>
      <c r="S18" s="976"/>
      <c r="T18" s="976"/>
      <c r="U18" s="977"/>
    </row>
    <row r="19" spans="2:21" ht="15.75">
      <c r="B19" s="828" t="s">
        <v>543</v>
      </c>
      <c r="C19" s="978" t="s">
        <v>971</v>
      </c>
      <c r="D19" s="978"/>
      <c r="E19" s="978"/>
      <c r="F19" s="978"/>
      <c r="G19" s="978"/>
      <c r="H19" s="979" t="s">
        <v>972</v>
      </c>
      <c r="I19" s="979"/>
      <c r="J19" s="979"/>
      <c r="K19" s="979"/>
      <c r="L19" s="979"/>
      <c r="M19" s="979"/>
      <c r="N19" s="979"/>
      <c r="O19" s="979" t="s">
        <v>973</v>
      </c>
      <c r="P19" s="979"/>
      <c r="Q19" s="979"/>
      <c r="R19" s="979"/>
      <c r="S19" s="979"/>
      <c r="T19" s="979"/>
      <c r="U19" s="979"/>
    </row>
    <row r="20" spans="2:21" ht="15.75">
      <c r="B20" s="829">
        <v>1</v>
      </c>
      <c r="C20" s="975" t="s">
        <v>974</v>
      </c>
      <c r="D20" s="975"/>
      <c r="E20" s="975"/>
      <c r="F20" s="975"/>
      <c r="G20" s="975"/>
      <c r="H20" s="975" t="s">
        <v>989</v>
      </c>
      <c r="I20" s="975"/>
      <c r="J20" s="975"/>
      <c r="K20" s="975"/>
      <c r="L20" s="975"/>
      <c r="M20" s="975"/>
      <c r="N20" s="975"/>
      <c r="O20" s="975" t="s">
        <v>990</v>
      </c>
      <c r="P20" s="975"/>
      <c r="Q20" s="975"/>
      <c r="R20" s="975"/>
      <c r="S20" s="975"/>
      <c r="T20" s="975"/>
      <c r="U20" s="975"/>
    </row>
    <row r="21" spans="2:21" ht="15.75">
      <c r="B21" s="829">
        <v>2</v>
      </c>
      <c r="C21" s="975" t="s">
        <v>975</v>
      </c>
      <c r="D21" s="975"/>
      <c r="E21" s="975"/>
      <c r="F21" s="975"/>
      <c r="G21" s="975"/>
      <c r="H21" s="975" t="s">
        <v>976</v>
      </c>
      <c r="I21" s="975"/>
      <c r="J21" s="975"/>
      <c r="K21" s="975"/>
      <c r="L21" s="975"/>
      <c r="M21" s="975"/>
      <c r="N21" s="975"/>
      <c r="O21" s="975" t="s">
        <v>977</v>
      </c>
      <c r="P21" s="975"/>
      <c r="Q21" s="975"/>
      <c r="R21" s="975"/>
      <c r="S21" s="975"/>
      <c r="T21" s="975"/>
      <c r="U21" s="975"/>
    </row>
    <row r="22" spans="2:21" ht="15.75">
      <c r="B22" s="829">
        <v>3</v>
      </c>
      <c r="C22" s="975" t="s">
        <v>994</v>
      </c>
      <c r="D22" s="975"/>
      <c r="E22" s="975"/>
      <c r="F22" s="975"/>
      <c r="G22" s="975"/>
      <c r="H22" s="975" t="s">
        <v>978</v>
      </c>
      <c r="I22" s="975"/>
      <c r="J22" s="975"/>
      <c r="K22" s="975"/>
      <c r="L22" s="975"/>
      <c r="M22" s="975"/>
      <c r="N22" s="975"/>
      <c r="O22" s="975" t="s">
        <v>979</v>
      </c>
      <c r="P22" s="975"/>
      <c r="Q22" s="975"/>
      <c r="R22" s="975"/>
      <c r="S22" s="975"/>
      <c r="T22" s="975"/>
      <c r="U22" s="975"/>
    </row>
    <row r="23" spans="2:21" ht="15.75">
      <c r="B23" s="829">
        <v>4</v>
      </c>
      <c r="C23" s="975" t="s">
        <v>995</v>
      </c>
      <c r="D23" s="975"/>
      <c r="E23" s="975"/>
      <c r="F23" s="975"/>
      <c r="G23" s="975"/>
      <c r="H23" s="975" t="s">
        <v>980</v>
      </c>
      <c r="I23" s="975"/>
      <c r="J23" s="975"/>
      <c r="K23" s="975"/>
      <c r="L23" s="975"/>
      <c r="M23" s="975"/>
      <c r="N23" s="975"/>
      <c r="O23" s="975" t="s">
        <v>981</v>
      </c>
      <c r="P23" s="975"/>
      <c r="Q23" s="975"/>
      <c r="R23" s="975"/>
      <c r="S23" s="975"/>
      <c r="T23" s="975"/>
      <c r="U23" s="975"/>
    </row>
    <row r="24" spans="2:21" ht="15.75">
      <c r="B24" s="829">
        <v>5</v>
      </c>
      <c r="C24" s="975" t="s">
        <v>996</v>
      </c>
      <c r="D24" s="975"/>
      <c r="E24" s="975"/>
      <c r="F24" s="975"/>
      <c r="G24" s="975"/>
      <c r="H24" s="975" t="s">
        <v>982</v>
      </c>
      <c r="I24" s="975"/>
      <c r="J24" s="975"/>
      <c r="K24" s="975"/>
      <c r="L24" s="975"/>
      <c r="M24" s="975"/>
      <c r="N24" s="975"/>
      <c r="O24" s="975" t="s">
        <v>983</v>
      </c>
      <c r="P24" s="975"/>
      <c r="Q24" s="975"/>
      <c r="R24" s="975"/>
      <c r="S24" s="975"/>
      <c r="T24" s="975"/>
      <c r="U24" s="975"/>
    </row>
    <row r="25" spans="2:21" ht="15.75">
      <c r="B25" s="829">
        <v>6</v>
      </c>
      <c r="C25" s="975" t="s">
        <v>997</v>
      </c>
      <c r="D25" s="975"/>
      <c r="E25" s="975"/>
      <c r="F25" s="975"/>
      <c r="G25" s="975"/>
      <c r="H25" s="975" t="s">
        <v>984</v>
      </c>
      <c r="I25" s="975"/>
      <c r="J25" s="975"/>
      <c r="K25" s="975"/>
      <c r="L25" s="975"/>
      <c r="M25" s="975"/>
      <c r="N25" s="975"/>
      <c r="O25" s="975" t="s">
        <v>985</v>
      </c>
      <c r="P25" s="975"/>
      <c r="Q25" s="975"/>
      <c r="R25" s="975"/>
      <c r="S25" s="975"/>
      <c r="T25" s="975"/>
      <c r="U25" s="975"/>
    </row>
    <row r="26" spans="2:21" ht="15.75">
      <c r="B26" s="829">
        <v>7</v>
      </c>
      <c r="C26" s="975" t="s">
        <v>986</v>
      </c>
      <c r="D26" s="975"/>
      <c r="E26" s="975"/>
      <c r="F26" s="975"/>
      <c r="G26" s="975"/>
      <c r="H26" s="975" t="s">
        <v>987</v>
      </c>
      <c r="I26" s="975"/>
      <c r="J26" s="975"/>
      <c r="K26" s="975"/>
      <c r="L26" s="975"/>
      <c r="M26" s="975"/>
      <c r="N26" s="975"/>
      <c r="O26" s="975" t="s">
        <v>988</v>
      </c>
      <c r="P26" s="975"/>
      <c r="Q26" s="975"/>
      <c r="R26" s="975"/>
      <c r="S26" s="975"/>
      <c r="T26" s="975"/>
      <c r="U26" s="975"/>
    </row>
    <row r="27" spans="2:21" ht="15.75">
      <c r="B27" s="834"/>
      <c r="C27" s="835"/>
      <c r="D27" s="835"/>
      <c r="E27" s="835"/>
      <c r="F27" s="835"/>
      <c r="G27" s="835"/>
      <c r="H27" s="835"/>
      <c r="I27" s="835"/>
      <c r="J27" s="835"/>
      <c r="K27" s="835"/>
      <c r="L27" s="835"/>
      <c r="M27" s="835"/>
      <c r="N27" s="835"/>
      <c r="O27" s="835"/>
      <c r="P27" s="835"/>
      <c r="Q27" s="835"/>
      <c r="R27" s="835"/>
      <c r="S27" s="835"/>
      <c r="T27" s="835"/>
      <c r="U27" s="836"/>
    </row>
    <row r="28" spans="2:21" ht="26.25" customHeight="1">
      <c r="B28" s="832" t="s">
        <v>970</v>
      </c>
      <c r="C28" s="976" t="s">
        <v>992</v>
      </c>
      <c r="D28" s="976"/>
      <c r="E28" s="976"/>
      <c r="F28" s="976"/>
      <c r="G28" s="976"/>
      <c r="H28" s="976"/>
      <c r="I28" s="976"/>
      <c r="J28" s="976"/>
      <c r="K28" s="976"/>
      <c r="L28" s="976"/>
      <c r="M28" s="976"/>
      <c r="N28" s="976"/>
      <c r="O28" s="976"/>
      <c r="P28" s="976"/>
      <c r="Q28" s="976"/>
      <c r="R28" s="976"/>
      <c r="S28" s="976"/>
      <c r="T28" s="976"/>
      <c r="U28" s="977"/>
    </row>
    <row r="29" spans="2:21" ht="15.75">
      <c r="B29" s="833" t="s">
        <v>543</v>
      </c>
      <c r="C29" s="978" t="s">
        <v>971</v>
      </c>
      <c r="D29" s="978"/>
      <c r="E29" s="978"/>
      <c r="F29" s="978"/>
      <c r="G29" s="978"/>
      <c r="H29" s="979" t="s">
        <v>1005</v>
      </c>
      <c r="I29" s="979"/>
      <c r="J29" s="979"/>
      <c r="K29" s="979"/>
      <c r="L29" s="979"/>
      <c r="M29" s="979"/>
      <c r="N29" s="979"/>
      <c r="O29" s="979" t="s">
        <v>1006</v>
      </c>
      <c r="P29" s="979"/>
      <c r="Q29" s="979"/>
      <c r="R29" s="979"/>
      <c r="S29" s="979"/>
      <c r="T29" s="979"/>
      <c r="U29" s="979"/>
    </row>
    <row r="30" spans="2:21" ht="15.75">
      <c r="B30" s="829">
        <v>1</v>
      </c>
      <c r="C30" s="975" t="s">
        <v>993</v>
      </c>
      <c r="D30" s="975"/>
      <c r="E30" s="975"/>
      <c r="F30" s="975"/>
      <c r="G30" s="975"/>
      <c r="H30" s="975" t="s">
        <v>984</v>
      </c>
      <c r="I30" s="975"/>
      <c r="J30" s="975"/>
      <c r="K30" s="975"/>
      <c r="L30" s="975"/>
      <c r="M30" s="975"/>
      <c r="N30" s="975"/>
      <c r="O30" s="975" t="s">
        <v>1002</v>
      </c>
      <c r="P30" s="975"/>
      <c r="Q30" s="975"/>
      <c r="R30" s="975"/>
      <c r="S30" s="975"/>
      <c r="T30" s="975"/>
      <c r="U30" s="975"/>
    </row>
    <row r="31" spans="2:21" ht="15.75">
      <c r="B31" s="829">
        <v>2</v>
      </c>
      <c r="C31" s="975" t="s">
        <v>998</v>
      </c>
      <c r="D31" s="975"/>
      <c r="E31" s="975"/>
      <c r="F31" s="975"/>
      <c r="G31" s="975"/>
      <c r="H31" s="975" t="s">
        <v>1000</v>
      </c>
      <c r="I31" s="975"/>
      <c r="J31" s="975"/>
      <c r="K31" s="975"/>
      <c r="L31" s="975"/>
      <c r="M31" s="975"/>
      <c r="N31" s="975"/>
      <c r="O31" s="975" t="s">
        <v>1003</v>
      </c>
      <c r="P31" s="975"/>
      <c r="Q31" s="975"/>
      <c r="R31" s="975"/>
      <c r="S31" s="975"/>
      <c r="T31" s="975"/>
      <c r="U31" s="975"/>
    </row>
    <row r="32" spans="2:21" ht="15.75">
      <c r="B32" s="829">
        <v>3</v>
      </c>
      <c r="C32" s="975" t="s">
        <v>999</v>
      </c>
      <c r="D32" s="975"/>
      <c r="E32" s="975"/>
      <c r="F32" s="975"/>
      <c r="G32" s="975"/>
      <c r="H32" s="975" t="s">
        <v>1001</v>
      </c>
      <c r="I32" s="975"/>
      <c r="J32" s="975"/>
      <c r="K32" s="975"/>
      <c r="L32" s="975"/>
      <c r="M32" s="975"/>
      <c r="N32" s="975"/>
      <c r="O32" s="975" t="s">
        <v>1004</v>
      </c>
      <c r="P32" s="975"/>
      <c r="Q32" s="975"/>
      <c r="R32" s="975"/>
      <c r="S32" s="975"/>
      <c r="T32" s="975"/>
      <c r="U32" s="975"/>
    </row>
    <row r="33" spans="2:21" ht="55.5" customHeight="1">
      <c r="B33" s="685" t="s">
        <v>628</v>
      </c>
      <c r="C33" s="982" t="s">
        <v>702</v>
      </c>
      <c r="D33" s="982"/>
      <c r="E33" s="982"/>
      <c r="F33" s="982"/>
      <c r="G33" s="982"/>
      <c r="H33" s="982"/>
      <c r="I33" s="982"/>
      <c r="J33" s="982"/>
      <c r="K33" s="982"/>
      <c r="L33" s="982"/>
      <c r="M33" s="982"/>
      <c r="N33" s="982"/>
      <c r="O33" s="982"/>
      <c r="P33" s="982"/>
      <c r="Q33" s="982"/>
      <c r="R33" s="982"/>
      <c r="S33" s="982"/>
      <c r="T33" s="982"/>
      <c r="U33" s="989"/>
    </row>
    <row r="34" spans="2:21" ht="15.75">
      <c r="B34" s="673"/>
      <c r="C34" s="674"/>
      <c r="D34" s="675"/>
      <c r="E34" s="675"/>
      <c r="F34" s="675"/>
      <c r="G34" s="675"/>
      <c r="H34" s="675"/>
      <c r="I34" s="675"/>
      <c r="J34" s="675"/>
      <c r="K34" s="675"/>
      <c r="L34" s="675"/>
      <c r="M34" s="675"/>
      <c r="N34" s="675"/>
      <c r="O34" s="675"/>
      <c r="P34" s="675"/>
      <c r="Q34" s="675"/>
      <c r="R34" s="675"/>
      <c r="S34" s="675"/>
      <c r="T34" s="675"/>
      <c r="U34" s="676"/>
    </row>
    <row r="35" spans="2:21" ht="15.75">
      <c r="B35" s="673"/>
      <c r="C35" s="674" t="s">
        <v>632</v>
      </c>
      <c r="D35" s="675"/>
      <c r="E35" s="675"/>
      <c r="F35" s="675"/>
      <c r="G35" s="675"/>
      <c r="H35" s="675"/>
      <c r="I35" s="675"/>
      <c r="J35" s="675"/>
      <c r="K35" s="675"/>
      <c r="L35" s="675"/>
      <c r="M35" s="675"/>
      <c r="N35" s="675"/>
      <c r="O35" s="675"/>
      <c r="P35" s="675"/>
      <c r="Q35" s="675"/>
      <c r="R35" s="675"/>
      <c r="S35" s="675"/>
      <c r="T35" s="675"/>
      <c r="U35" s="676"/>
    </row>
    <row r="36" spans="2:21" ht="15.75">
      <c r="B36" s="673"/>
      <c r="C36" s="674"/>
      <c r="D36" s="675"/>
      <c r="E36" s="675"/>
      <c r="F36" s="675"/>
      <c r="G36" s="675"/>
      <c r="H36" s="675"/>
      <c r="I36" s="675"/>
      <c r="J36" s="675"/>
      <c r="K36" s="675"/>
      <c r="L36" s="675"/>
      <c r="M36" s="675"/>
      <c r="N36" s="675"/>
      <c r="O36" s="675"/>
      <c r="P36" s="675"/>
      <c r="Q36" s="675"/>
      <c r="R36" s="675"/>
      <c r="S36" s="675"/>
      <c r="T36" s="675"/>
      <c r="U36" s="676"/>
    </row>
    <row r="37" spans="2:21" ht="15.75">
      <c r="B37" s="673"/>
      <c r="C37" s="674" t="s">
        <v>629</v>
      </c>
      <c r="D37" s="675"/>
      <c r="E37" s="675"/>
      <c r="F37" s="675"/>
      <c r="G37" s="675"/>
      <c r="H37" s="675"/>
      <c r="I37" s="675"/>
      <c r="J37" s="675"/>
      <c r="K37" s="675"/>
      <c r="L37" s="675"/>
      <c r="M37" s="675"/>
      <c r="N37" s="675"/>
      <c r="O37" s="675"/>
      <c r="P37" s="675"/>
      <c r="Q37" s="675"/>
      <c r="R37" s="675"/>
      <c r="S37" s="675"/>
      <c r="T37" s="675"/>
      <c r="U37" s="676"/>
    </row>
    <row r="38" spans="2:21" ht="15.75">
      <c r="B38" s="673"/>
      <c r="C38" s="674"/>
      <c r="D38" s="675"/>
      <c r="E38" s="675"/>
      <c r="F38" s="675"/>
      <c r="G38" s="675"/>
      <c r="H38" s="675"/>
      <c r="I38" s="675"/>
      <c r="J38" s="675"/>
      <c r="K38" s="675"/>
      <c r="L38" s="675"/>
      <c r="M38" s="675"/>
      <c r="N38" s="675"/>
      <c r="O38" s="675"/>
      <c r="P38" s="675"/>
      <c r="Q38" s="675"/>
      <c r="R38" s="675"/>
      <c r="S38" s="675"/>
      <c r="T38" s="675"/>
      <c r="U38" s="676"/>
    </row>
    <row r="39" spans="2:21" ht="30" customHeight="1">
      <c r="B39" s="673"/>
      <c r="C39" s="982" t="s">
        <v>630</v>
      </c>
      <c r="D39" s="982"/>
      <c r="E39" s="982"/>
      <c r="F39" s="982"/>
      <c r="G39" s="982"/>
      <c r="H39" s="982"/>
      <c r="I39" s="982"/>
      <c r="J39" s="982"/>
      <c r="K39" s="982"/>
      <c r="L39" s="982"/>
      <c r="M39" s="982"/>
      <c r="N39" s="982"/>
      <c r="O39" s="982"/>
      <c r="P39" s="982"/>
      <c r="Q39" s="982"/>
      <c r="R39" s="982"/>
      <c r="S39" s="982"/>
      <c r="T39" s="675"/>
      <c r="U39" s="676"/>
    </row>
    <row r="40" spans="2:21" ht="15.75">
      <c r="B40" s="673"/>
      <c r="C40" s="674"/>
      <c r="D40" s="675"/>
      <c r="E40" s="675"/>
      <c r="F40" s="675"/>
      <c r="G40" s="675"/>
      <c r="H40" s="675"/>
      <c r="I40" s="675"/>
      <c r="J40" s="675"/>
      <c r="K40" s="675"/>
      <c r="L40" s="675"/>
      <c r="M40" s="675"/>
      <c r="N40" s="675"/>
      <c r="O40" s="675"/>
      <c r="P40" s="675"/>
      <c r="Q40" s="675"/>
      <c r="R40" s="675"/>
      <c r="S40" s="675"/>
      <c r="T40" s="675"/>
      <c r="U40" s="676"/>
    </row>
    <row r="41" spans="2:21" ht="15.75">
      <c r="B41" s="673"/>
      <c r="C41" s="674" t="s">
        <v>633</v>
      </c>
      <c r="D41" s="675"/>
      <c r="E41" s="675"/>
      <c r="F41" s="675"/>
      <c r="G41" s="675"/>
      <c r="H41" s="675"/>
      <c r="I41" s="675"/>
      <c r="J41" s="675"/>
      <c r="K41" s="675"/>
      <c r="L41" s="675"/>
      <c r="M41" s="675"/>
      <c r="N41" s="675"/>
      <c r="O41" s="675"/>
      <c r="P41" s="675"/>
      <c r="Q41" s="675"/>
      <c r="R41" s="675"/>
      <c r="S41" s="675"/>
      <c r="T41" s="675"/>
      <c r="U41" s="676"/>
    </row>
    <row r="42" spans="2:21" ht="15.75">
      <c r="B42" s="673"/>
      <c r="C42" s="674"/>
      <c r="D42" s="675"/>
      <c r="E42" s="675"/>
      <c r="F42" s="675"/>
      <c r="G42" s="675"/>
      <c r="H42" s="675"/>
      <c r="I42" s="675"/>
      <c r="J42" s="675"/>
      <c r="K42" s="675"/>
      <c r="L42" s="675"/>
      <c r="M42" s="675"/>
      <c r="N42" s="675"/>
      <c r="O42" s="675"/>
      <c r="P42" s="675"/>
      <c r="Q42" s="675"/>
      <c r="R42" s="675"/>
      <c r="S42" s="675"/>
      <c r="T42" s="675"/>
      <c r="U42" s="676"/>
    </row>
    <row r="43" spans="2:21" ht="31.5" customHeight="1">
      <c r="B43" s="673"/>
      <c r="C43" s="982" t="s">
        <v>631</v>
      </c>
      <c r="D43" s="982"/>
      <c r="E43" s="982"/>
      <c r="F43" s="982"/>
      <c r="G43" s="982"/>
      <c r="H43" s="982"/>
      <c r="I43" s="982"/>
      <c r="J43" s="982"/>
      <c r="K43" s="982"/>
      <c r="L43" s="982"/>
      <c r="M43" s="982"/>
      <c r="N43" s="982"/>
      <c r="O43" s="982"/>
      <c r="P43" s="982"/>
      <c r="Q43" s="982"/>
      <c r="R43" s="982"/>
      <c r="S43" s="982"/>
      <c r="T43" s="982"/>
      <c r="U43" s="989"/>
    </row>
    <row r="44" spans="2:21" ht="15.75">
      <c r="B44" s="673"/>
      <c r="C44" s="674"/>
      <c r="D44" s="675"/>
      <c r="E44" s="675"/>
      <c r="F44" s="675"/>
      <c r="G44" s="675"/>
      <c r="H44" s="675"/>
      <c r="I44" s="675"/>
      <c r="J44" s="675"/>
      <c r="K44" s="675"/>
      <c r="L44" s="675"/>
      <c r="M44" s="675"/>
      <c r="N44" s="675"/>
      <c r="O44" s="675"/>
      <c r="P44" s="675"/>
      <c r="Q44" s="675"/>
      <c r="R44" s="675"/>
      <c r="S44" s="675"/>
      <c r="T44" s="675"/>
      <c r="U44" s="676"/>
    </row>
    <row r="45" spans="2:21" ht="31.5" customHeight="1">
      <c r="B45" s="673"/>
      <c r="C45" s="982" t="s">
        <v>634</v>
      </c>
      <c r="D45" s="982"/>
      <c r="E45" s="982"/>
      <c r="F45" s="982"/>
      <c r="G45" s="982"/>
      <c r="H45" s="982"/>
      <c r="I45" s="982"/>
      <c r="J45" s="982"/>
      <c r="K45" s="982"/>
      <c r="L45" s="982"/>
      <c r="M45" s="982"/>
      <c r="N45" s="982"/>
      <c r="O45" s="982"/>
      <c r="P45" s="982"/>
      <c r="Q45" s="982"/>
      <c r="R45" s="982"/>
      <c r="S45" s="982"/>
      <c r="T45" s="982"/>
      <c r="U45" s="989"/>
    </row>
    <row r="46" spans="2:21" ht="15.75">
      <c r="B46" s="673"/>
      <c r="C46" s="674"/>
      <c r="D46" s="675"/>
      <c r="E46" s="675"/>
      <c r="F46" s="675"/>
      <c r="G46" s="675"/>
      <c r="H46" s="675"/>
      <c r="I46" s="675"/>
      <c r="J46" s="675"/>
      <c r="K46" s="675"/>
      <c r="L46" s="675"/>
      <c r="M46" s="675"/>
      <c r="N46" s="675"/>
      <c r="O46" s="675"/>
      <c r="P46" s="675"/>
      <c r="Q46" s="675"/>
      <c r="R46" s="675"/>
      <c r="S46" s="675"/>
      <c r="T46" s="675"/>
      <c r="U46" s="676"/>
    </row>
    <row r="47" spans="2:21" ht="15.75">
      <c r="B47" s="673"/>
      <c r="C47" s="674" t="s">
        <v>635</v>
      </c>
      <c r="D47" s="675"/>
      <c r="E47" s="675"/>
      <c r="F47" s="675"/>
      <c r="G47" s="675"/>
      <c r="H47" s="675"/>
      <c r="I47" s="675"/>
      <c r="J47" s="675"/>
      <c r="K47" s="675"/>
      <c r="L47" s="675"/>
      <c r="M47" s="675"/>
      <c r="N47" s="675"/>
      <c r="O47" s="675"/>
      <c r="P47" s="675"/>
      <c r="Q47" s="675"/>
      <c r="R47" s="675"/>
      <c r="S47" s="675"/>
      <c r="T47" s="675"/>
      <c r="U47" s="676"/>
    </row>
    <row r="48" spans="2:21" ht="15.75">
      <c r="B48" s="677"/>
      <c r="C48" s="678"/>
      <c r="D48" s="679"/>
      <c r="E48" s="679"/>
      <c r="F48" s="679"/>
      <c r="G48" s="679"/>
      <c r="H48" s="679"/>
      <c r="I48" s="679"/>
      <c r="J48" s="679"/>
      <c r="K48" s="679"/>
      <c r="L48" s="679"/>
      <c r="M48" s="679"/>
      <c r="N48" s="679"/>
      <c r="O48" s="679"/>
      <c r="P48" s="679"/>
      <c r="Q48" s="679"/>
      <c r="R48" s="679"/>
      <c r="S48" s="679"/>
      <c r="T48" s="679"/>
      <c r="U48" s="680"/>
    </row>
    <row r="49" spans="2:21" ht="51" customHeight="1">
      <c r="B49" s="681" t="s">
        <v>636</v>
      </c>
      <c r="C49" s="990" t="s">
        <v>945</v>
      </c>
      <c r="D49" s="990"/>
      <c r="E49" s="990"/>
      <c r="F49" s="990"/>
      <c r="G49" s="990"/>
      <c r="H49" s="990"/>
      <c r="I49" s="990"/>
      <c r="J49" s="990"/>
      <c r="K49" s="990"/>
      <c r="L49" s="990"/>
      <c r="M49" s="990"/>
      <c r="N49" s="990"/>
      <c r="O49" s="990"/>
      <c r="P49" s="990"/>
      <c r="Q49" s="990"/>
      <c r="R49" s="990"/>
      <c r="S49" s="990"/>
      <c r="T49" s="990"/>
      <c r="U49" s="991"/>
    </row>
    <row r="50" spans="2:21">
      <c r="B50" s="682"/>
      <c r="C50" s="683"/>
      <c r="D50" s="683"/>
      <c r="E50" s="683"/>
      <c r="F50" s="683"/>
      <c r="G50" s="683"/>
      <c r="H50" s="683"/>
      <c r="I50" s="683"/>
      <c r="J50" s="683"/>
      <c r="K50" s="683"/>
      <c r="L50" s="683"/>
      <c r="M50" s="683"/>
      <c r="N50" s="683"/>
      <c r="O50" s="683"/>
      <c r="P50" s="683"/>
      <c r="Q50" s="683"/>
      <c r="R50" s="683"/>
      <c r="S50" s="683"/>
      <c r="T50" s="683"/>
      <c r="U50" s="684"/>
    </row>
    <row r="51" spans="2:21" ht="15.75">
      <c r="B51" s="685" t="s">
        <v>637</v>
      </c>
      <c r="C51" s="686" t="s">
        <v>638</v>
      </c>
      <c r="D51" s="675"/>
      <c r="E51" s="675"/>
      <c r="F51" s="675"/>
      <c r="G51" s="675"/>
      <c r="H51" s="675"/>
      <c r="I51" s="675"/>
      <c r="J51" s="675"/>
      <c r="K51" s="675"/>
      <c r="L51" s="675"/>
      <c r="M51" s="675"/>
      <c r="N51" s="675"/>
      <c r="O51" s="675"/>
      <c r="P51" s="675"/>
      <c r="Q51" s="675"/>
      <c r="R51" s="675"/>
      <c r="S51" s="675"/>
      <c r="T51" s="675"/>
      <c r="U51" s="676"/>
    </row>
    <row r="52" spans="2:21">
      <c r="B52" s="687"/>
      <c r="C52" s="679"/>
      <c r="D52" s="679"/>
      <c r="E52" s="679"/>
      <c r="F52" s="679"/>
      <c r="G52" s="679"/>
      <c r="H52" s="679"/>
      <c r="I52" s="679"/>
      <c r="J52" s="679"/>
      <c r="K52" s="679"/>
      <c r="L52" s="679"/>
      <c r="M52" s="679"/>
      <c r="N52" s="679"/>
      <c r="O52" s="679"/>
      <c r="P52" s="679"/>
      <c r="Q52" s="679"/>
      <c r="R52" s="679"/>
      <c r="S52" s="679"/>
      <c r="T52" s="679"/>
      <c r="U52" s="680"/>
    </row>
    <row r="53" spans="2:21" ht="34.5" customHeight="1">
      <c r="B53" s="672" t="s">
        <v>639</v>
      </c>
      <c r="C53" s="983" t="s">
        <v>640</v>
      </c>
      <c r="D53" s="983"/>
      <c r="E53" s="983"/>
      <c r="F53" s="983"/>
      <c r="G53" s="983"/>
      <c r="H53" s="983"/>
      <c r="I53" s="983"/>
      <c r="J53" s="983"/>
      <c r="K53" s="983"/>
      <c r="L53" s="983"/>
      <c r="M53" s="983"/>
      <c r="N53" s="983"/>
      <c r="O53" s="983"/>
      <c r="P53" s="983"/>
      <c r="Q53" s="983"/>
      <c r="R53" s="983"/>
      <c r="S53" s="983"/>
      <c r="T53" s="983"/>
      <c r="U53" s="984"/>
    </row>
    <row r="54" spans="2:21">
      <c r="B54" s="687"/>
      <c r="C54" s="679"/>
      <c r="D54" s="679"/>
      <c r="E54" s="679"/>
      <c r="F54" s="679"/>
      <c r="G54" s="679"/>
      <c r="H54" s="679"/>
      <c r="I54" s="679"/>
      <c r="J54" s="679"/>
      <c r="K54" s="679"/>
      <c r="L54" s="679"/>
      <c r="M54" s="679"/>
      <c r="N54" s="679"/>
      <c r="O54" s="679"/>
      <c r="P54" s="679"/>
      <c r="Q54" s="679"/>
      <c r="R54" s="679"/>
      <c r="S54" s="679"/>
      <c r="T54" s="679"/>
      <c r="U54" s="680"/>
    </row>
    <row r="55" spans="2:21" ht="15.75">
      <c r="B55" s="672" t="s">
        <v>641</v>
      </c>
      <c r="C55" s="688" t="s">
        <v>642</v>
      </c>
      <c r="D55" s="683"/>
      <c r="E55" s="683"/>
      <c r="F55" s="683"/>
      <c r="G55" s="683"/>
      <c r="H55" s="683"/>
      <c r="I55" s="683"/>
      <c r="J55" s="683"/>
      <c r="K55" s="683"/>
      <c r="L55" s="683"/>
      <c r="M55" s="683"/>
      <c r="N55" s="683"/>
      <c r="O55" s="683"/>
      <c r="P55" s="683"/>
      <c r="Q55" s="683"/>
      <c r="R55" s="683"/>
      <c r="S55" s="683"/>
      <c r="T55" s="683"/>
      <c r="U55" s="684"/>
    </row>
    <row r="56" spans="2:21">
      <c r="B56" s="687"/>
      <c r="C56" s="679"/>
      <c r="D56" s="679"/>
      <c r="E56" s="679"/>
      <c r="F56" s="679"/>
      <c r="G56" s="679"/>
      <c r="H56" s="679"/>
      <c r="I56" s="679"/>
      <c r="J56" s="679"/>
      <c r="K56" s="679"/>
      <c r="L56" s="679"/>
      <c r="M56" s="679"/>
      <c r="N56" s="679"/>
      <c r="O56" s="679"/>
      <c r="P56" s="679"/>
      <c r="Q56" s="679"/>
      <c r="R56" s="679"/>
      <c r="S56" s="679"/>
      <c r="T56" s="679"/>
      <c r="U56" s="680"/>
    </row>
    <row r="57" spans="2:21">
      <c r="B57" s="689"/>
      <c r="C57" s="683"/>
      <c r="D57" s="683"/>
      <c r="E57" s="683"/>
      <c r="F57" s="683"/>
      <c r="G57" s="683"/>
      <c r="H57" s="683"/>
      <c r="I57" s="683"/>
      <c r="J57" s="683"/>
      <c r="K57" s="683"/>
      <c r="L57" s="683"/>
      <c r="M57" s="683"/>
      <c r="N57" s="683"/>
      <c r="O57" s="683"/>
      <c r="P57" s="683"/>
      <c r="Q57" s="683"/>
      <c r="R57" s="683"/>
      <c r="S57" s="683"/>
      <c r="T57" s="683"/>
      <c r="U57" s="684"/>
    </row>
    <row r="58" spans="2:21" ht="37.5" customHeight="1">
      <c r="B58" s="685" t="s">
        <v>704</v>
      </c>
      <c r="C58" s="985" t="s">
        <v>946</v>
      </c>
      <c r="D58" s="985"/>
      <c r="E58" s="985"/>
      <c r="F58" s="985"/>
      <c r="G58" s="985"/>
      <c r="H58" s="985"/>
      <c r="I58" s="985"/>
      <c r="J58" s="985"/>
      <c r="K58" s="985"/>
      <c r="L58" s="985"/>
      <c r="M58" s="985"/>
      <c r="N58" s="985"/>
      <c r="O58" s="985"/>
      <c r="P58" s="985"/>
      <c r="Q58" s="985"/>
      <c r="R58" s="985"/>
      <c r="S58" s="985"/>
      <c r="T58" s="985"/>
      <c r="U58" s="986"/>
    </row>
    <row r="59" spans="2:21">
      <c r="B59" s="690"/>
      <c r="C59" s="675"/>
      <c r="D59" s="675"/>
      <c r="E59" s="675"/>
      <c r="F59" s="675"/>
      <c r="G59" s="675"/>
      <c r="H59" s="675"/>
      <c r="I59" s="675"/>
      <c r="J59" s="675"/>
      <c r="K59" s="675"/>
      <c r="L59" s="675"/>
      <c r="M59" s="675"/>
      <c r="N59" s="675"/>
      <c r="O59" s="675"/>
      <c r="P59" s="675"/>
      <c r="Q59" s="675"/>
      <c r="R59" s="675"/>
      <c r="S59" s="675"/>
      <c r="T59" s="675"/>
      <c r="U59" s="676"/>
    </row>
    <row r="60" spans="2:21" ht="36" customHeight="1">
      <c r="B60" s="690"/>
      <c r="C60" s="980" t="s">
        <v>657</v>
      </c>
      <c r="D60" s="980"/>
      <c r="E60" s="980"/>
      <c r="F60" s="980"/>
      <c r="G60" s="980"/>
      <c r="H60" s="980"/>
      <c r="I60" s="980"/>
      <c r="J60" s="980"/>
      <c r="K60" s="980"/>
      <c r="L60" s="980"/>
      <c r="M60" s="980"/>
      <c r="N60" s="980"/>
      <c r="O60" s="980"/>
      <c r="P60" s="980"/>
      <c r="Q60" s="980"/>
      <c r="R60" s="980"/>
      <c r="S60" s="980"/>
      <c r="T60" s="980"/>
      <c r="U60" s="981"/>
    </row>
    <row r="61" spans="2:21">
      <c r="B61" s="690"/>
      <c r="C61" s="691"/>
      <c r="D61" s="675"/>
      <c r="E61" s="675"/>
      <c r="F61" s="675"/>
      <c r="G61" s="675"/>
      <c r="H61" s="675"/>
      <c r="I61" s="675"/>
      <c r="J61" s="675"/>
      <c r="K61" s="675"/>
      <c r="L61" s="675"/>
      <c r="M61" s="675"/>
      <c r="N61" s="675"/>
      <c r="O61" s="675"/>
      <c r="P61" s="675"/>
      <c r="Q61" s="675"/>
      <c r="R61" s="675"/>
      <c r="S61" s="675"/>
      <c r="T61" s="675"/>
      <c r="U61" s="676"/>
    </row>
    <row r="62" spans="2:21" ht="35.25" customHeight="1">
      <c r="B62" s="690"/>
      <c r="C62" s="980" t="s">
        <v>643</v>
      </c>
      <c r="D62" s="980"/>
      <c r="E62" s="980"/>
      <c r="F62" s="980"/>
      <c r="G62" s="980"/>
      <c r="H62" s="980"/>
      <c r="I62" s="980"/>
      <c r="J62" s="980"/>
      <c r="K62" s="980"/>
      <c r="L62" s="980"/>
      <c r="M62" s="980"/>
      <c r="N62" s="980"/>
      <c r="O62" s="980"/>
      <c r="P62" s="980"/>
      <c r="Q62" s="980"/>
      <c r="R62" s="980"/>
      <c r="S62" s="980"/>
      <c r="T62" s="980"/>
      <c r="U62" s="981"/>
    </row>
    <row r="63" spans="2:21">
      <c r="B63" s="690"/>
      <c r="C63" s="691"/>
      <c r="D63" s="675"/>
      <c r="E63" s="675"/>
      <c r="F63" s="675"/>
      <c r="G63" s="675"/>
      <c r="H63" s="675"/>
      <c r="I63" s="675"/>
      <c r="J63" s="675"/>
      <c r="K63" s="675"/>
      <c r="L63" s="675"/>
      <c r="M63" s="675"/>
      <c r="N63" s="675"/>
      <c r="O63" s="675"/>
      <c r="P63" s="675"/>
      <c r="Q63" s="675"/>
      <c r="R63" s="675"/>
      <c r="S63" s="675"/>
      <c r="T63" s="675"/>
      <c r="U63" s="676"/>
    </row>
    <row r="64" spans="2:21" ht="40.5" customHeight="1">
      <c r="B64" s="690"/>
      <c r="C64" s="980" t="s">
        <v>644</v>
      </c>
      <c r="D64" s="980"/>
      <c r="E64" s="980"/>
      <c r="F64" s="980"/>
      <c r="G64" s="980"/>
      <c r="H64" s="980"/>
      <c r="I64" s="980"/>
      <c r="J64" s="980"/>
      <c r="K64" s="980"/>
      <c r="L64" s="980"/>
      <c r="M64" s="980"/>
      <c r="N64" s="980"/>
      <c r="O64" s="980"/>
      <c r="P64" s="980"/>
      <c r="Q64" s="980"/>
      <c r="R64" s="980"/>
      <c r="S64" s="980"/>
      <c r="T64" s="980"/>
      <c r="U64" s="981"/>
    </row>
    <row r="65" spans="2:21">
      <c r="B65" s="690"/>
      <c r="C65" s="691"/>
      <c r="D65" s="675"/>
      <c r="E65" s="675"/>
      <c r="F65" s="675"/>
      <c r="G65" s="675"/>
      <c r="H65" s="675"/>
      <c r="I65" s="675"/>
      <c r="J65" s="675"/>
      <c r="K65" s="675"/>
      <c r="L65" s="675"/>
      <c r="M65" s="675"/>
      <c r="N65" s="675"/>
      <c r="O65" s="675"/>
      <c r="P65" s="675"/>
      <c r="Q65" s="675"/>
      <c r="R65" s="675"/>
      <c r="S65" s="675"/>
      <c r="T65" s="675"/>
      <c r="U65" s="676"/>
    </row>
    <row r="66" spans="2:21" ht="30" customHeight="1">
      <c r="B66" s="690"/>
      <c r="C66" s="980" t="s">
        <v>645</v>
      </c>
      <c r="D66" s="980"/>
      <c r="E66" s="980"/>
      <c r="F66" s="980"/>
      <c r="G66" s="980"/>
      <c r="H66" s="980"/>
      <c r="I66" s="980"/>
      <c r="J66" s="980"/>
      <c r="K66" s="980"/>
      <c r="L66" s="980"/>
      <c r="M66" s="980"/>
      <c r="N66" s="980"/>
      <c r="O66" s="980"/>
      <c r="P66" s="980"/>
      <c r="Q66" s="980"/>
      <c r="R66" s="980"/>
      <c r="S66" s="980"/>
      <c r="T66" s="980"/>
      <c r="U66" s="981"/>
    </row>
    <row r="67" spans="2:21" ht="15.75">
      <c r="B67" s="690"/>
      <c r="C67" s="674"/>
      <c r="D67" s="675"/>
      <c r="E67" s="675"/>
      <c r="F67" s="675"/>
      <c r="G67" s="675"/>
      <c r="H67" s="675"/>
      <c r="I67" s="675"/>
      <c r="J67" s="675"/>
      <c r="K67" s="675"/>
      <c r="L67" s="675"/>
      <c r="M67" s="675"/>
      <c r="N67" s="675"/>
      <c r="O67" s="675"/>
      <c r="P67" s="675"/>
      <c r="Q67" s="675"/>
      <c r="R67" s="675"/>
      <c r="S67" s="675"/>
      <c r="T67" s="675"/>
      <c r="U67" s="676"/>
    </row>
    <row r="68" spans="2:21" ht="31.5" customHeight="1">
      <c r="B68" s="690"/>
      <c r="C68" s="982" t="s">
        <v>656</v>
      </c>
      <c r="D68" s="982"/>
      <c r="E68" s="982"/>
      <c r="F68" s="982"/>
      <c r="G68" s="982"/>
      <c r="H68" s="982"/>
      <c r="I68" s="982"/>
      <c r="J68" s="982"/>
      <c r="K68" s="982"/>
      <c r="L68" s="982"/>
      <c r="M68" s="982"/>
      <c r="N68" s="982"/>
      <c r="O68" s="982"/>
      <c r="P68" s="982"/>
      <c r="Q68" s="982"/>
      <c r="R68" s="982"/>
      <c r="S68" s="982"/>
      <c r="T68" s="982"/>
      <c r="U68" s="989"/>
    </row>
    <row r="69" spans="2:21">
      <c r="B69" s="687"/>
      <c r="C69" s="679"/>
      <c r="D69" s="679"/>
      <c r="E69" s="679"/>
      <c r="F69" s="679"/>
      <c r="G69" s="679"/>
      <c r="H69" s="679"/>
      <c r="I69" s="679"/>
      <c r="J69" s="679"/>
      <c r="K69" s="679"/>
      <c r="L69" s="679"/>
      <c r="M69" s="679"/>
      <c r="N69" s="679"/>
      <c r="O69" s="679"/>
      <c r="P69" s="679"/>
      <c r="Q69" s="679"/>
      <c r="R69" s="679"/>
      <c r="S69" s="679"/>
      <c r="T69" s="679"/>
      <c r="U69" s="680"/>
    </row>
    <row r="70" spans="2:21" ht="66.599999999999994" customHeight="1">
      <c r="B70" s="790" t="s">
        <v>646</v>
      </c>
      <c r="C70" s="983" t="s">
        <v>947</v>
      </c>
      <c r="D70" s="983"/>
      <c r="E70" s="983"/>
      <c r="F70" s="983"/>
      <c r="G70" s="983"/>
      <c r="H70" s="983"/>
      <c r="I70" s="983"/>
      <c r="J70" s="983"/>
      <c r="K70" s="983"/>
      <c r="L70" s="983"/>
      <c r="M70" s="983"/>
      <c r="N70" s="983"/>
      <c r="O70" s="983"/>
      <c r="P70" s="983"/>
      <c r="Q70" s="983"/>
      <c r="R70" s="983"/>
      <c r="S70" s="983"/>
      <c r="T70" s="983"/>
      <c r="U70" s="984"/>
    </row>
    <row r="71" spans="2:21">
      <c r="B71" s="687"/>
      <c r="C71" s="679"/>
      <c r="D71" s="679"/>
      <c r="E71" s="679"/>
      <c r="F71" s="679"/>
      <c r="G71" s="679"/>
      <c r="H71" s="679"/>
      <c r="I71" s="679"/>
      <c r="J71" s="679"/>
      <c r="K71" s="679"/>
      <c r="L71" s="679"/>
      <c r="M71" s="679"/>
      <c r="N71" s="679"/>
      <c r="O71" s="679"/>
      <c r="P71" s="679"/>
      <c r="Q71" s="679"/>
      <c r="R71" s="679"/>
      <c r="S71" s="679"/>
      <c r="T71" s="679"/>
      <c r="U71" s="680"/>
    </row>
    <row r="72" spans="2:21" ht="34.5" customHeight="1">
      <c r="B72" s="672" t="s">
        <v>647</v>
      </c>
      <c r="C72" s="983" t="s">
        <v>648</v>
      </c>
      <c r="D72" s="983"/>
      <c r="E72" s="983"/>
      <c r="F72" s="983"/>
      <c r="G72" s="983"/>
      <c r="H72" s="983"/>
      <c r="I72" s="983"/>
      <c r="J72" s="983"/>
      <c r="K72" s="983"/>
      <c r="L72" s="983"/>
      <c r="M72" s="983"/>
      <c r="N72" s="983"/>
      <c r="O72" s="983"/>
      <c r="P72" s="983"/>
      <c r="Q72" s="983"/>
      <c r="R72" s="983"/>
      <c r="S72" s="983"/>
      <c r="T72" s="983"/>
      <c r="U72" s="984"/>
    </row>
    <row r="73" spans="2:21">
      <c r="B73" s="692"/>
      <c r="C73" s="679"/>
      <c r="D73" s="679"/>
      <c r="E73" s="679"/>
      <c r="F73" s="679"/>
      <c r="G73" s="679"/>
      <c r="H73" s="679"/>
      <c r="I73" s="679"/>
      <c r="J73" s="679"/>
      <c r="K73" s="679"/>
      <c r="L73" s="679"/>
      <c r="M73" s="679"/>
      <c r="N73" s="679"/>
      <c r="O73" s="679"/>
      <c r="P73" s="679"/>
      <c r="Q73" s="679"/>
      <c r="R73" s="679"/>
      <c r="S73" s="679"/>
      <c r="T73" s="679"/>
      <c r="U73" s="680"/>
    </row>
    <row r="74" spans="2:21" ht="30.75" customHeight="1">
      <c r="B74" s="681" t="s">
        <v>649</v>
      </c>
      <c r="C74" s="693" t="s">
        <v>650</v>
      </c>
      <c r="D74" s="694"/>
      <c r="E74" s="694"/>
      <c r="F74" s="694"/>
      <c r="G74" s="694"/>
      <c r="H74" s="694"/>
      <c r="I74" s="694"/>
      <c r="J74" s="694"/>
      <c r="K74" s="694"/>
      <c r="L74" s="694"/>
      <c r="M74" s="694"/>
      <c r="N74" s="694"/>
      <c r="O74" s="694"/>
      <c r="P74" s="694"/>
      <c r="Q74" s="694"/>
      <c r="R74" s="694"/>
      <c r="S74" s="694"/>
      <c r="T74" s="694"/>
      <c r="U74" s="695"/>
    </row>
  </sheetData>
  <mergeCells count="53">
    <mergeCell ref="C64:U64"/>
    <mergeCell ref="C66:U66"/>
    <mergeCell ref="C68:U68"/>
    <mergeCell ref="C70:U70"/>
    <mergeCell ref="C72:U72"/>
    <mergeCell ref="C16:U16"/>
    <mergeCell ref="C33:U33"/>
    <mergeCell ref="C43:U43"/>
    <mergeCell ref="C45:U45"/>
    <mergeCell ref="C49:U49"/>
    <mergeCell ref="C20:G20"/>
    <mergeCell ref="C21:G21"/>
    <mergeCell ref="C22:G22"/>
    <mergeCell ref="H24:N24"/>
    <mergeCell ref="C23:G23"/>
    <mergeCell ref="C26:G26"/>
    <mergeCell ref="H19:N19"/>
    <mergeCell ref="O19:U19"/>
    <mergeCell ref="C19:G19"/>
    <mergeCell ref="C18:U18"/>
    <mergeCell ref="H25:N25"/>
    <mergeCell ref="H20:N20"/>
    <mergeCell ref="H21:N21"/>
    <mergeCell ref="H22:N22"/>
    <mergeCell ref="H23:N23"/>
    <mergeCell ref="C62:U62"/>
    <mergeCell ref="C39:S39"/>
    <mergeCell ref="C53:U53"/>
    <mergeCell ref="C60:U60"/>
    <mergeCell ref="C58:U58"/>
    <mergeCell ref="O20:U20"/>
    <mergeCell ref="O21:U21"/>
    <mergeCell ref="O22:U22"/>
    <mergeCell ref="O23:U23"/>
    <mergeCell ref="O24:U24"/>
    <mergeCell ref="C24:G24"/>
    <mergeCell ref="C25:G25"/>
    <mergeCell ref="O25:U25"/>
    <mergeCell ref="O26:U26"/>
    <mergeCell ref="C32:G32"/>
    <mergeCell ref="H32:N32"/>
    <mergeCell ref="O32:U32"/>
    <mergeCell ref="C30:G30"/>
    <mergeCell ref="H30:N30"/>
    <mergeCell ref="O30:U30"/>
    <mergeCell ref="C31:G31"/>
    <mergeCell ref="H31:N31"/>
    <mergeCell ref="O31:U31"/>
    <mergeCell ref="C28:U28"/>
    <mergeCell ref="C29:G29"/>
    <mergeCell ref="H29:N29"/>
    <mergeCell ref="O29:U29"/>
    <mergeCell ref="H26:N26"/>
  </mergeCells>
  <pageMargins left="0.7" right="0.7" top="0.75" bottom="0.75" header="0.3" footer="0.3"/>
  <pageSetup orientation="portrait"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B1:T33"/>
  <sheetViews>
    <sheetView topLeftCell="A22" zoomScale="70" zoomScaleNormal="70" workbookViewId="0">
      <selection activeCell="B13" sqref="B13"/>
    </sheetView>
  </sheetViews>
  <sheetFormatPr defaultColWidth="9" defaultRowHeight="15.75"/>
  <cols>
    <col min="1" max="1" width="3" style="12" customWidth="1"/>
    <col min="2" max="2" width="61.5703125" style="10" customWidth="1"/>
    <col min="3" max="3" width="58.5703125" style="12" customWidth="1"/>
    <col min="4" max="4" width="62.5703125" style="12" customWidth="1"/>
    <col min="5" max="5" width="42" style="12" customWidth="1"/>
    <col min="6" max="6" width="45.140625" style="12" customWidth="1"/>
    <col min="7" max="7" width="9" style="16"/>
    <col min="8" max="10" width="9" style="12"/>
    <col min="11" max="11" width="26" style="12" customWidth="1"/>
    <col min="12" max="12" width="60" style="17" customWidth="1"/>
    <col min="13" max="13" width="14.5703125" style="25" customWidth="1"/>
    <col min="14" max="14" width="29.5703125" style="17" customWidth="1"/>
    <col min="15" max="16384" width="9" style="12"/>
  </cols>
  <sheetData>
    <row r="1" spans="2:20" ht="146.25" customHeight="1"/>
    <row r="3" spans="2:20" ht="25.5" customHeight="1">
      <c r="B3" s="993" t="s">
        <v>943</v>
      </c>
      <c r="C3" s="994"/>
      <c r="D3" s="994"/>
      <c r="E3" s="994"/>
      <c r="F3" s="995"/>
      <c r="G3" s="120"/>
    </row>
    <row r="4" spans="2:20" ht="16.5" customHeight="1">
      <c r="B4" s="996"/>
      <c r="C4" s="997"/>
      <c r="D4" s="997"/>
      <c r="E4" s="997"/>
      <c r="F4" s="998"/>
      <c r="G4" s="120"/>
    </row>
    <row r="5" spans="2:20" ht="71.25" customHeight="1">
      <c r="B5" s="996"/>
      <c r="C5" s="997"/>
      <c r="D5" s="997"/>
      <c r="E5" s="997"/>
      <c r="F5" s="998"/>
      <c r="G5" s="120"/>
    </row>
    <row r="6" spans="2:20" ht="21.75" customHeight="1">
      <c r="B6" s="999"/>
      <c r="C6" s="1000"/>
      <c r="D6" s="1000"/>
      <c r="E6" s="1000"/>
      <c r="F6" s="1001"/>
      <c r="G6" s="120"/>
    </row>
    <row r="8" spans="2:20" ht="21">
      <c r="B8" s="992" t="s">
        <v>478</v>
      </c>
      <c r="C8" s="992"/>
      <c r="D8" s="992"/>
      <c r="E8" s="992"/>
      <c r="F8" s="992"/>
      <c r="G8" s="992"/>
    </row>
    <row r="9" spans="2:20" ht="24.75" customHeight="1" thickBot="1">
      <c r="B9" s="112"/>
      <c r="C9" s="112"/>
      <c r="D9" s="112"/>
      <c r="E9" s="112"/>
      <c r="F9" s="112"/>
      <c r="G9" s="117"/>
    </row>
    <row r="10" spans="2:20" ht="27.75" customHeight="1" thickBot="1">
      <c r="B10" s="115" t="s">
        <v>171</v>
      </c>
      <c r="C10" s="100" t="s">
        <v>405</v>
      </c>
      <c r="D10" s="112"/>
      <c r="E10" s="112"/>
      <c r="F10" s="112"/>
      <c r="G10" s="117"/>
    </row>
    <row r="11" spans="2:20">
      <c r="B11" s="112"/>
      <c r="C11" s="112"/>
      <c r="D11" s="112"/>
      <c r="E11" s="112"/>
      <c r="F11" s="112"/>
      <c r="G11" s="117"/>
    </row>
    <row r="12" spans="2:20" s="9" customFormat="1" ht="31.5" customHeight="1" thickBot="1">
      <c r="B12" s="81" t="s">
        <v>591</v>
      </c>
      <c r="G12" s="28"/>
      <c r="L12" s="33"/>
      <c r="M12" s="33"/>
      <c r="N12" s="33"/>
      <c r="O12" s="33"/>
      <c r="P12" s="33"/>
      <c r="Q12" s="68"/>
      <c r="S12" s="8"/>
      <c r="T12" s="8"/>
    </row>
    <row r="13" spans="2:20" s="9" customFormat="1" ht="26.25" customHeight="1" thickBot="1">
      <c r="B13" s="100"/>
      <c r="C13" s="122" t="s">
        <v>624</v>
      </c>
      <c r="G13" s="107"/>
      <c r="L13" s="33"/>
      <c r="M13" s="33"/>
      <c r="N13" s="33"/>
      <c r="O13" s="33"/>
      <c r="P13" s="33"/>
      <c r="Q13" s="68"/>
      <c r="S13" s="8"/>
      <c r="T13" s="8"/>
    </row>
    <row r="14" spans="2:20" s="9" customFormat="1" ht="26.25" customHeight="1" thickBot="1">
      <c r="B14" s="100"/>
      <c r="C14" s="169" t="s">
        <v>619</v>
      </c>
      <c r="G14" s="121"/>
      <c r="L14" s="33"/>
      <c r="M14" s="33"/>
      <c r="N14" s="33"/>
      <c r="O14" s="33"/>
      <c r="P14" s="33"/>
      <c r="Q14" s="68"/>
      <c r="S14" s="8"/>
      <c r="T14" s="8"/>
    </row>
    <row r="15" spans="2:20" s="9" customFormat="1" ht="26.25" customHeight="1" thickBot="1">
      <c r="B15" s="100"/>
      <c r="C15" s="169" t="s">
        <v>620</v>
      </c>
      <c r="G15" s="121"/>
      <c r="L15" s="33"/>
      <c r="M15" s="33"/>
      <c r="N15" s="33"/>
      <c r="O15" s="33"/>
      <c r="P15" s="33"/>
      <c r="Q15" s="68"/>
      <c r="S15" s="8"/>
      <c r="T15" s="8"/>
    </row>
    <row r="16" spans="2:20" s="9" customFormat="1" ht="26.25" customHeight="1" thickBot="1">
      <c r="B16" s="100"/>
      <c r="C16" s="169" t="s">
        <v>621</v>
      </c>
      <c r="G16" s="121"/>
      <c r="L16" s="33"/>
      <c r="M16" s="33"/>
      <c r="N16" s="33"/>
      <c r="O16" s="33"/>
      <c r="P16" s="33"/>
      <c r="Q16" s="68"/>
      <c r="S16" s="8"/>
      <c r="T16" s="8"/>
    </row>
    <row r="17" spans="2:20" s="9" customFormat="1" ht="26.25" customHeight="1" thickBot="1">
      <c r="B17" s="100"/>
      <c r="C17" s="122" t="s">
        <v>622</v>
      </c>
      <c r="G17" s="107"/>
      <c r="L17" s="33"/>
      <c r="M17" s="33"/>
      <c r="N17" s="33"/>
      <c r="O17" s="33"/>
      <c r="P17" s="33"/>
      <c r="Q17" s="68"/>
      <c r="S17" s="8"/>
      <c r="T17" s="8"/>
    </row>
    <row r="18" spans="2:20" s="9" customFormat="1" ht="26.25" customHeight="1" thickBot="1">
      <c r="B18" s="100"/>
      <c r="C18" s="122" t="s">
        <v>623</v>
      </c>
      <c r="G18" s="121"/>
      <c r="L18" s="33"/>
      <c r="M18" s="33"/>
      <c r="N18" s="33"/>
      <c r="O18" s="33"/>
      <c r="P18" s="33"/>
      <c r="Q18" s="68"/>
      <c r="S18" s="8"/>
      <c r="T18" s="8"/>
    </row>
    <row r="19" spans="2:20" s="58" customFormat="1" ht="25.5" customHeight="1">
      <c r="D19" s="95"/>
      <c r="E19" s="95"/>
      <c r="F19" s="95"/>
      <c r="G19" s="95"/>
      <c r="J19" s="12"/>
      <c r="K19" s="12"/>
      <c r="S19" s="59"/>
      <c r="T19" s="59"/>
    </row>
    <row r="20" spans="2:20" s="17" customFormat="1" ht="39" customHeight="1">
      <c r="B20" s="240" t="s">
        <v>537</v>
      </c>
      <c r="C20" s="240" t="s">
        <v>468</v>
      </c>
      <c r="D20" s="240" t="s">
        <v>444</v>
      </c>
      <c r="E20" s="240" t="s">
        <v>436</v>
      </c>
      <c r="F20" s="240" t="s">
        <v>550</v>
      </c>
      <c r="G20" s="40"/>
      <c r="M20" s="25"/>
      <c r="T20" s="25"/>
    </row>
    <row r="21" spans="2:20" s="101" customFormat="1" ht="50.45" customHeight="1">
      <c r="B21" s="628" t="s">
        <v>540</v>
      </c>
      <c r="C21" s="634" t="s">
        <v>944</v>
      </c>
      <c r="D21" s="637" t="s">
        <v>440</v>
      </c>
      <c r="E21" s="641" t="s">
        <v>590</v>
      </c>
      <c r="F21" s="637" t="s">
        <v>445</v>
      </c>
      <c r="G21" s="171"/>
      <c r="M21" s="626"/>
      <c r="T21" s="626"/>
    </row>
    <row r="22" spans="2:20" s="101" customFormat="1" ht="47.45" customHeight="1">
      <c r="B22" s="629" t="s">
        <v>455</v>
      </c>
      <c r="C22" s="635" t="s">
        <v>955</v>
      </c>
      <c r="D22" s="638" t="s">
        <v>441</v>
      </c>
      <c r="E22" s="642" t="s">
        <v>590</v>
      </c>
      <c r="F22" s="638" t="s">
        <v>445</v>
      </c>
      <c r="G22" s="171"/>
      <c r="M22" s="626"/>
      <c r="T22" s="626"/>
    </row>
    <row r="23" spans="2:20" s="101" customFormat="1" ht="45.6" customHeight="1">
      <c r="B23" s="629" t="s">
        <v>452</v>
      </c>
      <c r="C23" s="635" t="s">
        <v>955</v>
      </c>
      <c r="D23" s="638" t="s">
        <v>442</v>
      </c>
      <c r="E23" s="642" t="s">
        <v>590</v>
      </c>
      <c r="F23" s="638" t="s">
        <v>445</v>
      </c>
      <c r="G23" s="171"/>
      <c r="M23" s="626"/>
      <c r="T23" s="626"/>
    </row>
    <row r="24" spans="2:20" s="101" customFormat="1" ht="32.25" customHeight="1">
      <c r="B24" s="630" t="s">
        <v>453</v>
      </c>
      <c r="C24" s="635" t="s">
        <v>944</v>
      </c>
      <c r="D24" s="638" t="s">
        <v>443</v>
      </c>
      <c r="E24" s="643" t="s">
        <v>604</v>
      </c>
      <c r="F24" s="646"/>
      <c r="G24" s="171"/>
      <c r="M24" s="626"/>
      <c r="T24" s="626"/>
    </row>
    <row r="25" spans="2:20" s="101" customFormat="1" ht="30.75" customHeight="1">
      <c r="B25" s="631" t="s">
        <v>538</v>
      </c>
      <c r="C25" s="635" t="s">
        <v>944</v>
      </c>
      <c r="D25" s="638"/>
      <c r="E25" s="643"/>
      <c r="F25" s="646"/>
      <c r="G25" s="171"/>
      <c r="M25" s="626"/>
      <c r="T25" s="626"/>
    </row>
    <row r="26" spans="2:20" s="101" customFormat="1" ht="32.25" customHeight="1">
      <c r="B26" s="632" t="s">
        <v>539</v>
      </c>
      <c r="C26" s="635" t="s">
        <v>944</v>
      </c>
      <c r="D26" s="639" t="s">
        <v>535</v>
      </c>
      <c r="E26" s="643"/>
      <c r="F26" s="646"/>
      <c r="G26" s="171"/>
      <c r="M26" s="626"/>
      <c r="T26" s="626"/>
    </row>
    <row r="27" spans="2:20" s="101" customFormat="1" ht="27" customHeight="1">
      <c r="B27" s="630" t="s">
        <v>454</v>
      </c>
      <c r="C27" s="635" t="s">
        <v>437</v>
      </c>
      <c r="D27" s="638" t="s">
        <v>479</v>
      </c>
      <c r="E27" s="643" t="s">
        <v>456</v>
      </c>
      <c r="F27" s="646"/>
      <c r="G27" s="171"/>
      <c r="M27" s="626"/>
      <c r="T27" s="626"/>
    </row>
    <row r="28" spans="2:20" s="101" customFormat="1" ht="27" customHeight="1">
      <c r="B28" s="632" t="s">
        <v>449</v>
      </c>
      <c r="C28" s="635" t="s">
        <v>944</v>
      </c>
      <c r="D28" s="638"/>
      <c r="E28" s="643"/>
      <c r="F28" s="638" t="s">
        <v>406</v>
      </c>
      <c r="G28" s="171"/>
      <c r="M28" s="626"/>
      <c r="T28" s="626"/>
    </row>
    <row r="29" spans="2:20" s="101" customFormat="1" ht="32.25" customHeight="1">
      <c r="B29" s="630" t="s">
        <v>207</v>
      </c>
      <c r="C29" s="635" t="s">
        <v>439</v>
      </c>
      <c r="D29" s="638" t="s">
        <v>552</v>
      </c>
      <c r="E29" s="644"/>
      <c r="F29" s="638" t="s">
        <v>551</v>
      </c>
      <c r="G29" s="627"/>
      <c r="M29" s="626"/>
    </row>
    <row r="30" spans="2:20" s="101" customFormat="1" ht="27.75" customHeight="1">
      <c r="B30" s="633" t="s">
        <v>536</v>
      </c>
      <c r="C30" s="636" t="s">
        <v>438</v>
      </c>
      <c r="D30" s="640"/>
      <c r="E30" s="645"/>
      <c r="F30" s="640"/>
      <c r="G30" s="627"/>
      <c r="M30" s="626"/>
    </row>
    <row r="31" spans="2:20" s="101" customFormat="1" ht="23.25" customHeight="1">
      <c r="C31" s="172"/>
      <c r="D31" s="172"/>
      <c r="E31" s="172"/>
      <c r="G31" s="627"/>
      <c r="M31" s="626"/>
    </row>
    <row r="32" spans="2:20" s="17" customFormat="1">
      <c r="B32" s="172"/>
      <c r="C32" s="170"/>
      <c r="D32" s="170"/>
      <c r="E32" s="170"/>
      <c r="G32" s="160"/>
      <c r="M32" s="25"/>
    </row>
    <row r="33" spans="3:5">
      <c r="C33" s="10"/>
      <c r="D33" s="10"/>
      <c r="E33" s="10"/>
    </row>
  </sheetData>
  <mergeCells count="2">
    <mergeCell ref="B8:G8"/>
    <mergeCell ref="B3:F6"/>
  </mergeCells>
  <pageMargins left="0.7" right="0.7" top="0.75" bottom="0.75" header="0.3" footer="0.3"/>
  <pageSetup paperSize="17" scale="65"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DropDownList!$D$2:$D$4</xm:f>
          </x14:formula1>
          <xm:sqref>B13:B18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40"/>
  <sheetViews>
    <sheetView zoomScale="120" zoomScaleNormal="120" workbookViewId="0">
      <selection activeCell="E28" sqref="E28"/>
    </sheetView>
  </sheetViews>
  <sheetFormatPr defaultColWidth="9" defaultRowHeight="15"/>
  <cols>
    <col min="1" max="1" width="61" style="12" bestFit="1" customWidth="1"/>
    <col min="2" max="2" width="13.5703125" style="12" customWidth="1"/>
    <col min="3" max="3" width="9" style="10"/>
    <col min="4" max="4" width="15" style="12" customWidth="1"/>
    <col min="5" max="5" width="11.5703125" style="10" customWidth="1"/>
    <col min="6" max="6" width="24" style="12" customWidth="1"/>
    <col min="7" max="7" width="32" style="12" customWidth="1"/>
    <col min="8" max="8" width="14.5703125" style="12" customWidth="1"/>
    <col min="9" max="16384" width="9" style="12"/>
  </cols>
  <sheetData>
    <row r="1" spans="1:8">
      <c r="A1" s="8" t="s">
        <v>409</v>
      </c>
      <c r="B1" s="8" t="s">
        <v>41</v>
      </c>
      <c r="C1" s="118" t="s">
        <v>234</v>
      </c>
      <c r="D1" s="8" t="s">
        <v>414</v>
      </c>
      <c r="E1" s="118" t="s">
        <v>447</v>
      </c>
      <c r="F1" s="118" t="s">
        <v>546</v>
      </c>
      <c r="G1" s="118" t="s">
        <v>573</v>
      </c>
      <c r="H1" s="118" t="s">
        <v>584</v>
      </c>
    </row>
    <row r="2" spans="1:8">
      <c r="A2" s="12" t="s">
        <v>29</v>
      </c>
      <c r="B2" s="12" t="s">
        <v>27</v>
      </c>
      <c r="C2" s="10">
        <v>2006</v>
      </c>
      <c r="D2" s="12" t="s">
        <v>415</v>
      </c>
      <c r="E2" s="10">
        <f>'2. LRAMVA Threshold'!D9</f>
        <v>2015</v>
      </c>
      <c r="F2" s="26" t="s">
        <v>170</v>
      </c>
      <c r="G2" s="12" t="s">
        <v>574</v>
      </c>
      <c r="H2" s="12" t="s">
        <v>592</v>
      </c>
    </row>
    <row r="3" spans="1:8">
      <c r="A3" s="12" t="s">
        <v>370</v>
      </c>
      <c r="B3" s="12" t="s">
        <v>27</v>
      </c>
      <c r="C3" s="10">
        <v>2007</v>
      </c>
      <c r="D3" s="12" t="s">
        <v>416</v>
      </c>
      <c r="E3" s="10">
        <f>'2. LRAMVA Threshold'!D24</f>
        <v>0</v>
      </c>
      <c r="F3" s="12" t="s">
        <v>547</v>
      </c>
      <c r="G3" s="12" t="s">
        <v>575</v>
      </c>
      <c r="H3" s="12" t="s">
        <v>585</v>
      </c>
    </row>
    <row r="4" spans="1:8">
      <c r="A4" s="12" t="s">
        <v>371</v>
      </c>
      <c r="B4" s="12" t="s">
        <v>28</v>
      </c>
      <c r="C4" s="10">
        <v>2008</v>
      </c>
      <c r="D4" s="12" t="s">
        <v>417</v>
      </c>
      <c r="F4" s="12" t="s">
        <v>169</v>
      </c>
      <c r="G4" s="12" t="s">
        <v>576</v>
      </c>
    </row>
    <row r="5" spans="1:8">
      <c r="A5" s="12" t="s">
        <v>372</v>
      </c>
      <c r="B5" s="12" t="s">
        <v>28</v>
      </c>
      <c r="C5" s="10">
        <v>2009</v>
      </c>
      <c r="F5" s="12" t="s">
        <v>367</v>
      </c>
      <c r="G5" s="12" t="s">
        <v>577</v>
      </c>
    </row>
    <row r="6" spans="1:8">
      <c r="A6" s="12" t="s">
        <v>373</v>
      </c>
      <c r="B6" s="12" t="s">
        <v>28</v>
      </c>
      <c r="C6" s="10">
        <v>2010</v>
      </c>
      <c r="F6" s="12" t="s">
        <v>368</v>
      </c>
      <c r="G6" s="12" t="s">
        <v>578</v>
      </c>
    </row>
    <row r="7" spans="1:8">
      <c r="A7" s="12" t="s">
        <v>374</v>
      </c>
      <c r="B7" s="12" t="s">
        <v>28</v>
      </c>
      <c r="C7" s="10">
        <v>2011</v>
      </c>
      <c r="F7" s="12" t="s">
        <v>369</v>
      </c>
      <c r="G7" s="12" t="s">
        <v>579</v>
      </c>
    </row>
    <row r="8" spans="1:8">
      <c r="A8" s="12" t="s">
        <v>375</v>
      </c>
      <c r="B8" s="12" t="s">
        <v>28</v>
      </c>
      <c r="C8" s="10">
        <v>2012</v>
      </c>
      <c r="F8" s="12" t="s">
        <v>555</v>
      </c>
      <c r="G8" s="12" t="s">
        <v>580</v>
      </c>
    </row>
    <row r="9" spans="1:8">
      <c r="A9" s="12" t="s">
        <v>376</v>
      </c>
      <c r="B9" s="12" t="s">
        <v>28</v>
      </c>
      <c r="C9" s="10">
        <v>2013</v>
      </c>
      <c r="G9" s="12" t="s">
        <v>581</v>
      </c>
    </row>
    <row r="10" spans="1:8">
      <c r="A10" s="12" t="s">
        <v>377</v>
      </c>
      <c r="B10" s="12" t="s">
        <v>28</v>
      </c>
      <c r="C10" s="10">
        <v>2014</v>
      </c>
      <c r="G10" s="12" t="s">
        <v>582</v>
      </c>
    </row>
    <row r="11" spans="1:8">
      <c r="A11" s="12" t="s">
        <v>378</v>
      </c>
      <c r="B11" s="12" t="s">
        <v>28</v>
      </c>
      <c r="C11" s="10">
        <v>2015</v>
      </c>
      <c r="G11" s="12" t="s">
        <v>583</v>
      </c>
    </row>
    <row r="12" spans="1:8">
      <c r="A12" s="12" t="s">
        <v>379</v>
      </c>
      <c r="B12" s="12" t="s">
        <v>28</v>
      </c>
      <c r="C12" s="10">
        <v>2016</v>
      </c>
    </row>
    <row r="13" spans="1:8">
      <c r="A13" s="12" t="s">
        <v>380</v>
      </c>
      <c r="B13" s="12" t="s">
        <v>28</v>
      </c>
      <c r="C13" s="10">
        <v>2017</v>
      </c>
    </row>
    <row r="14" spans="1:8">
      <c r="A14" s="12" t="s">
        <v>381</v>
      </c>
      <c r="B14" s="12" t="s">
        <v>28</v>
      </c>
      <c r="C14" s="10">
        <v>2018</v>
      </c>
    </row>
    <row r="15" spans="1:8">
      <c r="A15" s="12" t="s">
        <v>382</v>
      </c>
      <c r="B15" s="12" t="s">
        <v>28</v>
      </c>
      <c r="C15" s="10">
        <v>2019</v>
      </c>
    </row>
    <row r="16" spans="1:8">
      <c r="A16" s="12" t="s">
        <v>383</v>
      </c>
      <c r="B16" s="12" t="s">
        <v>28</v>
      </c>
      <c r="C16" s="10">
        <v>2020</v>
      </c>
    </row>
    <row r="17" spans="1:2">
      <c r="A17" s="12" t="s">
        <v>384</v>
      </c>
      <c r="B17" s="12" t="s">
        <v>28</v>
      </c>
    </row>
    <row r="18" spans="1:2">
      <c r="A18" s="12" t="s">
        <v>385</v>
      </c>
      <c r="B18" s="12" t="s">
        <v>28</v>
      </c>
    </row>
    <row r="19" spans="1:2">
      <c r="A19" s="12" t="s">
        <v>386</v>
      </c>
      <c r="B19" s="12" t="s">
        <v>28</v>
      </c>
    </row>
    <row r="20" spans="1:2">
      <c r="A20" s="12" t="s">
        <v>387</v>
      </c>
      <c r="B20" s="12" t="s">
        <v>28</v>
      </c>
    </row>
    <row r="21" spans="1:2">
      <c r="A21" s="12" t="s">
        <v>388</v>
      </c>
      <c r="B21" s="12" t="s">
        <v>28</v>
      </c>
    </row>
    <row r="22" spans="1:2">
      <c r="A22" s="12" t="s">
        <v>389</v>
      </c>
      <c r="B22" s="12" t="s">
        <v>28</v>
      </c>
    </row>
    <row r="23" spans="1:2">
      <c r="A23" s="12" t="s">
        <v>390</v>
      </c>
      <c r="B23" s="12" t="s">
        <v>28</v>
      </c>
    </row>
    <row r="24" spans="1:2">
      <c r="A24" s="12" t="s">
        <v>391</v>
      </c>
      <c r="B24" s="12" t="s">
        <v>28</v>
      </c>
    </row>
    <row r="25" spans="1:2">
      <c r="A25" s="12" t="s">
        <v>392</v>
      </c>
      <c r="B25" s="12" t="s">
        <v>28</v>
      </c>
    </row>
    <row r="26" spans="1:2">
      <c r="A26" s="12" t="s">
        <v>32</v>
      </c>
      <c r="B26" s="12" t="s">
        <v>27</v>
      </c>
    </row>
    <row r="27" spans="1:2">
      <c r="A27" s="12" t="s">
        <v>393</v>
      </c>
      <c r="B27" s="12" t="s">
        <v>28</v>
      </c>
    </row>
    <row r="28" spans="1:2">
      <c r="A28" s="12" t="s">
        <v>394</v>
      </c>
      <c r="B28" s="12" t="s">
        <v>28</v>
      </c>
    </row>
    <row r="29" spans="1:2">
      <c r="A29" s="12" t="s">
        <v>395</v>
      </c>
      <c r="B29" s="12" t="s">
        <v>28</v>
      </c>
    </row>
    <row r="30" spans="1:2">
      <c r="A30" s="12" t="s">
        <v>30</v>
      </c>
      <c r="B30" s="12" t="s">
        <v>28</v>
      </c>
    </row>
    <row r="31" spans="1:2">
      <c r="A31" s="12" t="s">
        <v>396</v>
      </c>
      <c r="B31" s="12" t="s">
        <v>28</v>
      </c>
    </row>
    <row r="32" spans="1:2">
      <c r="A32" s="12" t="s">
        <v>397</v>
      </c>
      <c r="B32" s="12" t="s">
        <v>28</v>
      </c>
    </row>
    <row r="33" spans="1:2">
      <c r="A33" s="12" t="s">
        <v>398</v>
      </c>
      <c r="B33" s="12" t="s">
        <v>28</v>
      </c>
    </row>
    <row r="34" spans="1:2">
      <c r="A34" s="12" t="s">
        <v>399</v>
      </c>
      <c r="B34" s="12" t="s">
        <v>28</v>
      </c>
    </row>
    <row r="35" spans="1:2">
      <c r="A35" s="12" t="s">
        <v>400</v>
      </c>
      <c r="B35" s="12" t="s">
        <v>28</v>
      </c>
    </row>
    <row r="36" spans="1:2">
      <c r="A36" s="12" t="s">
        <v>401</v>
      </c>
      <c r="B36" s="12" t="s">
        <v>28</v>
      </c>
    </row>
    <row r="37" spans="1:2">
      <c r="A37" s="12" t="s">
        <v>402</v>
      </c>
      <c r="B37" s="12" t="s">
        <v>28</v>
      </c>
    </row>
    <row r="38" spans="1:2">
      <c r="A38" s="12" t="s">
        <v>403</v>
      </c>
      <c r="B38" s="12" t="s">
        <v>28</v>
      </c>
    </row>
    <row r="39" spans="1:2">
      <c r="A39" s="12" t="s">
        <v>404</v>
      </c>
      <c r="B39" s="12" t="s">
        <v>28</v>
      </c>
    </row>
    <row r="40" spans="1:2">
      <c r="A40" s="12" t="s">
        <v>31</v>
      </c>
      <c r="B40" s="12" t="s">
        <v>28</v>
      </c>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V144"/>
  <sheetViews>
    <sheetView tabSelected="1" topLeftCell="A31" zoomScale="70" zoomScaleNormal="70" workbookViewId="0">
      <selection activeCell="J78" sqref="J78"/>
    </sheetView>
  </sheetViews>
  <sheetFormatPr defaultColWidth="9" defaultRowHeight="15.75"/>
  <cols>
    <col min="1" max="1" width="2.5703125" style="9" customWidth="1"/>
    <col min="2" max="2" width="37.42578125" style="9" customWidth="1"/>
    <col min="3" max="4" width="29.5703125" style="9" customWidth="1"/>
    <col min="5" max="5" width="24.42578125" style="17" customWidth="1"/>
    <col min="6" max="6" width="34.42578125" style="9" customWidth="1"/>
    <col min="7" max="7" width="30.140625" style="9" customWidth="1"/>
    <col min="8" max="8" width="29" style="9" customWidth="1"/>
    <col min="9" max="9" width="23" style="9" customWidth="1"/>
    <col min="10" max="10" width="22" style="9" customWidth="1"/>
    <col min="11" max="11" width="19.5703125" style="9" customWidth="1"/>
    <col min="12" max="12" width="21.5703125" style="9" customWidth="1"/>
    <col min="13" max="14" width="24" style="9" customWidth="1"/>
    <col min="15" max="15" width="21.42578125" style="9" customWidth="1"/>
    <col min="16" max="16" width="22" style="9" customWidth="1"/>
    <col min="17" max="17" width="16.42578125" style="9" customWidth="1"/>
    <col min="18" max="18" width="20.28515625" style="9" bestFit="1" customWidth="1"/>
    <col min="19" max="19" width="17" style="9" customWidth="1"/>
    <col min="20" max="20" width="13.5703125" style="8" customWidth="1"/>
    <col min="21" max="21" width="6.28515625" style="8" customWidth="1"/>
    <col min="22" max="22" width="13.5703125" style="9" customWidth="1"/>
    <col min="23" max="23" width="15.28515625" style="9" customWidth="1"/>
    <col min="24" max="16384" width="9" style="9"/>
  </cols>
  <sheetData>
    <row r="1" spans="2:22" ht="144" customHeight="1"/>
    <row r="2" spans="2:22" ht="49.5" customHeight="1">
      <c r="E2" s="9"/>
      <c r="F2" s="17"/>
      <c r="H2" s="61"/>
      <c r="I2" s="32"/>
      <c r="K2" s="36"/>
      <c r="L2" s="36"/>
      <c r="T2" s="9"/>
      <c r="V2" s="8"/>
    </row>
    <row r="3" spans="2:22" ht="16.5" customHeight="1" thickBot="1">
      <c r="E3" s="9"/>
      <c r="F3" s="17"/>
      <c r="H3" s="61"/>
      <c r="I3" s="32"/>
      <c r="K3" s="36"/>
      <c r="L3" s="36"/>
      <c r="T3" s="9"/>
      <c r="V3" s="8"/>
    </row>
    <row r="4" spans="2:22" ht="24.75" customHeight="1" thickBot="1">
      <c r="B4" s="81" t="s">
        <v>171</v>
      </c>
      <c r="C4" s="124" t="s">
        <v>175</v>
      </c>
      <c r="E4" s="9"/>
      <c r="T4" s="9"/>
      <c r="V4" s="8"/>
    </row>
    <row r="5" spans="2:22" ht="26.25" customHeight="1" thickBot="1">
      <c r="C5" s="127" t="s">
        <v>172</v>
      </c>
      <c r="E5" s="9"/>
      <c r="T5" s="9"/>
      <c r="V5" s="8"/>
    </row>
    <row r="6" spans="2:22" ht="27" customHeight="1" thickBot="1">
      <c r="B6" s="81"/>
      <c r="C6" s="556" t="s">
        <v>548</v>
      </c>
      <c r="D6" s="17"/>
      <c r="E6" s="9"/>
      <c r="T6" s="9"/>
      <c r="V6" s="8"/>
    </row>
    <row r="7" spans="2:22" ht="21" customHeight="1">
      <c r="B7" s="524"/>
      <c r="C7" s="17"/>
      <c r="D7" s="17"/>
      <c r="E7" s="9"/>
      <c r="T7" s="9"/>
      <c r="V7" s="8"/>
    </row>
    <row r="8" spans="2:22" ht="24.75" customHeight="1">
      <c r="B8" s="115" t="s">
        <v>239</v>
      </c>
      <c r="C8" s="186" t="s">
        <v>1007</v>
      </c>
      <c r="D8" s="587"/>
      <c r="E8" s="9"/>
      <c r="T8" s="9"/>
      <c r="V8" s="8"/>
    </row>
    <row r="9" spans="2:22" ht="41.25" customHeight="1">
      <c r="B9" s="538" t="s">
        <v>517</v>
      </c>
      <c r="C9" s="534"/>
      <c r="D9" s="532"/>
      <c r="E9" s="532"/>
      <c r="F9" s="532"/>
      <c r="G9" s="532"/>
      <c r="H9" s="532"/>
      <c r="I9" s="532"/>
      <c r="J9" s="533"/>
      <c r="K9" s="533"/>
      <c r="L9" s="533"/>
      <c r="M9" s="18"/>
      <c r="T9" s="9"/>
      <c r="V9" s="8"/>
    </row>
    <row r="10" spans="2:22" ht="10.5" customHeight="1">
      <c r="B10" s="538"/>
      <c r="C10" s="534"/>
      <c r="D10" s="532"/>
      <c r="E10" s="532"/>
      <c r="F10" s="532"/>
      <c r="G10" s="532"/>
      <c r="H10" s="532"/>
      <c r="I10" s="532"/>
      <c r="J10" s="533"/>
      <c r="K10" s="533"/>
      <c r="L10" s="533"/>
      <c r="M10" s="18"/>
      <c r="T10" s="9"/>
      <c r="V10" s="8"/>
    </row>
    <row r="11" spans="2:22" s="536" customFormat="1" ht="26.25" customHeight="1">
      <c r="B11" s="555" t="s">
        <v>553</v>
      </c>
      <c r="C11" s="554"/>
      <c r="D11" s="554"/>
      <c r="E11" s="554"/>
      <c r="F11" s="554"/>
      <c r="G11" s="554"/>
      <c r="H11" s="554"/>
      <c r="T11" s="537"/>
      <c r="U11" s="537"/>
    </row>
    <row r="12" spans="2:22" s="32" customFormat="1" ht="18.75" customHeight="1">
      <c r="B12" s="531"/>
      <c r="T12" s="183"/>
      <c r="U12" s="183"/>
    </row>
    <row r="13" spans="2:22" s="32" customFormat="1" ht="22.5" customHeight="1" thickBot="1">
      <c r="B13" s="182" t="s">
        <v>505</v>
      </c>
      <c r="C13" s="17"/>
      <c r="F13" s="182" t="s">
        <v>506</v>
      </c>
      <c r="G13" s="36"/>
      <c r="H13" s="31"/>
      <c r="I13" s="9"/>
      <c r="J13" s="181" t="s">
        <v>503</v>
      </c>
      <c r="N13" s="101"/>
      <c r="P13" s="9"/>
      <c r="Q13" s="184"/>
      <c r="R13" s="42"/>
      <c r="T13" s="183"/>
      <c r="U13" s="183"/>
    </row>
    <row r="14" spans="2:22" ht="29.25" customHeight="1" thickBot="1">
      <c r="B14" s="122" t="s">
        <v>544</v>
      </c>
      <c r="D14" s="529" t="s">
        <v>1008</v>
      </c>
      <c r="E14" s="128"/>
      <c r="F14" s="122" t="s">
        <v>545</v>
      </c>
      <c r="H14" s="529" t="s">
        <v>1010</v>
      </c>
      <c r="J14" s="122" t="s">
        <v>512</v>
      </c>
      <c r="L14" s="130"/>
      <c r="N14" s="101"/>
      <c r="Q14" s="97"/>
      <c r="R14" s="94"/>
    </row>
    <row r="15" spans="2:22" ht="26.25" customHeight="1" thickBot="1">
      <c r="B15" s="122" t="s">
        <v>423</v>
      </c>
      <c r="C15" s="104"/>
      <c r="D15" s="529" t="s">
        <v>1009</v>
      </c>
      <c r="F15" s="122" t="s">
        <v>413</v>
      </c>
      <c r="G15" s="125"/>
      <c r="H15" s="529" t="s">
        <v>1011</v>
      </c>
      <c r="I15" s="17"/>
      <c r="J15" s="122" t="s">
        <v>513</v>
      </c>
      <c r="L15" s="130"/>
      <c r="M15" s="101"/>
      <c r="Q15" s="106"/>
      <c r="R15" s="94"/>
    </row>
    <row r="16" spans="2:22" ht="28.5" customHeight="1" thickBot="1">
      <c r="B16" s="122" t="s">
        <v>451</v>
      </c>
      <c r="C16" s="104"/>
      <c r="D16" s="530">
        <v>2019</v>
      </c>
      <c r="E16" s="101"/>
      <c r="F16" s="122" t="s">
        <v>433</v>
      </c>
      <c r="G16" s="123"/>
      <c r="H16" s="530" t="s">
        <v>1242</v>
      </c>
      <c r="I16" s="101"/>
      <c r="K16" s="192"/>
      <c r="L16" s="192"/>
      <c r="M16" s="192"/>
      <c r="N16" s="192"/>
      <c r="Q16" s="113"/>
      <c r="R16" s="94"/>
    </row>
    <row r="17" spans="1:21" ht="29.25" customHeight="1">
      <c r="B17" s="122" t="s">
        <v>420</v>
      </c>
      <c r="C17" s="104"/>
      <c r="D17" s="699">
        <v>1485506.1564048594</v>
      </c>
      <c r="E17" s="119"/>
      <c r="F17" s="706" t="s">
        <v>660</v>
      </c>
      <c r="G17" s="192"/>
      <c r="H17" s="700">
        <v>1</v>
      </c>
      <c r="I17" s="17"/>
      <c r="M17" s="192"/>
      <c r="N17" s="192"/>
      <c r="P17" s="97"/>
      <c r="Q17" s="97"/>
      <c r="R17" s="94"/>
    </row>
    <row r="18" spans="1:21" s="28" customFormat="1" ht="29.25" customHeight="1">
      <c r="B18" s="122"/>
      <c r="C18" s="701"/>
      <c r="D18" s="698"/>
      <c r="E18" s="702"/>
      <c r="F18" s="697"/>
      <c r="G18" s="703"/>
      <c r="H18" s="704"/>
      <c r="I18" s="160"/>
      <c r="M18" s="703"/>
      <c r="N18" s="703"/>
      <c r="P18" s="703"/>
      <c r="Q18" s="703"/>
      <c r="R18" s="705"/>
      <c r="T18" s="37"/>
      <c r="U18" s="37"/>
    </row>
    <row r="19" spans="1:21" ht="27.75" customHeight="1" thickBot="1">
      <c r="E19" s="9"/>
      <c r="F19" s="122" t="s">
        <v>434</v>
      </c>
      <c r="G19" s="589" t="s">
        <v>362</v>
      </c>
      <c r="H19" s="239">
        <f>SUM(R55,R58,R61,R64,R67,R70,R73,R76,R79,R82, R85, R88)</f>
        <v>3868630.8465359211</v>
      </c>
      <c r="I19" s="17"/>
      <c r="J19" s="113"/>
      <c r="K19" s="113"/>
      <c r="L19" s="113"/>
      <c r="M19" s="113"/>
      <c r="N19" s="113"/>
      <c r="P19" s="113"/>
      <c r="Q19" s="113"/>
      <c r="R19" s="94"/>
    </row>
    <row r="20" spans="1:21" ht="27.75" customHeight="1" thickBot="1">
      <c r="E20" s="9"/>
      <c r="F20" s="122" t="s">
        <v>435</v>
      </c>
      <c r="G20" s="589" t="s">
        <v>363</v>
      </c>
      <c r="H20" s="129">
        <f>-SUM(R56,R59,R62,R65,R68,R71,R74,R77,R80,R83,R86,R89)</f>
        <v>678389.5596724276</v>
      </c>
      <c r="I20" s="17"/>
      <c r="J20" s="113"/>
      <c r="P20" s="113"/>
      <c r="Q20" s="113"/>
      <c r="R20" s="94"/>
    </row>
    <row r="21" spans="1:21" ht="27.75" customHeight="1" thickBot="1">
      <c r="C21" s="32"/>
      <c r="D21" s="32"/>
      <c r="E21" s="32"/>
      <c r="F21" s="122" t="s">
        <v>407</v>
      </c>
      <c r="G21" s="589" t="s">
        <v>364</v>
      </c>
      <c r="H21" s="185">
        <f>R91</f>
        <v>67841.881964991553</v>
      </c>
      <c r="I21" s="101"/>
      <c r="P21" s="113"/>
      <c r="Q21" s="113"/>
      <c r="R21" s="94"/>
    </row>
    <row r="22" spans="1:21" ht="27.75" customHeight="1">
      <c r="C22" s="32"/>
      <c r="D22" s="32"/>
      <c r="E22" s="32"/>
      <c r="F22" s="782" t="s">
        <v>507</v>
      </c>
      <c r="G22" s="783" t="s">
        <v>446</v>
      </c>
      <c r="H22" s="784">
        <f>H19-H20+H21</f>
        <v>3258083.1688284851</v>
      </c>
      <c r="I22" s="101"/>
      <c r="P22" s="192"/>
      <c r="Q22" s="192"/>
      <c r="R22" s="94"/>
    </row>
    <row r="23" spans="1:21" ht="35.450000000000003" customHeight="1">
      <c r="C23" s="32"/>
      <c r="D23" s="32"/>
      <c r="E23" s="32"/>
      <c r="F23" s="123" t="s">
        <v>967</v>
      </c>
      <c r="G23" s="825" t="s">
        <v>968</v>
      </c>
      <c r="H23" s="785">
        <f>R121</f>
        <v>0</v>
      </c>
      <c r="I23" s="101"/>
      <c r="P23" s="192"/>
      <c r="Q23" s="192"/>
      <c r="R23" s="94"/>
    </row>
    <row r="24" spans="1:21" ht="22.5" customHeight="1">
      <c r="A24" s="28"/>
      <c r="E24" s="9"/>
    </row>
    <row r="25" spans="1:21" ht="13.5" customHeight="1">
      <c r="A25" s="28"/>
      <c r="B25" s="116" t="s">
        <v>418</v>
      </c>
      <c r="C25" s="35"/>
      <c r="E25" s="9"/>
    </row>
    <row r="26" spans="1:21" ht="13.5" customHeight="1">
      <c r="A26" s="28"/>
      <c r="B26" s="116"/>
      <c r="C26" s="35"/>
      <c r="E26" s="9"/>
    </row>
    <row r="27" spans="1:21" ht="147.6" customHeight="1">
      <c r="A27" s="28"/>
      <c r="B27" s="1006" t="s">
        <v>666</v>
      </c>
      <c r="C27" s="1006"/>
      <c r="D27" s="1006"/>
      <c r="E27" s="1006"/>
      <c r="F27" s="1006"/>
      <c r="G27" s="1006"/>
    </row>
    <row r="28" spans="1:21" ht="14.25" customHeight="1">
      <c r="A28" s="28"/>
      <c r="B28" s="535"/>
      <c r="C28" s="535"/>
      <c r="D28" s="525"/>
      <c r="E28" s="525"/>
      <c r="F28" s="525"/>
      <c r="G28" s="535"/>
    </row>
    <row r="29" spans="1:21" s="17" customFormat="1" ht="27" customHeight="1">
      <c r="B29" s="1009" t="s">
        <v>504</v>
      </c>
      <c r="C29" s="1010"/>
      <c r="D29" s="131" t="s">
        <v>41</v>
      </c>
      <c r="E29" s="132" t="s">
        <v>658</v>
      </c>
      <c r="F29" s="132" t="s">
        <v>407</v>
      </c>
      <c r="G29" s="133" t="s">
        <v>408</v>
      </c>
      <c r="T29" s="134"/>
      <c r="U29" s="134"/>
    </row>
    <row r="30" spans="1:21" ht="20.25" customHeight="1">
      <c r="B30" s="1004" t="s">
        <v>29</v>
      </c>
      <c r="C30" s="1005"/>
      <c r="D30" s="621" t="s">
        <v>27</v>
      </c>
      <c r="E30" s="136">
        <f>SUM(D55:D90)</f>
        <v>0</v>
      </c>
      <c r="F30" s="745">
        <f>D91</f>
        <v>0</v>
      </c>
      <c r="G30" s="136">
        <f>E30+F30</f>
        <v>0</v>
      </c>
    </row>
    <row r="31" spans="1:21" ht="20.25" customHeight="1">
      <c r="B31" s="1004" t="s">
        <v>370</v>
      </c>
      <c r="C31" s="1005"/>
      <c r="D31" s="621" t="s">
        <v>27</v>
      </c>
      <c r="E31" s="137">
        <f>SUM(E55:E90)</f>
        <v>1029942.4557790767</v>
      </c>
      <c r="F31" s="743">
        <f>E91</f>
        <v>21909.282413324167</v>
      </c>
      <c r="G31" s="137">
        <f>E31+F31</f>
        <v>1051851.7381924009</v>
      </c>
    </row>
    <row r="32" spans="1:21" ht="20.25" customHeight="1">
      <c r="B32" s="1004" t="s">
        <v>1012</v>
      </c>
      <c r="C32" s="1005"/>
      <c r="D32" s="621" t="s">
        <v>28</v>
      </c>
      <c r="E32" s="137">
        <f>SUM(F55:F90)</f>
        <v>748362.5646787259</v>
      </c>
      <c r="F32" s="743">
        <f>F91</f>
        <v>15925.015050668884</v>
      </c>
      <c r="G32" s="137">
        <f>E32+F32</f>
        <v>764287.57972939475</v>
      </c>
    </row>
    <row r="33" spans="2:22" ht="20.25" customHeight="1">
      <c r="B33" s="1004" t="s">
        <v>1013</v>
      </c>
      <c r="C33" s="1005"/>
      <c r="D33" s="621" t="s">
        <v>28</v>
      </c>
      <c r="E33" s="137">
        <f>SUM(G55:G90)</f>
        <v>388752.71047398204</v>
      </c>
      <c r="F33" s="743">
        <f>G91</f>
        <v>8272.2866680643383</v>
      </c>
      <c r="G33" s="137">
        <f>E33+F33</f>
        <v>397024.9971420464</v>
      </c>
    </row>
    <row r="34" spans="2:22" ht="20.25" customHeight="1">
      <c r="B34" s="1004" t="s">
        <v>395</v>
      </c>
      <c r="C34" s="1005"/>
      <c r="D34" s="621" t="s">
        <v>28</v>
      </c>
      <c r="E34" s="137">
        <f>SUM(H55:H90)</f>
        <v>128396.758810909</v>
      </c>
      <c r="F34" s="744">
        <f>H91</f>
        <v>2728.8687347843193</v>
      </c>
      <c r="G34" s="137">
        <f>E34+F34</f>
        <v>131125.62754569331</v>
      </c>
    </row>
    <row r="35" spans="2:22" ht="20.25" customHeight="1">
      <c r="B35" s="1004" t="s">
        <v>31</v>
      </c>
      <c r="C35" s="1005"/>
      <c r="D35" s="621" t="s">
        <v>28</v>
      </c>
      <c r="E35" s="137">
        <f>SUM(I55:I90)</f>
        <v>863711.70920582442</v>
      </c>
      <c r="F35" s="138">
        <f>I91</f>
        <v>18346.381689460715</v>
      </c>
      <c r="G35" s="137">
        <f t="shared" ref="G35" si="0">E35+F35</f>
        <v>882058.09089528513</v>
      </c>
    </row>
    <row r="36" spans="2:22" ht="20.25" customHeight="1">
      <c r="B36" s="1004" t="s">
        <v>32</v>
      </c>
      <c r="C36" s="1005"/>
      <c r="D36" s="621" t="s">
        <v>27</v>
      </c>
      <c r="E36" s="137">
        <f>SUM(J55:J90)</f>
        <v>31075.087914975185</v>
      </c>
      <c r="F36" s="138">
        <f>J91</f>
        <v>660.04740868912711</v>
      </c>
      <c r="G36" s="137">
        <f>E36+F36</f>
        <v>31735.135323664312</v>
      </c>
    </row>
    <row r="37" spans="2:22" ht="20.25" customHeight="1">
      <c r="B37" s="1004"/>
      <c r="C37" s="1005"/>
      <c r="D37" s="621"/>
      <c r="E37" s="137">
        <f>SUM(K55:K90)</f>
        <v>0</v>
      </c>
      <c r="F37" s="138">
        <f>K91</f>
        <v>0</v>
      </c>
      <c r="G37" s="137">
        <f t="shared" ref="G37:G40" si="1">E37+F37</f>
        <v>0</v>
      </c>
    </row>
    <row r="38" spans="2:22" ht="20.25" customHeight="1">
      <c r="B38" s="1004"/>
      <c r="C38" s="1005"/>
      <c r="D38" s="621"/>
      <c r="E38" s="137">
        <f>SUM(L55:L90)</f>
        <v>0</v>
      </c>
      <c r="F38" s="138">
        <f>L91</f>
        <v>0</v>
      </c>
      <c r="G38" s="137">
        <f t="shared" si="1"/>
        <v>0</v>
      </c>
    </row>
    <row r="39" spans="2:22" ht="20.25" customHeight="1">
      <c r="B39" s="1004"/>
      <c r="C39" s="1005"/>
      <c r="D39" s="621"/>
      <c r="E39" s="137">
        <f>SUM(M55:M90)</f>
        <v>0</v>
      </c>
      <c r="F39" s="138">
        <f>M91</f>
        <v>0</v>
      </c>
      <c r="G39" s="137">
        <f t="shared" si="1"/>
        <v>0</v>
      </c>
    </row>
    <row r="40" spans="2:22" ht="20.25" customHeight="1">
      <c r="B40" s="1004"/>
      <c r="C40" s="1005"/>
      <c r="D40" s="621"/>
      <c r="E40" s="137">
        <f>SUM(N55:N90)</f>
        <v>0</v>
      </c>
      <c r="F40" s="138">
        <f>N91</f>
        <v>0</v>
      </c>
      <c r="G40" s="137">
        <f t="shared" si="1"/>
        <v>0</v>
      </c>
    </row>
    <row r="41" spans="2:22" ht="20.25" customHeight="1">
      <c r="B41" s="1004"/>
      <c r="C41" s="1005"/>
      <c r="D41" s="621"/>
      <c r="E41" s="137">
        <f>SUM(O55:O90)</f>
        <v>0</v>
      </c>
      <c r="F41" s="138">
        <f>O91</f>
        <v>0</v>
      </c>
      <c r="G41" s="137">
        <f>E41+F41</f>
        <v>0</v>
      </c>
    </row>
    <row r="42" spans="2:22" ht="20.25" customHeight="1">
      <c r="B42" s="1004"/>
      <c r="C42" s="1005"/>
      <c r="D42" s="621"/>
      <c r="E42" s="137">
        <f>SUM(P55:P90)</f>
        <v>0</v>
      </c>
      <c r="F42" s="138">
        <f>P91</f>
        <v>0</v>
      </c>
      <c r="G42" s="137">
        <f>E42+F42</f>
        <v>0</v>
      </c>
    </row>
    <row r="43" spans="2:22" ht="20.25" customHeight="1">
      <c r="B43" s="1004"/>
      <c r="C43" s="1005"/>
      <c r="D43" s="622"/>
      <c r="E43" s="139">
        <f>SUM(Q55:Q90)</f>
        <v>0</v>
      </c>
      <c r="F43" s="140">
        <f>Q91</f>
        <v>0</v>
      </c>
      <c r="G43" s="139">
        <f>E43+F43</f>
        <v>0</v>
      </c>
    </row>
    <row r="44" spans="2:22" s="8" customFormat="1" ht="21" customHeight="1">
      <c r="B44" s="1007" t="s">
        <v>26</v>
      </c>
      <c r="C44" s="1008"/>
      <c r="D44" s="135"/>
      <c r="E44" s="141">
        <f>SUM(E30:E43)</f>
        <v>3190241.2868634933</v>
      </c>
      <c r="F44" s="141">
        <f>SUM(F30:F43)</f>
        <v>67841.881964991553</v>
      </c>
      <c r="G44" s="141">
        <f>SUM(G30:G43)</f>
        <v>3258083.1688284846</v>
      </c>
      <c r="H44" s="197"/>
    </row>
    <row r="45" spans="2:22" ht="18" customHeight="1">
      <c r="D45" s="92"/>
      <c r="E45" s="9"/>
      <c r="F45" s="17"/>
    </row>
    <row r="46" spans="2:22" s="28" customFormat="1" ht="21">
      <c r="C46" s="35"/>
      <c r="D46" s="36"/>
      <c r="E46" s="36"/>
      <c r="F46" s="36"/>
      <c r="G46" s="36"/>
      <c r="H46" s="36"/>
      <c r="I46" s="36"/>
      <c r="J46" s="36"/>
      <c r="K46" s="36"/>
      <c r="L46" s="36"/>
      <c r="M46" s="105"/>
      <c r="N46" s="36"/>
      <c r="O46" s="36"/>
      <c r="P46" s="36"/>
      <c r="Q46" s="36"/>
      <c r="R46" s="36"/>
      <c r="T46" s="37"/>
      <c r="U46" s="19"/>
      <c r="V46" s="38"/>
    </row>
    <row r="47" spans="2:22" ht="12" customHeight="1">
      <c r="B47" s="116" t="s">
        <v>457</v>
      </c>
      <c r="C47" s="31"/>
      <c r="D47" s="31"/>
      <c r="E47" s="584"/>
      <c r="F47" s="31"/>
      <c r="G47" s="31"/>
      <c r="H47" s="31"/>
      <c r="I47" s="31"/>
      <c r="J47" s="31"/>
      <c r="K47" s="31"/>
      <c r="L47" s="31"/>
      <c r="M47" s="31"/>
      <c r="N47" s="31"/>
      <c r="O47" s="31"/>
      <c r="P47" s="31"/>
      <c r="Q47" s="31"/>
      <c r="R47" s="31"/>
      <c r="U47" s="19"/>
      <c r="V47" s="13"/>
    </row>
    <row r="48" spans="2:22" ht="12" customHeight="1">
      <c r="B48" s="116"/>
      <c r="C48" s="31"/>
      <c r="D48" s="31"/>
      <c r="E48" s="31"/>
      <c r="F48" s="31"/>
      <c r="G48" s="31"/>
      <c r="H48" s="31"/>
      <c r="I48" s="31"/>
      <c r="J48" s="31"/>
      <c r="K48" s="31"/>
      <c r="L48" s="31"/>
      <c r="M48" s="31"/>
      <c r="N48" s="31"/>
      <c r="O48" s="31"/>
      <c r="P48" s="31"/>
      <c r="Q48" s="31"/>
      <c r="R48" s="31"/>
      <c r="U48" s="19"/>
      <c r="V48" s="13"/>
    </row>
    <row r="49" spans="2:22" s="28" customFormat="1" ht="41.25" customHeight="1">
      <c r="B49" s="1006" t="s">
        <v>607</v>
      </c>
      <c r="C49" s="1006"/>
      <c r="D49" s="1006"/>
      <c r="E49" s="1006"/>
      <c r="F49" s="1006"/>
      <c r="G49" s="1006"/>
      <c r="H49" s="1006"/>
      <c r="I49" s="1006"/>
      <c r="J49" s="1006"/>
      <c r="K49" s="1006"/>
      <c r="L49" s="1006"/>
      <c r="M49" s="602"/>
      <c r="N49" s="103"/>
      <c r="O49" s="103"/>
      <c r="P49" s="103"/>
      <c r="Q49" s="103"/>
      <c r="R49" s="103"/>
      <c r="T49" s="37"/>
      <c r="U49" s="19"/>
      <c r="V49" s="38"/>
    </row>
    <row r="50" spans="2:22" s="28" customFormat="1" ht="41.1" customHeight="1">
      <c r="B50" s="1006" t="s">
        <v>559</v>
      </c>
      <c r="C50" s="1006"/>
      <c r="D50" s="1006"/>
      <c r="E50" s="1006"/>
      <c r="F50" s="1006"/>
      <c r="G50" s="1006"/>
      <c r="H50" s="1006"/>
      <c r="I50" s="1006"/>
      <c r="J50" s="1006"/>
      <c r="K50" s="1006"/>
      <c r="L50" s="1006"/>
      <c r="M50" s="602"/>
      <c r="N50" s="103"/>
      <c r="O50" s="103"/>
      <c r="P50" s="103"/>
      <c r="Q50" s="103"/>
      <c r="R50" s="103"/>
      <c r="T50" s="37"/>
      <c r="U50" s="19"/>
      <c r="V50" s="38"/>
    </row>
    <row r="51" spans="2:22" s="28" customFormat="1" ht="18" customHeight="1">
      <c r="B51" s="1006" t="s">
        <v>951</v>
      </c>
      <c r="C51" s="1006"/>
      <c r="D51" s="1006"/>
      <c r="E51" s="1006"/>
      <c r="F51" s="1006"/>
      <c r="G51" s="1006"/>
      <c r="H51" s="1006"/>
      <c r="I51" s="1006"/>
      <c r="J51" s="1006"/>
      <c r="K51" s="1006"/>
      <c r="L51" s="1006"/>
      <c r="M51" s="602"/>
      <c r="N51" s="103"/>
      <c r="O51" s="103"/>
      <c r="P51" s="103"/>
      <c r="Q51" s="103"/>
      <c r="R51" s="103"/>
      <c r="T51" s="37"/>
      <c r="U51" s="19"/>
      <c r="V51" s="38"/>
    </row>
    <row r="52" spans="2:22" ht="15" customHeight="1">
      <c r="B52" s="598"/>
      <c r="C52" s="31"/>
      <c r="D52" s="31"/>
      <c r="E52" s="31"/>
      <c r="F52" s="31"/>
      <c r="G52" s="31"/>
      <c r="H52" s="31"/>
      <c r="I52" s="31"/>
      <c r="J52" s="31"/>
      <c r="K52" s="31"/>
      <c r="L52" s="31"/>
      <c r="M52" s="31"/>
      <c r="N52" s="31"/>
      <c r="O52" s="31"/>
      <c r="P52" s="31"/>
      <c r="Q52" s="31"/>
      <c r="R52" s="31"/>
      <c r="U52" s="19"/>
      <c r="V52" s="13"/>
    </row>
    <row r="53" spans="2:22" s="17" customFormat="1" ht="63" customHeight="1">
      <c r="B53" s="240" t="s">
        <v>34</v>
      </c>
      <c r="C53" s="240" t="s">
        <v>514</v>
      </c>
      <c r="D53" s="133" t="str">
        <f>IF($B$30&lt;&gt;"",$B$30,"")</f>
        <v>Residential</v>
      </c>
      <c r="E53" s="133" t="str">
        <f>IF($B$31&lt;&gt;"",$B$31,"")</f>
        <v>GS&lt;50 kW</v>
      </c>
      <c r="F53" s="133" t="str">
        <f>IF($B$32&lt;&gt;"",$B$32,"")</f>
        <v>GS 50 to 699 kW</v>
      </c>
      <c r="G53" s="133" t="str">
        <f>IF($B$33&lt;&gt;"",$B$33,"")</f>
        <v>GS 700 to 4,999 kW</v>
      </c>
      <c r="H53" s="133" t="str">
        <f>IF($B$34&lt;&gt;"",$B$34,"")</f>
        <v>Large Use</v>
      </c>
      <c r="I53" s="133" t="str">
        <f>IF($B$35&lt;&gt;"",$B$35,"")</f>
        <v>Street Lighting</v>
      </c>
      <c r="J53" s="133" t="str">
        <f>IF($B$36&lt;&gt;"",$B$36,"")</f>
        <v>Unmetered Scattered Load</v>
      </c>
      <c r="K53" s="133" t="str">
        <f>IF($B$37&lt;&gt;"",$B$37,"")</f>
        <v/>
      </c>
      <c r="L53" s="133" t="str">
        <f>IF($B$38&lt;&gt;"",$B$38,"")</f>
        <v/>
      </c>
      <c r="M53" s="133" t="str">
        <f>IF($B$39&lt;&gt;"",$B$39,"")</f>
        <v/>
      </c>
      <c r="N53" s="133" t="str">
        <f>IF($B$40&lt;&gt;"",$B$40,"")</f>
        <v/>
      </c>
      <c r="O53" s="133" t="str">
        <f>IF($B$41&lt;&gt;"",$B$41,"")</f>
        <v/>
      </c>
      <c r="P53" s="133" t="str">
        <f>IF($B$42&lt;&gt;"",$B$42,"")</f>
        <v/>
      </c>
      <c r="Q53" s="133" t="str">
        <f>IF($B$43&lt;&gt;"",$B$43,"")</f>
        <v/>
      </c>
      <c r="R53" s="240" t="s">
        <v>26</v>
      </c>
      <c r="T53" s="134"/>
      <c r="U53" s="142"/>
    </row>
    <row r="54" spans="2:22" s="143" customFormat="1" ht="15.75" customHeight="1">
      <c r="B54" s="562"/>
      <c r="C54" s="563"/>
      <c r="D54" s="563" t="str">
        <f>D30</f>
        <v>kWh</v>
      </c>
      <c r="E54" s="563" t="str">
        <f>D31</f>
        <v>kWh</v>
      </c>
      <c r="F54" s="563" t="str">
        <f>D32</f>
        <v>kW</v>
      </c>
      <c r="G54" s="563" t="str">
        <f>D33</f>
        <v>kW</v>
      </c>
      <c r="H54" s="563" t="str">
        <f>D34</f>
        <v>kW</v>
      </c>
      <c r="I54" s="563" t="str">
        <f>D35</f>
        <v>kW</v>
      </c>
      <c r="J54" s="563" t="str">
        <f>D36</f>
        <v>kWh</v>
      </c>
      <c r="K54" s="563">
        <f>D37</f>
        <v>0</v>
      </c>
      <c r="L54" s="563">
        <f>D38</f>
        <v>0</v>
      </c>
      <c r="M54" s="563">
        <f>D39</f>
        <v>0</v>
      </c>
      <c r="N54" s="563">
        <f>D40</f>
        <v>0</v>
      </c>
      <c r="O54" s="563">
        <f>D41</f>
        <v>0</v>
      </c>
      <c r="P54" s="563">
        <f>D42</f>
        <v>0</v>
      </c>
      <c r="Q54" s="563">
        <f>D43</f>
        <v>0</v>
      </c>
      <c r="R54" s="564"/>
      <c r="U54" s="144"/>
    </row>
    <row r="55" spans="2:22" s="17" customFormat="1">
      <c r="B55" s="145" t="s">
        <v>142</v>
      </c>
      <c r="C55" s="146"/>
      <c r="D55" s="147">
        <f>'4.  2011-2014 LRAM'!AM131</f>
        <v>0</v>
      </c>
      <c r="E55" s="147">
        <f>'4.  2011-2014 LRAM'!AN131</f>
        <v>0</v>
      </c>
      <c r="F55" s="147">
        <f>'4.  2011-2014 LRAM'!AO131</f>
        <v>0</v>
      </c>
      <c r="G55" s="147">
        <f>'4.  2011-2014 LRAM'!AP131</f>
        <v>0</v>
      </c>
      <c r="H55" s="147">
        <f>'4.  2011-2014 LRAM'!AQ131</f>
        <v>0</v>
      </c>
      <c r="I55" s="147">
        <f>'4.  2011-2014 LRAM'!AR131</f>
        <v>0</v>
      </c>
      <c r="J55" s="147">
        <f>'4.  2011-2014 LRAM'!AS131</f>
        <v>0</v>
      </c>
      <c r="K55" s="147">
        <f>'4.  2011-2014 LRAM'!AT131</f>
        <v>0</v>
      </c>
      <c r="L55" s="147">
        <f>'4.  2011-2014 LRAM'!AU131</f>
        <v>0</v>
      </c>
      <c r="M55" s="147">
        <f>'4.  2011-2014 LRAM'!AV131</f>
        <v>0</v>
      </c>
      <c r="N55" s="147">
        <f>'4.  2011-2014 LRAM'!AW131</f>
        <v>0</v>
      </c>
      <c r="O55" s="147">
        <f>'4.  2011-2014 LRAM'!AX131</f>
        <v>0</v>
      </c>
      <c r="P55" s="147">
        <f>'4.  2011-2014 LRAM'!AY131</f>
        <v>0</v>
      </c>
      <c r="Q55" s="147">
        <f>'4.  2011-2014 LRAM'!AZ131</f>
        <v>0</v>
      </c>
      <c r="R55" s="148">
        <f>SUM(D55:Q55)</f>
        <v>0</v>
      </c>
      <c r="U55" s="149"/>
      <c r="V55" s="150"/>
    </row>
    <row r="56" spans="2:22" s="17" customFormat="1">
      <c r="B56" s="151" t="s">
        <v>35</v>
      </c>
      <c r="C56" s="152"/>
      <c r="D56" s="153">
        <f>-'4.  2011-2014 LRAM'!AM132</f>
        <v>0</v>
      </c>
      <c r="E56" s="153">
        <f>-'4.  2011-2014 LRAM'!AN132</f>
        <v>0</v>
      </c>
      <c r="F56" s="153">
        <f>-'4.  2011-2014 LRAM'!AO132</f>
        <v>0</v>
      </c>
      <c r="G56" s="153">
        <f>-'4.  2011-2014 LRAM'!AP132</f>
        <v>0</v>
      </c>
      <c r="H56" s="153">
        <f>-'4.  2011-2014 LRAM'!AQ132</f>
        <v>0</v>
      </c>
      <c r="I56" s="153">
        <f>-'4.  2011-2014 LRAM'!AR132</f>
        <v>0</v>
      </c>
      <c r="J56" s="153">
        <f>-'4.  2011-2014 LRAM'!AS132</f>
        <v>0</v>
      </c>
      <c r="K56" s="153">
        <f>-'4.  2011-2014 LRAM'!AT132</f>
        <v>0</v>
      </c>
      <c r="L56" s="153">
        <f>-'4.  2011-2014 LRAM'!AU132</f>
        <v>0</v>
      </c>
      <c r="M56" s="153">
        <f>-'4.  2011-2014 LRAM'!AV132</f>
        <v>0</v>
      </c>
      <c r="N56" s="153">
        <f>-'4.  2011-2014 LRAM'!AW132</f>
        <v>0</v>
      </c>
      <c r="O56" s="153">
        <f>-'4.  2011-2014 LRAM'!AX132</f>
        <v>0</v>
      </c>
      <c r="P56" s="153">
        <f>-'4.  2011-2014 LRAM'!AY132</f>
        <v>0</v>
      </c>
      <c r="Q56" s="153">
        <f>-'4.  2011-2014 LRAM'!AZ132</f>
        <v>0</v>
      </c>
      <c r="R56" s="154">
        <f>SUM(D56:Q56)</f>
        <v>0</v>
      </c>
      <c r="S56" s="155"/>
      <c r="T56" s="134"/>
      <c r="U56" s="156"/>
      <c r="V56" s="150"/>
    </row>
    <row r="57" spans="2:22" s="134" customFormat="1">
      <c r="B57" s="609" t="s">
        <v>67</v>
      </c>
      <c r="C57" s="605"/>
      <c r="D57" s="157"/>
      <c r="E57" s="157"/>
      <c r="F57" s="157"/>
      <c r="G57" s="157"/>
      <c r="H57" s="157"/>
      <c r="I57" s="157"/>
      <c r="J57" s="157"/>
      <c r="K57" s="158"/>
      <c r="L57" s="158"/>
      <c r="M57" s="158"/>
      <c r="N57" s="158"/>
      <c r="O57" s="158"/>
      <c r="P57" s="158"/>
      <c r="Q57" s="158"/>
      <c r="R57" s="159"/>
      <c r="U57" s="156"/>
      <c r="V57" s="150"/>
    </row>
    <row r="58" spans="2:22" s="17" customFormat="1">
      <c r="B58" s="151" t="s">
        <v>143</v>
      </c>
      <c r="C58" s="152"/>
      <c r="D58" s="153">
        <f>'4.  2011-2014 LRAM'!AM271</f>
        <v>0</v>
      </c>
      <c r="E58" s="153">
        <f>'4.  2011-2014 LRAM'!AN271</f>
        <v>0</v>
      </c>
      <c r="F58" s="153">
        <f>'4.  2011-2014 LRAM'!AO271</f>
        <v>0</v>
      </c>
      <c r="G58" s="153">
        <f>'4.  2011-2014 LRAM'!AP271</f>
        <v>0</v>
      </c>
      <c r="H58" s="153">
        <f>'4.  2011-2014 LRAM'!AQ271</f>
        <v>0</v>
      </c>
      <c r="I58" s="153">
        <f>'4.  2011-2014 LRAM'!AR271</f>
        <v>0</v>
      </c>
      <c r="J58" s="153">
        <f>'4.  2011-2014 LRAM'!AS271</f>
        <v>0</v>
      </c>
      <c r="K58" s="153">
        <f>'4.  2011-2014 LRAM'!AT271</f>
        <v>0</v>
      </c>
      <c r="L58" s="153">
        <f>'4.  2011-2014 LRAM'!AU271</f>
        <v>0</v>
      </c>
      <c r="M58" s="153">
        <f>'4.  2011-2014 LRAM'!AV271</f>
        <v>0</v>
      </c>
      <c r="N58" s="153">
        <f>'4.  2011-2014 LRAM'!AW271</f>
        <v>0</v>
      </c>
      <c r="O58" s="153">
        <f>'4.  2011-2014 LRAM'!AX271</f>
        <v>0</v>
      </c>
      <c r="P58" s="153">
        <f>'4.  2011-2014 LRAM'!AY271</f>
        <v>0</v>
      </c>
      <c r="Q58" s="153">
        <f>'4.  2011-2014 LRAM'!AZ271</f>
        <v>0</v>
      </c>
      <c r="R58" s="154">
        <f>SUM(D58:Q58)</f>
        <v>0</v>
      </c>
      <c r="U58" s="149"/>
      <c r="V58" s="150"/>
    </row>
    <row r="59" spans="2:22" s="17" customFormat="1">
      <c r="B59" s="151" t="s">
        <v>36</v>
      </c>
      <c r="C59" s="152"/>
      <c r="D59" s="153">
        <f>-'4.  2011-2014 LRAM'!AM272</f>
        <v>0</v>
      </c>
      <c r="E59" s="153">
        <f>-'4.  2011-2014 LRAM'!AN272</f>
        <v>0</v>
      </c>
      <c r="F59" s="153">
        <f>-'4.  2011-2014 LRAM'!AO272</f>
        <v>0</v>
      </c>
      <c r="G59" s="153">
        <f>-'4.  2011-2014 LRAM'!AP272</f>
        <v>0</v>
      </c>
      <c r="H59" s="153">
        <f>-'4.  2011-2014 LRAM'!AQ272</f>
        <v>0</v>
      </c>
      <c r="I59" s="153">
        <f>-'4.  2011-2014 LRAM'!AR272</f>
        <v>0</v>
      </c>
      <c r="J59" s="153">
        <f>-'4.  2011-2014 LRAM'!AS272</f>
        <v>0</v>
      </c>
      <c r="K59" s="153">
        <f>-'4.  2011-2014 LRAM'!AT272</f>
        <v>0</v>
      </c>
      <c r="L59" s="153">
        <f>-'4.  2011-2014 LRAM'!AU272</f>
        <v>0</v>
      </c>
      <c r="M59" s="153">
        <f>-'4.  2011-2014 LRAM'!AV272</f>
        <v>0</v>
      </c>
      <c r="N59" s="153">
        <f>-'4.  2011-2014 LRAM'!AW272</f>
        <v>0</v>
      </c>
      <c r="O59" s="153">
        <f>-'4.  2011-2014 LRAM'!AX272</f>
        <v>0</v>
      </c>
      <c r="P59" s="153">
        <f>-'4.  2011-2014 LRAM'!AY272</f>
        <v>0</v>
      </c>
      <c r="Q59" s="153">
        <f>-'4.  2011-2014 LRAM'!AZ272</f>
        <v>0</v>
      </c>
      <c r="R59" s="154">
        <f>SUM(D59:Q59)</f>
        <v>0</v>
      </c>
      <c r="S59" s="155"/>
      <c r="U59" s="149"/>
      <c r="V59" s="150"/>
    </row>
    <row r="60" spans="2:22" s="134" customFormat="1">
      <c r="B60" s="609" t="s">
        <v>67</v>
      </c>
      <c r="C60" s="605"/>
      <c r="D60" s="157"/>
      <c r="E60" s="157"/>
      <c r="F60" s="157"/>
      <c r="G60" s="157"/>
      <c r="H60" s="157"/>
      <c r="I60" s="157"/>
      <c r="J60" s="157"/>
      <c r="K60" s="158"/>
      <c r="L60" s="158"/>
      <c r="M60" s="158"/>
      <c r="N60" s="158"/>
      <c r="O60" s="158"/>
      <c r="P60" s="158"/>
      <c r="Q60" s="158"/>
      <c r="R60" s="159"/>
      <c r="U60" s="156"/>
      <c r="V60" s="150"/>
    </row>
    <row r="61" spans="2:22" s="160" customFormat="1">
      <c r="B61" s="151" t="s">
        <v>38</v>
      </c>
      <c r="C61" s="152"/>
      <c r="D61" s="153">
        <f>'4.  2011-2014 LRAM'!AM408</f>
        <v>0</v>
      </c>
      <c r="E61" s="153">
        <f>'4.  2011-2014 LRAM'!AN408</f>
        <v>0</v>
      </c>
      <c r="F61" s="153">
        <f>'4.  2011-2014 LRAM'!AO408</f>
        <v>0</v>
      </c>
      <c r="G61" s="153">
        <f>'4.  2011-2014 LRAM'!AP408</f>
        <v>0</v>
      </c>
      <c r="H61" s="153">
        <f>'4.  2011-2014 LRAM'!AQ408</f>
        <v>0</v>
      </c>
      <c r="I61" s="153">
        <f>'4.  2011-2014 LRAM'!AR408</f>
        <v>0</v>
      </c>
      <c r="J61" s="153">
        <f>'4.  2011-2014 LRAM'!AS408</f>
        <v>0</v>
      </c>
      <c r="K61" s="153">
        <f>'4.  2011-2014 LRAM'!AT408</f>
        <v>0</v>
      </c>
      <c r="L61" s="153">
        <f>'4.  2011-2014 LRAM'!AU408</f>
        <v>0</v>
      </c>
      <c r="M61" s="153">
        <f>'4.  2011-2014 LRAM'!AV408</f>
        <v>0</v>
      </c>
      <c r="N61" s="153">
        <f>'4.  2011-2014 LRAM'!AW408</f>
        <v>0</v>
      </c>
      <c r="O61" s="153">
        <f>'4.  2011-2014 LRAM'!AX408</f>
        <v>0</v>
      </c>
      <c r="P61" s="153">
        <f>'4.  2011-2014 LRAM'!AY408</f>
        <v>0</v>
      </c>
      <c r="Q61" s="153">
        <f>'4.  2011-2014 LRAM'!AZ408</f>
        <v>0</v>
      </c>
      <c r="R61" s="154">
        <f>SUM(D61:Q61)</f>
        <v>0</v>
      </c>
      <c r="U61" s="149"/>
      <c r="V61" s="150"/>
    </row>
    <row r="62" spans="2:22" s="160" customFormat="1">
      <c r="B62" s="151" t="s">
        <v>37</v>
      </c>
      <c r="C62" s="152"/>
      <c r="D62" s="153">
        <f>-'4.  2011-2014 LRAM'!AM409</f>
        <v>0</v>
      </c>
      <c r="E62" s="153">
        <f>-'4.  2011-2014 LRAM'!AN409</f>
        <v>0</v>
      </c>
      <c r="F62" s="153">
        <f>-'4.  2011-2014 LRAM'!AO409</f>
        <v>0</v>
      </c>
      <c r="G62" s="153">
        <f>-'4.  2011-2014 LRAM'!AP409</f>
        <v>0</v>
      </c>
      <c r="H62" s="153">
        <f>-'4.  2011-2014 LRAM'!AQ409</f>
        <v>0</v>
      </c>
      <c r="I62" s="153">
        <f>-'4.  2011-2014 LRAM'!AR409</f>
        <v>0</v>
      </c>
      <c r="J62" s="153">
        <f>-'4.  2011-2014 LRAM'!AS409</f>
        <v>0</v>
      </c>
      <c r="K62" s="153">
        <f>-'4.  2011-2014 LRAM'!AT409</f>
        <v>0</v>
      </c>
      <c r="L62" s="153">
        <f>-'4.  2011-2014 LRAM'!AU409</f>
        <v>0</v>
      </c>
      <c r="M62" s="153">
        <f>-'4.  2011-2014 LRAM'!AV409</f>
        <v>0</v>
      </c>
      <c r="N62" s="153">
        <f>-'4.  2011-2014 LRAM'!AW409</f>
        <v>0</v>
      </c>
      <c r="O62" s="153">
        <f>-'4.  2011-2014 LRAM'!AX409</f>
        <v>0</v>
      </c>
      <c r="P62" s="153">
        <f>-'4.  2011-2014 LRAM'!AY409</f>
        <v>0</v>
      </c>
      <c r="Q62" s="153">
        <f>-'4.  2011-2014 LRAM'!AZ409</f>
        <v>0</v>
      </c>
      <c r="R62" s="154">
        <f>SUM(D62:Q62)</f>
        <v>0</v>
      </c>
      <c r="S62" s="155"/>
      <c r="U62" s="149"/>
      <c r="V62" s="150"/>
    </row>
    <row r="63" spans="2:22" s="134" customFormat="1">
      <c r="B63" s="609" t="s">
        <v>67</v>
      </c>
      <c r="C63" s="605"/>
      <c r="D63" s="157"/>
      <c r="E63" s="157"/>
      <c r="F63" s="157"/>
      <c r="G63" s="157"/>
      <c r="H63" s="157"/>
      <c r="I63" s="157"/>
      <c r="J63" s="157"/>
      <c r="K63" s="158"/>
      <c r="L63" s="158"/>
      <c r="M63" s="158"/>
      <c r="N63" s="158"/>
      <c r="O63" s="158"/>
      <c r="P63" s="158"/>
      <c r="Q63" s="158"/>
      <c r="R63" s="159"/>
      <c r="U63" s="156"/>
      <c r="V63" s="150"/>
    </row>
    <row r="64" spans="2:22" s="160" customFormat="1">
      <c r="B64" s="151" t="s">
        <v>40</v>
      </c>
      <c r="C64" s="152"/>
      <c r="D64" s="153">
        <f>'4.  2011-2014 LRAM'!AM545</f>
        <v>0</v>
      </c>
      <c r="E64" s="153">
        <f>'4.  2011-2014 LRAM'!AN545</f>
        <v>0</v>
      </c>
      <c r="F64" s="153">
        <f>'4.  2011-2014 LRAM'!AO545</f>
        <v>0</v>
      </c>
      <c r="G64" s="153">
        <f>'4.  2011-2014 LRAM'!AP545</f>
        <v>0</v>
      </c>
      <c r="H64" s="153">
        <f>'4.  2011-2014 LRAM'!AQ545</f>
        <v>0</v>
      </c>
      <c r="I64" s="153">
        <f>'4.  2011-2014 LRAM'!AR545</f>
        <v>0</v>
      </c>
      <c r="J64" s="153">
        <f>'4.  2011-2014 LRAM'!AS545</f>
        <v>0</v>
      </c>
      <c r="K64" s="153">
        <f>'4.  2011-2014 LRAM'!AT545</f>
        <v>0</v>
      </c>
      <c r="L64" s="153">
        <f>'4.  2011-2014 LRAM'!AU545</f>
        <v>0</v>
      </c>
      <c r="M64" s="153">
        <f>'4.  2011-2014 LRAM'!AV545</f>
        <v>0</v>
      </c>
      <c r="N64" s="153">
        <f>'4.  2011-2014 LRAM'!AW545</f>
        <v>0</v>
      </c>
      <c r="O64" s="153">
        <f>'4.  2011-2014 LRAM'!AX545</f>
        <v>0</v>
      </c>
      <c r="P64" s="153">
        <f>'4.  2011-2014 LRAM'!AY545</f>
        <v>0</v>
      </c>
      <c r="Q64" s="153">
        <f>'4.  2011-2014 LRAM'!AZ545</f>
        <v>0</v>
      </c>
      <c r="R64" s="154">
        <f>SUM(D64:Q64)</f>
        <v>0</v>
      </c>
      <c r="U64" s="149"/>
      <c r="V64" s="150"/>
    </row>
    <row r="65" spans="2:22" s="160" customFormat="1">
      <c r="B65" s="151" t="s">
        <v>39</v>
      </c>
      <c r="C65" s="152"/>
      <c r="D65" s="153">
        <f>-'4.  2011-2014 LRAM'!AM546</f>
        <v>0</v>
      </c>
      <c r="E65" s="153">
        <f>-'4.  2011-2014 LRAM'!AN546</f>
        <v>0</v>
      </c>
      <c r="F65" s="153">
        <f>-'4.  2011-2014 LRAM'!AO546</f>
        <v>0</v>
      </c>
      <c r="G65" s="153">
        <f>-'4.  2011-2014 LRAM'!AP546</f>
        <v>0</v>
      </c>
      <c r="H65" s="153">
        <f>-'4.  2011-2014 LRAM'!AQ546</f>
        <v>0</v>
      </c>
      <c r="I65" s="153">
        <f>-'4.  2011-2014 LRAM'!AR546</f>
        <v>0</v>
      </c>
      <c r="J65" s="153">
        <f>-'4.  2011-2014 LRAM'!AS546</f>
        <v>0</v>
      </c>
      <c r="K65" s="153">
        <f>-'4.  2011-2014 LRAM'!AT546</f>
        <v>0</v>
      </c>
      <c r="L65" s="153">
        <f>-'4.  2011-2014 LRAM'!AU546</f>
        <v>0</v>
      </c>
      <c r="M65" s="153">
        <f>-'4.  2011-2014 LRAM'!AV546</f>
        <v>0</v>
      </c>
      <c r="N65" s="153">
        <f>-'4.  2011-2014 LRAM'!AW546</f>
        <v>0</v>
      </c>
      <c r="O65" s="153">
        <f>-'4.  2011-2014 LRAM'!AX546</f>
        <v>0</v>
      </c>
      <c r="P65" s="153">
        <f>-'4.  2011-2014 LRAM'!AY546</f>
        <v>0</v>
      </c>
      <c r="Q65" s="153">
        <f>-'4.  2011-2014 LRAM'!AZ546</f>
        <v>0</v>
      </c>
      <c r="R65" s="154">
        <f>SUM(D65:Q65)</f>
        <v>0</v>
      </c>
      <c r="S65" s="155"/>
      <c r="U65" s="149"/>
      <c r="V65" s="150"/>
    </row>
    <row r="66" spans="2:22" s="134" customFormat="1">
      <c r="B66" s="609" t="s">
        <v>67</v>
      </c>
      <c r="C66" s="605"/>
      <c r="D66" s="157"/>
      <c r="E66" s="157"/>
      <c r="F66" s="157"/>
      <c r="G66" s="157"/>
      <c r="H66" s="157"/>
      <c r="I66" s="157"/>
      <c r="J66" s="157"/>
      <c r="K66" s="158"/>
      <c r="L66" s="158"/>
      <c r="M66" s="158"/>
      <c r="N66" s="158"/>
      <c r="O66" s="158"/>
      <c r="P66" s="158"/>
      <c r="Q66" s="158"/>
      <c r="R66" s="159"/>
      <c r="U66" s="156"/>
      <c r="V66" s="150"/>
    </row>
    <row r="67" spans="2:22" s="160" customFormat="1">
      <c r="B67" s="151" t="s">
        <v>94</v>
      </c>
      <c r="C67" s="522"/>
      <c r="D67" s="161">
        <f>'5.  2015-2027 LRAM'!AE204</f>
        <v>0</v>
      </c>
      <c r="E67" s="161">
        <f>'5.  2015-2027 LRAM'!AF204</f>
        <v>0</v>
      </c>
      <c r="F67" s="161">
        <f>'5.  2015-2027 LRAM'!AG204</f>
        <v>0</v>
      </c>
      <c r="G67" s="161">
        <f>'5.  2015-2027 LRAM'!AH204</f>
        <v>0</v>
      </c>
      <c r="H67" s="161">
        <f>'5.  2015-2027 LRAM'!AI204</f>
        <v>0</v>
      </c>
      <c r="I67" s="161">
        <f>'5.  2015-2027 LRAM'!AJ204</f>
        <v>0</v>
      </c>
      <c r="J67" s="161">
        <f>'5.  2015-2027 LRAM'!AK204</f>
        <v>0</v>
      </c>
      <c r="K67" s="161">
        <f>'5.  2015-2027 LRAM'!AL204</f>
        <v>0</v>
      </c>
      <c r="L67" s="161">
        <f>'5.  2015-2027 LRAM'!AM204</f>
        <v>0</v>
      </c>
      <c r="M67" s="161">
        <f>'5.  2015-2027 LRAM'!AN204</f>
        <v>0</v>
      </c>
      <c r="N67" s="161">
        <f>'5.  2015-2027 LRAM'!AO204</f>
        <v>0</v>
      </c>
      <c r="O67" s="161">
        <f>'5.  2015-2027 LRAM'!AP204</f>
        <v>0</v>
      </c>
      <c r="P67" s="161">
        <f>'5.  2015-2027 LRAM'!AQ204</f>
        <v>0</v>
      </c>
      <c r="Q67" s="161">
        <f>'5.  2015-2027 LRAM'!AR204</f>
        <v>0</v>
      </c>
      <c r="R67" s="154">
        <f>SUM(D67:Q67)</f>
        <v>0</v>
      </c>
      <c r="U67" s="149"/>
      <c r="V67" s="150"/>
    </row>
    <row r="68" spans="2:22" s="160" customFormat="1">
      <c r="B68" s="151" t="s">
        <v>93</v>
      </c>
      <c r="C68" s="152"/>
      <c r="D68" s="161">
        <f>-'5.  2015-2027 LRAM'!AE205</f>
        <v>0</v>
      </c>
      <c r="E68" s="161">
        <f>-'5.  2015-2027 LRAM'!AF205</f>
        <v>0</v>
      </c>
      <c r="F68" s="161">
        <f>-'5.  2015-2027 LRAM'!AG205</f>
        <v>0</v>
      </c>
      <c r="G68" s="161">
        <f>-'5.  2015-2027 LRAM'!AH205</f>
        <v>0</v>
      </c>
      <c r="H68" s="161">
        <f>-'5.  2015-2027 LRAM'!AI205</f>
        <v>0</v>
      </c>
      <c r="I68" s="161">
        <f>-'5.  2015-2027 LRAM'!AJ205</f>
        <v>0</v>
      </c>
      <c r="J68" s="161">
        <f>-'5.  2015-2027 LRAM'!AK205</f>
        <v>0</v>
      </c>
      <c r="K68" s="161">
        <f>-'5.  2015-2027 LRAM'!AL205</f>
        <v>0</v>
      </c>
      <c r="L68" s="161">
        <f>-'5.  2015-2027 LRAM'!AM205</f>
        <v>0</v>
      </c>
      <c r="M68" s="161">
        <f>-'5.  2015-2027 LRAM'!AN205</f>
        <v>0</v>
      </c>
      <c r="N68" s="161">
        <f>-'5.  2015-2027 LRAM'!AO205</f>
        <v>0</v>
      </c>
      <c r="O68" s="161">
        <f>-'5.  2015-2027 LRAM'!AP205</f>
        <v>0</v>
      </c>
      <c r="P68" s="161">
        <f>-'5.  2015-2027 LRAM'!AQ205</f>
        <v>0</v>
      </c>
      <c r="Q68" s="161">
        <f>-'5.  2015-2027 LRAM'!AR205</f>
        <v>0</v>
      </c>
      <c r="R68" s="154">
        <f>SUM(D68:Q68)</f>
        <v>0</v>
      </c>
      <c r="S68" s="155"/>
      <c r="U68" s="149"/>
      <c r="V68" s="150"/>
    </row>
    <row r="69" spans="2:22" s="134" customFormat="1">
      <c r="B69" s="609" t="s">
        <v>67</v>
      </c>
      <c r="C69" s="605"/>
      <c r="D69" s="157"/>
      <c r="E69" s="157"/>
      <c r="F69" s="157"/>
      <c r="G69" s="157"/>
      <c r="H69" s="157"/>
      <c r="I69" s="157"/>
      <c r="J69" s="157"/>
      <c r="K69" s="158"/>
      <c r="L69" s="158"/>
      <c r="M69" s="158"/>
      <c r="N69" s="158"/>
      <c r="O69" s="158"/>
      <c r="P69" s="158"/>
      <c r="Q69" s="158"/>
      <c r="R69" s="159"/>
      <c r="U69" s="156"/>
      <c r="V69" s="150"/>
    </row>
    <row r="70" spans="2:22" s="160" customFormat="1">
      <c r="B70" s="151" t="s">
        <v>225</v>
      </c>
      <c r="C70" s="522"/>
      <c r="D70" s="153">
        <f>'5.  2015-2027 LRAM'!AE395</f>
        <v>0</v>
      </c>
      <c r="E70" s="153">
        <f>'5.  2015-2027 LRAM'!AF395</f>
        <v>0</v>
      </c>
      <c r="F70" s="153">
        <f>'5.  2015-2027 LRAM'!AG395</f>
        <v>0</v>
      </c>
      <c r="G70" s="153">
        <f>'5.  2015-2027 LRAM'!AH395</f>
        <v>0</v>
      </c>
      <c r="H70" s="153">
        <f>'5.  2015-2027 LRAM'!AI395</f>
        <v>0</v>
      </c>
      <c r="I70" s="153">
        <f>'5.  2015-2027 LRAM'!AJ395</f>
        <v>0</v>
      </c>
      <c r="J70" s="153">
        <f>'5.  2015-2027 LRAM'!AK395</f>
        <v>0</v>
      </c>
      <c r="K70" s="153">
        <f>'5.  2015-2027 LRAM'!AL395</f>
        <v>0</v>
      </c>
      <c r="L70" s="153">
        <f>'5.  2015-2027 LRAM'!AM395</f>
        <v>0</v>
      </c>
      <c r="M70" s="153">
        <f>'5.  2015-2027 LRAM'!AN395</f>
        <v>0</v>
      </c>
      <c r="N70" s="153">
        <f>'5.  2015-2027 LRAM'!AO395</f>
        <v>0</v>
      </c>
      <c r="O70" s="153">
        <f>'5.  2015-2027 LRAM'!AP395</f>
        <v>0</v>
      </c>
      <c r="P70" s="153">
        <f>'5.  2015-2027 LRAM'!AQ395</f>
        <v>0</v>
      </c>
      <c r="Q70" s="153">
        <f>'5.  2015-2027 LRAM'!AR395</f>
        <v>0</v>
      </c>
      <c r="R70" s="154">
        <f>SUM(D70:Q70)</f>
        <v>0</v>
      </c>
      <c r="U70" s="149"/>
      <c r="V70" s="150"/>
    </row>
    <row r="71" spans="2:22" s="160" customFormat="1">
      <c r="B71" s="151" t="s">
        <v>224</v>
      </c>
      <c r="C71" s="152"/>
      <c r="D71" s="153">
        <f>-'5.  2015-2027 LRAM'!AE396</f>
        <v>0</v>
      </c>
      <c r="E71" s="153">
        <f>-'5.  2015-2027 LRAM'!AF396</f>
        <v>0</v>
      </c>
      <c r="F71" s="153">
        <f>-'5.  2015-2027 LRAM'!AG396</f>
        <v>0</v>
      </c>
      <c r="G71" s="153">
        <f>-'5.  2015-2027 LRAM'!AH396</f>
        <v>0</v>
      </c>
      <c r="H71" s="153">
        <f>-'5.  2015-2027 LRAM'!AI396</f>
        <v>0</v>
      </c>
      <c r="I71" s="153">
        <f>-'5.  2015-2027 LRAM'!AJ396</f>
        <v>0</v>
      </c>
      <c r="J71" s="153">
        <f>-'5.  2015-2027 LRAM'!AK396</f>
        <v>0</v>
      </c>
      <c r="K71" s="153">
        <f>-'5.  2015-2027 LRAM'!AL396</f>
        <v>0</v>
      </c>
      <c r="L71" s="153">
        <f>-'5.  2015-2027 LRAM'!AM396</f>
        <v>0</v>
      </c>
      <c r="M71" s="153">
        <f>-'5.  2015-2027 LRAM'!AN396</f>
        <v>0</v>
      </c>
      <c r="N71" s="153">
        <f>-'5.  2015-2027 LRAM'!AO396</f>
        <v>0</v>
      </c>
      <c r="O71" s="153">
        <f>-'5.  2015-2027 LRAM'!AP396</f>
        <v>0</v>
      </c>
      <c r="P71" s="153">
        <f>-'5.  2015-2027 LRAM'!AQ396</f>
        <v>0</v>
      </c>
      <c r="Q71" s="153">
        <f>-'5.  2015-2027 LRAM'!AR396</f>
        <v>0</v>
      </c>
      <c r="R71" s="154">
        <f>SUM(D71:Q71)</f>
        <v>0</v>
      </c>
      <c r="S71" s="155"/>
      <c r="U71" s="149"/>
      <c r="V71" s="150"/>
    </row>
    <row r="72" spans="2:22" s="134" customFormat="1">
      <c r="B72" s="609" t="s">
        <v>67</v>
      </c>
      <c r="C72" s="605"/>
      <c r="D72" s="157"/>
      <c r="E72" s="157"/>
      <c r="F72" s="157"/>
      <c r="G72" s="157"/>
      <c r="H72" s="157"/>
      <c r="I72" s="157"/>
      <c r="J72" s="157"/>
      <c r="K72" s="158"/>
      <c r="L72" s="158"/>
      <c r="M72" s="158"/>
      <c r="N72" s="158"/>
      <c r="O72" s="158"/>
      <c r="P72" s="158"/>
      <c r="Q72" s="158"/>
      <c r="R72" s="159"/>
      <c r="U72" s="156"/>
      <c r="V72" s="150"/>
    </row>
    <row r="73" spans="2:22" s="160" customFormat="1">
      <c r="B73" s="151" t="s">
        <v>227</v>
      </c>
      <c r="C73" s="522"/>
      <c r="D73" s="153">
        <f>'5.  2015-2027 LRAM'!AE586</f>
        <v>0</v>
      </c>
      <c r="E73" s="153">
        <f>'5.  2015-2027 LRAM'!AF586</f>
        <v>0</v>
      </c>
      <c r="F73" s="153">
        <f>'5.  2015-2027 LRAM'!AG586</f>
        <v>0</v>
      </c>
      <c r="G73" s="153">
        <f>'5.  2015-2027 LRAM'!AH586</f>
        <v>0</v>
      </c>
      <c r="H73" s="153">
        <f>'5.  2015-2027 LRAM'!AI586</f>
        <v>0</v>
      </c>
      <c r="I73" s="153">
        <f>'5.  2015-2027 LRAM'!AJ586</f>
        <v>0</v>
      </c>
      <c r="J73" s="153">
        <f>'5.  2015-2027 LRAM'!AK586</f>
        <v>0</v>
      </c>
      <c r="K73" s="153">
        <f>'5.  2015-2027 LRAM'!AL586</f>
        <v>0</v>
      </c>
      <c r="L73" s="153">
        <f>'5.  2015-2027 LRAM'!AM586</f>
        <v>0</v>
      </c>
      <c r="M73" s="153">
        <f>'5.  2015-2027 LRAM'!AN586</f>
        <v>0</v>
      </c>
      <c r="N73" s="153">
        <f>'5.  2015-2027 LRAM'!AO586</f>
        <v>0</v>
      </c>
      <c r="O73" s="153">
        <f>'5.  2015-2027 LRAM'!AP586</f>
        <v>0</v>
      </c>
      <c r="P73" s="153">
        <f>'5.  2015-2027 LRAM'!AQ586</f>
        <v>0</v>
      </c>
      <c r="Q73" s="153">
        <f>'5.  2015-2027 LRAM'!AR586</f>
        <v>0</v>
      </c>
      <c r="R73" s="154">
        <f>SUM(D73:Q73)</f>
        <v>0</v>
      </c>
      <c r="U73" s="149"/>
      <c r="V73" s="150"/>
    </row>
    <row r="74" spans="2:22" s="160" customFormat="1">
      <c r="B74" s="151" t="s">
        <v>226</v>
      </c>
      <c r="C74" s="152"/>
      <c r="D74" s="153">
        <f>-'5.  2015-2027 LRAM'!AE587</f>
        <v>0</v>
      </c>
      <c r="E74" s="153">
        <f>-'5.  2015-2027 LRAM'!AF587</f>
        <v>0</v>
      </c>
      <c r="F74" s="153">
        <f>-'5.  2015-2027 LRAM'!AG587</f>
        <v>0</v>
      </c>
      <c r="G74" s="153">
        <f>-'5.  2015-2027 LRAM'!AH587</f>
        <v>0</v>
      </c>
      <c r="H74" s="153">
        <f>-'5.  2015-2027 LRAM'!AI587</f>
        <v>0</v>
      </c>
      <c r="I74" s="153">
        <f>-'5.  2015-2027 LRAM'!AJ587</f>
        <v>0</v>
      </c>
      <c r="J74" s="153">
        <f>-'5.  2015-2027 LRAM'!AK587</f>
        <v>0</v>
      </c>
      <c r="K74" s="153">
        <f>-'5.  2015-2027 LRAM'!AL587</f>
        <v>0</v>
      </c>
      <c r="L74" s="153">
        <f>-'5.  2015-2027 LRAM'!AM587</f>
        <v>0</v>
      </c>
      <c r="M74" s="153">
        <f>-'5.  2015-2027 LRAM'!AN587</f>
        <v>0</v>
      </c>
      <c r="N74" s="153">
        <f>-'5.  2015-2027 LRAM'!AO587</f>
        <v>0</v>
      </c>
      <c r="O74" s="153">
        <f>-'5.  2015-2027 LRAM'!AP587</f>
        <v>0</v>
      </c>
      <c r="P74" s="153">
        <f>-'5.  2015-2027 LRAM'!AQ587</f>
        <v>0</v>
      </c>
      <c r="Q74" s="153">
        <f>-'5.  2015-2027 LRAM'!AR587</f>
        <v>0</v>
      </c>
      <c r="R74" s="154">
        <f>SUM(D74:Q74)</f>
        <v>0</v>
      </c>
      <c r="S74" s="155"/>
      <c r="U74" s="149"/>
      <c r="V74" s="150"/>
    </row>
    <row r="75" spans="2:22" s="134" customFormat="1">
      <c r="B75" s="609" t="s">
        <v>67</v>
      </c>
      <c r="C75" s="605"/>
      <c r="D75" s="157"/>
      <c r="E75" s="157"/>
      <c r="F75" s="157"/>
      <c r="G75" s="157"/>
      <c r="H75" s="157"/>
      <c r="I75" s="157"/>
      <c r="J75" s="157"/>
      <c r="K75" s="158"/>
      <c r="L75" s="158"/>
      <c r="M75" s="158"/>
      <c r="N75" s="158"/>
      <c r="O75" s="158"/>
      <c r="P75" s="158"/>
      <c r="Q75" s="158"/>
      <c r="R75" s="159"/>
      <c r="U75" s="156"/>
      <c r="V75" s="150"/>
    </row>
    <row r="76" spans="2:22" s="160" customFormat="1">
      <c r="B76" s="151" t="s">
        <v>229</v>
      </c>
      <c r="C76" s="522"/>
      <c r="D76" s="153">
        <f>'5.  2015-2027 LRAM'!AE781</f>
        <v>0</v>
      </c>
      <c r="E76" s="153">
        <f>'5.  2015-2027 LRAM'!AF781</f>
        <v>0</v>
      </c>
      <c r="F76" s="153">
        <f>'5.  2015-2027 LRAM'!AG781</f>
        <v>0</v>
      </c>
      <c r="G76" s="153">
        <f>'5.  2015-2027 LRAM'!AH781</f>
        <v>0</v>
      </c>
      <c r="H76" s="153">
        <f>'5.  2015-2027 LRAM'!AI781</f>
        <v>0</v>
      </c>
      <c r="I76" s="153">
        <f>'5.  2015-2027 LRAM'!AJ781</f>
        <v>0</v>
      </c>
      <c r="J76" s="153">
        <f>'5.  2015-2027 LRAM'!AK781</f>
        <v>0</v>
      </c>
      <c r="K76" s="153">
        <f>'5.  2015-2027 LRAM'!AL781</f>
        <v>0</v>
      </c>
      <c r="L76" s="153">
        <f>'5.  2015-2027 LRAM'!AM781</f>
        <v>0</v>
      </c>
      <c r="M76" s="153">
        <f>'5.  2015-2027 LRAM'!AN781</f>
        <v>0</v>
      </c>
      <c r="N76" s="153">
        <f>'5.  2015-2027 LRAM'!AO781</f>
        <v>0</v>
      </c>
      <c r="O76" s="153">
        <f>'5.  2015-2027 LRAM'!AP781</f>
        <v>0</v>
      </c>
      <c r="P76" s="153">
        <f>'5.  2015-2027 LRAM'!AQ781</f>
        <v>0</v>
      </c>
      <c r="Q76" s="153">
        <f>'5.  2015-2027 LRAM'!AR781</f>
        <v>0</v>
      </c>
      <c r="R76" s="154">
        <f>SUM(D76:Q76)</f>
        <v>0</v>
      </c>
      <c r="U76" s="149"/>
      <c r="V76" s="150"/>
    </row>
    <row r="77" spans="2:22" s="160" customFormat="1" ht="16.5" customHeight="1">
      <c r="B77" s="151" t="s">
        <v>228</v>
      </c>
      <c r="C77" s="152"/>
      <c r="D77" s="153">
        <f>-'5.  2015-2027 LRAM'!AE782</f>
        <v>0</v>
      </c>
      <c r="E77" s="153">
        <f>-'5.  2015-2027 LRAM'!AF782</f>
        <v>0</v>
      </c>
      <c r="F77" s="153">
        <f>-'5.  2015-2027 LRAM'!AG782</f>
        <v>0</v>
      </c>
      <c r="G77" s="153">
        <f>-'5.  2015-2027 LRAM'!AH782</f>
        <v>0</v>
      </c>
      <c r="H77" s="153">
        <f>-'5.  2015-2027 LRAM'!AI782</f>
        <v>0</v>
      </c>
      <c r="I77" s="153">
        <f>-'5.  2015-2027 LRAM'!AJ782</f>
        <v>0</v>
      </c>
      <c r="J77" s="153">
        <f>-'5.  2015-2027 LRAM'!AK782</f>
        <v>0</v>
      </c>
      <c r="K77" s="153">
        <f>-'5.  2015-2027 LRAM'!AL782</f>
        <v>0</v>
      </c>
      <c r="L77" s="153">
        <f>-'5.  2015-2027 LRAM'!AM782</f>
        <v>0</v>
      </c>
      <c r="M77" s="153">
        <f>-'5.  2015-2027 LRAM'!AN782</f>
        <v>0</v>
      </c>
      <c r="N77" s="153">
        <f>-'5.  2015-2027 LRAM'!AO782</f>
        <v>0</v>
      </c>
      <c r="O77" s="153">
        <f>-'5.  2015-2027 LRAM'!AP782</f>
        <v>0</v>
      </c>
      <c r="P77" s="153">
        <f>-'5.  2015-2027 LRAM'!AQ782</f>
        <v>0</v>
      </c>
      <c r="Q77" s="153">
        <f>-'5.  2015-2027 LRAM'!AR782</f>
        <v>0</v>
      </c>
      <c r="R77" s="154">
        <f>SUM(D77:Q77)</f>
        <v>0</v>
      </c>
      <c r="S77" s="155"/>
      <c r="U77" s="149"/>
      <c r="V77" s="150"/>
    </row>
    <row r="78" spans="2:22" s="134" customFormat="1">
      <c r="B78" s="609" t="s">
        <v>67</v>
      </c>
      <c r="C78" s="605"/>
      <c r="D78" s="157"/>
      <c r="E78" s="157"/>
      <c r="F78" s="157"/>
      <c r="G78" s="157"/>
      <c r="H78" s="157"/>
      <c r="I78" s="157"/>
      <c r="J78" s="157"/>
      <c r="K78" s="158"/>
      <c r="L78" s="158"/>
      <c r="M78" s="158"/>
      <c r="N78" s="158"/>
      <c r="O78" s="158"/>
      <c r="P78" s="158"/>
      <c r="Q78" s="158"/>
      <c r="R78" s="159"/>
      <c r="U78" s="156"/>
      <c r="V78" s="150"/>
    </row>
    <row r="79" spans="2:22" s="160" customFormat="1">
      <c r="B79" s="151" t="s">
        <v>231</v>
      </c>
      <c r="C79" s="152"/>
      <c r="D79" s="153">
        <f>'5.  2015-2027 LRAM'!AE977</f>
        <v>0</v>
      </c>
      <c r="E79" s="153">
        <f>'5.  2015-2027 LRAM'!AF977</f>
        <v>0</v>
      </c>
      <c r="F79" s="153">
        <f>'5.  2015-2027 LRAM'!AG977</f>
        <v>0</v>
      </c>
      <c r="G79" s="153">
        <f>'5.  2015-2027 LRAM'!AH977</f>
        <v>0</v>
      </c>
      <c r="H79" s="153">
        <f>'5.  2015-2027 LRAM'!AI977</f>
        <v>0</v>
      </c>
      <c r="I79" s="153">
        <f>'5.  2015-2027 LRAM'!AJ977</f>
        <v>0</v>
      </c>
      <c r="J79" s="153">
        <f>'5.  2015-2027 LRAM'!AK977</f>
        <v>0</v>
      </c>
      <c r="K79" s="153">
        <f>'5.  2015-2027 LRAM'!AL977</f>
        <v>0</v>
      </c>
      <c r="L79" s="153">
        <f>'5.  2015-2027 LRAM'!AM977</f>
        <v>0</v>
      </c>
      <c r="M79" s="153">
        <f>'5.  2015-2027 LRAM'!AN977</f>
        <v>0</v>
      </c>
      <c r="N79" s="153">
        <f>'5.  2015-2027 LRAM'!AO977</f>
        <v>0</v>
      </c>
      <c r="O79" s="153">
        <f>'5.  2015-2027 LRAM'!AP977</f>
        <v>0</v>
      </c>
      <c r="P79" s="153">
        <f>'5.  2015-2027 LRAM'!AQ977</f>
        <v>0</v>
      </c>
      <c r="Q79" s="153">
        <f>'5.  2015-2027 LRAM'!AR977</f>
        <v>0</v>
      </c>
      <c r="R79" s="154">
        <f>SUM(D79:Q79)</f>
        <v>0</v>
      </c>
      <c r="U79" s="149"/>
      <c r="V79" s="150"/>
    </row>
    <row r="80" spans="2:22" s="160" customFormat="1">
      <c r="B80" s="151" t="s">
        <v>230</v>
      </c>
      <c r="C80" s="152"/>
      <c r="D80" s="153">
        <f>-'5.  2015-2027 LRAM'!AE978</f>
        <v>0</v>
      </c>
      <c r="E80" s="153">
        <f>-'5.  2015-2027 LRAM'!AF978</f>
        <v>0</v>
      </c>
      <c r="F80" s="153">
        <f>-'5.  2015-2027 LRAM'!AG978</f>
        <v>0</v>
      </c>
      <c r="G80" s="153">
        <f>-'5.  2015-2027 LRAM'!AH978</f>
        <v>0</v>
      </c>
      <c r="H80" s="153">
        <f>-'5.  2015-2027 LRAM'!AI978</f>
        <v>0</v>
      </c>
      <c r="I80" s="153">
        <f>-'5.  2015-2027 LRAM'!AJ978</f>
        <v>0</v>
      </c>
      <c r="J80" s="153">
        <f>-'5.  2015-2027 LRAM'!AK978</f>
        <v>0</v>
      </c>
      <c r="K80" s="153">
        <f>-'5.  2015-2027 LRAM'!AL978</f>
        <v>0</v>
      </c>
      <c r="L80" s="153">
        <f>-'5.  2015-2027 LRAM'!AM978</f>
        <v>0</v>
      </c>
      <c r="M80" s="153">
        <f>-'5.  2015-2027 LRAM'!AN978</f>
        <v>0</v>
      </c>
      <c r="N80" s="153">
        <f>-'5.  2015-2027 LRAM'!AO978</f>
        <v>0</v>
      </c>
      <c r="O80" s="153">
        <f>-'5.  2015-2027 LRAM'!AP978</f>
        <v>0</v>
      </c>
      <c r="P80" s="153">
        <f>-'5.  2015-2027 LRAM'!AQ978</f>
        <v>0</v>
      </c>
      <c r="Q80" s="153">
        <f>-'5.  2015-2027 LRAM'!AR978</f>
        <v>0</v>
      </c>
      <c r="R80" s="154">
        <f>SUM(D80:Q80)</f>
        <v>0</v>
      </c>
      <c r="S80" s="155"/>
      <c r="U80" s="149"/>
      <c r="V80" s="150"/>
    </row>
    <row r="81" spans="2:22" s="134" customFormat="1">
      <c r="B81" s="609" t="s">
        <v>67</v>
      </c>
      <c r="C81" s="605"/>
      <c r="D81" s="157"/>
      <c r="E81" s="157"/>
      <c r="F81" s="157"/>
      <c r="G81" s="157"/>
      <c r="H81" s="157"/>
      <c r="I81" s="157"/>
      <c r="J81" s="157"/>
      <c r="K81" s="158"/>
      <c r="L81" s="158"/>
      <c r="M81" s="158"/>
      <c r="N81" s="158"/>
      <c r="O81" s="158"/>
      <c r="P81" s="158"/>
      <c r="Q81" s="158"/>
      <c r="R81" s="159"/>
      <c r="U81" s="156"/>
      <c r="V81" s="150"/>
    </row>
    <row r="82" spans="2:22" s="160" customFormat="1">
      <c r="B82" s="151" t="s">
        <v>233</v>
      </c>
      <c r="C82" s="522"/>
      <c r="D82" s="153">
        <f>'5.  2015-2027 LRAM'!AE1173</f>
        <v>0</v>
      </c>
      <c r="E82" s="153">
        <f>'5.  2015-2027 LRAM'!AF1173</f>
        <v>539661.72746428614</v>
      </c>
      <c r="F82" s="153">
        <f>'5.  2015-2027 LRAM'!AG1173</f>
        <v>564779.36231001047</v>
      </c>
      <c r="G82" s="153">
        <f>'5.  2015-2027 LRAM'!AH1173</f>
        <v>315136.68259934371</v>
      </c>
      <c r="H82" s="153">
        <f>'5.  2015-2027 LRAM'!AI1173</f>
        <v>63804.449255797597</v>
      </c>
      <c r="I82" s="153">
        <f>'5.  2015-2027 LRAM'!AJ1173</f>
        <v>427791.29111142992</v>
      </c>
      <c r="J82" s="153">
        <f>'5.  2015-2027 LRAM'!AK1173</f>
        <v>15387.422759830708</v>
      </c>
      <c r="K82" s="153">
        <f>'5.  2015-2027 LRAM'!AL1173</f>
        <v>0</v>
      </c>
      <c r="L82" s="153">
        <f>'5.  2015-2027 LRAM'!AM1173</f>
        <v>0</v>
      </c>
      <c r="M82" s="153">
        <f>'5.  2015-2027 LRAM'!AN1173</f>
        <v>0</v>
      </c>
      <c r="N82" s="153">
        <f>'5.  2015-2027 LRAM'!AO1173</f>
        <v>0</v>
      </c>
      <c r="O82" s="153">
        <f>'5.  2015-2027 LRAM'!AP1173</f>
        <v>0</v>
      </c>
      <c r="P82" s="153">
        <f>'5.  2015-2027 LRAM'!AQ1173</f>
        <v>0</v>
      </c>
      <c r="Q82" s="153">
        <f>'5.  2015-2027 LRAM'!AR1173</f>
        <v>0</v>
      </c>
      <c r="R82" s="154">
        <f>SUM(D82:Q82)</f>
        <v>1926560.9355006986</v>
      </c>
      <c r="U82" s="149"/>
      <c r="V82" s="150"/>
    </row>
    <row r="83" spans="2:22" s="160" customFormat="1">
      <c r="B83" s="151" t="s">
        <v>232</v>
      </c>
      <c r="C83" s="152"/>
      <c r="D83" s="153">
        <f>-'5.  2015-2027 LRAM'!AE1174</f>
        <v>0</v>
      </c>
      <c r="E83" s="153">
        <f>-'5.  2015-2027 LRAM'!AF1174</f>
        <v>-25207.802948998913</v>
      </c>
      <c r="F83" s="153">
        <f>-'5.  2015-2027 LRAM'!AG1174</f>
        <v>-190215.55171886113</v>
      </c>
      <c r="G83" s="153">
        <f>-'5.  2015-2027 LRAM'!AH1174</f>
        <v>-120602.02604765573</v>
      </c>
      <c r="H83" s="153">
        <f>-'5.  2015-2027 LRAM'!AI1174</f>
        <v>0</v>
      </c>
      <c r="I83" s="153">
        <f>-'5.  2015-2027 LRAM'!AJ1174</f>
        <v>0</v>
      </c>
      <c r="J83" s="153">
        <f>-'5.  2015-2027 LRAM'!AK1174</f>
        <v>0</v>
      </c>
      <c r="K83" s="153">
        <f>-'5.  2015-2027 LRAM'!AL1174</f>
        <v>0</v>
      </c>
      <c r="L83" s="153">
        <f>-'5.  2015-2027 LRAM'!AM1174</f>
        <v>0</v>
      </c>
      <c r="M83" s="153">
        <f>-'5.  2015-2027 LRAM'!AN1174</f>
        <v>0</v>
      </c>
      <c r="N83" s="153">
        <f>-'5.  2015-2027 LRAM'!AO1174</f>
        <v>0</v>
      </c>
      <c r="O83" s="153">
        <f>-'5.  2015-2027 LRAM'!AP1174</f>
        <v>0</v>
      </c>
      <c r="P83" s="153">
        <f>-'5.  2015-2027 LRAM'!AQ1174</f>
        <v>0</v>
      </c>
      <c r="Q83" s="153">
        <f>-'5.  2015-2027 LRAM'!AR1174</f>
        <v>0</v>
      </c>
      <c r="R83" s="154">
        <f>SUM(D83:Q83)</f>
        <v>-336025.38071551576</v>
      </c>
      <c r="S83" s="155"/>
      <c r="U83" s="149"/>
      <c r="V83" s="150"/>
    </row>
    <row r="84" spans="2:22" s="134" customFormat="1">
      <c r="B84" s="609" t="s">
        <v>67</v>
      </c>
      <c r="C84" s="605"/>
      <c r="D84" s="157"/>
      <c r="E84" s="157"/>
      <c r="F84" s="157"/>
      <c r="G84" s="157"/>
      <c r="H84" s="157"/>
      <c r="I84" s="157"/>
      <c r="J84" s="157"/>
      <c r="K84" s="158"/>
      <c r="L84" s="158"/>
      <c r="M84" s="158"/>
      <c r="N84" s="158"/>
      <c r="O84" s="158"/>
      <c r="P84" s="158"/>
      <c r="Q84" s="158"/>
      <c r="R84" s="159"/>
      <c r="U84" s="156"/>
      <c r="V84" s="150"/>
    </row>
    <row r="85" spans="2:22" s="160" customFormat="1">
      <c r="B85" s="151" t="s">
        <v>705</v>
      </c>
      <c r="C85" s="522"/>
      <c r="D85" s="153">
        <f>'5.  2015-2027 LRAM'!AE1369</f>
        <v>0</v>
      </c>
      <c r="E85" s="153">
        <f>'5.  2015-2027 LRAM'!AF1369</f>
        <v>541130.95150501258</v>
      </c>
      <c r="F85" s="153">
        <f>'5.  2015-2027 LRAM'!AG1369</f>
        <v>567627.74957870133</v>
      </c>
      <c r="G85" s="153">
        <f>'5.  2015-2027 LRAM'!AH1369</f>
        <v>317110.81714685803</v>
      </c>
      <c r="H85" s="153">
        <f>'5.  2015-2027 LRAM'!AI1369</f>
        <v>64592.309555111395</v>
      </c>
      <c r="I85" s="153">
        <f>'5.  2015-2027 LRAM'!AJ1369</f>
        <v>435920.41809439455</v>
      </c>
      <c r="J85" s="153">
        <f>'5.  2015-2027 LRAM'!AK1369</f>
        <v>15687.665155144476</v>
      </c>
      <c r="K85" s="153">
        <f>'5.  2015-2027 LRAM'!AL1369</f>
        <v>0</v>
      </c>
      <c r="L85" s="153">
        <f>'5.  2015-2027 LRAM'!AM1369</f>
        <v>0</v>
      </c>
      <c r="M85" s="153">
        <f>'5.  2015-2027 LRAM'!AN1369</f>
        <v>0</v>
      </c>
      <c r="N85" s="153">
        <f>'5.  2015-2027 LRAM'!AO1369</f>
        <v>0</v>
      </c>
      <c r="O85" s="153">
        <f>'5.  2015-2027 LRAM'!AP1369</f>
        <v>0</v>
      </c>
      <c r="P85" s="153">
        <f>'5.  2015-2027 LRAM'!AQ1369</f>
        <v>0</v>
      </c>
      <c r="Q85" s="153">
        <f>'5.  2015-2027 LRAM'!AR1369</f>
        <v>0</v>
      </c>
      <c r="R85" s="154">
        <f>SUM(D85:Q85)</f>
        <v>1942069.9110352222</v>
      </c>
      <c r="U85" s="149"/>
      <c r="V85" s="150"/>
    </row>
    <row r="86" spans="2:22" s="160" customFormat="1">
      <c r="B86" s="151" t="s">
        <v>706</v>
      </c>
      <c r="C86" s="152"/>
      <c r="D86" s="153">
        <f>-'5.  2015-2027 LRAM'!AE1370</f>
        <v>0</v>
      </c>
      <c r="E86" s="153">
        <f>-'5.  2015-2027 LRAM'!AF1370</f>
        <v>-25642.420241223037</v>
      </c>
      <c r="F86" s="153">
        <f>-'5.  2015-2027 LRAM'!AG1370</f>
        <v>-193828.99549112484</v>
      </c>
      <c r="G86" s="153">
        <f>-'5.  2015-2027 LRAM'!AH1370</f>
        <v>-122892.76322456395</v>
      </c>
      <c r="H86" s="153">
        <f>-'5.  2015-2027 LRAM'!AI1370</f>
        <v>0</v>
      </c>
      <c r="I86" s="153">
        <f>-'5.  2015-2027 LRAM'!AJ1370</f>
        <v>0</v>
      </c>
      <c r="J86" s="153">
        <f>-'5.  2015-2027 LRAM'!AK1370</f>
        <v>0</v>
      </c>
      <c r="K86" s="153">
        <f>-'5.  2015-2027 LRAM'!AL1370</f>
        <v>0</v>
      </c>
      <c r="L86" s="153">
        <f>-'5.  2015-2027 LRAM'!AM1370</f>
        <v>0</v>
      </c>
      <c r="M86" s="153">
        <f>-'5.  2015-2027 LRAM'!AN1370</f>
        <v>0</v>
      </c>
      <c r="N86" s="153">
        <f>-'5.  2015-2027 LRAM'!AO1370</f>
        <v>0</v>
      </c>
      <c r="O86" s="153">
        <f>-'5.  2015-2027 LRAM'!AP1370</f>
        <v>0</v>
      </c>
      <c r="P86" s="153">
        <f>-'5.  2015-2027 LRAM'!AQ1370</f>
        <v>0</v>
      </c>
      <c r="Q86" s="153">
        <f>-'5.  2015-2027 LRAM'!AR1370</f>
        <v>0</v>
      </c>
      <c r="R86" s="154">
        <f>SUM(D86:Q86)</f>
        <v>-342364.17895691184</v>
      </c>
      <c r="S86" s="155"/>
      <c r="U86" s="149"/>
      <c r="V86" s="150"/>
    </row>
    <row r="87" spans="2:22" s="134" customFormat="1">
      <c r="B87" s="609" t="s">
        <v>67</v>
      </c>
      <c r="C87" s="605"/>
      <c r="D87" s="157"/>
      <c r="E87" s="157"/>
      <c r="F87" s="157"/>
      <c r="G87" s="157"/>
      <c r="H87" s="157"/>
      <c r="I87" s="157"/>
      <c r="J87" s="157"/>
      <c r="K87" s="158"/>
      <c r="L87" s="158"/>
      <c r="M87" s="158"/>
      <c r="N87" s="158"/>
      <c r="O87" s="158"/>
      <c r="P87" s="158"/>
      <c r="Q87" s="158"/>
      <c r="R87" s="159"/>
      <c r="U87" s="156"/>
      <c r="V87" s="150"/>
    </row>
    <row r="88" spans="2:22" s="160" customFormat="1">
      <c r="B88" s="151" t="s">
        <v>707</v>
      </c>
      <c r="C88" s="522"/>
      <c r="D88" s="153">
        <f>'5.  2015-2027 LRAM'!AE1564</f>
        <v>0</v>
      </c>
      <c r="E88" s="153">
        <f>'5.  2015-2027 LRAM'!AF1564</f>
        <v>0</v>
      </c>
      <c r="F88" s="153">
        <f>'5.  2015-2027 LRAM'!AG1564</f>
        <v>0</v>
      </c>
      <c r="G88" s="153">
        <f>'5.  2015-2027 LRAM'!AH1564</f>
        <v>0</v>
      </c>
      <c r="H88" s="153">
        <f>'5.  2015-2027 LRAM'!AI1564</f>
        <v>0</v>
      </c>
      <c r="I88" s="153">
        <f>'5.  2015-2027 LRAM'!AJ1564</f>
        <v>0</v>
      </c>
      <c r="J88" s="153">
        <f>'5.  2015-2027 LRAM'!AK1564</f>
        <v>0</v>
      </c>
      <c r="K88" s="153">
        <f>'5.  2015-2027 LRAM'!AL1564</f>
        <v>0</v>
      </c>
      <c r="L88" s="153">
        <f>'5.  2015-2027 LRAM'!AM1564</f>
        <v>0</v>
      </c>
      <c r="M88" s="153">
        <f>'5.  2015-2027 LRAM'!AN1564</f>
        <v>0</v>
      </c>
      <c r="N88" s="153">
        <f>'5.  2015-2027 LRAM'!AO1564</f>
        <v>0</v>
      </c>
      <c r="O88" s="153">
        <f>'5.  2015-2027 LRAM'!AP1564</f>
        <v>0</v>
      </c>
      <c r="P88" s="153">
        <f>'5.  2015-2027 LRAM'!AQ1564</f>
        <v>0</v>
      </c>
      <c r="Q88" s="153">
        <f>'5.  2015-2027 LRAM'!AR1564</f>
        <v>0</v>
      </c>
      <c r="R88" s="154">
        <f>SUM(D88:Q88)</f>
        <v>0</v>
      </c>
      <c r="U88" s="149"/>
      <c r="V88" s="150"/>
    </row>
    <row r="89" spans="2:22" s="160" customFormat="1">
      <c r="B89" s="151" t="s">
        <v>708</v>
      </c>
      <c r="C89" s="152"/>
      <c r="D89" s="153">
        <f>-'5.  2015-2027 LRAM'!AE1565</f>
        <v>0</v>
      </c>
      <c r="E89" s="153">
        <f>-'5.  2015-2027 LRAM'!AF1565</f>
        <v>0</v>
      </c>
      <c r="F89" s="153">
        <f>-'5.  2015-2027 LRAM'!AG1565</f>
        <v>0</v>
      </c>
      <c r="G89" s="153">
        <f>-'5.  2015-2027 LRAM'!AH1565</f>
        <v>0</v>
      </c>
      <c r="H89" s="153">
        <f>-'5.  2015-2027 LRAM'!AI1565</f>
        <v>0</v>
      </c>
      <c r="I89" s="153">
        <f>-'5.  2015-2027 LRAM'!AJ1565</f>
        <v>0</v>
      </c>
      <c r="J89" s="153">
        <f>-'5.  2015-2027 LRAM'!AK1565</f>
        <v>0</v>
      </c>
      <c r="K89" s="153">
        <f>-'5.  2015-2027 LRAM'!AL1565</f>
        <v>0</v>
      </c>
      <c r="L89" s="153">
        <f>-'5.  2015-2027 LRAM'!AM1565</f>
        <v>0</v>
      </c>
      <c r="M89" s="153">
        <f>-'5.  2015-2027 LRAM'!AN1565</f>
        <v>0</v>
      </c>
      <c r="N89" s="153">
        <f>-'5.  2015-2027 LRAM'!AO1565</f>
        <v>0</v>
      </c>
      <c r="O89" s="153">
        <f>-'5.  2015-2027 LRAM'!AP1565</f>
        <v>0</v>
      </c>
      <c r="P89" s="153">
        <f>-'5.  2015-2027 LRAM'!AQ1565</f>
        <v>0</v>
      </c>
      <c r="Q89" s="153">
        <f>-'5.  2015-2027 LRAM'!AR1565</f>
        <v>0</v>
      </c>
      <c r="R89" s="154">
        <f>SUM(D89:Q89)</f>
        <v>0</v>
      </c>
      <c r="S89" s="155"/>
      <c r="U89" s="149"/>
      <c r="V89" s="150"/>
    </row>
    <row r="90" spans="2:22" s="134" customFormat="1">
      <c r="B90" s="735" t="s">
        <v>67</v>
      </c>
      <c r="C90" s="605"/>
      <c r="D90" s="157"/>
      <c r="E90" s="157"/>
      <c r="F90" s="157"/>
      <c r="G90" s="157"/>
      <c r="H90" s="157"/>
      <c r="I90" s="157"/>
      <c r="J90" s="157"/>
      <c r="K90" s="158"/>
      <c r="L90" s="158"/>
      <c r="M90" s="158"/>
      <c r="N90" s="158"/>
      <c r="O90" s="158"/>
      <c r="P90" s="158"/>
      <c r="Q90" s="158"/>
      <c r="R90" s="159"/>
      <c r="U90" s="156"/>
      <c r="V90" s="150"/>
    </row>
    <row r="91" spans="2:22" s="17" customFormat="1" ht="20.25" customHeight="1">
      <c r="B91" s="606" t="s">
        <v>43</v>
      </c>
      <c r="C91" s="605"/>
      <c r="D91" s="660">
        <f>'6.  Carrying Charges'!I192</f>
        <v>0</v>
      </c>
      <c r="E91" s="660">
        <f>'6.  Carrying Charges'!J192</f>
        <v>21909.282413324167</v>
      </c>
      <c r="F91" s="660">
        <f>'6.  Carrying Charges'!K192</f>
        <v>15925.015050668884</v>
      </c>
      <c r="G91" s="660">
        <f>'6.  Carrying Charges'!L192</f>
        <v>8272.2866680643383</v>
      </c>
      <c r="H91" s="660">
        <f>'6.  Carrying Charges'!M192</f>
        <v>2728.8687347843193</v>
      </c>
      <c r="I91" s="660">
        <f>'6.  Carrying Charges'!N192</f>
        <v>18346.381689460715</v>
      </c>
      <c r="J91" s="660">
        <f>'6.  Carrying Charges'!O192</f>
        <v>660.04740868912711</v>
      </c>
      <c r="K91" s="660">
        <f>'6.  Carrying Charges'!P192</f>
        <v>0</v>
      </c>
      <c r="L91" s="660">
        <f>'6.  Carrying Charges'!Q192</f>
        <v>0</v>
      </c>
      <c r="M91" s="660">
        <f>'6.  Carrying Charges'!R192</f>
        <v>0</v>
      </c>
      <c r="N91" s="660">
        <f>'6.  Carrying Charges'!S192</f>
        <v>0</v>
      </c>
      <c r="O91" s="660">
        <f>'6.  Carrying Charges'!T192</f>
        <v>0</v>
      </c>
      <c r="P91" s="660">
        <f>'6.  Carrying Charges'!U192</f>
        <v>0</v>
      </c>
      <c r="Q91" s="660">
        <f>'6.  Carrying Charges'!V192</f>
        <v>0</v>
      </c>
      <c r="R91" s="661">
        <f>SUM(D91:Q91)</f>
        <v>67841.881964991553</v>
      </c>
      <c r="U91" s="149"/>
      <c r="V91" s="150"/>
    </row>
    <row r="92" spans="2:22" s="160" customFormat="1" ht="36.6" customHeight="1">
      <c r="B92" s="742" t="s">
        <v>942</v>
      </c>
      <c r="C92" s="608"/>
      <c r="D92" s="775">
        <f>SUM(D55:D89)+D91</f>
        <v>0</v>
      </c>
      <c r="E92" s="775">
        <f t="shared" ref="E92:R92" si="2">SUM(E55:E89)+E91</f>
        <v>1051851.7381924009</v>
      </c>
      <c r="F92" s="775">
        <f t="shared" si="2"/>
        <v>764287.57972939475</v>
      </c>
      <c r="G92" s="775">
        <f t="shared" si="2"/>
        <v>397024.9971420464</v>
      </c>
      <c r="H92" s="775">
        <f t="shared" si="2"/>
        <v>131125.62754569331</v>
      </c>
      <c r="I92" s="775">
        <f t="shared" si="2"/>
        <v>882058.09089528513</v>
      </c>
      <c r="J92" s="775">
        <f t="shared" si="2"/>
        <v>31735.135323664312</v>
      </c>
      <c r="K92" s="775">
        <f t="shared" si="2"/>
        <v>0</v>
      </c>
      <c r="L92" s="775">
        <f t="shared" si="2"/>
        <v>0</v>
      </c>
      <c r="M92" s="775">
        <f t="shared" si="2"/>
        <v>0</v>
      </c>
      <c r="N92" s="775">
        <f t="shared" si="2"/>
        <v>0</v>
      </c>
      <c r="O92" s="775">
        <f t="shared" si="2"/>
        <v>0</v>
      </c>
      <c r="P92" s="775">
        <f t="shared" si="2"/>
        <v>0</v>
      </c>
      <c r="Q92" s="775">
        <f t="shared" si="2"/>
        <v>0</v>
      </c>
      <c r="R92" s="775">
        <f t="shared" si="2"/>
        <v>3258083.1688284846</v>
      </c>
      <c r="U92" s="149"/>
      <c r="V92" s="150"/>
    </row>
    <row r="93" spans="2:22" s="134" customFormat="1">
      <c r="B93" s="153"/>
      <c r="C93" s="153"/>
      <c r="D93" s="153"/>
      <c r="E93" s="153"/>
      <c r="F93" s="153"/>
      <c r="G93" s="153"/>
      <c r="H93" s="153"/>
      <c r="I93" s="153"/>
      <c r="J93" s="153"/>
      <c r="K93" s="153"/>
      <c r="L93" s="153"/>
      <c r="M93" s="153"/>
      <c r="N93" s="153"/>
      <c r="O93" s="153"/>
      <c r="P93" s="153"/>
      <c r="Q93" s="153"/>
      <c r="R93" s="153"/>
      <c r="U93" s="156"/>
      <c r="V93" s="150"/>
    </row>
    <row r="94" spans="2:22" s="134" customFormat="1" ht="16.5" thickBot="1">
      <c r="B94" s="153"/>
      <c r="C94" s="153"/>
      <c r="D94" s="153"/>
      <c r="E94" s="153"/>
      <c r="F94" s="153"/>
      <c r="G94" s="153"/>
      <c r="H94" s="153"/>
      <c r="I94" s="153"/>
      <c r="J94" s="153"/>
      <c r="K94" s="153"/>
      <c r="L94" s="153"/>
      <c r="M94" s="153"/>
      <c r="N94" s="153"/>
      <c r="O94" s="153"/>
      <c r="P94" s="153"/>
      <c r="Q94" s="153"/>
      <c r="R94" s="153"/>
      <c r="U94" s="156"/>
      <c r="V94" s="150"/>
    </row>
    <row r="95" spans="2:22" s="134" customFormat="1" ht="29.1" customHeight="1" thickBot="1">
      <c r="B95" s="786" t="s">
        <v>907</v>
      </c>
      <c r="C95" s="787"/>
      <c r="D95" s="787"/>
      <c r="E95" s="788"/>
      <c r="F95" s="788"/>
      <c r="G95" s="788"/>
      <c r="H95" s="788"/>
      <c r="I95" s="788"/>
      <c r="J95" s="788"/>
      <c r="K95" s="788"/>
      <c r="L95" s="789"/>
      <c r="M95" s="153"/>
      <c r="N95" s="153"/>
      <c r="O95" s="153"/>
      <c r="P95" s="153"/>
      <c r="Q95" s="153"/>
      <c r="R95" s="153"/>
      <c r="U95" s="156"/>
      <c r="V95" s="150"/>
    </row>
    <row r="96" spans="2:22" s="134" customFormat="1" ht="59.1" customHeight="1">
      <c r="B96" s="1002" t="s">
        <v>952</v>
      </c>
      <c r="C96" s="1002"/>
      <c r="D96" s="1002"/>
      <c r="E96" s="1002"/>
      <c r="F96" s="1002"/>
      <c r="G96" s="1002"/>
      <c r="H96" s="1002"/>
      <c r="I96" s="1002"/>
      <c r="J96" s="1002"/>
      <c r="K96" s="1002"/>
      <c r="L96" s="1002"/>
      <c r="M96" s="796"/>
      <c r="N96" s="796"/>
      <c r="O96" s="796"/>
      <c r="P96" s="796"/>
      <c r="Q96" s="796"/>
      <c r="R96" s="796"/>
      <c r="U96" s="156"/>
      <c r="V96" s="150"/>
    </row>
    <row r="97" spans="2:22" s="134" customFormat="1" ht="27.6" customHeight="1">
      <c r="B97" s="1003" t="s">
        <v>953</v>
      </c>
      <c r="C97" s="1003"/>
      <c r="D97" s="1003"/>
      <c r="E97" s="1003"/>
      <c r="F97" s="1003"/>
      <c r="G97" s="1003"/>
      <c r="H97" s="1003"/>
      <c r="I97" s="1003"/>
      <c r="J97" s="1003"/>
      <c r="K97" s="1003"/>
      <c r="L97" s="1003"/>
      <c r="M97" s="796"/>
      <c r="N97" s="796"/>
      <c r="O97" s="796"/>
      <c r="P97" s="796"/>
      <c r="Q97" s="796"/>
      <c r="R97" s="796"/>
      <c r="U97" s="156"/>
      <c r="V97" s="150"/>
    </row>
    <row r="98" spans="2:22" s="134" customFormat="1" ht="33.6" customHeight="1">
      <c r="B98" s="1003" t="s">
        <v>954</v>
      </c>
      <c r="C98" s="1003"/>
      <c r="D98" s="1003"/>
      <c r="E98" s="1003"/>
      <c r="F98" s="1003"/>
      <c r="G98" s="1003"/>
      <c r="H98" s="1003"/>
      <c r="I98" s="1003"/>
      <c r="J98" s="1003"/>
      <c r="K98" s="1003"/>
      <c r="L98" s="1003"/>
      <c r="M98" s="795"/>
      <c r="N98" s="795"/>
      <c r="O98" s="795"/>
      <c r="P98" s="795"/>
      <c r="Q98" s="795"/>
      <c r="R98" s="795"/>
      <c r="U98" s="156"/>
      <c r="V98" s="150"/>
    </row>
    <row r="99" spans="2:22" ht="12" customHeight="1">
      <c r="B99" s="116"/>
      <c r="C99" s="116"/>
      <c r="D99" s="116"/>
      <c r="E99" s="584"/>
      <c r="F99" s="31"/>
      <c r="G99" s="31"/>
      <c r="H99" s="31"/>
      <c r="I99" s="31"/>
      <c r="J99" s="31"/>
      <c r="K99" s="31"/>
      <c r="L99" s="31"/>
      <c r="M99" s="31"/>
      <c r="N99" s="31"/>
      <c r="O99" s="31"/>
      <c r="P99" s="31"/>
      <c r="Q99" s="31"/>
      <c r="R99" s="31"/>
      <c r="U99" s="19"/>
      <c r="V99" s="13"/>
    </row>
    <row r="100" spans="2:22" s="17" customFormat="1" ht="63" customHeight="1">
      <c r="B100" s="774" t="s">
        <v>34</v>
      </c>
      <c r="C100" s="774" t="s">
        <v>514</v>
      </c>
      <c r="D100" s="133" t="str">
        <f>IF($B$30&lt;&gt;"",$B$30,"")</f>
        <v>Residential</v>
      </c>
      <c r="E100" s="133" t="str">
        <f>IF($B$31&lt;&gt;"",$B$31,"")</f>
        <v>GS&lt;50 kW</v>
      </c>
      <c r="F100" s="133" t="str">
        <f>IF($B$32&lt;&gt;"",$B$32,"")</f>
        <v>GS 50 to 699 kW</v>
      </c>
      <c r="G100" s="133" t="str">
        <f>IF($B$33&lt;&gt;"",$B$33,"")</f>
        <v>GS 700 to 4,999 kW</v>
      </c>
      <c r="H100" s="133" t="str">
        <f>IF($B$34&lt;&gt;"",$B$34,"")</f>
        <v>Large Use</v>
      </c>
      <c r="I100" s="133" t="str">
        <f>IF($B$35&lt;&gt;"",$B$35,"")</f>
        <v>Street Lighting</v>
      </c>
      <c r="J100" s="133" t="str">
        <f>IF($B$36&lt;&gt;"",$B$36,"")</f>
        <v>Unmetered Scattered Load</v>
      </c>
      <c r="K100" s="133" t="str">
        <f>IF($B$37&lt;&gt;"",$B$37,"")</f>
        <v/>
      </c>
      <c r="L100" s="133" t="str">
        <f>IF($B$38&lt;&gt;"",$B$38,"")</f>
        <v/>
      </c>
      <c r="M100" s="133" t="str">
        <f>IF($B$39&lt;&gt;"",$B$39,"")</f>
        <v/>
      </c>
      <c r="N100" s="133" t="str">
        <f>IF($B$40&lt;&gt;"",$B$40,"")</f>
        <v/>
      </c>
      <c r="O100" s="133" t="str">
        <f>IF($B$41&lt;&gt;"",$B$41,"")</f>
        <v/>
      </c>
      <c r="P100" s="133" t="str">
        <f>IF($B$42&lt;&gt;"",$B$42,"")</f>
        <v/>
      </c>
      <c r="Q100" s="133" t="str">
        <f>IF($B$43&lt;&gt;"",$B$43,"")</f>
        <v/>
      </c>
      <c r="R100" s="240" t="s">
        <v>26</v>
      </c>
      <c r="T100" s="134"/>
      <c r="U100" s="142"/>
    </row>
    <row r="101" spans="2:22" s="160" customFormat="1">
      <c r="B101" s="151" t="s">
        <v>930</v>
      </c>
      <c r="C101" s="522"/>
      <c r="D101" s="153">
        <f>'5.  2015-2027 LRAM'!AE1598</f>
        <v>0</v>
      </c>
      <c r="E101" s="153">
        <f>'5.  2015-2027 LRAM'!AF1598</f>
        <v>0</v>
      </c>
      <c r="F101" s="153">
        <f>'5.  2015-2027 LRAM'!AG1598</f>
        <v>0</v>
      </c>
      <c r="G101" s="153">
        <f>'5.  2015-2027 LRAM'!AH1598</f>
        <v>0</v>
      </c>
      <c r="H101" s="153">
        <f>'5.  2015-2027 LRAM'!AI1598</f>
        <v>0</v>
      </c>
      <c r="I101" s="153">
        <f>'5.  2015-2027 LRAM'!AJ1598</f>
        <v>0</v>
      </c>
      <c r="J101" s="153">
        <f>'5.  2015-2027 LRAM'!AK1598</f>
        <v>0</v>
      </c>
      <c r="K101" s="153">
        <f>'5.  2015-2027 LRAM'!AL1598</f>
        <v>0</v>
      </c>
      <c r="L101" s="153">
        <f>'5.  2015-2027 LRAM'!AM1598</f>
        <v>0</v>
      </c>
      <c r="M101" s="153">
        <f>'5.  2015-2027 LRAM'!AN1598</f>
        <v>0</v>
      </c>
      <c r="N101" s="153">
        <f>'5.  2015-2027 LRAM'!AO1598</f>
        <v>0</v>
      </c>
      <c r="O101" s="153">
        <f>'5.  2015-2027 LRAM'!AP1598</f>
        <v>0</v>
      </c>
      <c r="P101" s="153">
        <f>'5.  2015-2027 LRAM'!AQ1598</f>
        <v>0</v>
      </c>
      <c r="Q101" s="153">
        <f>'5.  2015-2027 LRAM'!AR1598</f>
        <v>0</v>
      </c>
      <c r="R101" s="154">
        <f>SUM(D101:Q101)</f>
        <v>0</v>
      </c>
      <c r="U101" s="149"/>
      <c r="V101" s="150"/>
    </row>
    <row r="102" spans="2:22" s="160" customFormat="1">
      <c r="B102" s="151" t="s">
        <v>931</v>
      </c>
      <c r="C102" s="152"/>
      <c r="D102" s="153">
        <f>-'5.  2015-2027 LRAM'!AE1599</f>
        <v>0</v>
      </c>
      <c r="E102" s="153">
        <f>-'5.  2015-2027 LRAM'!AF1599</f>
        <v>0</v>
      </c>
      <c r="F102" s="153">
        <f>-'5.  2015-2027 LRAM'!AG1599</f>
        <v>0</v>
      </c>
      <c r="G102" s="153">
        <f>-'5.  2015-2027 LRAM'!AH1599</f>
        <v>0</v>
      </c>
      <c r="H102" s="153">
        <f>-'5.  2015-2027 LRAM'!AI1599</f>
        <v>0</v>
      </c>
      <c r="I102" s="153">
        <f>-'5.  2015-2027 LRAM'!AJ1599</f>
        <v>0</v>
      </c>
      <c r="J102" s="153">
        <f>-'5.  2015-2027 LRAM'!AK1599</f>
        <v>0</v>
      </c>
      <c r="K102" s="153">
        <f>-'5.  2015-2027 LRAM'!AL1599</f>
        <v>0</v>
      </c>
      <c r="L102" s="153">
        <f>-'5.  2015-2027 LRAM'!AM1599</f>
        <v>0</v>
      </c>
      <c r="M102" s="153">
        <f>-'5.  2015-2027 LRAM'!AN1599</f>
        <v>0</v>
      </c>
      <c r="N102" s="153">
        <f>-'5.  2015-2027 LRAM'!AO1599</f>
        <v>0</v>
      </c>
      <c r="O102" s="153">
        <f>-'5.  2015-2027 LRAM'!AP1599</f>
        <v>0</v>
      </c>
      <c r="P102" s="153">
        <f>-'5.  2015-2027 LRAM'!AQ1599</f>
        <v>0</v>
      </c>
      <c r="Q102" s="153">
        <f>-'5.  2015-2027 LRAM'!AR1599</f>
        <v>0</v>
      </c>
      <c r="R102" s="154">
        <f>SUM(D102:Q102)</f>
        <v>0</v>
      </c>
      <c r="S102" s="155"/>
      <c r="U102" s="149"/>
      <c r="V102" s="150"/>
    </row>
    <row r="103" spans="2:22" s="160" customFormat="1">
      <c r="B103" s="821" t="s">
        <v>961</v>
      </c>
      <c r="C103" s="822"/>
      <c r="D103" s="823">
        <f>SUM(D101:D102)</f>
        <v>0</v>
      </c>
      <c r="E103" s="823">
        <f t="shared" ref="E103:Q103" si="3">SUM(E101:E102)</f>
        <v>0</v>
      </c>
      <c r="F103" s="823">
        <f t="shared" si="3"/>
        <v>0</v>
      </c>
      <c r="G103" s="823">
        <f t="shared" si="3"/>
        <v>0</v>
      </c>
      <c r="H103" s="823">
        <f t="shared" si="3"/>
        <v>0</v>
      </c>
      <c r="I103" s="823">
        <f t="shared" si="3"/>
        <v>0</v>
      </c>
      <c r="J103" s="823">
        <f t="shared" si="3"/>
        <v>0</v>
      </c>
      <c r="K103" s="823">
        <f t="shared" si="3"/>
        <v>0</v>
      </c>
      <c r="L103" s="823">
        <f t="shared" si="3"/>
        <v>0</v>
      </c>
      <c r="M103" s="823">
        <f t="shared" si="3"/>
        <v>0</v>
      </c>
      <c r="N103" s="823">
        <f t="shared" si="3"/>
        <v>0</v>
      </c>
      <c r="O103" s="823">
        <f t="shared" si="3"/>
        <v>0</v>
      </c>
      <c r="P103" s="823">
        <f t="shared" si="3"/>
        <v>0</v>
      </c>
      <c r="Q103" s="823">
        <f t="shared" si="3"/>
        <v>0</v>
      </c>
      <c r="R103" s="824">
        <f>SUM(R101:R102)</f>
        <v>0</v>
      </c>
      <c r="S103" s="155"/>
      <c r="U103" s="149"/>
      <c r="V103" s="150"/>
    </row>
    <row r="104" spans="2:22" s="134" customFormat="1">
      <c r="B104" s="813" t="s">
        <v>67</v>
      </c>
      <c r="C104" s="660"/>
      <c r="D104" s="814"/>
      <c r="E104" s="814"/>
      <c r="F104" s="814"/>
      <c r="G104" s="814"/>
      <c r="H104" s="814"/>
      <c r="I104" s="814"/>
      <c r="J104" s="814"/>
      <c r="K104" s="815"/>
      <c r="L104" s="815"/>
      <c r="M104" s="815"/>
      <c r="N104" s="815"/>
      <c r="O104" s="815"/>
      <c r="P104" s="815"/>
      <c r="Q104" s="815"/>
      <c r="R104" s="819"/>
      <c r="U104" s="156"/>
      <c r="V104" s="150"/>
    </row>
    <row r="105" spans="2:22" s="160" customFormat="1">
      <c r="B105" s="151" t="s">
        <v>932</v>
      </c>
      <c r="C105" s="152"/>
      <c r="D105" s="153">
        <f>'5.  2015-2027 LRAM'!AE1624</f>
        <v>0</v>
      </c>
      <c r="E105" s="153">
        <f>'5.  2015-2027 LRAM'!AF1624</f>
        <v>0</v>
      </c>
      <c r="F105" s="153">
        <f>'5.  2015-2027 LRAM'!AG1624</f>
        <v>0</v>
      </c>
      <c r="G105" s="153">
        <f>'5.  2015-2027 LRAM'!AH1624</f>
        <v>0</v>
      </c>
      <c r="H105" s="153">
        <f>'5.  2015-2027 LRAM'!AI1624</f>
        <v>0</v>
      </c>
      <c r="I105" s="153">
        <f>'5.  2015-2027 LRAM'!AJ1624</f>
        <v>0</v>
      </c>
      <c r="J105" s="153">
        <f>'5.  2015-2027 LRAM'!AK1624</f>
        <v>0</v>
      </c>
      <c r="K105" s="153">
        <f>'5.  2015-2027 LRAM'!AL1624</f>
        <v>0</v>
      </c>
      <c r="L105" s="153">
        <f>'5.  2015-2027 LRAM'!AM1624</f>
        <v>0</v>
      </c>
      <c r="M105" s="153">
        <f>'5.  2015-2027 LRAM'!AN1624</f>
        <v>0</v>
      </c>
      <c r="N105" s="153">
        <f>'5.  2015-2027 LRAM'!AO1624</f>
        <v>0</v>
      </c>
      <c r="O105" s="153">
        <f>'5.  2015-2027 LRAM'!AP1624</f>
        <v>0</v>
      </c>
      <c r="P105" s="153">
        <f>'5.  2015-2027 LRAM'!AQ1624</f>
        <v>0</v>
      </c>
      <c r="Q105" s="153">
        <f>'5.  2015-2027 LRAM'!AR1624</f>
        <v>0</v>
      </c>
      <c r="R105" s="154">
        <f>SUM(D105:Q105)</f>
        <v>0</v>
      </c>
      <c r="U105" s="149"/>
      <c r="V105" s="150"/>
    </row>
    <row r="106" spans="2:22" s="160" customFormat="1">
      <c r="B106" s="151" t="s">
        <v>933</v>
      </c>
      <c r="C106" s="152"/>
      <c r="D106" s="153">
        <f>-'5.  2015-2027 LRAM'!AE1625</f>
        <v>0</v>
      </c>
      <c r="E106" s="153">
        <f>-'5.  2015-2027 LRAM'!AF1625</f>
        <v>0</v>
      </c>
      <c r="F106" s="153">
        <f>-'5.  2015-2027 LRAM'!AG1625</f>
        <v>0</v>
      </c>
      <c r="G106" s="153">
        <f>-'5.  2015-2027 LRAM'!AH1625</f>
        <v>0</v>
      </c>
      <c r="H106" s="153">
        <f>-'5.  2015-2027 LRAM'!AI1625</f>
        <v>0</v>
      </c>
      <c r="I106" s="153">
        <f>-'5.  2015-2027 LRAM'!AJ1625</f>
        <v>0</v>
      </c>
      <c r="J106" s="153">
        <f>-'5.  2015-2027 LRAM'!AK1625</f>
        <v>0</v>
      </c>
      <c r="K106" s="153">
        <f>-'5.  2015-2027 LRAM'!AL1625</f>
        <v>0</v>
      </c>
      <c r="L106" s="153">
        <f>-'5.  2015-2027 LRAM'!AM1625</f>
        <v>0</v>
      </c>
      <c r="M106" s="153">
        <f>-'5.  2015-2027 LRAM'!AN1625</f>
        <v>0</v>
      </c>
      <c r="N106" s="153">
        <f>-'5.  2015-2027 LRAM'!AO1625</f>
        <v>0</v>
      </c>
      <c r="O106" s="153">
        <f>-'5.  2015-2027 LRAM'!AP1625</f>
        <v>0</v>
      </c>
      <c r="P106" s="153">
        <f>-'5.  2015-2027 LRAM'!AQ1625</f>
        <v>0</v>
      </c>
      <c r="Q106" s="153">
        <f>-'5.  2015-2027 LRAM'!AR1625</f>
        <v>0</v>
      </c>
      <c r="R106" s="154">
        <f>SUM(D106:Q106)</f>
        <v>0</v>
      </c>
      <c r="S106" s="155"/>
      <c r="U106" s="149"/>
      <c r="V106" s="150"/>
    </row>
    <row r="107" spans="2:22" s="160" customFormat="1">
      <c r="B107" s="821" t="s">
        <v>962</v>
      </c>
      <c r="C107" s="822"/>
      <c r="D107" s="823">
        <f>SUM(D105:D106)</f>
        <v>0</v>
      </c>
      <c r="E107" s="823">
        <f t="shared" ref="E107:Q107" si="4">SUM(E105:E106)</f>
        <v>0</v>
      </c>
      <c r="F107" s="823">
        <f t="shared" si="4"/>
        <v>0</v>
      </c>
      <c r="G107" s="823">
        <f t="shared" si="4"/>
        <v>0</v>
      </c>
      <c r="H107" s="823">
        <f t="shared" si="4"/>
        <v>0</v>
      </c>
      <c r="I107" s="823">
        <f t="shared" si="4"/>
        <v>0</v>
      </c>
      <c r="J107" s="823">
        <f t="shared" si="4"/>
        <v>0</v>
      </c>
      <c r="K107" s="823">
        <f t="shared" si="4"/>
        <v>0</v>
      </c>
      <c r="L107" s="823">
        <f t="shared" si="4"/>
        <v>0</v>
      </c>
      <c r="M107" s="823">
        <f t="shared" si="4"/>
        <v>0</v>
      </c>
      <c r="N107" s="823">
        <f t="shared" si="4"/>
        <v>0</v>
      </c>
      <c r="O107" s="823">
        <f t="shared" si="4"/>
        <v>0</v>
      </c>
      <c r="P107" s="823">
        <f t="shared" si="4"/>
        <v>0</v>
      </c>
      <c r="Q107" s="823">
        <f t="shared" si="4"/>
        <v>0</v>
      </c>
      <c r="R107" s="824">
        <f>SUM(R105:R106)</f>
        <v>0</v>
      </c>
      <c r="S107" s="155"/>
      <c r="U107" s="149"/>
      <c r="V107" s="150"/>
    </row>
    <row r="108" spans="2:22" s="134" customFormat="1">
      <c r="B108" s="813" t="s">
        <v>67</v>
      </c>
      <c r="C108" s="660"/>
      <c r="D108" s="814"/>
      <c r="E108" s="814"/>
      <c r="F108" s="814"/>
      <c r="G108" s="814"/>
      <c r="H108" s="814"/>
      <c r="I108" s="814"/>
      <c r="J108" s="814"/>
      <c r="K108" s="815"/>
      <c r="L108" s="815"/>
      <c r="M108" s="815"/>
      <c r="N108" s="815"/>
      <c r="O108" s="815"/>
      <c r="P108" s="815"/>
      <c r="Q108" s="815"/>
      <c r="R108" s="819"/>
      <c r="U108" s="156"/>
      <c r="V108" s="150"/>
    </row>
    <row r="109" spans="2:22" s="160" customFormat="1">
      <c r="B109" s="151" t="s">
        <v>934</v>
      </c>
      <c r="C109" s="152"/>
      <c r="D109" s="153">
        <f>'5.  2015-2027 LRAM'!AE1651</f>
        <v>0</v>
      </c>
      <c r="E109" s="153">
        <f>'5.  2015-2027 LRAM'!AF1651</f>
        <v>0</v>
      </c>
      <c r="F109" s="153">
        <f>'5.  2015-2027 LRAM'!AG1651</f>
        <v>0</v>
      </c>
      <c r="G109" s="153">
        <f>'5.  2015-2027 LRAM'!AH1651</f>
        <v>0</v>
      </c>
      <c r="H109" s="153">
        <f>'5.  2015-2027 LRAM'!AI1651</f>
        <v>0</v>
      </c>
      <c r="I109" s="153">
        <f>'5.  2015-2027 LRAM'!AJ1651</f>
        <v>0</v>
      </c>
      <c r="J109" s="153">
        <f>'5.  2015-2027 LRAM'!AK1651</f>
        <v>0</v>
      </c>
      <c r="K109" s="153">
        <f>'5.  2015-2027 LRAM'!AL1651</f>
        <v>0</v>
      </c>
      <c r="L109" s="153">
        <f>'5.  2015-2027 LRAM'!AM1651</f>
        <v>0</v>
      </c>
      <c r="M109" s="153">
        <f>'5.  2015-2027 LRAM'!AN1651</f>
        <v>0</v>
      </c>
      <c r="N109" s="153">
        <f>'5.  2015-2027 LRAM'!AO1651</f>
        <v>0</v>
      </c>
      <c r="O109" s="153">
        <f>'5.  2015-2027 LRAM'!AP1651</f>
        <v>0</v>
      </c>
      <c r="P109" s="153">
        <f>'5.  2015-2027 LRAM'!AQ1651</f>
        <v>0</v>
      </c>
      <c r="Q109" s="153">
        <f>'5.  2015-2027 LRAM'!AR1651</f>
        <v>0</v>
      </c>
      <c r="R109" s="154">
        <f>SUM(D109:Q109)</f>
        <v>0</v>
      </c>
      <c r="U109" s="149"/>
      <c r="V109" s="150"/>
    </row>
    <row r="110" spans="2:22" s="160" customFormat="1">
      <c r="B110" s="151" t="s">
        <v>935</v>
      </c>
      <c r="C110" s="152"/>
      <c r="D110" s="153">
        <f>-'5.  2015-2027 LRAM'!AE1652</f>
        <v>0</v>
      </c>
      <c r="E110" s="153">
        <f>-'5.  2015-2027 LRAM'!AF1652</f>
        <v>0</v>
      </c>
      <c r="F110" s="153">
        <f>-'5.  2015-2027 LRAM'!AG1652</f>
        <v>0</v>
      </c>
      <c r="G110" s="153">
        <f>-'5.  2015-2027 LRAM'!AH1652</f>
        <v>0</v>
      </c>
      <c r="H110" s="153">
        <f>-'5.  2015-2027 LRAM'!AI1652</f>
        <v>0</v>
      </c>
      <c r="I110" s="153">
        <f>-'5.  2015-2027 LRAM'!AJ1652</f>
        <v>0</v>
      </c>
      <c r="J110" s="153">
        <f>-'5.  2015-2027 LRAM'!AK1652</f>
        <v>0</v>
      </c>
      <c r="K110" s="153">
        <f>-'5.  2015-2027 LRAM'!AL1652</f>
        <v>0</v>
      </c>
      <c r="L110" s="153">
        <f>-'5.  2015-2027 LRAM'!AM1652</f>
        <v>0</v>
      </c>
      <c r="M110" s="153">
        <f>-'5.  2015-2027 LRAM'!AN1652</f>
        <v>0</v>
      </c>
      <c r="N110" s="153">
        <f>-'5.  2015-2027 LRAM'!AO1652</f>
        <v>0</v>
      </c>
      <c r="O110" s="153">
        <f>-'5.  2015-2027 LRAM'!AP1652</f>
        <v>0</v>
      </c>
      <c r="P110" s="153">
        <f>-'5.  2015-2027 LRAM'!AQ1652</f>
        <v>0</v>
      </c>
      <c r="Q110" s="153">
        <f>-'5.  2015-2027 LRAM'!AR1652</f>
        <v>0</v>
      </c>
      <c r="R110" s="154">
        <f>SUM(D110:Q110)</f>
        <v>0</v>
      </c>
      <c r="S110" s="155"/>
      <c r="U110" s="149"/>
      <c r="V110" s="150"/>
    </row>
    <row r="111" spans="2:22" s="160" customFormat="1">
      <c r="B111" s="821" t="s">
        <v>963</v>
      </c>
      <c r="C111" s="822"/>
      <c r="D111" s="823">
        <f>SUM(D109:D110)</f>
        <v>0</v>
      </c>
      <c r="E111" s="823">
        <f t="shared" ref="E111:Q111" si="5">SUM(E109:E110)</f>
        <v>0</v>
      </c>
      <c r="F111" s="823">
        <f t="shared" si="5"/>
        <v>0</v>
      </c>
      <c r="G111" s="823">
        <f t="shared" si="5"/>
        <v>0</v>
      </c>
      <c r="H111" s="823">
        <f t="shared" si="5"/>
        <v>0</v>
      </c>
      <c r="I111" s="823">
        <f t="shared" si="5"/>
        <v>0</v>
      </c>
      <c r="J111" s="823">
        <f t="shared" si="5"/>
        <v>0</v>
      </c>
      <c r="K111" s="823">
        <f t="shared" si="5"/>
        <v>0</v>
      </c>
      <c r="L111" s="823">
        <f t="shared" si="5"/>
        <v>0</v>
      </c>
      <c r="M111" s="823">
        <f t="shared" si="5"/>
        <v>0</v>
      </c>
      <c r="N111" s="823">
        <f t="shared" si="5"/>
        <v>0</v>
      </c>
      <c r="O111" s="823">
        <f t="shared" si="5"/>
        <v>0</v>
      </c>
      <c r="P111" s="823">
        <f t="shared" si="5"/>
        <v>0</v>
      </c>
      <c r="Q111" s="823">
        <f t="shared" si="5"/>
        <v>0</v>
      </c>
      <c r="R111" s="824">
        <f>SUM(R109:R110)</f>
        <v>0</v>
      </c>
      <c r="S111" s="155"/>
      <c r="U111" s="149"/>
      <c r="V111" s="150"/>
    </row>
    <row r="112" spans="2:22" s="134" customFormat="1">
      <c r="B112" s="813" t="s">
        <v>67</v>
      </c>
      <c r="C112" s="660"/>
      <c r="D112" s="814"/>
      <c r="E112" s="814"/>
      <c r="F112" s="814"/>
      <c r="G112" s="814"/>
      <c r="H112" s="814"/>
      <c r="I112" s="814"/>
      <c r="J112" s="814"/>
      <c r="K112" s="815"/>
      <c r="L112" s="815"/>
      <c r="M112" s="815"/>
      <c r="N112" s="815"/>
      <c r="O112" s="815"/>
      <c r="P112" s="815"/>
      <c r="Q112" s="815"/>
      <c r="R112" s="819"/>
      <c r="U112" s="156"/>
      <c r="V112" s="150"/>
    </row>
    <row r="113" spans="2:22" s="160" customFormat="1">
      <c r="B113" s="151" t="s">
        <v>936</v>
      </c>
      <c r="C113" s="152"/>
      <c r="D113" s="153">
        <f>'5.  2015-2027 LRAM'!AE1678</f>
        <v>0</v>
      </c>
      <c r="E113" s="153">
        <f>'5.  2015-2027 LRAM'!AF1678</f>
        <v>0</v>
      </c>
      <c r="F113" s="153">
        <f>'5.  2015-2027 LRAM'!AG1678</f>
        <v>0</v>
      </c>
      <c r="G113" s="153">
        <f>'5.  2015-2027 LRAM'!AH1678</f>
        <v>0</v>
      </c>
      <c r="H113" s="153">
        <f>'5.  2015-2027 LRAM'!AI1678</f>
        <v>0</v>
      </c>
      <c r="I113" s="153">
        <f>'5.  2015-2027 LRAM'!AJ1678</f>
        <v>0</v>
      </c>
      <c r="J113" s="153">
        <f>'5.  2015-2027 LRAM'!AK1678</f>
        <v>0</v>
      </c>
      <c r="K113" s="153">
        <f>'5.  2015-2027 LRAM'!AL1678</f>
        <v>0</v>
      </c>
      <c r="L113" s="153">
        <f>'5.  2015-2027 LRAM'!AM1678</f>
        <v>0</v>
      </c>
      <c r="M113" s="153">
        <f>'5.  2015-2027 LRAM'!AN1678</f>
        <v>0</v>
      </c>
      <c r="N113" s="153">
        <f>'5.  2015-2027 LRAM'!AO1678</f>
        <v>0</v>
      </c>
      <c r="O113" s="153">
        <f>'5.  2015-2027 LRAM'!AP1678</f>
        <v>0</v>
      </c>
      <c r="P113" s="153">
        <f>'5.  2015-2027 LRAM'!AQ1678</f>
        <v>0</v>
      </c>
      <c r="Q113" s="153">
        <f>'5.  2015-2027 LRAM'!AR1678</f>
        <v>0</v>
      </c>
      <c r="R113" s="154">
        <f>SUM(D113:Q113)</f>
        <v>0</v>
      </c>
      <c r="U113" s="149"/>
      <c r="V113" s="150"/>
    </row>
    <row r="114" spans="2:22" s="160" customFormat="1">
      <c r="B114" s="151" t="s">
        <v>937</v>
      </c>
      <c r="C114" s="152"/>
      <c r="D114" s="153">
        <f>-'5.  2015-2027 LRAM'!AE1679</f>
        <v>0</v>
      </c>
      <c r="E114" s="153">
        <f>-'5.  2015-2027 LRAM'!AF1679</f>
        <v>0</v>
      </c>
      <c r="F114" s="153">
        <f>-'5.  2015-2027 LRAM'!AG1679</f>
        <v>0</v>
      </c>
      <c r="G114" s="153">
        <f>-'5.  2015-2027 LRAM'!AH1679</f>
        <v>0</v>
      </c>
      <c r="H114" s="153">
        <f>-'5.  2015-2027 LRAM'!AI1679</f>
        <v>0</v>
      </c>
      <c r="I114" s="153">
        <f>-'5.  2015-2027 LRAM'!AJ1679</f>
        <v>0</v>
      </c>
      <c r="J114" s="153">
        <f>-'5.  2015-2027 LRAM'!AK1679</f>
        <v>0</v>
      </c>
      <c r="K114" s="153">
        <f>-'5.  2015-2027 LRAM'!AL1679</f>
        <v>0</v>
      </c>
      <c r="L114" s="153">
        <f>-'5.  2015-2027 LRAM'!AM1679</f>
        <v>0</v>
      </c>
      <c r="M114" s="153">
        <f>-'5.  2015-2027 LRAM'!AN1679</f>
        <v>0</v>
      </c>
      <c r="N114" s="153">
        <f>-'5.  2015-2027 LRAM'!AO1679</f>
        <v>0</v>
      </c>
      <c r="O114" s="153">
        <f>-'5.  2015-2027 LRAM'!AP1679</f>
        <v>0</v>
      </c>
      <c r="P114" s="153">
        <f>-'5.  2015-2027 LRAM'!AQ1679</f>
        <v>0</v>
      </c>
      <c r="Q114" s="153">
        <f>-'5.  2015-2027 LRAM'!AR1679</f>
        <v>0</v>
      </c>
      <c r="R114" s="154">
        <f>SUM(D114:Q114)</f>
        <v>0</v>
      </c>
      <c r="S114" s="155"/>
      <c r="U114" s="149"/>
      <c r="V114" s="150"/>
    </row>
    <row r="115" spans="2:22" s="160" customFormat="1">
      <c r="B115" s="821" t="s">
        <v>964</v>
      </c>
      <c r="C115" s="822"/>
      <c r="D115" s="823">
        <f>SUM(D113:D114)</f>
        <v>0</v>
      </c>
      <c r="E115" s="823">
        <f t="shared" ref="E115:Q115" si="6">SUM(E113:E114)</f>
        <v>0</v>
      </c>
      <c r="F115" s="823">
        <f t="shared" si="6"/>
        <v>0</v>
      </c>
      <c r="G115" s="823">
        <f t="shared" si="6"/>
        <v>0</v>
      </c>
      <c r="H115" s="823">
        <f t="shared" si="6"/>
        <v>0</v>
      </c>
      <c r="I115" s="823">
        <f t="shared" si="6"/>
        <v>0</v>
      </c>
      <c r="J115" s="823">
        <f t="shared" si="6"/>
        <v>0</v>
      </c>
      <c r="K115" s="823">
        <f t="shared" si="6"/>
        <v>0</v>
      </c>
      <c r="L115" s="823">
        <f t="shared" si="6"/>
        <v>0</v>
      </c>
      <c r="M115" s="823">
        <f t="shared" si="6"/>
        <v>0</v>
      </c>
      <c r="N115" s="823">
        <f t="shared" si="6"/>
        <v>0</v>
      </c>
      <c r="O115" s="823">
        <f t="shared" si="6"/>
        <v>0</v>
      </c>
      <c r="P115" s="823">
        <f t="shared" si="6"/>
        <v>0</v>
      </c>
      <c r="Q115" s="823">
        <f t="shared" si="6"/>
        <v>0</v>
      </c>
      <c r="R115" s="824">
        <f>SUM(R113:R114)</f>
        <v>0</v>
      </c>
      <c r="S115" s="155"/>
      <c r="U115" s="149"/>
      <c r="V115" s="150"/>
    </row>
    <row r="116" spans="2:22" s="134" customFormat="1">
      <c r="B116" s="813" t="s">
        <v>67</v>
      </c>
      <c r="C116" s="660"/>
      <c r="D116" s="814"/>
      <c r="E116" s="814"/>
      <c r="F116" s="814"/>
      <c r="G116" s="814"/>
      <c r="H116" s="814"/>
      <c r="I116" s="814"/>
      <c r="J116" s="814"/>
      <c r="K116" s="815"/>
      <c r="L116" s="815"/>
      <c r="M116" s="815"/>
      <c r="N116" s="815"/>
      <c r="O116" s="815"/>
      <c r="P116" s="815"/>
      <c r="Q116" s="815"/>
      <c r="R116" s="819"/>
      <c r="U116" s="156"/>
      <c r="V116" s="150"/>
    </row>
    <row r="117" spans="2:22" s="160" customFormat="1">
      <c r="B117" s="151" t="s">
        <v>938</v>
      </c>
      <c r="C117" s="152"/>
      <c r="D117" s="153">
        <f>'5.  2015-2027 LRAM'!AE1705</f>
        <v>0</v>
      </c>
      <c r="E117" s="153">
        <f>'5.  2015-2027 LRAM'!AF1705</f>
        <v>0</v>
      </c>
      <c r="F117" s="153">
        <f>'5.  2015-2027 LRAM'!AG1705</f>
        <v>0</v>
      </c>
      <c r="G117" s="153">
        <f>'5.  2015-2027 LRAM'!AH1705</f>
        <v>0</v>
      </c>
      <c r="H117" s="153">
        <f>'5.  2015-2027 LRAM'!AI1705</f>
        <v>0</v>
      </c>
      <c r="I117" s="153">
        <f>'5.  2015-2027 LRAM'!AJ1705</f>
        <v>0</v>
      </c>
      <c r="J117" s="153">
        <f>'5.  2015-2027 LRAM'!AK1705</f>
        <v>0</v>
      </c>
      <c r="K117" s="153">
        <f>'5.  2015-2027 LRAM'!AL1705</f>
        <v>0</v>
      </c>
      <c r="L117" s="153">
        <f>'5.  2015-2027 LRAM'!AM1705</f>
        <v>0</v>
      </c>
      <c r="M117" s="153">
        <f>'5.  2015-2027 LRAM'!AN1705</f>
        <v>0</v>
      </c>
      <c r="N117" s="153">
        <f>'5.  2015-2027 LRAM'!AO1705</f>
        <v>0</v>
      </c>
      <c r="O117" s="153">
        <f>'5.  2015-2027 LRAM'!AP1705</f>
        <v>0</v>
      </c>
      <c r="P117" s="153">
        <f>'5.  2015-2027 LRAM'!AQ1705</f>
        <v>0</v>
      </c>
      <c r="Q117" s="153">
        <f>'5.  2015-2027 LRAM'!AR1705</f>
        <v>0</v>
      </c>
      <c r="R117" s="154">
        <f>SUM(D117:Q117)</f>
        <v>0</v>
      </c>
      <c r="U117" s="149"/>
      <c r="V117" s="150"/>
    </row>
    <row r="118" spans="2:22" s="160" customFormat="1">
      <c r="B118" s="151" t="s">
        <v>939</v>
      </c>
      <c r="C118" s="152"/>
      <c r="D118" s="153">
        <f>-'5.  2015-2027 LRAM'!AE1706</f>
        <v>0</v>
      </c>
      <c r="E118" s="153">
        <f>-'5.  2015-2027 LRAM'!AF1706</f>
        <v>0</v>
      </c>
      <c r="F118" s="153">
        <f>-'5.  2015-2027 LRAM'!AG1706</f>
        <v>0</v>
      </c>
      <c r="G118" s="153">
        <f>-'5.  2015-2027 LRAM'!AH1706</f>
        <v>0</v>
      </c>
      <c r="H118" s="153">
        <f>-'5.  2015-2027 LRAM'!AI1706</f>
        <v>0</v>
      </c>
      <c r="I118" s="153">
        <f>-'5.  2015-2027 LRAM'!AJ1706</f>
        <v>0</v>
      </c>
      <c r="J118" s="153">
        <f>-'5.  2015-2027 LRAM'!AK1706</f>
        <v>0</v>
      </c>
      <c r="K118" s="153">
        <f>-'5.  2015-2027 LRAM'!AL1706</f>
        <v>0</v>
      </c>
      <c r="L118" s="153">
        <f>-'5.  2015-2027 LRAM'!AM1706</f>
        <v>0</v>
      </c>
      <c r="M118" s="153">
        <f>-'5.  2015-2027 LRAM'!AN1706</f>
        <v>0</v>
      </c>
      <c r="N118" s="153">
        <f>-'5.  2015-2027 LRAM'!AO1706</f>
        <v>0</v>
      </c>
      <c r="O118" s="153">
        <f>-'5.  2015-2027 LRAM'!AP1706</f>
        <v>0</v>
      </c>
      <c r="P118" s="153">
        <f>-'5.  2015-2027 LRAM'!AQ1706</f>
        <v>0</v>
      </c>
      <c r="Q118" s="153">
        <f>-'5.  2015-2027 LRAM'!AR1706</f>
        <v>0</v>
      </c>
      <c r="R118" s="154">
        <f>SUM(D118:Q118)</f>
        <v>0</v>
      </c>
      <c r="S118" s="155"/>
      <c r="U118" s="149"/>
      <c r="V118" s="150"/>
    </row>
    <row r="119" spans="2:22" s="160" customFormat="1">
      <c r="B119" s="821" t="s">
        <v>966</v>
      </c>
      <c r="C119" s="822"/>
      <c r="D119" s="823">
        <f>SUM(D117:D118)</f>
        <v>0</v>
      </c>
      <c r="E119" s="823">
        <f t="shared" ref="E119:Q119" si="7">SUM(E117:E118)</f>
        <v>0</v>
      </c>
      <c r="F119" s="823">
        <f t="shared" si="7"/>
        <v>0</v>
      </c>
      <c r="G119" s="823">
        <f t="shared" si="7"/>
        <v>0</v>
      </c>
      <c r="H119" s="823">
        <f t="shared" si="7"/>
        <v>0</v>
      </c>
      <c r="I119" s="823">
        <f t="shared" si="7"/>
        <v>0</v>
      </c>
      <c r="J119" s="823">
        <f t="shared" si="7"/>
        <v>0</v>
      </c>
      <c r="K119" s="823">
        <f t="shared" si="7"/>
        <v>0</v>
      </c>
      <c r="L119" s="823">
        <f t="shared" si="7"/>
        <v>0</v>
      </c>
      <c r="M119" s="823">
        <f t="shared" si="7"/>
        <v>0</v>
      </c>
      <c r="N119" s="823">
        <f t="shared" si="7"/>
        <v>0</v>
      </c>
      <c r="O119" s="823">
        <f t="shared" si="7"/>
        <v>0</v>
      </c>
      <c r="P119" s="823">
        <f t="shared" si="7"/>
        <v>0</v>
      </c>
      <c r="Q119" s="823">
        <f t="shared" si="7"/>
        <v>0</v>
      </c>
      <c r="R119" s="824">
        <f>SUM(R117:R118)</f>
        <v>0</v>
      </c>
      <c r="S119" s="155"/>
      <c r="U119" s="149"/>
      <c r="V119" s="150"/>
    </row>
    <row r="120" spans="2:22" s="134" customFormat="1">
      <c r="B120" s="609" t="s">
        <v>67</v>
      </c>
      <c r="C120" s="605"/>
      <c r="D120" s="157"/>
      <c r="E120" s="157"/>
      <c r="F120" s="157"/>
      <c r="G120" s="157"/>
      <c r="H120" s="157"/>
      <c r="I120" s="157"/>
      <c r="J120" s="157"/>
      <c r="K120" s="158"/>
      <c r="L120" s="158"/>
      <c r="M120" s="158"/>
      <c r="N120" s="158"/>
      <c r="O120" s="158"/>
      <c r="P120" s="158"/>
      <c r="Q120" s="158"/>
      <c r="R120" s="820"/>
      <c r="U120" s="156"/>
      <c r="V120" s="150"/>
    </row>
    <row r="121" spans="2:22" s="160" customFormat="1" ht="32.25" customHeight="1">
      <c r="B121" s="742" t="s">
        <v>940</v>
      </c>
      <c r="C121" s="608"/>
      <c r="D121" s="607">
        <f>SUM(D103,D104,D107,D108,D111,D112,D115,D116,D119,D120)</f>
        <v>0</v>
      </c>
      <c r="E121" s="607">
        <f t="shared" ref="E121:R121" si="8">SUM(E103,E104,E107,E108,E111,E112,E115,E116,E119,E120)</f>
        <v>0</v>
      </c>
      <c r="F121" s="607">
        <f t="shared" si="8"/>
        <v>0</v>
      </c>
      <c r="G121" s="607">
        <f t="shared" si="8"/>
        <v>0</v>
      </c>
      <c r="H121" s="607">
        <f t="shared" si="8"/>
        <v>0</v>
      </c>
      <c r="I121" s="607">
        <f t="shared" si="8"/>
        <v>0</v>
      </c>
      <c r="J121" s="607">
        <f t="shared" si="8"/>
        <v>0</v>
      </c>
      <c r="K121" s="607">
        <f t="shared" si="8"/>
        <v>0</v>
      </c>
      <c r="L121" s="607">
        <f t="shared" si="8"/>
        <v>0</v>
      </c>
      <c r="M121" s="607">
        <f t="shared" si="8"/>
        <v>0</v>
      </c>
      <c r="N121" s="607">
        <f t="shared" si="8"/>
        <v>0</v>
      </c>
      <c r="O121" s="607">
        <f t="shared" si="8"/>
        <v>0</v>
      </c>
      <c r="P121" s="607">
        <f t="shared" si="8"/>
        <v>0</v>
      </c>
      <c r="Q121" s="607">
        <f t="shared" si="8"/>
        <v>0</v>
      </c>
      <c r="R121" s="607">
        <f t="shared" si="8"/>
        <v>0</v>
      </c>
      <c r="U121" s="149"/>
      <c r="V121" s="150"/>
    </row>
    <row r="122" spans="2:22" ht="20.25" customHeight="1">
      <c r="B122" s="448" t="s">
        <v>533</v>
      </c>
      <c r="C122" s="588"/>
      <c r="D122" s="587"/>
      <c r="E122" s="587"/>
      <c r="F122" s="587"/>
      <c r="G122" s="587"/>
      <c r="H122" s="587"/>
      <c r="I122" s="587"/>
      <c r="J122" s="587"/>
      <c r="K122" s="587"/>
      <c r="L122" s="587"/>
      <c r="M122" s="587"/>
      <c r="N122" s="587"/>
      <c r="O122" s="587"/>
      <c r="P122" s="587"/>
      <c r="Q122" s="587"/>
      <c r="R122" s="587"/>
      <c r="V122" s="13"/>
    </row>
    <row r="123" spans="2:22" ht="20.25" customHeight="1">
      <c r="B123" s="816" t="s">
        <v>965</v>
      </c>
      <c r="C123" s="817"/>
      <c r="D123" s="818"/>
      <c r="E123" s="818"/>
      <c r="F123" s="818"/>
      <c r="G123" s="818"/>
      <c r="H123" s="818"/>
      <c r="I123" s="818"/>
      <c r="J123" s="818"/>
      <c r="K123" s="818"/>
      <c r="L123" s="818"/>
      <c r="M123" s="818"/>
      <c r="N123" s="818"/>
      <c r="O123" s="818"/>
      <c r="P123" s="818"/>
      <c r="Q123" s="818"/>
      <c r="R123" s="818"/>
      <c r="V123" s="13"/>
    </row>
    <row r="124" spans="2:22" ht="15">
      <c r="E124" s="9"/>
    </row>
    <row r="125" spans="2:22" ht="21" hidden="1" customHeight="1">
      <c r="B125" s="116" t="s">
        <v>534</v>
      </c>
      <c r="F125" s="576"/>
    </row>
    <row r="126" spans="2:22" s="536" customFormat="1" ht="27.75" hidden="1" customHeight="1">
      <c r="B126" s="557" t="s">
        <v>554</v>
      </c>
      <c r="C126" s="553"/>
      <c r="D126" s="553"/>
      <c r="E126" s="560"/>
      <c r="F126" s="553"/>
      <c r="G126" s="553"/>
      <c r="H126" s="553"/>
      <c r="I126" s="553"/>
      <c r="J126" s="553"/>
      <c r="T126" s="537"/>
      <c r="U126" s="537"/>
    </row>
    <row r="127" spans="2:22" ht="11.25" hidden="1" customHeight="1">
      <c r="B127" s="108"/>
    </row>
    <row r="128" spans="2:22" s="549" customFormat="1" ht="25.5" hidden="1" customHeight="1">
      <c r="B128" s="551"/>
      <c r="C128" s="547">
        <v>2011</v>
      </c>
      <c r="D128" s="547">
        <v>2012</v>
      </c>
      <c r="E128" s="547">
        <v>2013</v>
      </c>
      <c r="F128" s="547">
        <v>2014</v>
      </c>
      <c r="G128" s="547">
        <v>2015</v>
      </c>
      <c r="H128" s="547">
        <v>2016</v>
      </c>
      <c r="I128" s="547">
        <v>2017</v>
      </c>
      <c r="J128" s="547">
        <v>2018</v>
      </c>
      <c r="K128" s="547">
        <v>2019</v>
      </c>
      <c r="L128" s="547">
        <v>2020</v>
      </c>
      <c r="M128" s="548" t="s">
        <v>26</v>
      </c>
      <c r="T128" s="550"/>
      <c r="U128" s="550"/>
    </row>
    <row r="129" spans="2:21" s="88" customFormat="1" ht="23.25" hidden="1" customHeight="1">
      <c r="B129" s="195">
        <v>2011</v>
      </c>
      <c r="C129" s="542">
        <f>'4.  2011-2014 LRAM'!BA131</f>
        <v>0</v>
      </c>
      <c r="D129" s="543">
        <f>SUM('4.  2011-2014 LRAM'!AM269:AZ269)</f>
        <v>0</v>
      </c>
      <c r="E129" s="543">
        <f>SUM('4.  2011-2014 LRAM'!AM405:AZ405)</f>
        <v>0</v>
      </c>
      <c r="F129" s="544">
        <f>SUM('4.  2011-2014 LRAM'!AM541:AZ541)</f>
        <v>0</v>
      </c>
      <c r="G129" s="544">
        <f>SUM('5.  2015-2027 LRAM'!AE199:AR199)</f>
        <v>0</v>
      </c>
      <c r="H129" s="543">
        <f>SUM('5.  2015-2027 LRAM'!AE389:AR389)</f>
        <v>0</v>
      </c>
      <c r="I129" s="544">
        <f>SUM('5.  2015-2027 LRAM'!AE579:AR579)</f>
        <v>0</v>
      </c>
      <c r="J129" s="543">
        <f>SUM('5.  2015-2027 LRAM'!AE773:AR773)</f>
        <v>0</v>
      </c>
      <c r="K129" s="543">
        <f>SUM('5.  2015-2027 LRAM'!AE968:AR968)</f>
        <v>0</v>
      </c>
      <c r="L129" s="543">
        <f>SUM('5.  2015-2027 LRAM'!AE1163:AR1163)</f>
        <v>0</v>
      </c>
      <c r="M129" s="543">
        <f>SUM(C129:L129)</f>
        <v>0</v>
      </c>
      <c r="T129" s="194"/>
      <c r="U129" s="194"/>
    </row>
    <row r="130" spans="2:21" s="88" customFormat="1" ht="23.25" hidden="1" customHeight="1">
      <c r="B130" s="195">
        <v>2012</v>
      </c>
      <c r="C130" s="545"/>
      <c r="D130" s="544">
        <f>SUM('4.  2011-2014 LRAM'!AM270:AZ270)</f>
        <v>0</v>
      </c>
      <c r="E130" s="543">
        <f>SUM('4.  2011-2014 LRAM'!AM406:AZ406)</f>
        <v>0</v>
      </c>
      <c r="F130" s="544">
        <f>SUM('4.  2011-2014 LRAM'!AM542:AZ542)</f>
        <v>0</v>
      </c>
      <c r="G130" s="544">
        <f>SUM('5.  2015-2027 LRAM'!AE200:AR200)</f>
        <v>0</v>
      </c>
      <c r="H130" s="543">
        <f>SUM('5.  2015-2027 LRAM'!AE390:AR390)</f>
        <v>0</v>
      </c>
      <c r="I130" s="544">
        <f>SUM('5.  2015-2027 LRAM'!AE580:AR580)</f>
        <v>0</v>
      </c>
      <c r="J130" s="543">
        <f>SUM('5.  2015-2027 LRAM'!AE774:AR774)</f>
        <v>0</v>
      </c>
      <c r="K130" s="543">
        <f>SUM('5.  2015-2027 LRAM'!AE969:AR969)</f>
        <v>0</v>
      </c>
      <c r="L130" s="543">
        <f>SUM('5.  2015-2027 LRAM'!AE1164:AR1164)</f>
        <v>0</v>
      </c>
      <c r="M130" s="543">
        <f>SUM(D130:L130)</f>
        <v>0</v>
      </c>
      <c r="T130" s="194"/>
      <c r="U130" s="194"/>
    </row>
    <row r="131" spans="2:21" s="88" customFormat="1" ht="23.25" hidden="1" customHeight="1">
      <c r="B131" s="195">
        <v>2013</v>
      </c>
      <c r="C131" s="546"/>
      <c r="D131" s="546"/>
      <c r="E131" s="544">
        <f>SUM('4.  2011-2014 LRAM'!AM407:AZ407)</f>
        <v>0</v>
      </c>
      <c r="F131" s="544">
        <f>SUM('4.  2011-2014 LRAM'!AM543:AZ543)</f>
        <v>0</v>
      </c>
      <c r="G131" s="544">
        <f>SUM('5.  2015-2027 LRAM'!AE201:AR201)</f>
        <v>0</v>
      </c>
      <c r="H131" s="543">
        <f>SUM('5.  2015-2027 LRAM'!AE391:AR391)</f>
        <v>0</v>
      </c>
      <c r="I131" s="544">
        <f>SUM('5.  2015-2027 LRAM'!AE581:AR581)</f>
        <v>0</v>
      </c>
      <c r="J131" s="543">
        <f>SUM('5.  2015-2027 LRAM'!AE775:AR775)</f>
        <v>0</v>
      </c>
      <c r="K131" s="543">
        <f>SUM('5.  2015-2027 LRAM'!AE970:AR970)</f>
        <v>0</v>
      </c>
      <c r="L131" s="543">
        <f>SUM('5.  2015-2027 LRAM'!AE1165:AR1165)</f>
        <v>244944.85806933435</v>
      </c>
      <c r="M131" s="543">
        <f>SUM(C131:L131)</f>
        <v>244944.85806933435</v>
      </c>
      <c r="T131" s="194"/>
      <c r="U131" s="194"/>
    </row>
    <row r="132" spans="2:21" s="88" customFormat="1" ht="23.25" hidden="1" customHeight="1">
      <c r="B132" s="195">
        <v>2014</v>
      </c>
      <c r="C132" s="546"/>
      <c r="D132" s="546"/>
      <c r="E132" s="546"/>
      <c r="F132" s="544">
        <f>SUM('4.  2011-2014 LRAM'!AM544:AZ544)</f>
        <v>0</v>
      </c>
      <c r="G132" s="544">
        <f>SUM('5.  2015-2027 LRAM'!AE202:AR202)</f>
        <v>0</v>
      </c>
      <c r="H132" s="543">
        <f>SUM('5.  2015-2027 LRAM'!AE392:AR392)</f>
        <v>0</v>
      </c>
      <c r="I132" s="544">
        <f>SUM('5.  2015-2027 LRAM'!AE582:AR582)</f>
        <v>0</v>
      </c>
      <c r="J132" s="543">
        <f>SUM('5.  2015-2027 LRAM'!AE776:AR776)</f>
        <v>0</v>
      </c>
      <c r="K132" s="543">
        <f>SUM('5.  2015-2027 LRAM'!AE971:AR971)</f>
        <v>0</v>
      </c>
      <c r="L132" s="543">
        <f>SUM('5.  2015-2027 LRAM'!AE1166:AR1166)</f>
        <v>129531.45204919029</v>
      </c>
      <c r="M132" s="543">
        <f>SUM(F132:L132)</f>
        <v>129531.45204919029</v>
      </c>
      <c r="T132" s="194"/>
      <c r="U132" s="194"/>
    </row>
    <row r="133" spans="2:21" s="88" customFormat="1" ht="23.25" hidden="1" customHeight="1">
      <c r="B133" s="195">
        <v>2015</v>
      </c>
      <c r="C133" s="546"/>
      <c r="D133" s="546"/>
      <c r="E133" s="546"/>
      <c r="F133" s="546"/>
      <c r="G133" s="544">
        <f>SUM('5.  2015-2027 LRAM'!AE203:AR203)</f>
        <v>0</v>
      </c>
      <c r="H133" s="543">
        <f>SUM('5.  2015-2027 LRAM'!AE393:AR393)</f>
        <v>0</v>
      </c>
      <c r="I133" s="544">
        <f>SUM('5.  2015-2027 LRAM'!AE583:AR583)</f>
        <v>0</v>
      </c>
      <c r="J133" s="543">
        <f>SUM('5.  2015-2027 LRAM'!AE777:AR777)</f>
        <v>0</v>
      </c>
      <c r="K133" s="543">
        <f>SUM('5.  2015-2027 LRAM'!AE972:AR972)</f>
        <v>0</v>
      </c>
      <c r="L133" s="543">
        <f>SUM('5.  2015-2027 LRAM'!AE1167:AR1167)</f>
        <v>198627.67671309362</v>
      </c>
      <c r="M133" s="543">
        <f>SUM(G133:L133)</f>
        <v>198627.67671309362</v>
      </c>
      <c r="T133" s="194"/>
      <c r="U133" s="194"/>
    </row>
    <row r="134" spans="2:21" s="88" customFormat="1" ht="23.25" hidden="1" customHeight="1">
      <c r="B134" s="195">
        <v>2016</v>
      </c>
      <c r="C134" s="546"/>
      <c r="D134" s="546"/>
      <c r="E134" s="546"/>
      <c r="F134" s="546"/>
      <c r="G134" s="546"/>
      <c r="H134" s="543">
        <f>SUM('5.  2015-2027 LRAM'!AE394:AR394)</f>
        <v>0</v>
      </c>
      <c r="I134" s="544">
        <f>SUM('5.  2015-2027 LRAM'!AE584:AR584)</f>
        <v>0</v>
      </c>
      <c r="J134" s="543">
        <f>SUM('5.  2015-2027 LRAM'!AE778:AR778)</f>
        <v>0</v>
      </c>
      <c r="K134" s="543">
        <f>SUM('5.  2015-2027 LRAM'!AE973:AR973)</f>
        <v>0</v>
      </c>
      <c r="L134" s="543">
        <f>SUM('5.  2015-2027 LRAM'!AE1168:AR1168)</f>
        <v>185996.31307530965</v>
      </c>
      <c r="M134" s="543">
        <f>SUM(H134:L134)</f>
        <v>185996.31307530965</v>
      </c>
      <c r="T134" s="194"/>
      <c r="U134" s="194"/>
    </row>
    <row r="135" spans="2:21" s="88" customFormat="1" ht="23.25" hidden="1" customHeight="1">
      <c r="B135" s="195">
        <v>2017</v>
      </c>
      <c r="C135" s="546"/>
      <c r="D135" s="546"/>
      <c r="E135" s="546"/>
      <c r="F135" s="546"/>
      <c r="G135" s="546"/>
      <c r="H135" s="546"/>
      <c r="I135" s="543">
        <f>SUM('5.  2015-2027 LRAM'!AE585:AR585)</f>
        <v>0</v>
      </c>
      <c r="J135" s="543">
        <f>SUM('5.  2015-2027 LRAM'!AE779:AR779)</f>
        <v>0</v>
      </c>
      <c r="K135" s="543">
        <f>SUM('5.  2015-2027 LRAM'!AE974:AR974)</f>
        <v>0</v>
      </c>
      <c r="L135" s="543">
        <f>SUM('5.  2015-2027 LRAM'!AE1169:AR1169)</f>
        <v>248692.15573969396</v>
      </c>
      <c r="M135" s="543">
        <f>SUM(I135:L135)</f>
        <v>248692.15573969396</v>
      </c>
      <c r="T135" s="194"/>
      <c r="U135" s="194"/>
    </row>
    <row r="136" spans="2:21" s="88" customFormat="1" ht="23.25" hidden="1" customHeight="1">
      <c r="B136" s="195">
        <v>2018</v>
      </c>
      <c r="C136" s="546"/>
      <c r="D136" s="546"/>
      <c r="E136" s="546"/>
      <c r="F136" s="546"/>
      <c r="G136" s="546"/>
      <c r="H136" s="546"/>
      <c r="I136" s="546"/>
      <c r="J136" s="543">
        <f>SUM('5.  2015-2027 LRAM'!AE780:AR780)</f>
        <v>0</v>
      </c>
      <c r="K136" s="543">
        <f>SUM('5.  2015-2027 LRAM'!AE975:AR975)</f>
        <v>0</v>
      </c>
      <c r="L136" s="543">
        <f>SUM('5.  2015-2027 LRAM'!AE1170:AR1170)</f>
        <v>519202.3708589162</v>
      </c>
      <c r="M136" s="543">
        <f>SUM(J136:L136)</f>
        <v>519202.3708589162</v>
      </c>
      <c r="T136" s="194"/>
      <c r="U136" s="194"/>
    </row>
    <row r="137" spans="2:21" s="88" customFormat="1" ht="23.25" hidden="1" customHeight="1">
      <c r="B137" s="195">
        <v>2019</v>
      </c>
      <c r="C137" s="546"/>
      <c r="D137" s="546"/>
      <c r="E137" s="546"/>
      <c r="F137" s="546"/>
      <c r="G137" s="546"/>
      <c r="H137" s="546"/>
      <c r="I137" s="546"/>
      <c r="J137" s="546"/>
      <c r="K137" s="543">
        <f>SUM('5.  2015-2027 LRAM'!AE976:AR976)</f>
        <v>0</v>
      </c>
      <c r="L137" s="543">
        <f>SUM('5.  2015-2027 LRAM'!AE1171:AR1171)</f>
        <v>286904.27449920576</v>
      </c>
      <c r="M137" s="543">
        <f>SUM(K137:L137)</f>
        <v>286904.27449920576</v>
      </c>
      <c r="T137" s="194"/>
      <c r="U137" s="194"/>
    </row>
    <row r="138" spans="2:21" s="88" customFormat="1" ht="23.25" hidden="1" customHeight="1">
      <c r="B138" s="195">
        <v>2020</v>
      </c>
      <c r="C138" s="546"/>
      <c r="D138" s="546"/>
      <c r="E138" s="546"/>
      <c r="F138" s="546"/>
      <c r="G138" s="546"/>
      <c r="H138" s="546"/>
      <c r="I138" s="546"/>
      <c r="J138" s="546"/>
      <c r="K138" s="546"/>
      <c r="L138" s="545">
        <f>SUM('5.  2015-2027 LRAM'!AE1172:AR1172)</f>
        <v>112661.83449595454</v>
      </c>
      <c r="M138" s="545">
        <f>L138</f>
        <v>112661.83449595454</v>
      </c>
      <c r="T138" s="194"/>
      <c r="U138" s="194"/>
    </row>
    <row r="139" spans="2:21" s="193" customFormat="1" ht="24" hidden="1" customHeight="1">
      <c r="B139" s="558" t="s">
        <v>516</v>
      </c>
      <c r="C139" s="542">
        <f>C129</f>
        <v>0</v>
      </c>
      <c r="D139" s="543">
        <f>D129+D130</f>
        <v>0</v>
      </c>
      <c r="E139" s="543">
        <f>E129+E130+E131</f>
        <v>0</v>
      </c>
      <c r="F139" s="543">
        <f>F129+F130+F131+F132</f>
        <v>0</v>
      </c>
      <c r="G139" s="543">
        <f>G129+G130+G131+G132+G133</f>
        <v>0</v>
      </c>
      <c r="H139" s="543">
        <f>H129+H130+H131+H132+H133+H134</f>
        <v>0</v>
      </c>
      <c r="I139" s="543">
        <f>I129+I130+I131+I132+I133+I134+I135</f>
        <v>0</v>
      </c>
      <c r="J139" s="543">
        <f>J129+J130+J131+J132+J133+J134+J135+J136</f>
        <v>0</v>
      </c>
      <c r="K139" s="543">
        <f>K129+K130+K131+K132+K133+K134+K135+K136+K137</f>
        <v>0</v>
      </c>
      <c r="L139" s="543">
        <f>SUM(L129:L138)</f>
        <v>1926560.9355006984</v>
      </c>
      <c r="M139" s="543">
        <f>SUM(M129:M138)</f>
        <v>1926560.9355006984</v>
      </c>
      <c r="T139" s="196"/>
      <c r="U139" s="196"/>
    </row>
    <row r="140" spans="2:21" s="27" customFormat="1" ht="24.75" hidden="1" customHeight="1">
      <c r="B140" s="559" t="s">
        <v>515</v>
      </c>
      <c r="C140" s="541">
        <f>'4.  2011-2014 LRAM'!BA132</f>
        <v>0</v>
      </c>
      <c r="D140" s="541">
        <f>'4.  2011-2014 LRAM'!BA272</f>
        <v>0</v>
      </c>
      <c r="E140" s="541">
        <f>'4.  2011-2014 LRAM'!BA409</f>
        <v>0</v>
      </c>
      <c r="F140" s="541">
        <f>'4.  2011-2014 LRAM'!BA546</f>
        <v>0</v>
      </c>
      <c r="G140" s="541">
        <f>'5.  2015-2027 LRAM'!AS205</f>
        <v>0</v>
      </c>
      <c r="H140" s="541">
        <f>'5.  2015-2027 LRAM'!AS396</f>
        <v>0</v>
      </c>
      <c r="I140" s="541">
        <f>'5.  2015-2027 LRAM'!AS587</f>
        <v>0</v>
      </c>
      <c r="J140" s="541">
        <f>'5.  2015-2027 LRAM'!AS782</f>
        <v>0</v>
      </c>
      <c r="K140" s="541">
        <f>'5.  2015-2027 LRAM'!AS978</f>
        <v>0</v>
      </c>
      <c r="L140" s="541">
        <f>'5.  2015-2027 LRAM'!AS1174</f>
        <v>336025.38071551576</v>
      </c>
      <c r="M140" s="543">
        <f>SUM(C140:L140)</f>
        <v>336025.38071551576</v>
      </c>
      <c r="T140" s="87"/>
      <c r="U140" s="87"/>
    </row>
    <row r="141" spans="2:21" ht="24.75" hidden="1" customHeight="1">
      <c r="B141" s="559" t="s">
        <v>43</v>
      </c>
      <c r="C141" s="541">
        <f>'6.  Carrying Charges'!W27</f>
        <v>0</v>
      </c>
      <c r="D141" s="541">
        <f>'6.  Carrying Charges'!W42</f>
        <v>0</v>
      </c>
      <c r="E141" s="541">
        <f>'6.  Carrying Charges'!W57</f>
        <v>0</v>
      </c>
      <c r="F141" s="541">
        <f>'6.  Carrying Charges'!W72</f>
        <v>0</v>
      </c>
      <c r="G141" s="541">
        <f>'6.  Carrying Charges'!W87</f>
        <v>0</v>
      </c>
      <c r="H141" s="541">
        <f>'6.  Carrying Charges'!W102</f>
        <v>0</v>
      </c>
      <c r="I141" s="541">
        <f>'6.  Carrying Charges'!W117</f>
        <v>0</v>
      </c>
      <c r="J141" s="541">
        <f>'6.  Carrying Charges'!W132</f>
        <v>0</v>
      </c>
      <c r="K141" s="541">
        <f>'6.  Carrying Charges'!W147</f>
        <v>0</v>
      </c>
      <c r="L141" s="541">
        <f>'6.  Carrying Charges'!W162</f>
        <v>6822.7348068806068</v>
      </c>
      <c r="M141" s="543">
        <f>SUM(C141:L141)</f>
        <v>6822.7348068806068</v>
      </c>
    </row>
    <row r="142" spans="2:21" ht="23.25" hidden="1" customHeight="1">
      <c r="B142" s="558" t="s">
        <v>26</v>
      </c>
      <c r="C142" s="541">
        <f>C139-C140+C141</f>
        <v>0</v>
      </c>
      <c r="D142" s="541">
        <f t="shared" ref="D142:J142" si="9">D139-D140+D141</f>
        <v>0</v>
      </c>
      <c r="E142" s="541">
        <f t="shared" si="9"/>
        <v>0</v>
      </c>
      <c r="F142" s="541">
        <f t="shared" si="9"/>
        <v>0</v>
      </c>
      <c r="G142" s="541">
        <f t="shared" si="9"/>
        <v>0</v>
      </c>
      <c r="H142" s="541">
        <f t="shared" si="9"/>
        <v>0</v>
      </c>
      <c r="I142" s="541">
        <f t="shared" si="9"/>
        <v>0</v>
      </c>
      <c r="J142" s="541">
        <f t="shared" si="9"/>
        <v>0</v>
      </c>
      <c r="K142" s="541">
        <f>K139-K140+K141</f>
        <v>0</v>
      </c>
      <c r="L142" s="541">
        <f>L139-L140+L141</f>
        <v>1597358.2895920633</v>
      </c>
      <c r="M142" s="541">
        <f>M139-M140+M141</f>
        <v>1597358.2895920633</v>
      </c>
    </row>
    <row r="143" spans="2:21" ht="15.6" hidden="1" customHeight="1"/>
    <row r="144" spans="2:21">
      <c r="B144" s="576" t="s">
        <v>523</v>
      </c>
    </row>
  </sheetData>
  <mergeCells count="23">
    <mergeCell ref="B27:G27"/>
    <mergeCell ref="B29:C29"/>
    <mergeCell ref="B30:C30"/>
    <mergeCell ref="B31:C31"/>
    <mergeCell ref="B32:C32"/>
    <mergeCell ref="B33:C33"/>
    <mergeCell ref="B34:C34"/>
    <mergeCell ref="B35:C35"/>
    <mergeCell ref="B36:C36"/>
    <mergeCell ref="B37:C37"/>
    <mergeCell ref="B96:L96"/>
    <mergeCell ref="B98:L98"/>
    <mergeCell ref="B97:L97"/>
    <mergeCell ref="B38:C38"/>
    <mergeCell ref="B39:C39"/>
    <mergeCell ref="B40:C40"/>
    <mergeCell ref="B41:C41"/>
    <mergeCell ref="B49:L49"/>
    <mergeCell ref="B50:L50"/>
    <mergeCell ref="B51:L51"/>
    <mergeCell ref="B42:C42"/>
    <mergeCell ref="B43:C43"/>
    <mergeCell ref="B44:C44"/>
  </mergeCells>
  <hyperlinks>
    <hyperlink ref="B144" location="'1.  LRAMVA Summary'!A1" display="Return to top" xr:uid="{00000000-0004-0000-0400-000001000000}"/>
    <hyperlink ref="B91" location="'6.  Carrying Charges'!A1" display="Carrying Charges" xr:uid="{E361476C-0379-4499-90C6-C54C988F6C2D}"/>
  </hyperlinks>
  <pageMargins left="0.70866141732283472" right="0.70866141732283472" top="0.74803149606299213" bottom="0.74803149606299213" header="0.31496062992125984" footer="0.31496062992125984"/>
  <pageSetup paperSize="5" scale="38" fitToHeight="0" orientation="landscape" r:id="rId1"/>
  <headerFooter>
    <oddFooter>&amp;R&amp;P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2</xdr:col>
                    <xdr:colOff>962025</xdr:colOff>
                    <xdr:row>54</xdr:row>
                    <xdr:rowOff>28575</xdr:rowOff>
                  </from>
                  <to>
                    <xdr:col>2</xdr:col>
                    <xdr:colOff>1381125</xdr:colOff>
                    <xdr:row>55</xdr:row>
                    <xdr:rowOff>161925</xdr:rowOff>
                  </to>
                </anchor>
              </controlPr>
            </control>
          </mc:Choice>
        </mc:AlternateContent>
        <mc:AlternateContent xmlns:mc="http://schemas.openxmlformats.org/markup-compatibility/2006">
          <mc:Choice Requires="x14">
            <control shapeId="3100" r:id="rId5" name="Check Box 28">
              <controlPr defaultSize="0" autoFill="0" autoLine="0" autoPict="0">
                <anchor moveWithCells="1">
                  <from>
                    <xdr:col>2</xdr:col>
                    <xdr:colOff>962025</xdr:colOff>
                    <xdr:row>57</xdr:row>
                    <xdr:rowOff>28575</xdr:rowOff>
                  </from>
                  <to>
                    <xdr:col>2</xdr:col>
                    <xdr:colOff>1381125</xdr:colOff>
                    <xdr:row>58</xdr:row>
                    <xdr:rowOff>161925</xdr:rowOff>
                  </to>
                </anchor>
              </controlPr>
            </control>
          </mc:Choice>
        </mc:AlternateContent>
        <mc:AlternateContent xmlns:mc="http://schemas.openxmlformats.org/markup-compatibility/2006">
          <mc:Choice Requires="x14">
            <control shapeId="3101" r:id="rId6" name="Check Box 29">
              <controlPr defaultSize="0" autoFill="0" autoLine="0" autoPict="0">
                <anchor moveWithCells="1">
                  <from>
                    <xdr:col>2</xdr:col>
                    <xdr:colOff>962025</xdr:colOff>
                    <xdr:row>60</xdr:row>
                    <xdr:rowOff>28575</xdr:rowOff>
                  </from>
                  <to>
                    <xdr:col>2</xdr:col>
                    <xdr:colOff>1381125</xdr:colOff>
                    <xdr:row>61</xdr:row>
                    <xdr:rowOff>161925</xdr:rowOff>
                  </to>
                </anchor>
              </controlPr>
            </control>
          </mc:Choice>
        </mc:AlternateContent>
        <mc:AlternateContent xmlns:mc="http://schemas.openxmlformats.org/markup-compatibility/2006">
          <mc:Choice Requires="x14">
            <control shapeId="3102" r:id="rId7" name="Check Box 30">
              <controlPr defaultSize="0" autoFill="0" autoLine="0" autoPict="0">
                <anchor moveWithCells="1">
                  <from>
                    <xdr:col>2</xdr:col>
                    <xdr:colOff>962025</xdr:colOff>
                    <xdr:row>63</xdr:row>
                    <xdr:rowOff>28575</xdr:rowOff>
                  </from>
                  <to>
                    <xdr:col>2</xdr:col>
                    <xdr:colOff>1381125</xdr:colOff>
                    <xdr:row>64</xdr:row>
                    <xdr:rowOff>161925</xdr:rowOff>
                  </to>
                </anchor>
              </controlPr>
            </control>
          </mc:Choice>
        </mc:AlternateContent>
        <mc:AlternateContent xmlns:mc="http://schemas.openxmlformats.org/markup-compatibility/2006">
          <mc:Choice Requires="x14">
            <control shapeId="3103" r:id="rId8" name="Check Box 31">
              <controlPr defaultSize="0" autoFill="0" autoLine="0" autoPict="0">
                <anchor moveWithCells="1">
                  <from>
                    <xdr:col>2</xdr:col>
                    <xdr:colOff>962025</xdr:colOff>
                    <xdr:row>66</xdr:row>
                    <xdr:rowOff>28575</xdr:rowOff>
                  </from>
                  <to>
                    <xdr:col>2</xdr:col>
                    <xdr:colOff>1381125</xdr:colOff>
                    <xdr:row>67</xdr:row>
                    <xdr:rowOff>161925</xdr:rowOff>
                  </to>
                </anchor>
              </controlPr>
            </control>
          </mc:Choice>
        </mc:AlternateContent>
        <mc:AlternateContent xmlns:mc="http://schemas.openxmlformats.org/markup-compatibility/2006">
          <mc:Choice Requires="x14">
            <control shapeId="3104" r:id="rId9" name="Check Box 32">
              <controlPr defaultSize="0" autoFill="0" autoLine="0" autoPict="0">
                <anchor moveWithCells="1">
                  <from>
                    <xdr:col>2</xdr:col>
                    <xdr:colOff>962025</xdr:colOff>
                    <xdr:row>69</xdr:row>
                    <xdr:rowOff>38100</xdr:rowOff>
                  </from>
                  <to>
                    <xdr:col>2</xdr:col>
                    <xdr:colOff>1381125</xdr:colOff>
                    <xdr:row>70</xdr:row>
                    <xdr:rowOff>180975</xdr:rowOff>
                  </to>
                </anchor>
              </controlPr>
            </control>
          </mc:Choice>
        </mc:AlternateContent>
        <mc:AlternateContent xmlns:mc="http://schemas.openxmlformats.org/markup-compatibility/2006">
          <mc:Choice Requires="x14">
            <control shapeId="3105" r:id="rId10" name="Check Box 33">
              <controlPr defaultSize="0" autoFill="0" autoLine="0" autoPict="0">
                <anchor moveWithCells="1">
                  <from>
                    <xdr:col>2</xdr:col>
                    <xdr:colOff>962025</xdr:colOff>
                    <xdr:row>72</xdr:row>
                    <xdr:rowOff>38100</xdr:rowOff>
                  </from>
                  <to>
                    <xdr:col>2</xdr:col>
                    <xdr:colOff>1381125</xdr:colOff>
                    <xdr:row>73</xdr:row>
                    <xdr:rowOff>180975</xdr:rowOff>
                  </to>
                </anchor>
              </controlPr>
            </control>
          </mc:Choice>
        </mc:AlternateContent>
        <mc:AlternateContent xmlns:mc="http://schemas.openxmlformats.org/markup-compatibility/2006">
          <mc:Choice Requires="x14">
            <control shapeId="3106" r:id="rId11" name="Check Box 34">
              <controlPr defaultSize="0" autoFill="0" autoLine="0" autoPict="0">
                <anchor moveWithCells="1">
                  <from>
                    <xdr:col>2</xdr:col>
                    <xdr:colOff>952500</xdr:colOff>
                    <xdr:row>75</xdr:row>
                    <xdr:rowOff>38100</xdr:rowOff>
                  </from>
                  <to>
                    <xdr:col>2</xdr:col>
                    <xdr:colOff>1371600</xdr:colOff>
                    <xdr:row>76</xdr:row>
                    <xdr:rowOff>171450</xdr:rowOff>
                  </to>
                </anchor>
              </controlPr>
            </control>
          </mc:Choice>
        </mc:AlternateContent>
        <mc:AlternateContent xmlns:mc="http://schemas.openxmlformats.org/markup-compatibility/2006">
          <mc:Choice Requires="x14">
            <control shapeId="3109" r:id="rId12" name="Check Box 37">
              <controlPr defaultSize="0" autoFill="0" autoLine="0" autoPict="0">
                <anchor moveWithCells="1">
                  <from>
                    <xdr:col>2</xdr:col>
                    <xdr:colOff>962025</xdr:colOff>
                    <xdr:row>78</xdr:row>
                    <xdr:rowOff>76200</xdr:rowOff>
                  </from>
                  <to>
                    <xdr:col>2</xdr:col>
                    <xdr:colOff>1381125</xdr:colOff>
                    <xdr:row>80</xdr:row>
                    <xdr:rowOff>9525</xdr:rowOff>
                  </to>
                </anchor>
              </controlPr>
            </control>
          </mc:Choice>
        </mc:AlternateContent>
        <mc:AlternateContent xmlns:mc="http://schemas.openxmlformats.org/markup-compatibility/2006">
          <mc:Choice Requires="x14">
            <control shapeId="3113" r:id="rId13" name="Check Box 41">
              <controlPr defaultSize="0" autoFill="0" autoLine="0" autoPict="0">
                <anchor moveWithCells="1">
                  <from>
                    <xdr:col>2</xdr:col>
                    <xdr:colOff>962025</xdr:colOff>
                    <xdr:row>100</xdr:row>
                    <xdr:rowOff>28575</xdr:rowOff>
                  </from>
                  <to>
                    <xdr:col>2</xdr:col>
                    <xdr:colOff>1381125</xdr:colOff>
                    <xdr:row>101</xdr:row>
                    <xdr:rowOff>161925</xdr:rowOff>
                  </to>
                </anchor>
              </controlPr>
            </control>
          </mc:Choice>
        </mc:AlternateContent>
        <mc:AlternateContent xmlns:mc="http://schemas.openxmlformats.org/markup-compatibility/2006">
          <mc:Choice Requires="x14">
            <control shapeId="3114" r:id="rId14" name="Check Box 42">
              <controlPr defaultSize="0" autoFill="0" autoLine="0" autoPict="0">
                <anchor moveWithCells="1">
                  <from>
                    <xdr:col>2</xdr:col>
                    <xdr:colOff>962025</xdr:colOff>
                    <xdr:row>104</xdr:row>
                    <xdr:rowOff>28575</xdr:rowOff>
                  </from>
                  <to>
                    <xdr:col>2</xdr:col>
                    <xdr:colOff>1381125</xdr:colOff>
                    <xdr:row>105</xdr:row>
                    <xdr:rowOff>161925</xdr:rowOff>
                  </to>
                </anchor>
              </controlPr>
            </control>
          </mc:Choice>
        </mc:AlternateContent>
        <mc:AlternateContent xmlns:mc="http://schemas.openxmlformats.org/markup-compatibility/2006">
          <mc:Choice Requires="x14">
            <control shapeId="3115" r:id="rId15" name="Check Box 43">
              <controlPr defaultSize="0" autoFill="0" autoLine="0" autoPict="0">
                <anchor moveWithCells="1">
                  <from>
                    <xdr:col>2</xdr:col>
                    <xdr:colOff>962025</xdr:colOff>
                    <xdr:row>108</xdr:row>
                    <xdr:rowOff>28575</xdr:rowOff>
                  </from>
                  <to>
                    <xdr:col>2</xdr:col>
                    <xdr:colOff>1381125</xdr:colOff>
                    <xdr:row>109</xdr:row>
                    <xdr:rowOff>161925</xdr:rowOff>
                  </to>
                </anchor>
              </controlPr>
            </control>
          </mc:Choice>
        </mc:AlternateContent>
        <mc:AlternateContent xmlns:mc="http://schemas.openxmlformats.org/markup-compatibility/2006">
          <mc:Choice Requires="x14">
            <control shapeId="3116" r:id="rId16" name="Check Box 44">
              <controlPr defaultSize="0" autoFill="0" autoLine="0" autoPict="0">
                <anchor moveWithCells="1">
                  <from>
                    <xdr:col>2</xdr:col>
                    <xdr:colOff>962025</xdr:colOff>
                    <xdr:row>112</xdr:row>
                    <xdr:rowOff>28575</xdr:rowOff>
                  </from>
                  <to>
                    <xdr:col>2</xdr:col>
                    <xdr:colOff>1381125</xdr:colOff>
                    <xdr:row>113</xdr:row>
                    <xdr:rowOff>161925</xdr:rowOff>
                  </to>
                </anchor>
              </controlPr>
            </control>
          </mc:Choice>
        </mc:AlternateContent>
        <mc:AlternateContent xmlns:mc="http://schemas.openxmlformats.org/markup-compatibility/2006">
          <mc:Choice Requires="x14">
            <control shapeId="3118" r:id="rId17" name="Check Box 46">
              <controlPr defaultSize="0" autoFill="0" autoLine="0" autoPict="0">
                <anchor moveWithCells="1">
                  <from>
                    <xdr:col>2</xdr:col>
                    <xdr:colOff>962025</xdr:colOff>
                    <xdr:row>116</xdr:row>
                    <xdr:rowOff>47625</xdr:rowOff>
                  </from>
                  <to>
                    <xdr:col>2</xdr:col>
                    <xdr:colOff>1381125</xdr:colOff>
                    <xdr:row>117</xdr:row>
                    <xdr:rowOff>180975</xdr:rowOff>
                  </to>
                </anchor>
              </controlPr>
            </control>
          </mc:Choice>
        </mc:AlternateContent>
        <mc:AlternateContent xmlns:mc="http://schemas.openxmlformats.org/markup-compatibility/2006">
          <mc:Choice Requires="x14">
            <control shapeId="3119" r:id="rId18" name="Check Box 47">
              <controlPr defaultSize="0" autoFill="0" autoLine="0" autoPict="0">
                <anchor moveWithCells="1">
                  <from>
                    <xdr:col>2</xdr:col>
                    <xdr:colOff>962025</xdr:colOff>
                    <xdr:row>81</xdr:row>
                    <xdr:rowOff>76200</xdr:rowOff>
                  </from>
                  <to>
                    <xdr:col>2</xdr:col>
                    <xdr:colOff>1381125</xdr:colOff>
                    <xdr:row>83</xdr:row>
                    <xdr:rowOff>9525</xdr:rowOff>
                  </to>
                </anchor>
              </controlPr>
            </control>
          </mc:Choice>
        </mc:AlternateContent>
        <mc:AlternateContent xmlns:mc="http://schemas.openxmlformats.org/markup-compatibility/2006">
          <mc:Choice Requires="x14">
            <control shapeId="3120" r:id="rId19" name="Check Box 48">
              <controlPr defaultSize="0" autoFill="0" autoLine="0" autoPict="0">
                <anchor moveWithCells="1">
                  <from>
                    <xdr:col>2</xdr:col>
                    <xdr:colOff>962025</xdr:colOff>
                    <xdr:row>84</xdr:row>
                    <xdr:rowOff>76200</xdr:rowOff>
                  </from>
                  <to>
                    <xdr:col>2</xdr:col>
                    <xdr:colOff>1381125</xdr:colOff>
                    <xdr:row>86</xdr:row>
                    <xdr:rowOff>9525</xdr:rowOff>
                  </to>
                </anchor>
              </controlPr>
            </control>
          </mc:Choice>
        </mc:AlternateContent>
        <mc:AlternateContent xmlns:mc="http://schemas.openxmlformats.org/markup-compatibility/2006">
          <mc:Choice Requires="x14">
            <control shapeId="3121" r:id="rId20" name="Check Box 49">
              <controlPr defaultSize="0" autoFill="0" autoLine="0" autoPict="0">
                <anchor moveWithCells="1">
                  <from>
                    <xdr:col>2</xdr:col>
                    <xdr:colOff>962025</xdr:colOff>
                    <xdr:row>87</xdr:row>
                    <xdr:rowOff>76200</xdr:rowOff>
                  </from>
                  <to>
                    <xdr:col>2</xdr:col>
                    <xdr:colOff>1381125</xdr:colOff>
                    <xdr:row>89</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B13:H50"/>
  <sheetViews>
    <sheetView zoomScale="70" zoomScaleNormal="70" workbookViewId="0">
      <selection activeCell="G50" sqref="G50:H50"/>
    </sheetView>
  </sheetViews>
  <sheetFormatPr defaultColWidth="9" defaultRowHeight="15"/>
  <cols>
    <col min="1" max="1" width="5.42578125" style="12" customWidth="1"/>
    <col min="2" max="2" width="27" style="12" customWidth="1"/>
    <col min="3" max="3" width="24.28515625" style="12" customWidth="1"/>
    <col min="4" max="4" width="23.42578125" style="12" customWidth="1"/>
    <col min="5" max="5" width="28.5703125" style="12" customWidth="1"/>
    <col min="6" max="6" width="44" style="12" customWidth="1"/>
    <col min="7" max="7" width="72.5703125" style="12" customWidth="1"/>
    <col min="8" max="16384" width="9" style="12"/>
  </cols>
  <sheetData>
    <row r="13" spans="2:3" ht="15.75" thickBot="1"/>
    <row r="14" spans="2:3" ht="26.25" customHeight="1" thickBot="1">
      <c r="B14" s="524" t="s">
        <v>171</v>
      </c>
      <c r="C14" s="124" t="s">
        <v>175</v>
      </c>
    </row>
    <row r="15" spans="2:3" ht="26.25" customHeight="1" thickBot="1">
      <c r="C15" s="126" t="s">
        <v>405</v>
      </c>
    </row>
    <row r="16" spans="2:3" ht="27" customHeight="1" thickBot="1">
      <c r="C16" s="556" t="s">
        <v>548</v>
      </c>
    </row>
    <row r="19" spans="2:8" ht="15.75">
      <c r="B19" s="524" t="s">
        <v>612</v>
      </c>
    </row>
    <row r="20" spans="2:8" ht="13.5" customHeight="1"/>
    <row r="21" spans="2:8" ht="41.1" customHeight="1">
      <c r="B21" s="1006" t="s">
        <v>665</v>
      </c>
      <c r="C21" s="1006"/>
      <c r="D21" s="1006"/>
      <c r="E21" s="1006"/>
      <c r="F21" s="1006"/>
      <c r="G21" s="1006"/>
      <c r="H21" s="1006"/>
    </row>
    <row r="23" spans="2:8" s="594" customFormat="1" ht="15.75">
      <c r="B23" s="604" t="s">
        <v>543</v>
      </c>
      <c r="C23" s="604" t="s">
        <v>558</v>
      </c>
      <c r="D23" s="604" t="s">
        <v>542</v>
      </c>
      <c r="E23" s="1013" t="s">
        <v>34</v>
      </c>
      <c r="F23" s="1014"/>
      <c r="G23" s="1013" t="s">
        <v>541</v>
      </c>
      <c r="H23" s="1014"/>
    </row>
    <row r="24" spans="2:8">
      <c r="B24" s="593">
        <v>1</v>
      </c>
      <c r="C24" s="625"/>
      <c r="D24" s="592"/>
      <c r="E24" s="1011"/>
      <c r="F24" s="1012"/>
      <c r="G24" s="1015"/>
      <c r="H24" s="1016"/>
    </row>
    <row r="25" spans="2:8">
      <c r="B25" s="593">
        <v>2</v>
      </c>
      <c r="C25" s="625"/>
      <c r="D25" s="592"/>
      <c r="E25" s="1011"/>
      <c r="F25" s="1012"/>
      <c r="G25" s="1015"/>
      <c r="H25" s="1016"/>
    </row>
    <row r="26" spans="2:8">
      <c r="B26" s="593">
        <v>3</v>
      </c>
      <c r="C26" s="625"/>
      <c r="D26" s="592"/>
      <c r="E26" s="1011"/>
      <c r="F26" s="1012"/>
      <c r="G26" s="1015"/>
      <c r="H26" s="1016"/>
    </row>
    <row r="27" spans="2:8">
      <c r="B27" s="593">
        <v>4</v>
      </c>
      <c r="C27" s="625"/>
      <c r="D27" s="592"/>
      <c r="E27" s="1011"/>
      <c r="F27" s="1012"/>
      <c r="G27" s="1015"/>
      <c r="H27" s="1016"/>
    </row>
    <row r="28" spans="2:8">
      <c r="B28" s="593">
        <v>5</v>
      </c>
      <c r="C28" s="625"/>
      <c r="D28" s="592"/>
      <c r="E28" s="1011"/>
      <c r="F28" s="1012"/>
      <c r="G28" s="1015"/>
      <c r="H28" s="1016"/>
    </row>
    <row r="29" spans="2:8">
      <c r="B29" s="593">
        <v>6</v>
      </c>
      <c r="C29" s="625"/>
      <c r="D29" s="592"/>
      <c r="E29" s="1011"/>
      <c r="F29" s="1012"/>
      <c r="G29" s="1015"/>
      <c r="H29" s="1016"/>
    </row>
    <row r="30" spans="2:8">
      <c r="B30" s="593">
        <v>7</v>
      </c>
      <c r="C30" s="625"/>
      <c r="D30" s="592"/>
      <c r="E30" s="1011"/>
      <c r="F30" s="1012"/>
      <c r="G30" s="1015"/>
      <c r="H30" s="1016"/>
    </row>
    <row r="31" spans="2:8">
      <c r="B31" s="593">
        <v>8</v>
      </c>
      <c r="C31" s="625"/>
      <c r="D31" s="592"/>
      <c r="E31" s="1011"/>
      <c r="F31" s="1012"/>
      <c r="G31" s="1015"/>
      <c r="H31" s="1016"/>
    </row>
    <row r="32" spans="2:8">
      <c r="B32" s="593">
        <v>9</v>
      </c>
      <c r="C32" s="625"/>
      <c r="D32" s="592"/>
      <c r="E32" s="1011"/>
      <c r="F32" s="1012"/>
      <c r="G32" s="1015"/>
      <c r="H32" s="1016"/>
    </row>
    <row r="33" spans="2:8">
      <c r="B33" s="593">
        <v>10</v>
      </c>
      <c r="C33" s="625"/>
      <c r="D33" s="592"/>
      <c r="E33" s="1011"/>
      <c r="F33" s="1012"/>
      <c r="G33" s="1015"/>
      <c r="H33" s="1016"/>
    </row>
    <row r="34" spans="2:8">
      <c r="B34" s="593" t="s">
        <v>477</v>
      </c>
      <c r="C34" s="625"/>
      <c r="D34" s="592"/>
      <c r="E34" s="1011"/>
      <c r="F34" s="1012"/>
      <c r="G34" s="1015"/>
      <c r="H34" s="1016"/>
    </row>
    <row r="36" spans="2:8" ht="30.75" customHeight="1">
      <c r="B36" s="524" t="s">
        <v>608</v>
      </c>
    </row>
    <row r="37" spans="2:8" ht="23.25" customHeight="1">
      <c r="B37" s="555" t="s">
        <v>613</v>
      </c>
      <c r="C37" s="591"/>
      <c r="D37" s="591"/>
      <c r="E37" s="591"/>
      <c r="F37" s="591"/>
      <c r="G37" s="591"/>
      <c r="H37" s="591"/>
    </row>
    <row r="39" spans="2:8" s="88" customFormat="1" ht="15.75">
      <c r="B39" s="604" t="s">
        <v>543</v>
      </c>
      <c r="C39" s="604" t="s">
        <v>558</v>
      </c>
      <c r="D39" s="604" t="s">
        <v>542</v>
      </c>
      <c r="E39" s="1013" t="s">
        <v>34</v>
      </c>
      <c r="F39" s="1014"/>
      <c r="G39" s="1013" t="s">
        <v>541</v>
      </c>
      <c r="H39" s="1014"/>
    </row>
    <row r="40" spans="2:8">
      <c r="B40" s="593">
        <v>1</v>
      </c>
      <c r="C40" s="625"/>
      <c r="D40" s="592"/>
      <c r="E40" s="1011"/>
      <c r="F40" s="1012"/>
      <c r="G40" s="1015"/>
      <c r="H40" s="1016"/>
    </row>
    <row r="41" spans="2:8">
      <c r="B41" s="593">
        <v>2</v>
      </c>
      <c r="C41" s="625"/>
      <c r="D41" s="592"/>
      <c r="E41" s="1011"/>
      <c r="F41" s="1012"/>
      <c r="G41" s="1015"/>
      <c r="H41" s="1016"/>
    </row>
    <row r="42" spans="2:8">
      <c r="B42" s="593">
        <v>3</v>
      </c>
      <c r="C42" s="625"/>
      <c r="D42" s="592"/>
      <c r="E42" s="1011"/>
      <c r="F42" s="1012"/>
      <c r="G42" s="1015"/>
      <c r="H42" s="1016"/>
    </row>
    <row r="43" spans="2:8">
      <c r="B43" s="593">
        <v>4</v>
      </c>
      <c r="C43" s="625"/>
      <c r="D43" s="592"/>
      <c r="E43" s="1011"/>
      <c r="F43" s="1012"/>
      <c r="G43" s="1015"/>
      <c r="H43" s="1016"/>
    </row>
    <row r="44" spans="2:8">
      <c r="B44" s="593">
        <v>5</v>
      </c>
      <c r="C44" s="625"/>
      <c r="D44" s="592"/>
      <c r="E44" s="1011"/>
      <c r="F44" s="1012"/>
      <c r="G44" s="1015"/>
      <c r="H44" s="1016"/>
    </row>
    <row r="45" spans="2:8">
      <c r="B45" s="593">
        <v>6</v>
      </c>
      <c r="C45" s="625"/>
      <c r="D45" s="592"/>
      <c r="E45" s="1011"/>
      <c r="F45" s="1012"/>
      <c r="G45" s="1015"/>
      <c r="H45" s="1016"/>
    </row>
    <row r="46" spans="2:8">
      <c r="B46" s="593">
        <v>7</v>
      </c>
      <c r="C46" s="625"/>
      <c r="D46" s="592"/>
      <c r="E46" s="1011"/>
      <c r="F46" s="1012"/>
      <c r="G46" s="1015"/>
      <c r="H46" s="1016"/>
    </row>
    <row r="47" spans="2:8">
      <c r="B47" s="593">
        <v>8</v>
      </c>
      <c r="C47" s="625"/>
      <c r="D47" s="592"/>
      <c r="E47" s="1011"/>
      <c r="F47" s="1012"/>
      <c r="G47" s="1015"/>
      <c r="H47" s="1016"/>
    </row>
    <row r="48" spans="2:8">
      <c r="B48" s="593">
        <v>9</v>
      </c>
      <c r="C48" s="625"/>
      <c r="D48" s="592"/>
      <c r="E48" s="1011"/>
      <c r="F48" s="1012"/>
      <c r="G48" s="1015"/>
      <c r="H48" s="1016"/>
    </row>
    <row r="49" spans="2:8">
      <c r="B49" s="593">
        <v>10</v>
      </c>
      <c r="C49" s="625"/>
      <c r="D49" s="592"/>
      <c r="E49" s="1011"/>
      <c r="F49" s="1012"/>
      <c r="G49" s="1015"/>
      <c r="H49" s="1016"/>
    </row>
    <row r="50" spans="2:8">
      <c r="B50" s="593" t="s">
        <v>477</v>
      </c>
      <c r="C50" s="625"/>
      <c r="D50" s="592"/>
      <c r="E50" s="1011"/>
      <c r="F50" s="1012"/>
      <c r="G50" s="1015"/>
      <c r="H50" s="1016"/>
    </row>
  </sheetData>
  <mergeCells count="49">
    <mergeCell ref="E49:F49"/>
    <mergeCell ref="G49:H49"/>
    <mergeCell ref="E50:F50"/>
    <mergeCell ref="G50:H50"/>
    <mergeCell ref="E46:F46"/>
    <mergeCell ref="G46:H46"/>
    <mergeCell ref="E47:F47"/>
    <mergeCell ref="G47:H47"/>
    <mergeCell ref="E48:F48"/>
    <mergeCell ref="G48:H48"/>
    <mergeCell ref="E43:F43"/>
    <mergeCell ref="G43:H43"/>
    <mergeCell ref="E44:F44"/>
    <mergeCell ref="G44:H44"/>
    <mergeCell ref="E45:F45"/>
    <mergeCell ref="G45:H45"/>
    <mergeCell ref="E40:F40"/>
    <mergeCell ref="G40:H40"/>
    <mergeCell ref="E41:F41"/>
    <mergeCell ref="G41:H41"/>
    <mergeCell ref="E42:F42"/>
    <mergeCell ref="G42:H42"/>
    <mergeCell ref="G32:H32"/>
    <mergeCell ref="G33:H33"/>
    <mergeCell ref="G34:H34"/>
    <mergeCell ref="E39:F39"/>
    <mergeCell ref="G39:H39"/>
    <mergeCell ref="E34:F34"/>
    <mergeCell ref="G27:H27"/>
    <mergeCell ref="G28:H28"/>
    <mergeCell ref="G29:H29"/>
    <mergeCell ref="G30:H30"/>
    <mergeCell ref="G31:H31"/>
    <mergeCell ref="B21:H21"/>
    <mergeCell ref="E33:F33"/>
    <mergeCell ref="G23:H23"/>
    <mergeCell ref="E23:F23"/>
    <mergeCell ref="E24:F24"/>
    <mergeCell ref="E25:F25"/>
    <mergeCell ref="E26:F26"/>
    <mergeCell ref="E27:F27"/>
    <mergeCell ref="E28:F28"/>
    <mergeCell ref="E29:F29"/>
    <mergeCell ref="E30:F30"/>
    <mergeCell ref="E31:F31"/>
    <mergeCell ref="E32:F32"/>
    <mergeCell ref="G24:H24"/>
    <mergeCell ref="G25:H25"/>
    <mergeCell ref="G26:H26"/>
  </mergeCells>
  <pageMargins left="0.70866141732283472" right="0.70866141732283472" top="0.74803149606299213" bottom="0.74803149606299213" header="0.31496062992125984" footer="0.31496062992125984"/>
  <pageSetup paperSize="17" scale="72"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DropDownList!$F$2:$F$8</xm:f>
          </x14:formula1>
          <xm:sqref>C24:C34 C40:C50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B1:AF103"/>
  <sheetViews>
    <sheetView topLeftCell="A8" zoomScaleNormal="100" workbookViewId="0">
      <selection activeCell="C20" sqref="C20"/>
    </sheetView>
  </sheetViews>
  <sheetFormatPr defaultColWidth="9" defaultRowHeight="15"/>
  <cols>
    <col min="1" max="1" width="5.28515625" style="12" customWidth="1"/>
    <col min="2" max="2" width="27.28515625" style="10" customWidth="1"/>
    <col min="3" max="3" width="23" style="10" customWidth="1"/>
    <col min="4" max="4" width="32.28515625" style="12" customWidth="1"/>
    <col min="5" max="5" width="26.28515625" style="12" customWidth="1"/>
    <col min="6" max="6" width="24" style="12" customWidth="1"/>
    <col min="7" max="7" width="21.42578125" style="12" customWidth="1"/>
    <col min="8" max="8" width="24" style="12" customWidth="1"/>
    <col min="9" max="13" width="22" style="12" customWidth="1"/>
    <col min="14" max="14" width="26" style="12" customWidth="1"/>
    <col min="15" max="16" width="22" style="12" customWidth="1"/>
    <col min="17" max="17" width="16.28515625" style="12" customWidth="1"/>
    <col min="18" max="18" width="13.5703125" style="12" customWidth="1"/>
    <col min="19" max="19" width="14" style="12" customWidth="1"/>
    <col min="20" max="20" width="20" style="12" customWidth="1"/>
    <col min="21" max="21" width="10" style="12" customWidth="1"/>
    <col min="22" max="30" width="14" style="12" customWidth="1"/>
    <col min="31" max="16384" width="9" style="12"/>
  </cols>
  <sheetData>
    <row r="1" spans="2:17" ht="151.5" customHeight="1"/>
    <row r="2" spans="2:17" ht="21.75" customHeight="1">
      <c r="B2" s="90"/>
      <c r="C2" s="90"/>
      <c r="D2" s="90"/>
      <c r="E2" s="90"/>
      <c r="F2" s="90"/>
      <c r="G2" s="90"/>
      <c r="H2" s="90"/>
      <c r="I2" s="90"/>
      <c r="J2" s="98"/>
      <c r="K2" s="98"/>
      <c r="L2" s="98"/>
      <c r="M2" s="98"/>
      <c r="N2" s="98"/>
      <c r="O2" s="98"/>
      <c r="P2" s="98"/>
      <c r="Q2" s="90"/>
    </row>
    <row r="3" spans="2:17" ht="22.5" customHeight="1" thickBot="1">
      <c r="B3" s="49"/>
      <c r="C3" s="29"/>
      <c r="D3" s="17"/>
      <c r="E3" s="162"/>
      <c r="F3" s="17"/>
      <c r="G3" s="17"/>
      <c r="H3" s="67"/>
      <c r="I3" s="162"/>
      <c r="J3" s="162"/>
      <c r="K3" s="162"/>
      <c r="L3" s="162"/>
      <c r="M3" s="162"/>
      <c r="N3" s="162"/>
      <c r="O3" s="162"/>
      <c r="P3" s="162"/>
      <c r="Q3" s="162"/>
    </row>
    <row r="4" spans="2:17" s="2" customFormat="1" ht="27" customHeight="1" thickBot="1">
      <c r="B4" s="269" t="s">
        <v>171</v>
      </c>
      <c r="C4" s="451"/>
      <c r="D4" s="253" t="s">
        <v>175</v>
      </c>
      <c r="E4" s="433"/>
      <c r="F4" s="433"/>
      <c r="G4" s="433"/>
      <c r="H4" s="433"/>
      <c r="I4" s="433"/>
      <c r="J4" s="433"/>
      <c r="K4" s="433"/>
      <c r="L4" s="433"/>
      <c r="M4" s="433"/>
      <c r="N4" s="433"/>
      <c r="O4" s="433"/>
      <c r="P4" s="433"/>
      <c r="Q4" s="452"/>
    </row>
    <row r="5" spans="2:17" s="2" customFormat="1" ht="24" customHeight="1" thickBot="1">
      <c r="B5" s="453"/>
      <c r="C5" s="451"/>
      <c r="D5" s="454" t="s">
        <v>405</v>
      </c>
      <c r="F5" s="433"/>
      <c r="G5" s="433"/>
      <c r="H5" s="433"/>
      <c r="I5" s="433"/>
      <c r="J5" s="433"/>
      <c r="K5" s="433"/>
      <c r="L5" s="433"/>
      <c r="M5" s="433"/>
      <c r="N5" s="433"/>
      <c r="O5" s="433"/>
      <c r="P5" s="433"/>
      <c r="Q5" s="452"/>
    </row>
    <row r="6" spans="2:17" s="2" customFormat="1" ht="28.5" customHeight="1" thickBot="1">
      <c r="B6" s="453"/>
      <c r="C6" s="451"/>
      <c r="D6" s="257" t="s">
        <v>172</v>
      </c>
      <c r="E6" s="433"/>
      <c r="F6" s="433"/>
      <c r="G6" s="433"/>
      <c r="H6" s="433"/>
      <c r="I6" s="433"/>
      <c r="J6" s="433"/>
      <c r="K6" s="433"/>
      <c r="L6" s="433"/>
      <c r="M6" s="433"/>
      <c r="N6" s="433"/>
      <c r="O6" s="433"/>
      <c r="P6" s="433"/>
      <c r="Q6" s="452"/>
    </row>
    <row r="7" spans="2:17" s="102" customFormat="1" ht="29.25" customHeight="1" thickBot="1">
      <c r="D7" s="556" t="s">
        <v>548</v>
      </c>
      <c r="P7" s="103"/>
      <c r="Q7" s="103"/>
    </row>
    <row r="8" spans="2:17" s="102" customFormat="1" ht="30" customHeight="1">
      <c r="D8" s="561"/>
      <c r="P8" s="103"/>
      <c r="Q8" s="103"/>
    </row>
    <row r="9" spans="2:17" s="2" customFormat="1" ht="24.75" customHeight="1">
      <c r="B9" s="116" t="s">
        <v>410</v>
      </c>
      <c r="C9" s="17"/>
      <c r="D9" s="450">
        <v>2015</v>
      </c>
    </row>
    <row r="10" spans="2:17" s="17" customFormat="1" ht="16.5" customHeight="1"/>
    <row r="11" spans="2:17" s="17" customFormat="1" ht="36.75" customHeight="1">
      <c r="B11" s="1017" t="s">
        <v>890</v>
      </c>
      <c r="C11" s="1017"/>
      <c r="D11" s="1017"/>
      <c r="E11" s="1017"/>
      <c r="F11" s="1017"/>
      <c r="G11" s="1017"/>
      <c r="H11" s="1017"/>
      <c r="I11" s="1017"/>
      <c r="J11" s="1017"/>
      <c r="K11" s="1017"/>
      <c r="L11" s="1017"/>
      <c r="M11" s="1017"/>
      <c r="N11" s="599"/>
      <c r="O11" s="599"/>
      <c r="P11" s="599"/>
      <c r="Q11" s="599"/>
    </row>
    <row r="12" spans="2:17" s="2" customFormat="1" ht="15.75" customHeight="1">
      <c r="D12" s="20"/>
    </row>
    <row r="13" spans="2:17" s="17" customFormat="1" ht="48" customHeight="1">
      <c r="C13" s="240" t="str">
        <f>'1.  LRAMVA Summary'!R53</f>
        <v>Total</v>
      </c>
      <c r="D13" s="240" t="str">
        <f>'1.  LRAMVA Summary'!D53</f>
        <v>Residential</v>
      </c>
      <c r="E13" s="240" t="str">
        <f>'1.  LRAMVA Summary'!E53</f>
        <v>GS&lt;50 kW</v>
      </c>
      <c r="F13" s="240" t="str">
        <f>'1.  LRAMVA Summary'!F53</f>
        <v>GS 50 to 699 kW</v>
      </c>
      <c r="G13" s="240" t="str">
        <f>'1.  LRAMVA Summary'!G53</f>
        <v>GS 700 to 4,999 kW</v>
      </c>
      <c r="H13" s="240" t="str">
        <f>'1.  LRAMVA Summary'!H53</f>
        <v>Large Use</v>
      </c>
      <c r="I13" s="240" t="str">
        <f>'1.  LRAMVA Summary'!I53</f>
        <v>Street Lighting</v>
      </c>
      <c r="J13" s="240" t="str">
        <f>'1.  LRAMVA Summary'!J53</f>
        <v>Unmetered Scattered Load</v>
      </c>
      <c r="K13" s="240" t="str">
        <f>'1.  LRAMVA Summary'!K53</f>
        <v/>
      </c>
      <c r="L13" s="240" t="str">
        <f>'1.  LRAMVA Summary'!L53</f>
        <v/>
      </c>
      <c r="M13" s="240" t="str">
        <f>'1.  LRAMVA Summary'!M53</f>
        <v/>
      </c>
      <c r="N13" s="240" t="str">
        <f>'1.  LRAMVA Summary'!N53</f>
        <v/>
      </c>
      <c r="O13" s="240" t="str">
        <f>'1.  LRAMVA Summary'!O53</f>
        <v/>
      </c>
      <c r="P13" s="240" t="str">
        <f>'1.  LRAMVA Summary'!P53</f>
        <v/>
      </c>
      <c r="Q13" s="240" t="str">
        <f>'1.  LRAMVA Summary'!Q53</f>
        <v/>
      </c>
    </row>
    <row r="14" spans="2:17" s="2" customFormat="1" ht="15.75" customHeight="1">
      <c r="B14" s="80"/>
      <c r="C14" s="565"/>
      <c r="D14" s="566" t="str">
        <f>'1.  LRAMVA Summary'!D54</f>
        <v>kWh</v>
      </c>
      <c r="E14" s="566" t="str">
        <f>'1.  LRAMVA Summary'!E54</f>
        <v>kWh</v>
      </c>
      <c r="F14" s="566" t="str">
        <f>'1.  LRAMVA Summary'!F54</f>
        <v>kW</v>
      </c>
      <c r="G14" s="566" t="str">
        <f>'1.  LRAMVA Summary'!G54</f>
        <v>kW</v>
      </c>
      <c r="H14" s="566" t="str">
        <f>'1.  LRAMVA Summary'!H54</f>
        <v>kW</v>
      </c>
      <c r="I14" s="566" t="str">
        <f>'1.  LRAMVA Summary'!I54</f>
        <v>kW</v>
      </c>
      <c r="J14" s="566" t="str">
        <f>'1.  LRAMVA Summary'!J54</f>
        <v>kWh</v>
      </c>
      <c r="K14" s="566">
        <f>'1.  LRAMVA Summary'!K54</f>
        <v>0</v>
      </c>
      <c r="L14" s="566">
        <f>'1.  LRAMVA Summary'!L54</f>
        <v>0</v>
      </c>
      <c r="M14" s="566">
        <f>'1.  LRAMVA Summary'!M54</f>
        <v>0</v>
      </c>
      <c r="N14" s="566">
        <f>'1.  LRAMVA Summary'!N54</f>
        <v>0</v>
      </c>
      <c r="O14" s="566">
        <f>'1.  LRAMVA Summary'!O54</f>
        <v>0</v>
      </c>
      <c r="P14" s="566">
        <f>'1.  LRAMVA Summary'!P54</f>
        <v>0</v>
      </c>
      <c r="Q14" s="567">
        <f>'1.  LRAMVA Summary'!Q54</f>
        <v>0</v>
      </c>
    </row>
    <row r="15" spans="2:17" s="451" customFormat="1" ht="15.75" customHeight="1">
      <c r="B15" s="456" t="s">
        <v>27</v>
      </c>
      <c r="C15" s="610">
        <f>SUM(D15:Q15)</f>
        <v>53726379.197584406</v>
      </c>
      <c r="D15" s="446">
        <v>12486004.890170673</v>
      </c>
      <c r="E15" s="446">
        <v>1448724.3074137308</v>
      </c>
      <c r="F15" s="446">
        <v>23836892</v>
      </c>
      <c r="G15" s="446">
        <v>15954758</v>
      </c>
      <c r="H15" s="446"/>
      <c r="I15" s="446"/>
      <c r="J15" s="446"/>
      <c r="K15" s="446"/>
      <c r="L15" s="446"/>
      <c r="M15" s="446"/>
      <c r="N15" s="446"/>
      <c r="O15" s="446"/>
      <c r="P15" s="447"/>
      <c r="Q15" s="447"/>
    </row>
    <row r="16" spans="2:17" s="451" customFormat="1" ht="15.75" customHeight="1">
      <c r="B16" s="456" t="s">
        <v>28</v>
      </c>
      <c r="C16" s="610">
        <f>SUM(D16:Q16)</f>
        <v>99767.892061539082</v>
      </c>
      <c r="D16" s="445"/>
      <c r="E16" s="445"/>
      <c r="F16" s="445">
        <v>64525.781647566444</v>
      </c>
      <c r="G16" s="445">
        <v>35242.11041397263</v>
      </c>
      <c r="H16" s="445"/>
      <c r="I16" s="445"/>
      <c r="J16" s="445"/>
      <c r="K16" s="447"/>
      <c r="L16" s="447"/>
      <c r="M16" s="447"/>
      <c r="N16" s="447"/>
      <c r="O16" s="447"/>
      <c r="P16" s="447"/>
      <c r="Q16" s="447"/>
    </row>
    <row r="17" spans="2:17" s="17" customFormat="1" ht="15.75" customHeight="1"/>
    <row r="18" spans="2:17" s="25" customFormat="1" ht="15.75" customHeight="1">
      <c r="B18" s="188" t="s">
        <v>448</v>
      </c>
      <c r="C18" s="189"/>
      <c r="D18" s="189">
        <f t="shared" ref="D18:E18" si="0">IF(D14="kw",HLOOKUP(D14,D14:D16,3,FALSE),HLOOKUP(D14,D14:D16,2,FALSE))</f>
        <v>12486004.890170673</v>
      </c>
      <c r="E18" s="189">
        <f t="shared" si="0"/>
        <v>1448724.3074137308</v>
      </c>
      <c r="F18" s="189">
        <f>IF(F14="kw",HLOOKUP(F14,F14:F16,3,FALSE),HLOOKUP(F14,F14:F16,2,FALSE))</f>
        <v>64525.781647566444</v>
      </c>
      <c r="G18" s="189">
        <f t="shared" ref="G18:Q18" si="1">IF(G14="kw",HLOOKUP(G14,G14:G16,3,FALSE),HLOOKUP(G14,G14:G16,2,FALSE))</f>
        <v>35242.11041397263</v>
      </c>
      <c r="H18" s="189">
        <f t="shared" si="1"/>
        <v>0</v>
      </c>
      <c r="I18" s="189">
        <f t="shared" si="1"/>
        <v>0</v>
      </c>
      <c r="J18" s="189">
        <f t="shared" si="1"/>
        <v>0</v>
      </c>
      <c r="K18" s="189">
        <f t="shared" si="1"/>
        <v>0</v>
      </c>
      <c r="L18" s="189">
        <f t="shared" si="1"/>
        <v>0</v>
      </c>
      <c r="M18" s="189">
        <f t="shared" si="1"/>
        <v>0</v>
      </c>
      <c r="N18" s="189">
        <f t="shared" si="1"/>
        <v>0</v>
      </c>
      <c r="O18" s="189">
        <f t="shared" si="1"/>
        <v>0</v>
      </c>
      <c r="P18" s="189">
        <f t="shared" si="1"/>
        <v>0</v>
      </c>
      <c r="Q18" s="189">
        <f t="shared" si="1"/>
        <v>0</v>
      </c>
    </row>
    <row r="19" spans="2:17" s="2" customFormat="1" ht="15.75" customHeight="1">
      <c r="B19" s="93"/>
      <c r="C19" s="91"/>
      <c r="D19" s="91"/>
      <c r="E19" s="91"/>
      <c r="F19" s="91"/>
      <c r="G19" s="91"/>
      <c r="H19" s="91"/>
      <c r="I19" s="91"/>
      <c r="J19" s="91"/>
      <c r="K19" s="91"/>
      <c r="L19" s="91"/>
      <c r="M19" s="91"/>
      <c r="N19" s="91"/>
      <c r="O19" s="91"/>
      <c r="P19" s="91"/>
      <c r="Q19" s="91"/>
    </row>
    <row r="20" spans="2:17" s="433" customFormat="1" ht="32.450000000000003" customHeight="1">
      <c r="B20" s="455" t="s">
        <v>659</v>
      </c>
      <c r="C20" s="448" t="s">
        <v>1327</v>
      </c>
      <c r="D20" s="449"/>
    </row>
    <row r="21" spans="2:17" s="433" customFormat="1" ht="21" customHeight="1">
      <c r="B21" s="455" t="s">
        <v>365</v>
      </c>
      <c r="C21" s="363" t="s">
        <v>1014</v>
      </c>
      <c r="D21" s="449"/>
    </row>
    <row r="22" spans="2:17" s="17" customFormat="1" ht="15.75" customHeight="1">
      <c r="B22" s="163"/>
      <c r="C22" s="164"/>
      <c r="D22" s="160"/>
    </row>
    <row r="23" spans="2:17" s="17" customFormat="1" ht="23.25" customHeight="1">
      <c r="B23" s="165"/>
      <c r="C23" s="165"/>
      <c r="D23" s="160"/>
    </row>
    <row r="24" spans="2:17" s="17" customFormat="1" ht="22.5" customHeight="1">
      <c r="B24" s="116" t="s">
        <v>411</v>
      </c>
      <c r="C24" s="116"/>
      <c r="D24" s="450"/>
    </row>
    <row r="25" spans="2:17" s="2" customFormat="1" ht="15.75" customHeight="1">
      <c r="D25" s="20"/>
    </row>
    <row r="26" spans="2:17" s="2" customFormat="1" ht="42" customHeight="1">
      <c r="B26" s="1017" t="s">
        <v>703</v>
      </c>
      <c r="C26" s="1017"/>
      <c r="D26" s="1017"/>
      <c r="E26" s="1017"/>
      <c r="F26" s="1017"/>
      <c r="G26" s="1017"/>
      <c r="H26" s="1017"/>
      <c r="I26" s="1017"/>
      <c r="J26" s="1017"/>
      <c r="K26" s="1017"/>
      <c r="L26" s="1017"/>
      <c r="M26" s="1017"/>
      <c r="N26" s="599"/>
      <c r="O26" s="599"/>
      <c r="P26" s="599"/>
      <c r="Q26" s="599"/>
    </row>
    <row r="27" spans="2:17" s="2" customFormat="1" ht="15.75" customHeight="1">
      <c r="D27" s="20"/>
    </row>
    <row r="28" spans="2:17" s="17" customFormat="1" ht="44.25" customHeight="1">
      <c r="C28" s="240" t="str">
        <f>'1.  LRAMVA Summary'!R53</f>
        <v>Total</v>
      </c>
      <c r="D28" s="240" t="str">
        <f>'1.  LRAMVA Summary'!D53</f>
        <v>Residential</v>
      </c>
      <c r="E28" s="240" t="str">
        <f>'1.  LRAMVA Summary'!E53</f>
        <v>GS&lt;50 kW</v>
      </c>
      <c r="F28" s="240" t="str">
        <f>'1.  LRAMVA Summary'!F53</f>
        <v>GS 50 to 699 kW</v>
      </c>
      <c r="G28" s="240" t="str">
        <f>'1.  LRAMVA Summary'!G53</f>
        <v>GS 700 to 4,999 kW</v>
      </c>
      <c r="H28" s="240" t="str">
        <f>'1.  LRAMVA Summary'!H53</f>
        <v>Large Use</v>
      </c>
      <c r="I28" s="240" t="str">
        <f>'1.  LRAMVA Summary'!I53</f>
        <v>Street Lighting</v>
      </c>
      <c r="J28" s="240" t="str">
        <f>'1.  LRAMVA Summary'!J53</f>
        <v>Unmetered Scattered Load</v>
      </c>
      <c r="K28" s="240" t="str">
        <f>'1.  LRAMVA Summary'!K53</f>
        <v/>
      </c>
      <c r="L28" s="240" t="str">
        <f>'1.  LRAMVA Summary'!L53</f>
        <v/>
      </c>
      <c r="M28" s="240" t="str">
        <f>'1.  LRAMVA Summary'!M53</f>
        <v/>
      </c>
      <c r="N28" s="240" t="str">
        <f>'1.  LRAMVA Summary'!N53</f>
        <v/>
      </c>
      <c r="O28" s="240" t="str">
        <f>'1.  LRAMVA Summary'!O53</f>
        <v/>
      </c>
      <c r="P28" s="240" t="str">
        <f>'1.  LRAMVA Summary'!P53</f>
        <v/>
      </c>
      <c r="Q28" s="240" t="str">
        <f>'1.  LRAMVA Summary'!Q53</f>
        <v/>
      </c>
    </row>
    <row r="29" spans="2:17" s="2" customFormat="1" ht="15.75" customHeight="1">
      <c r="B29" s="80"/>
      <c r="C29" s="565"/>
      <c r="D29" s="566" t="str">
        <f>'1.  LRAMVA Summary'!D54</f>
        <v>kWh</v>
      </c>
      <c r="E29" s="566" t="str">
        <f>'1.  LRAMVA Summary'!E54</f>
        <v>kWh</v>
      </c>
      <c r="F29" s="566" t="str">
        <f>'1.  LRAMVA Summary'!F54</f>
        <v>kW</v>
      </c>
      <c r="G29" s="566" t="str">
        <f>'1.  LRAMVA Summary'!G54</f>
        <v>kW</v>
      </c>
      <c r="H29" s="566" t="str">
        <f>'1.  LRAMVA Summary'!H54</f>
        <v>kW</v>
      </c>
      <c r="I29" s="566" t="str">
        <f>'1.  LRAMVA Summary'!I54</f>
        <v>kW</v>
      </c>
      <c r="J29" s="566" t="str">
        <f>'1.  LRAMVA Summary'!J54</f>
        <v>kWh</v>
      </c>
      <c r="K29" s="566">
        <f>'1.  LRAMVA Summary'!K54</f>
        <v>0</v>
      </c>
      <c r="L29" s="566">
        <f>'1.  LRAMVA Summary'!L54</f>
        <v>0</v>
      </c>
      <c r="M29" s="566">
        <f>'1.  LRAMVA Summary'!M54</f>
        <v>0</v>
      </c>
      <c r="N29" s="566">
        <f>'1.  LRAMVA Summary'!N54</f>
        <v>0</v>
      </c>
      <c r="O29" s="566">
        <f>'1.  LRAMVA Summary'!O54</f>
        <v>0</v>
      </c>
      <c r="P29" s="566">
        <f>'1.  LRAMVA Summary'!P54</f>
        <v>0</v>
      </c>
      <c r="Q29" s="567">
        <f>'1.  LRAMVA Summary'!Q54</f>
        <v>0</v>
      </c>
    </row>
    <row r="30" spans="2:17" s="451" customFormat="1" ht="15.75" customHeight="1">
      <c r="B30" s="456" t="s">
        <v>27</v>
      </c>
      <c r="C30" s="610">
        <f>SUM(D30:Q30)</f>
        <v>0</v>
      </c>
      <c r="D30" s="457"/>
      <c r="E30" s="457"/>
      <c r="F30" s="457"/>
      <c r="G30" s="457"/>
      <c r="H30" s="457"/>
      <c r="I30" s="457"/>
      <c r="J30" s="457"/>
      <c r="K30" s="457"/>
      <c r="L30" s="457"/>
      <c r="M30" s="457"/>
      <c r="N30" s="457"/>
      <c r="O30" s="457"/>
      <c r="P30" s="457"/>
      <c r="Q30" s="447"/>
    </row>
    <row r="31" spans="2:17" s="458" customFormat="1" ht="15" customHeight="1">
      <c r="B31" s="456" t="s">
        <v>28</v>
      </c>
      <c r="C31" s="610">
        <f>SUM(D31:Q31)</f>
        <v>0</v>
      </c>
      <c r="D31" s="445"/>
      <c r="E31" s="445"/>
      <c r="F31" s="445"/>
      <c r="G31" s="445"/>
      <c r="H31" s="445"/>
      <c r="I31" s="445"/>
      <c r="J31" s="445"/>
      <c r="K31" s="447"/>
      <c r="L31" s="447"/>
      <c r="M31" s="447"/>
      <c r="N31" s="447"/>
      <c r="O31" s="447"/>
      <c r="P31" s="447"/>
      <c r="Q31" s="447"/>
    </row>
    <row r="32" spans="2:17" s="17" customFormat="1" ht="15.75" customHeight="1"/>
    <row r="33" spans="2:32" s="25" customFormat="1" ht="15.75" customHeight="1">
      <c r="B33" s="188" t="s">
        <v>448</v>
      </c>
      <c r="C33" s="189"/>
      <c r="D33" s="189">
        <f>IF(D29="kw",HLOOKUP(D29,D29:D31,3,FALSE),HLOOKUP(D29,D29:D31,2,FALSE))</f>
        <v>0</v>
      </c>
      <c r="E33" s="189">
        <f>IF(E29="kw",HLOOKUP(E29,E29:E31,3,FALSE),HLOOKUP(E29,E29:E31,2,FALSE))</f>
        <v>0</v>
      </c>
      <c r="F33" s="189">
        <f>IF(F29="kw",HLOOKUP(F29,F29:F31,3,FALSE),HLOOKUP(F29,F29:F31,2,FALSE))</f>
        <v>0</v>
      </c>
      <c r="G33" s="189">
        <f>IF(G29="kw",HLOOKUP(G29,G29:G31,3,FALSE),HLOOKUP(G29,G29:G31,2,FALSE))</f>
        <v>0</v>
      </c>
      <c r="H33" s="189">
        <f t="shared" ref="H33:Q33" si="2">IF(H29="kw",HLOOKUP(H29,H29:H31,3,FALSE),HLOOKUP(H29,H29:H31,2,FALSE))</f>
        <v>0</v>
      </c>
      <c r="I33" s="189">
        <f t="shared" si="2"/>
        <v>0</v>
      </c>
      <c r="J33" s="189">
        <f t="shared" si="2"/>
        <v>0</v>
      </c>
      <c r="K33" s="189">
        <f t="shared" si="2"/>
        <v>0</v>
      </c>
      <c r="L33" s="189">
        <f t="shared" si="2"/>
        <v>0</v>
      </c>
      <c r="M33" s="189">
        <f t="shared" si="2"/>
        <v>0</v>
      </c>
      <c r="N33" s="189">
        <f t="shared" si="2"/>
        <v>0</v>
      </c>
      <c r="O33" s="189">
        <f t="shared" si="2"/>
        <v>0</v>
      </c>
      <c r="P33" s="189">
        <f t="shared" si="2"/>
        <v>0</v>
      </c>
      <c r="Q33" s="189">
        <f t="shared" si="2"/>
        <v>0</v>
      </c>
    </row>
    <row r="34" spans="2:32" s="20" customFormat="1" ht="15.75" customHeight="1">
      <c r="B34" s="91"/>
      <c r="C34" s="91"/>
      <c r="D34" s="91"/>
      <c r="E34" s="91"/>
      <c r="F34" s="91"/>
      <c r="G34" s="91"/>
      <c r="H34" s="91"/>
      <c r="I34" s="91"/>
      <c r="J34" s="91"/>
      <c r="K34" s="91"/>
      <c r="L34" s="91"/>
      <c r="M34" s="91"/>
      <c r="N34" s="91"/>
      <c r="O34" s="91"/>
      <c r="P34" s="91"/>
      <c r="Q34" s="91"/>
    </row>
    <row r="35" spans="2:32" s="20" customFormat="1" ht="15.75" customHeight="1">
      <c r="B35" s="455" t="s">
        <v>659</v>
      </c>
      <c r="C35" s="448"/>
      <c r="D35" s="449"/>
      <c r="E35" s="91"/>
      <c r="F35" s="91"/>
      <c r="G35" s="91"/>
      <c r="H35" s="91"/>
      <c r="I35" s="91"/>
      <c r="J35" s="91"/>
      <c r="K35" s="91"/>
      <c r="L35" s="91"/>
      <c r="M35" s="91"/>
      <c r="N35" s="91"/>
      <c r="O35" s="91"/>
      <c r="P35" s="91"/>
      <c r="Q35" s="91"/>
    </row>
    <row r="36" spans="2:32" s="433" customFormat="1" ht="21" customHeight="1">
      <c r="B36" s="455" t="s">
        <v>365</v>
      </c>
      <c r="C36" s="448" t="s">
        <v>412</v>
      </c>
      <c r="D36" s="449"/>
    </row>
    <row r="37" spans="2:32" s="17" customFormat="1" ht="15.75" customHeight="1">
      <c r="B37" s="163"/>
      <c r="C37" s="164"/>
      <c r="D37" s="160"/>
      <c r="R37" s="160"/>
    </row>
    <row r="38" spans="2:32" s="17" customFormat="1" ht="15.75" customHeight="1">
      <c r="B38" s="163"/>
      <c r="C38" s="163"/>
      <c r="D38" s="160"/>
      <c r="R38" s="160"/>
    </row>
    <row r="39" spans="2:32" s="20" customFormat="1" ht="15.75">
      <c r="B39" s="116" t="s">
        <v>450</v>
      </c>
      <c r="C39" s="35"/>
      <c r="D39" s="34"/>
      <c r="E39" s="39"/>
      <c r="F39" s="40"/>
    </row>
    <row r="40" spans="2:32" s="70" customFormat="1" ht="39" customHeight="1">
      <c r="B40" s="1017" t="s">
        <v>606</v>
      </c>
      <c r="C40" s="1017"/>
      <c r="D40" s="1017"/>
      <c r="E40" s="1017"/>
      <c r="F40" s="1017"/>
      <c r="G40" s="1017"/>
      <c r="H40" s="1017"/>
      <c r="I40" s="1017"/>
      <c r="J40" s="1017"/>
      <c r="K40" s="1017"/>
      <c r="L40" s="1017"/>
      <c r="M40" s="1017"/>
      <c r="N40" s="599"/>
      <c r="O40" s="599"/>
      <c r="P40" s="599"/>
      <c r="Q40" s="599"/>
    </row>
    <row r="41" spans="2:32" s="2" customFormat="1" ht="16.5" customHeight="1">
      <c r="B41" s="10"/>
      <c r="C41" s="10"/>
      <c r="D41" s="22"/>
      <c r="E41" s="20"/>
      <c r="F41" s="20"/>
      <c r="G41" s="20"/>
      <c r="R41" s="20"/>
    </row>
    <row r="42" spans="2:32" s="17" customFormat="1" ht="56.25" customHeight="1">
      <c r="B42" s="240" t="s">
        <v>234</v>
      </c>
      <c r="C42" s="240" t="s">
        <v>603</v>
      </c>
      <c r="D42" s="240" t="str">
        <f>'1.  LRAMVA Summary'!D53</f>
        <v>Residential</v>
      </c>
      <c r="E42" s="240" t="str">
        <f>'1.  LRAMVA Summary'!E53</f>
        <v>GS&lt;50 kW</v>
      </c>
      <c r="F42" s="240" t="str">
        <f>'1.  LRAMVA Summary'!F53</f>
        <v>GS 50 to 699 kW</v>
      </c>
      <c r="G42" s="240" t="str">
        <f>'1.  LRAMVA Summary'!G53</f>
        <v>GS 700 to 4,999 kW</v>
      </c>
      <c r="H42" s="240" t="str">
        <f>'1.  LRAMVA Summary'!H53</f>
        <v>Large Use</v>
      </c>
      <c r="I42" s="240" t="str">
        <f>'1.  LRAMVA Summary'!I53</f>
        <v>Street Lighting</v>
      </c>
      <c r="J42" s="240" t="str">
        <f>'1.  LRAMVA Summary'!J53</f>
        <v>Unmetered Scattered Load</v>
      </c>
      <c r="K42" s="240" t="str">
        <f>'1.  LRAMVA Summary'!K53</f>
        <v/>
      </c>
      <c r="L42" s="240" t="str">
        <f>'1.  LRAMVA Summary'!L53</f>
        <v/>
      </c>
      <c r="M42" s="240" t="str">
        <f>'1.  LRAMVA Summary'!M53</f>
        <v/>
      </c>
      <c r="N42" s="240" t="str">
        <f>'1.  LRAMVA Summary'!N53</f>
        <v/>
      </c>
      <c r="O42" s="240" t="str">
        <f>'1.  LRAMVA Summary'!O53</f>
        <v/>
      </c>
      <c r="P42" s="240" t="str">
        <f>'1.  LRAMVA Summary'!P53</f>
        <v/>
      </c>
      <c r="Q42" s="240" t="str">
        <f>'1.  LRAMVA Summary'!Q53</f>
        <v/>
      </c>
      <c r="R42" s="190"/>
    </row>
    <row r="43" spans="2:32" s="143" customFormat="1" ht="18" customHeight="1">
      <c r="B43" s="568"/>
      <c r="C43" s="569"/>
      <c r="D43" s="570" t="str">
        <f>'1.  LRAMVA Summary'!D54</f>
        <v>kWh</v>
      </c>
      <c r="E43" s="570" t="str">
        <f>'1.  LRAMVA Summary'!E54</f>
        <v>kWh</v>
      </c>
      <c r="F43" s="570" t="str">
        <f>'1.  LRAMVA Summary'!F54</f>
        <v>kW</v>
      </c>
      <c r="G43" s="570" t="str">
        <f>'1.  LRAMVA Summary'!G54</f>
        <v>kW</v>
      </c>
      <c r="H43" s="570" t="str">
        <f>'1.  LRAMVA Summary'!H54</f>
        <v>kW</v>
      </c>
      <c r="I43" s="570" t="str">
        <f>'1.  LRAMVA Summary'!I54</f>
        <v>kW</v>
      </c>
      <c r="J43" s="570" t="str">
        <f>'1.  LRAMVA Summary'!J54</f>
        <v>kWh</v>
      </c>
      <c r="K43" s="570">
        <f>'1.  LRAMVA Summary'!K54</f>
        <v>0</v>
      </c>
      <c r="L43" s="570">
        <f>'1.  LRAMVA Summary'!L54</f>
        <v>0</v>
      </c>
      <c r="M43" s="570">
        <f>'1.  LRAMVA Summary'!M54</f>
        <v>0</v>
      </c>
      <c r="N43" s="570">
        <f>'1.  LRAMVA Summary'!N54</f>
        <v>0</v>
      </c>
      <c r="O43" s="570">
        <f>'1.  LRAMVA Summary'!O54</f>
        <v>0</v>
      </c>
      <c r="P43" s="570">
        <f>'1.  LRAMVA Summary'!P54</f>
        <v>0</v>
      </c>
      <c r="Q43" s="571">
        <f>'1.  LRAMVA Summary'!Q54</f>
        <v>0</v>
      </c>
      <c r="R43" s="166"/>
    </row>
    <row r="44" spans="2:32" s="17" customFormat="1" ht="15.75">
      <c r="B44" s="167">
        <v>2011</v>
      </c>
      <c r="C44" s="521"/>
      <c r="D44" s="187">
        <f t="shared" ref="D44:Q44" si="3">IF(ISBLANK($C$44),0,IF($C44=$D$9,HLOOKUP(D43,D14:D18,5,FALSE),HLOOKUP(D43,D29:D33,5,FALSE)))</f>
        <v>0</v>
      </c>
      <c r="E44" s="187">
        <f>IF(ISBLANK($C$44),0,IF($C44=$D$9,HLOOKUP(E43,E14:E18,5,FALSE),HLOOKUP(E43,E29:E33,5,FALSE)))</f>
        <v>0</v>
      </c>
      <c r="F44" s="187">
        <f t="shared" si="3"/>
        <v>0</v>
      </c>
      <c r="G44" s="187">
        <f t="shared" si="3"/>
        <v>0</v>
      </c>
      <c r="H44" s="187">
        <f t="shared" si="3"/>
        <v>0</v>
      </c>
      <c r="I44" s="187">
        <f t="shared" si="3"/>
        <v>0</v>
      </c>
      <c r="J44" s="187">
        <f t="shared" si="3"/>
        <v>0</v>
      </c>
      <c r="K44" s="187">
        <f t="shared" si="3"/>
        <v>0</v>
      </c>
      <c r="L44" s="187">
        <f t="shared" si="3"/>
        <v>0</v>
      </c>
      <c r="M44" s="187">
        <f t="shared" si="3"/>
        <v>0</v>
      </c>
      <c r="N44" s="187">
        <f t="shared" si="3"/>
        <v>0</v>
      </c>
      <c r="O44" s="187">
        <f t="shared" si="3"/>
        <v>0</v>
      </c>
      <c r="P44" s="187">
        <f t="shared" si="3"/>
        <v>0</v>
      </c>
      <c r="Q44" s="187">
        <f t="shared" si="3"/>
        <v>0</v>
      </c>
      <c r="R44" s="191"/>
    </row>
    <row r="45" spans="2:32" s="17" customFormat="1" ht="15.75">
      <c r="B45" s="167">
        <v>2012</v>
      </c>
      <c r="C45" s="521"/>
      <c r="D45" s="187">
        <f t="shared" ref="D45:Q45" si="4">IF(ISBLANK($C$45),0,IF($C$45=$D$9,HLOOKUP(D43,D14:D18,5,FALSE),HLOOKUP(D43,D29:D33,5,FALSE)))</f>
        <v>0</v>
      </c>
      <c r="E45" s="187">
        <f t="shared" si="4"/>
        <v>0</v>
      </c>
      <c r="F45" s="187">
        <f t="shared" si="4"/>
        <v>0</v>
      </c>
      <c r="G45" s="187">
        <f t="shared" si="4"/>
        <v>0</v>
      </c>
      <c r="H45" s="187">
        <f t="shared" si="4"/>
        <v>0</v>
      </c>
      <c r="I45" s="187">
        <f t="shared" si="4"/>
        <v>0</v>
      </c>
      <c r="J45" s="187">
        <f t="shared" si="4"/>
        <v>0</v>
      </c>
      <c r="K45" s="187">
        <f t="shared" si="4"/>
        <v>0</v>
      </c>
      <c r="L45" s="187">
        <f t="shared" si="4"/>
        <v>0</v>
      </c>
      <c r="M45" s="187">
        <f t="shared" si="4"/>
        <v>0</v>
      </c>
      <c r="N45" s="187">
        <f t="shared" si="4"/>
        <v>0</v>
      </c>
      <c r="O45" s="187">
        <f t="shared" si="4"/>
        <v>0</v>
      </c>
      <c r="P45" s="187">
        <f t="shared" si="4"/>
        <v>0</v>
      </c>
      <c r="Q45" s="187">
        <f t="shared" si="4"/>
        <v>0</v>
      </c>
      <c r="R45" s="160"/>
    </row>
    <row r="46" spans="2:32" s="17" customFormat="1" ht="15.75">
      <c r="B46" s="168">
        <v>2013</v>
      </c>
      <c r="C46" s="521"/>
      <c r="D46" s="187">
        <f t="shared" ref="D46:Q46" si="5">IF(ISBLANK($C$46),0,IF($C$46=$D$9,HLOOKUP(D43,D14:D18,5,FALSE),HLOOKUP(D43,D29:D33,5,FALSE)))</f>
        <v>0</v>
      </c>
      <c r="E46" s="187">
        <f t="shared" si="5"/>
        <v>0</v>
      </c>
      <c r="F46" s="187">
        <f t="shared" si="5"/>
        <v>0</v>
      </c>
      <c r="G46" s="187">
        <f t="shared" si="5"/>
        <v>0</v>
      </c>
      <c r="H46" s="187">
        <f t="shared" si="5"/>
        <v>0</v>
      </c>
      <c r="I46" s="187">
        <f t="shared" si="5"/>
        <v>0</v>
      </c>
      <c r="J46" s="187">
        <f t="shared" si="5"/>
        <v>0</v>
      </c>
      <c r="K46" s="187">
        <f t="shared" si="5"/>
        <v>0</v>
      </c>
      <c r="L46" s="187">
        <f t="shared" si="5"/>
        <v>0</v>
      </c>
      <c r="M46" s="187">
        <f t="shared" si="5"/>
        <v>0</v>
      </c>
      <c r="N46" s="187">
        <f t="shared" si="5"/>
        <v>0</v>
      </c>
      <c r="O46" s="187">
        <f t="shared" si="5"/>
        <v>0</v>
      </c>
      <c r="P46" s="187">
        <f t="shared" si="5"/>
        <v>0</v>
      </c>
      <c r="Q46" s="187">
        <f t="shared" si="5"/>
        <v>0</v>
      </c>
      <c r="R46" s="160"/>
    </row>
    <row r="47" spans="2:32" s="17" customFormat="1" ht="15.75">
      <c r="B47" s="168">
        <v>2014</v>
      </c>
      <c r="C47" s="521"/>
      <c r="D47" s="187">
        <f t="shared" ref="D47:Q47" si="6">IF(ISBLANK($C$47),0,IF($C$47=$D$9,HLOOKUP(D43,D14:D18,5,FALSE),HLOOKUP(D43,D29:D33,5,FALSE)))</f>
        <v>0</v>
      </c>
      <c r="E47" s="187">
        <f t="shared" si="6"/>
        <v>0</v>
      </c>
      <c r="F47" s="187">
        <f t="shared" si="6"/>
        <v>0</v>
      </c>
      <c r="G47" s="187">
        <f t="shared" si="6"/>
        <v>0</v>
      </c>
      <c r="H47" s="187">
        <f t="shared" si="6"/>
        <v>0</v>
      </c>
      <c r="I47" s="187">
        <f t="shared" si="6"/>
        <v>0</v>
      </c>
      <c r="J47" s="187">
        <f t="shared" si="6"/>
        <v>0</v>
      </c>
      <c r="K47" s="187">
        <f t="shared" si="6"/>
        <v>0</v>
      </c>
      <c r="L47" s="187">
        <f t="shared" si="6"/>
        <v>0</v>
      </c>
      <c r="M47" s="187">
        <f t="shared" si="6"/>
        <v>0</v>
      </c>
      <c r="N47" s="187">
        <f t="shared" si="6"/>
        <v>0</v>
      </c>
      <c r="O47" s="187">
        <f t="shared" si="6"/>
        <v>0</v>
      </c>
      <c r="P47" s="187">
        <f t="shared" si="6"/>
        <v>0</v>
      </c>
      <c r="Q47" s="187">
        <f t="shared" si="6"/>
        <v>0</v>
      </c>
      <c r="R47" s="160"/>
    </row>
    <row r="48" spans="2:32" s="17" customFormat="1" ht="15.75">
      <c r="B48" s="168">
        <v>2015</v>
      </c>
      <c r="C48" s="521"/>
      <c r="D48" s="187">
        <f t="shared" ref="D48:Q48" si="7">IF(ISBLANK($C$48),0,IF($C$48=$D$9,HLOOKUP(D43,D14:D18,5,FALSE),HLOOKUP(D43,D29:D33,5,FALSE)))</f>
        <v>0</v>
      </c>
      <c r="E48" s="187">
        <f t="shared" si="7"/>
        <v>0</v>
      </c>
      <c r="F48" s="187">
        <f t="shared" si="7"/>
        <v>0</v>
      </c>
      <c r="G48" s="187">
        <f t="shared" si="7"/>
        <v>0</v>
      </c>
      <c r="H48" s="187">
        <f t="shared" si="7"/>
        <v>0</v>
      </c>
      <c r="I48" s="187">
        <f t="shared" si="7"/>
        <v>0</v>
      </c>
      <c r="J48" s="187">
        <f t="shared" si="7"/>
        <v>0</v>
      </c>
      <c r="K48" s="187">
        <f t="shared" si="7"/>
        <v>0</v>
      </c>
      <c r="L48" s="187">
        <f t="shared" si="7"/>
        <v>0</v>
      </c>
      <c r="M48" s="187">
        <f t="shared" si="7"/>
        <v>0</v>
      </c>
      <c r="N48" s="187">
        <f t="shared" si="7"/>
        <v>0</v>
      </c>
      <c r="O48" s="187">
        <f t="shared" si="7"/>
        <v>0</v>
      </c>
      <c r="P48" s="187">
        <f t="shared" si="7"/>
        <v>0</v>
      </c>
      <c r="Q48" s="187">
        <f t="shared" si="7"/>
        <v>0</v>
      </c>
      <c r="R48" s="160"/>
      <c r="AF48" s="160"/>
    </row>
    <row r="49" spans="2:32" s="17" customFormat="1" ht="15.75">
      <c r="B49" s="168">
        <v>2016</v>
      </c>
      <c r="C49" s="521"/>
      <c r="D49" s="187">
        <f t="shared" ref="D49:Q49" si="8">IF(ISBLANK($C$49),0,IF($C$49=$D$9,HLOOKUP(D43,D14:D18,5,FALSE),HLOOKUP(D43,D29:D33,5,FALSE)))</f>
        <v>0</v>
      </c>
      <c r="E49" s="187">
        <f t="shared" si="8"/>
        <v>0</v>
      </c>
      <c r="F49" s="187">
        <f t="shared" si="8"/>
        <v>0</v>
      </c>
      <c r="G49" s="187">
        <f t="shared" si="8"/>
        <v>0</v>
      </c>
      <c r="H49" s="187">
        <f t="shared" si="8"/>
        <v>0</v>
      </c>
      <c r="I49" s="187">
        <f t="shared" si="8"/>
        <v>0</v>
      </c>
      <c r="J49" s="187">
        <f t="shared" si="8"/>
        <v>0</v>
      </c>
      <c r="K49" s="187">
        <f t="shared" si="8"/>
        <v>0</v>
      </c>
      <c r="L49" s="187">
        <f t="shared" si="8"/>
        <v>0</v>
      </c>
      <c r="M49" s="187">
        <f t="shared" si="8"/>
        <v>0</v>
      </c>
      <c r="N49" s="187">
        <f t="shared" si="8"/>
        <v>0</v>
      </c>
      <c r="O49" s="187">
        <f t="shared" si="8"/>
        <v>0</v>
      </c>
      <c r="P49" s="187">
        <f t="shared" si="8"/>
        <v>0</v>
      </c>
      <c r="Q49" s="187">
        <f t="shared" si="8"/>
        <v>0</v>
      </c>
      <c r="R49" s="160"/>
      <c r="AF49" s="160"/>
    </row>
    <row r="50" spans="2:32" s="17" customFormat="1" ht="15.75">
      <c r="B50" s="168">
        <v>2017</v>
      </c>
      <c r="C50" s="521"/>
      <c r="D50" s="187">
        <f t="shared" ref="D50:I50" si="9">IF(ISBLANK($C$50),0,IF($C$50=$D$9,HLOOKUP(D43,D14:D18,5,FALSE),HLOOKUP(D43,D29:D33,5,FALSE)))</f>
        <v>0</v>
      </c>
      <c r="E50" s="187">
        <f t="shared" si="9"/>
        <v>0</v>
      </c>
      <c r="F50" s="187">
        <f t="shared" si="9"/>
        <v>0</v>
      </c>
      <c r="G50" s="187">
        <f t="shared" si="9"/>
        <v>0</v>
      </c>
      <c r="H50" s="187">
        <f t="shared" si="9"/>
        <v>0</v>
      </c>
      <c r="I50" s="187">
        <f t="shared" si="9"/>
        <v>0</v>
      </c>
      <c r="J50" s="187">
        <f t="shared" ref="J50:Q50" si="10">IF(ISBLANK($C$50),0,IF($C$50=$D$9,HLOOKUP(J43,J14:J18,5,FALSE),HLOOKUP(J43,J29:J33,5,FALSE)))</f>
        <v>0</v>
      </c>
      <c r="K50" s="187">
        <f t="shared" si="10"/>
        <v>0</v>
      </c>
      <c r="L50" s="187">
        <f t="shared" si="10"/>
        <v>0</v>
      </c>
      <c r="M50" s="187">
        <f t="shared" si="10"/>
        <v>0</v>
      </c>
      <c r="N50" s="187">
        <f t="shared" si="10"/>
        <v>0</v>
      </c>
      <c r="O50" s="187">
        <f t="shared" si="10"/>
        <v>0</v>
      </c>
      <c r="P50" s="187">
        <f t="shared" si="10"/>
        <v>0</v>
      </c>
      <c r="Q50" s="187">
        <f t="shared" si="10"/>
        <v>0</v>
      </c>
      <c r="R50" s="160"/>
      <c r="AF50" s="160"/>
    </row>
    <row r="51" spans="2:32" s="17" customFormat="1" ht="15.75">
      <c r="B51" s="168">
        <v>2018</v>
      </c>
      <c r="C51" s="521"/>
      <c r="D51" s="187">
        <f>IF(ISBLANK($C$51),0,IF($C$51=$D$9,HLOOKUP(D43,D14:D18,5,FALSE),HLOOKUP(D43,D29:D33,5,FALSE)))</f>
        <v>0</v>
      </c>
      <c r="E51" s="187">
        <f t="shared" ref="E51:Q51" si="11">IF(ISBLANK($C$51),0,IF($C$51=$D$9,HLOOKUP(E43,E14:E18,5,FALSE),HLOOKUP(E43,E29:E33,5,FALSE)))</f>
        <v>0</v>
      </c>
      <c r="F51" s="187">
        <f t="shared" si="11"/>
        <v>0</v>
      </c>
      <c r="G51" s="187">
        <f t="shared" si="11"/>
        <v>0</v>
      </c>
      <c r="H51" s="187">
        <f t="shared" si="11"/>
        <v>0</v>
      </c>
      <c r="I51" s="187">
        <f t="shared" si="11"/>
        <v>0</v>
      </c>
      <c r="J51" s="187">
        <f t="shared" si="11"/>
        <v>0</v>
      </c>
      <c r="K51" s="187">
        <f t="shared" si="11"/>
        <v>0</v>
      </c>
      <c r="L51" s="187">
        <f t="shared" si="11"/>
        <v>0</v>
      </c>
      <c r="M51" s="187">
        <f t="shared" si="11"/>
        <v>0</v>
      </c>
      <c r="N51" s="187">
        <f t="shared" si="11"/>
        <v>0</v>
      </c>
      <c r="O51" s="187">
        <f t="shared" si="11"/>
        <v>0</v>
      </c>
      <c r="P51" s="187">
        <f t="shared" si="11"/>
        <v>0</v>
      </c>
      <c r="Q51" s="187">
        <f t="shared" si="11"/>
        <v>0</v>
      </c>
      <c r="R51" s="160"/>
      <c r="AF51" s="160"/>
    </row>
    <row r="52" spans="2:32" s="17" customFormat="1" ht="15.75">
      <c r="B52" s="168">
        <v>2019</v>
      </c>
      <c r="C52" s="521"/>
      <c r="D52" s="187">
        <f>IF(ISBLANK($C$52),0,IF($C$52=$D$9,HLOOKUP(D43,D14:D18,5,FALSE),HLOOKUP(D43,D29:D33,5,FALSE)))</f>
        <v>0</v>
      </c>
      <c r="E52" s="187">
        <f t="shared" ref="E52:Q52" si="12">IF(ISBLANK($C$52),0,IF($C$52=$D$9,HLOOKUP(E43,E14:E18,5,FALSE),HLOOKUP(E43,E29:E33,5,FALSE)))</f>
        <v>0</v>
      </c>
      <c r="F52" s="187">
        <f t="shared" si="12"/>
        <v>0</v>
      </c>
      <c r="G52" s="187">
        <f t="shared" si="12"/>
        <v>0</v>
      </c>
      <c r="H52" s="187">
        <f t="shared" si="12"/>
        <v>0</v>
      </c>
      <c r="I52" s="187">
        <f t="shared" si="12"/>
        <v>0</v>
      </c>
      <c r="J52" s="187">
        <f t="shared" si="12"/>
        <v>0</v>
      </c>
      <c r="K52" s="187">
        <f t="shared" si="12"/>
        <v>0</v>
      </c>
      <c r="L52" s="187">
        <f t="shared" si="12"/>
        <v>0</v>
      </c>
      <c r="M52" s="187">
        <f t="shared" si="12"/>
        <v>0</v>
      </c>
      <c r="N52" s="187">
        <f t="shared" si="12"/>
        <v>0</v>
      </c>
      <c r="O52" s="187">
        <f t="shared" si="12"/>
        <v>0</v>
      </c>
      <c r="P52" s="187">
        <f t="shared" si="12"/>
        <v>0</v>
      </c>
      <c r="Q52" s="187">
        <f t="shared" si="12"/>
        <v>0</v>
      </c>
      <c r="R52" s="160"/>
      <c r="AF52" s="160"/>
    </row>
    <row r="53" spans="2:32" s="17" customFormat="1" ht="15.75">
      <c r="B53" s="168">
        <v>2020</v>
      </c>
      <c r="C53" s="521">
        <v>2015</v>
      </c>
      <c r="D53" s="187">
        <f>IF(ISBLANK($C$53),0,IF($C$53=$D$9,HLOOKUP(D43,D14:D18,5,FALSE),HLOOKUP(D43,D29:D33,5,FALSE)))</f>
        <v>12486004.890170673</v>
      </c>
      <c r="E53" s="187">
        <f t="shared" ref="E53:Q53" si="13">IF(ISBLANK($C$53),0,IF($C$53=$D$9,HLOOKUP(E43,E14:E18,5,FALSE),HLOOKUP(E43,E29:E33,5,FALSE)))</f>
        <v>1448724.3074137308</v>
      </c>
      <c r="F53" s="187">
        <f t="shared" si="13"/>
        <v>64525.781647566444</v>
      </c>
      <c r="G53" s="187">
        <f t="shared" si="13"/>
        <v>35242.11041397263</v>
      </c>
      <c r="H53" s="187">
        <f t="shared" si="13"/>
        <v>0</v>
      </c>
      <c r="I53" s="187">
        <f t="shared" si="13"/>
        <v>0</v>
      </c>
      <c r="J53" s="187">
        <f t="shared" si="13"/>
        <v>0</v>
      </c>
      <c r="K53" s="187">
        <f t="shared" si="13"/>
        <v>0</v>
      </c>
      <c r="L53" s="187">
        <f t="shared" si="13"/>
        <v>0</v>
      </c>
      <c r="M53" s="187">
        <f t="shared" si="13"/>
        <v>0</v>
      </c>
      <c r="N53" s="187">
        <f t="shared" si="13"/>
        <v>0</v>
      </c>
      <c r="O53" s="187">
        <f t="shared" si="13"/>
        <v>0</v>
      </c>
      <c r="P53" s="187">
        <f t="shared" si="13"/>
        <v>0</v>
      </c>
      <c r="Q53" s="187">
        <f t="shared" si="13"/>
        <v>0</v>
      </c>
      <c r="R53" s="160"/>
      <c r="AF53" s="160"/>
    </row>
    <row r="54" spans="2:32" s="17" customFormat="1" ht="15.75">
      <c r="B54" s="168">
        <v>2021</v>
      </c>
      <c r="C54" s="521">
        <v>2015</v>
      </c>
      <c r="D54" s="187">
        <f>IF(ISBLANK($C$54),0,IF($C$54=$D$9,HLOOKUP(D43,D14:D18,5,FALSE),HLOOKUP(D43,D29:D33,5,FALSE)))</f>
        <v>12486004.890170673</v>
      </c>
      <c r="E54" s="187">
        <f>IF(ISBLANK($C$54),0,IF($C$54=$D$9,HLOOKUP(E43,E14:E18,5,FALSE),HLOOKUP(E43,E29:E33,5,FALSE)))</f>
        <v>1448724.3074137308</v>
      </c>
      <c r="F54" s="187">
        <f>IF(ISBLANK($C$54),0,IF($C$54=$D$9,HLOOKUP(F43,F14:F18,5,FALSE),HLOOKUP(F43,F29:F33,5,FALSE)))</f>
        <v>64525.781647566444</v>
      </c>
      <c r="G54" s="187">
        <f>IF(ISBLANK($C$54),0,IF($C$54=$D$9,HLOOKUP(G43,G14:G18,5,FALSE),HLOOKUP(G43,G29:G33,5,FALSE)))</f>
        <v>35242.11041397263</v>
      </c>
      <c r="H54" s="187">
        <f t="shared" ref="H54:Q54" si="14">IF(ISBLANK($C$54),0,IF($C$54=$D$9,HLOOKUP(H43,H14:H18,5,FALSE),HLOOKUP(H43,H29:H33,5,FALSE)))</f>
        <v>0</v>
      </c>
      <c r="I54" s="187">
        <f t="shared" si="14"/>
        <v>0</v>
      </c>
      <c r="J54" s="187">
        <f t="shared" si="14"/>
        <v>0</v>
      </c>
      <c r="K54" s="187">
        <f t="shared" si="14"/>
        <v>0</v>
      </c>
      <c r="L54" s="187">
        <f t="shared" si="14"/>
        <v>0</v>
      </c>
      <c r="M54" s="187">
        <f t="shared" si="14"/>
        <v>0</v>
      </c>
      <c r="N54" s="187">
        <f t="shared" si="14"/>
        <v>0</v>
      </c>
      <c r="O54" s="187">
        <f t="shared" si="14"/>
        <v>0</v>
      </c>
      <c r="P54" s="187">
        <f t="shared" si="14"/>
        <v>0</v>
      </c>
      <c r="Q54" s="187">
        <f t="shared" si="14"/>
        <v>0</v>
      </c>
      <c r="R54" s="160"/>
      <c r="AF54" s="160"/>
    </row>
    <row r="55" spans="2:32" s="17" customFormat="1" ht="15.75">
      <c r="B55" s="168">
        <v>2022</v>
      </c>
      <c r="C55" s="521"/>
      <c r="D55" s="187">
        <f>IF(ISBLANK($C$55),0,IF($C$55=$D$9,HLOOKUP(D43,D14:D18,5,FALSE),HLOOKUP(D43,D29:D33,5,FALSE)))</f>
        <v>0</v>
      </c>
      <c r="E55" s="187">
        <f>IF(ISBLANK($C$55),0,IF($C$55=$D$9,HLOOKUP(E43,E14:E18,5,FALSE),HLOOKUP(E43,E29:E33,5,FALSE)))</f>
        <v>0</v>
      </c>
      <c r="F55" s="187">
        <f>IF(ISBLANK($C$55),0,IF($C$55=$D$9,HLOOKUP(F43,F14:F18,5,FALSE),HLOOKUP(F43,F29:F33,5,FALSE)))</f>
        <v>0</v>
      </c>
      <c r="G55" s="187">
        <f t="shared" ref="G55:Q55" si="15">IF(ISBLANK($C$55),0,IF($C$55=$D$9,HLOOKUP(G43,G14:G18,5,FALSE),HLOOKUP(G43,G29:G33,5,FALSE)))</f>
        <v>0</v>
      </c>
      <c r="H55" s="187">
        <f t="shared" si="15"/>
        <v>0</v>
      </c>
      <c r="I55" s="187">
        <f t="shared" si="15"/>
        <v>0</v>
      </c>
      <c r="J55" s="187">
        <f>IF(ISBLANK($C$55),0,IF($C$55=$D$9,HLOOKUP(J43,J14:J18,5,FALSE),HLOOKUP(J43,J29:J33,5,FALSE)))</f>
        <v>0</v>
      </c>
      <c r="K55" s="187">
        <f t="shared" si="15"/>
        <v>0</v>
      </c>
      <c r="L55" s="187">
        <f t="shared" si="15"/>
        <v>0</v>
      </c>
      <c r="M55" s="187">
        <f t="shared" si="15"/>
        <v>0</v>
      </c>
      <c r="N55" s="187">
        <f t="shared" si="15"/>
        <v>0</v>
      </c>
      <c r="O55" s="187">
        <f t="shared" si="15"/>
        <v>0</v>
      </c>
      <c r="P55" s="187">
        <f t="shared" si="15"/>
        <v>0</v>
      </c>
      <c r="Q55" s="187">
        <f t="shared" si="15"/>
        <v>0</v>
      </c>
      <c r="R55" s="160"/>
      <c r="AF55" s="160"/>
    </row>
    <row r="56" spans="2:32" s="17" customFormat="1" ht="15.75">
      <c r="B56" s="168">
        <v>2023</v>
      </c>
      <c r="C56" s="521"/>
      <c r="D56" s="187">
        <f>IF(ISBLANK($C$56),0,IF($C$56=$D$9,HLOOKUP(D43,D14:D18,5,FALSE),HLOOKUP(D43,D29:D33,5,FALSE)))</f>
        <v>0</v>
      </c>
      <c r="E56" s="187">
        <f t="shared" ref="E56:Q56" si="16">IF(ISBLANK($C$56),0,IF($C$56=$D$9,HLOOKUP(E43,E14:E18,5,FALSE),HLOOKUP(E43,E29:E33,5,FALSE)))</f>
        <v>0</v>
      </c>
      <c r="F56" s="187">
        <f t="shared" si="16"/>
        <v>0</v>
      </c>
      <c r="G56" s="187">
        <f t="shared" si="16"/>
        <v>0</v>
      </c>
      <c r="H56" s="187">
        <f t="shared" si="16"/>
        <v>0</v>
      </c>
      <c r="I56" s="187">
        <f t="shared" si="16"/>
        <v>0</v>
      </c>
      <c r="J56" s="187">
        <f t="shared" si="16"/>
        <v>0</v>
      </c>
      <c r="K56" s="187">
        <f>IF(ISBLANK($C$56),0,IF($C$56=$D$9,HLOOKUP(K43,K14:K18,5,FALSE),HLOOKUP(K43,K29:K33,5,FALSE)))</f>
        <v>0</v>
      </c>
      <c r="L56" s="187">
        <f t="shared" si="16"/>
        <v>0</v>
      </c>
      <c r="M56" s="187">
        <f t="shared" si="16"/>
        <v>0</v>
      </c>
      <c r="N56" s="187">
        <f t="shared" si="16"/>
        <v>0</v>
      </c>
      <c r="O56" s="187">
        <f t="shared" si="16"/>
        <v>0</v>
      </c>
      <c r="P56" s="187">
        <f t="shared" si="16"/>
        <v>0</v>
      </c>
      <c r="Q56" s="187">
        <f t="shared" si="16"/>
        <v>0</v>
      </c>
      <c r="R56" s="160"/>
      <c r="AF56" s="160"/>
    </row>
    <row r="57" spans="2:32" s="17" customFormat="1" ht="15.75">
      <c r="B57" s="168">
        <v>2024</v>
      </c>
      <c r="C57" s="521"/>
      <c r="D57" s="187">
        <f>IF(ISBLANK($C$57),0,IF($C$57=$D$9,HLOOKUP(D43,D14:D18,5,FALSE),HLOOKUP(D43,D29:D33,5,FALSE)))</f>
        <v>0</v>
      </c>
      <c r="E57" s="187">
        <f t="shared" ref="E57:Q57" si="17">IF(ISBLANK($C$57),0,IF($C$57=$D$9,HLOOKUP(E43,E14:E18,5,FALSE),HLOOKUP(E43,E29:E33,5,FALSE)))</f>
        <v>0</v>
      </c>
      <c r="F57" s="187">
        <f t="shared" si="17"/>
        <v>0</v>
      </c>
      <c r="G57" s="187">
        <f>IF(ISBLANK($C$57),0,IF($C$57=$D$9,HLOOKUP(G43,G14:G18,5,FALSE),HLOOKUP(G43,G29:G33,5,FALSE)))</f>
        <v>0</v>
      </c>
      <c r="H57" s="187">
        <f t="shared" si="17"/>
        <v>0</v>
      </c>
      <c r="I57" s="187">
        <f t="shared" si="17"/>
        <v>0</v>
      </c>
      <c r="J57" s="187">
        <f t="shared" si="17"/>
        <v>0</v>
      </c>
      <c r="K57" s="187">
        <f t="shared" si="17"/>
        <v>0</v>
      </c>
      <c r="L57" s="187">
        <f t="shared" si="17"/>
        <v>0</v>
      </c>
      <c r="M57" s="187">
        <f t="shared" si="17"/>
        <v>0</v>
      </c>
      <c r="N57" s="187">
        <f t="shared" si="17"/>
        <v>0</v>
      </c>
      <c r="O57" s="187">
        <f t="shared" si="17"/>
        <v>0</v>
      </c>
      <c r="P57" s="187">
        <f t="shared" si="17"/>
        <v>0</v>
      </c>
      <c r="Q57" s="187">
        <f t="shared" si="17"/>
        <v>0</v>
      </c>
      <c r="R57" s="160"/>
      <c r="AF57" s="160"/>
    </row>
    <row r="58" spans="2:32" s="17" customFormat="1" ht="15.75">
      <c r="B58" s="168">
        <v>2025</v>
      </c>
      <c r="C58" s="521"/>
      <c r="D58" s="187">
        <f>IF(ISBLANK($C$58),0,IF($C$58=$D$9,HLOOKUP(D43,D14:D18,5,FALSE),HLOOKUP(D43,D29:D33,5,FALSE)))</f>
        <v>0</v>
      </c>
      <c r="E58" s="187">
        <f t="shared" ref="E58:Q58" si="18">IF(ISBLANK($C$58),0,IF($C$58=$D$9,HLOOKUP(E43,E14:E18,5,FALSE),HLOOKUP(E43,E29:E33,5,FALSE)))</f>
        <v>0</v>
      </c>
      <c r="F58" s="187">
        <f t="shared" si="18"/>
        <v>0</v>
      </c>
      <c r="G58" s="187">
        <f t="shared" si="18"/>
        <v>0</v>
      </c>
      <c r="H58" s="187">
        <f t="shared" si="18"/>
        <v>0</v>
      </c>
      <c r="I58" s="187">
        <f t="shared" si="18"/>
        <v>0</v>
      </c>
      <c r="J58" s="187">
        <f t="shared" si="18"/>
        <v>0</v>
      </c>
      <c r="K58" s="187">
        <f t="shared" si="18"/>
        <v>0</v>
      </c>
      <c r="L58" s="187">
        <f t="shared" si="18"/>
        <v>0</v>
      </c>
      <c r="M58" s="187">
        <f t="shared" si="18"/>
        <v>0</v>
      </c>
      <c r="N58" s="187">
        <f t="shared" si="18"/>
        <v>0</v>
      </c>
      <c r="O58" s="187">
        <f t="shared" si="18"/>
        <v>0</v>
      </c>
      <c r="P58" s="187">
        <f t="shared" si="18"/>
        <v>0</v>
      </c>
      <c r="Q58" s="187">
        <f t="shared" si="18"/>
        <v>0</v>
      </c>
      <c r="R58" s="160"/>
      <c r="AF58" s="160"/>
    </row>
    <row r="59" spans="2:32" s="17" customFormat="1" ht="15.75">
      <c r="B59" s="168">
        <v>2026</v>
      </c>
      <c r="C59" s="521"/>
      <c r="D59" s="187">
        <f>IF(ISBLANK($C$59),0,IF($C$59=$D$9,HLOOKUP(D43,D14:D18,5,FALSE),HLOOKUP(D43,D29:D33,5,FALSE)))</f>
        <v>0</v>
      </c>
      <c r="E59" s="187">
        <f t="shared" ref="E59:Q59" si="19">IF(ISBLANK($C$59),0,IF($C$59=$D$9,HLOOKUP(E43,E14:E18,5,FALSE),HLOOKUP(E43,E29:E33,5,FALSE)))</f>
        <v>0</v>
      </c>
      <c r="F59" s="187">
        <f>IF(ISBLANK($C$59),0,IF($C$59=$D$9,HLOOKUP(F43,F14:F18,5,FALSE),HLOOKUP(F43,F29:F33,5,FALSE)))</f>
        <v>0</v>
      </c>
      <c r="G59" s="187">
        <f t="shared" si="19"/>
        <v>0</v>
      </c>
      <c r="H59" s="187">
        <f>IF(ISBLANK($C$59),0,IF($C$59=$D$9,HLOOKUP(H43,H14:H18,5,FALSE),HLOOKUP(H43,H29:H33,5,FALSE)))</f>
        <v>0</v>
      </c>
      <c r="I59" s="187">
        <f t="shared" si="19"/>
        <v>0</v>
      </c>
      <c r="J59" s="187">
        <f t="shared" si="19"/>
        <v>0</v>
      </c>
      <c r="K59" s="187">
        <f t="shared" si="19"/>
        <v>0</v>
      </c>
      <c r="L59" s="187">
        <f t="shared" si="19"/>
        <v>0</v>
      </c>
      <c r="M59" s="187">
        <f t="shared" si="19"/>
        <v>0</v>
      </c>
      <c r="N59" s="187">
        <f t="shared" si="19"/>
        <v>0</v>
      </c>
      <c r="O59" s="187">
        <f t="shared" si="19"/>
        <v>0</v>
      </c>
      <c r="P59" s="187">
        <f t="shared" si="19"/>
        <v>0</v>
      </c>
      <c r="Q59" s="187">
        <f t="shared" si="19"/>
        <v>0</v>
      </c>
      <c r="R59" s="160"/>
      <c r="AF59" s="160"/>
    </row>
    <row r="60" spans="2:32" s="17" customFormat="1" ht="15.75">
      <c r="B60" s="168">
        <v>2027</v>
      </c>
      <c r="C60" s="521"/>
      <c r="D60" s="187">
        <f>IF(ISBLANK($C$60),0,IF($C$60=$D$9,HLOOKUP(D43,D14:D18,5,FALSE),HLOOKUP(D43,D29:D33,5,FALSE)))</f>
        <v>0</v>
      </c>
      <c r="E60" s="187">
        <f t="shared" ref="E60:Q60" si="20">IF(ISBLANK($C$60),0,IF($C$60=$D$9,HLOOKUP(E43,E14:E18,5,FALSE),HLOOKUP(E43,E29:E33,5,FALSE)))</f>
        <v>0</v>
      </c>
      <c r="F60" s="187">
        <f t="shared" si="20"/>
        <v>0</v>
      </c>
      <c r="G60" s="187">
        <f t="shared" si="20"/>
        <v>0</v>
      </c>
      <c r="H60" s="187">
        <f t="shared" si="20"/>
        <v>0</v>
      </c>
      <c r="I60" s="187">
        <f>IF(ISBLANK($C$60),0,IF($C$60=$D$9,HLOOKUP(I43,I14:I18,5,FALSE),HLOOKUP(I43,I29:I33,5,FALSE)))</f>
        <v>0</v>
      </c>
      <c r="J60" s="187">
        <f t="shared" si="20"/>
        <v>0</v>
      </c>
      <c r="K60" s="187">
        <f t="shared" si="20"/>
        <v>0</v>
      </c>
      <c r="L60" s="187">
        <f t="shared" si="20"/>
        <v>0</v>
      </c>
      <c r="M60" s="187">
        <f t="shared" si="20"/>
        <v>0</v>
      </c>
      <c r="N60" s="187">
        <f t="shared" si="20"/>
        <v>0</v>
      </c>
      <c r="O60" s="187">
        <f t="shared" si="20"/>
        <v>0</v>
      </c>
      <c r="P60" s="187">
        <f t="shared" si="20"/>
        <v>0</v>
      </c>
      <c r="Q60" s="187">
        <f t="shared" si="20"/>
        <v>0</v>
      </c>
      <c r="R60" s="160"/>
      <c r="AF60" s="160"/>
    </row>
    <row r="61" spans="2:32" s="433" customFormat="1" ht="21" customHeight="1">
      <c r="B61" s="448" t="s">
        <v>533</v>
      </c>
      <c r="C61" s="459"/>
      <c r="D61" s="460"/>
      <c r="E61" s="461"/>
      <c r="F61" s="461"/>
      <c r="G61" s="461"/>
      <c r="H61" s="461"/>
      <c r="I61" s="461"/>
      <c r="J61" s="461"/>
      <c r="K61" s="461"/>
      <c r="L61" s="461"/>
      <c r="M61" s="461"/>
      <c r="N61" s="461"/>
      <c r="O61" s="461"/>
      <c r="P61" s="461"/>
      <c r="Q61" s="460"/>
      <c r="R61" s="452"/>
    </row>
    <row r="62" spans="2:32" s="17" customFormat="1" ht="15.75" customHeight="1">
      <c r="B62" s="165"/>
      <c r="C62" s="165"/>
      <c r="D62" s="160"/>
    </row>
    <row r="63" spans="2:32" s="17" customFormat="1" ht="15.75" customHeight="1">
      <c r="B63" s="165"/>
      <c r="C63" s="165"/>
      <c r="D63" s="160"/>
    </row>
    <row r="64" spans="2:32" s="2" customFormat="1" ht="15.75" customHeight="1">
      <c r="B64" s="80"/>
      <c r="C64" s="80"/>
      <c r="D64" s="20"/>
    </row>
    <row r="65" spans="2:4" s="2" customFormat="1" ht="15.75" customHeight="1">
      <c r="B65" s="80"/>
      <c r="C65" s="80"/>
      <c r="D65" s="20"/>
    </row>
    <row r="66" spans="2:4" s="2" customFormat="1" ht="15.75" customHeight="1">
      <c r="B66" s="80"/>
      <c r="C66" s="80"/>
      <c r="D66" s="20"/>
    </row>
    <row r="67" spans="2:4" s="2" customFormat="1" ht="15.75" customHeight="1">
      <c r="B67" s="80"/>
      <c r="C67" s="80"/>
      <c r="D67" s="20"/>
    </row>
    <row r="68" spans="2:4" s="2" customFormat="1" ht="15.75" customHeight="1">
      <c r="B68" s="80"/>
      <c r="C68" s="80"/>
      <c r="D68" s="20"/>
    </row>
    <row r="69" spans="2:4" s="2" customFormat="1" ht="15.75" customHeight="1">
      <c r="B69" s="80"/>
      <c r="C69" s="80"/>
      <c r="D69" s="20"/>
    </row>
    <row r="70" spans="2:4" s="9" customFormat="1">
      <c r="B70" s="26"/>
      <c r="C70" s="26"/>
    </row>
    <row r="71" spans="2:4" s="9" customFormat="1">
      <c r="B71" s="26"/>
      <c r="C71" s="26"/>
    </row>
    <row r="72" spans="2:4" s="9" customFormat="1">
      <c r="B72" s="26"/>
      <c r="C72" s="26"/>
    </row>
    <row r="73" spans="2:4" s="9" customFormat="1">
      <c r="B73" s="26"/>
      <c r="C73" s="26"/>
    </row>
    <row r="74" spans="2:4" s="9" customFormat="1">
      <c r="B74" s="26"/>
      <c r="C74" s="26"/>
    </row>
    <row r="75" spans="2:4" s="9" customFormat="1">
      <c r="B75" s="26"/>
      <c r="C75" s="26"/>
    </row>
    <row r="76" spans="2:4" s="9" customFormat="1">
      <c r="B76" s="26"/>
      <c r="C76" s="26"/>
    </row>
    <row r="77" spans="2:4" s="9" customFormat="1">
      <c r="B77" s="26"/>
      <c r="C77" s="26"/>
    </row>
    <row r="78" spans="2:4" s="9" customFormat="1">
      <c r="B78" s="26"/>
      <c r="C78" s="26"/>
    </row>
    <row r="79" spans="2:4" s="9" customFormat="1">
      <c r="B79" s="26"/>
      <c r="C79" s="26"/>
    </row>
    <row r="80" spans="2:4" s="9" customFormat="1">
      <c r="B80" s="26"/>
      <c r="C80" s="26"/>
    </row>
    <row r="81" spans="2:3" s="9" customFormat="1">
      <c r="B81" s="26"/>
      <c r="C81" s="26"/>
    </row>
    <row r="82" spans="2:3" s="9" customFormat="1">
      <c r="B82" s="26"/>
      <c r="C82" s="26"/>
    </row>
    <row r="83" spans="2:3" s="9" customFormat="1">
      <c r="B83" s="26"/>
      <c r="C83" s="26"/>
    </row>
    <row r="84" spans="2:3" s="9" customFormat="1">
      <c r="B84" s="26"/>
      <c r="C84" s="26"/>
    </row>
    <row r="85" spans="2:3" s="9" customFormat="1">
      <c r="B85" s="26"/>
      <c r="C85" s="26"/>
    </row>
    <row r="86" spans="2:3" s="9" customFormat="1">
      <c r="B86" s="26"/>
      <c r="C86" s="26"/>
    </row>
    <row r="87" spans="2:3" s="9" customFormat="1">
      <c r="B87" s="26"/>
      <c r="C87" s="26"/>
    </row>
    <row r="88" spans="2:3" s="9" customFormat="1">
      <c r="B88" s="26"/>
      <c r="C88" s="26"/>
    </row>
    <row r="89" spans="2:3" s="9" customFormat="1">
      <c r="B89" s="26"/>
      <c r="C89" s="26"/>
    </row>
    <row r="90" spans="2:3" s="9" customFormat="1">
      <c r="B90" s="26"/>
      <c r="C90" s="26"/>
    </row>
    <row r="91" spans="2:3" s="9" customFormat="1">
      <c r="B91" s="26"/>
      <c r="C91" s="26"/>
    </row>
    <row r="92" spans="2:3" s="9" customFormat="1">
      <c r="B92" s="26"/>
      <c r="C92" s="26"/>
    </row>
    <row r="93" spans="2:3" s="9" customFormat="1">
      <c r="B93" s="26"/>
      <c r="C93" s="26"/>
    </row>
    <row r="94" spans="2:3" s="9" customFormat="1">
      <c r="B94" s="26"/>
      <c r="C94" s="26"/>
    </row>
    <row r="95" spans="2:3" s="9" customFormat="1">
      <c r="B95" s="26"/>
      <c r="C95" s="26"/>
    </row>
    <row r="96" spans="2:3" s="9" customFormat="1">
      <c r="B96" s="26"/>
      <c r="C96" s="26"/>
    </row>
    <row r="97" spans="2:3" s="9" customFormat="1">
      <c r="B97" s="26"/>
      <c r="C97" s="26"/>
    </row>
    <row r="98" spans="2:3" s="9" customFormat="1">
      <c r="B98" s="26"/>
      <c r="C98" s="26"/>
    </row>
    <row r="99" spans="2:3" s="9" customFormat="1">
      <c r="B99" s="26"/>
      <c r="C99" s="26"/>
    </row>
    <row r="100" spans="2:3" s="9" customFormat="1">
      <c r="B100" s="26"/>
      <c r="C100" s="26"/>
    </row>
    <row r="101" spans="2:3" s="9" customFormat="1">
      <c r="B101" s="26"/>
      <c r="C101" s="26"/>
    </row>
    <row r="102" spans="2:3" s="9" customFormat="1">
      <c r="B102" s="26"/>
      <c r="C102" s="26"/>
    </row>
    <row r="103" spans="2:3" s="9" customFormat="1">
      <c r="B103" s="26"/>
      <c r="C103" s="26"/>
    </row>
  </sheetData>
  <sheetProtection formatCells="0" formatColumns="0" formatRows="0" insertColumns="0" insertRows="0" insertHyperlinks="0" deleteColumns="0" deleteRows="0" sort="0" autoFilter="0" pivotTables="0"/>
  <mergeCells count="3">
    <mergeCell ref="B11:M11"/>
    <mergeCell ref="B26:M26"/>
    <mergeCell ref="B40:M40"/>
  </mergeCells>
  <pageMargins left="0.70866141732283472" right="0.70866141732283472" top="0.74803149606299213" bottom="0.74803149606299213" header="0.31496062992125984" footer="0.31496062992125984"/>
  <pageSetup paperSize="17" scale="50"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0000000}">
          <x14:formula1>
            <xm:f>DropDownList!$C$2:$C$16</xm:f>
          </x14:formula1>
          <xm:sqref>D24 D9</xm:sqref>
        </x14:dataValidation>
        <x14:dataValidation type="list" allowBlank="1" showInputMessage="1" showErrorMessage="1" xr:uid="{00000000-0002-0000-0600-000001000000}">
          <x14:formula1>
            <xm:f>DropDownList!$E$2:$E$4</xm:f>
          </x14:formula1>
          <xm:sqref>C44:C60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138"/>
  <sheetViews>
    <sheetView topLeftCell="A106" zoomScale="85" zoomScaleNormal="85" workbookViewId="0">
      <selection activeCell="M85" sqref="M85"/>
    </sheetView>
  </sheetViews>
  <sheetFormatPr defaultColWidth="9" defaultRowHeight="15" outlineLevelRow="1"/>
  <cols>
    <col min="1" max="1" width="6.5703125" style="4" customWidth="1"/>
    <col min="2" max="2" width="36.5703125" style="5" customWidth="1"/>
    <col min="3" max="3" width="17" style="76" customWidth="1"/>
    <col min="4" max="16" width="16.42578125" style="5" customWidth="1"/>
    <col min="17" max="16384" width="9" style="5"/>
  </cols>
  <sheetData>
    <row r="1" spans="1:25" ht="143.25" customHeight="1">
      <c r="B1" s="18"/>
    </row>
    <row r="2" spans="1:25" s="18" customFormat="1" ht="14.25" customHeight="1">
      <c r="A2" s="4"/>
      <c r="B2" s="82"/>
      <c r="C2" s="82"/>
      <c r="D2" s="82"/>
      <c r="E2" s="82"/>
      <c r="F2" s="82"/>
      <c r="G2" s="82"/>
      <c r="H2" s="82"/>
      <c r="I2" s="82"/>
      <c r="J2" s="82"/>
      <c r="K2" s="82"/>
      <c r="L2" s="82"/>
      <c r="M2" s="82"/>
      <c r="N2" s="82"/>
      <c r="O2" s="82"/>
    </row>
    <row r="3" spans="1:25" s="18" customFormat="1" ht="16.5" hidden="1" customHeight="1" outlineLevel="1" thickBot="1">
      <c r="A3" s="4"/>
      <c r="B3" s="47"/>
      <c r="C3" s="77"/>
      <c r="D3" s="47"/>
      <c r="E3" s="47"/>
      <c r="F3" s="47"/>
      <c r="G3" s="47"/>
      <c r="H3" s="47"/>
      <c r="I3" s="47"/>
      <c r="J3" s="47"/>
      <c r="K3" s="47"/>
    </row>
    <row r="4" spans="1:25" s="18" customFormat="1" ht="26.25" hidden="1" customHeight="1" outlineLevel="1" thickBot="1">
      <c r="A4" s="4"/>
      <c r="B4" s="1018" t="s">
        <v>171</v>
      </c>
      <c r="C4" s="83" t="s">
        <v>175</v>
      </c>
      <c r="D4" s="83"/>
      <c r="E4" s="49"/>
    </row>
    <row r="5" spans="1:25" s="18" customFormat="1" ht="26.25" hidden="1" customHeight="1" outlineLevel="1" thickBot="1">
      <c r="A5" s="4"/>
      <c r="B5" s="1018"/>
      <c r="C5" s="84" t="s">
        <v>172</v>
      </c>
      <c r="D5" s="84"/>
      <c r="E5" s="49"/>
    </row>
    <row r="6" spans="1:25" ht="26.25" hidden="1" customHeight="1" outlineLevel="1" thickBot="1">
      <c r="B6" s="1018"/>
      <c r="C6" s="1024" t="s">
        <v>548</v>
      </c>
      <c r="D6" s="1025"/>
      <c r="F6" s="18"/>
      <c r="M6" s="6"/>
      <c r="N6" s="6"/>
      <c r="O6" s="6"/>
      <c r="P6" s="6"/>
      <c r="Q6" s="6"/>
      <c r="R6" s="6"/>
      <c r="S6" s="6"/>
      <c r="T6" s="6"/>
      <c r="U6" s="6"/>
      <c r="V6" s="6"/>
      <c r="W6" s="6"/>
      <c r="X6" s="6"/>
      <c r="Y6" s="6"/>
    </row>
    <row r="7" spans="1:25" s="18" customFormat="1" ht="26.25" hidden="1" customHeight="1" outlineLevel="1">
      <c r="A7" s="4"/>
      <c r="B7" s="527"/>
      <c r="M7" s="6"/>
      <c r="N7" s="6"/>
      <c r="O7" s="6"/>
      <c r="P7" s="6"/>
      <c r="Q7" s="6"/>
      <c r="R7" s="6"/>
      <c r="S7" s="6"/>
      <c r="T7" s="6"/>
      <c r="U7" s="6"/>
      <c r="V7" s="6"/>
      <c r="W7" s="6"/>
      <c r="X7" s="6"/>
      <c r="Y7" s="6"/>
    </row>
    <row r="8" spans="1:25" s="18" customFormat="1" ht="19.5" hidden="1" customHeight="1" outlineLevel="1">
      <c r="A8" s="4"/>
      <c r="B8" s="527" t="s">
        <v>524</v>
      </c>
      <c r="C8" s="581" t="s">
        <v>479</v>
      </c>
      <c r="D8" s="580"/>
      <c r="M8" s="6"/>
      <c r="N8" s="6"/>
      <c r="O8" s="6"/>
      <c r="P8" s="6"/>
      <c r="Q8" s="6"/>
      <c r="R8" s="6"/>
      <c r="S8" s="6"/>
      <c r="T8" s="6"/>
      <c r="U8" s="6"/>
      <c r="V8" s="6"/>
      <c r="W8" s="6"/>
      <c r="X8" s="6"/>
      <c r="Y8" s="6"/>
    </row>
    <row r="9" spans="1:25" s="18" customFormat="1" ht="19.5" hidden="1" customHeight="1" outlineLevel="1">
      <c r="A9" s="4"/>
      <c r="B9" s="527"/>
      <c r="C9" s="581" t="s">
        <v>525</v>
      </c>
      <c r="D9" s="580"/>
      <c r="M9" s="6"/>
      <c r="N9" s="6"/>
      <c r="O9" s="6"/>
      <c r="P9" s="6"/>
      <c r="Q9" s="6"/>
      <c r="R9" s="6"/>
      <c r="S9" s="6"/>
      <c r="T9" s="6"/>
      <c r="U9" s="6"/>
      <c r="V9" s="6"/>
      <c r="W9" s="6"/>
      <c r="X9" s="6"/>
      <c r="Y9" s="6"/>
    </row>
    <row r="10" spans="1:25" s="18" customFormat="1" hidden="1" outlineLevel="1">
      <c r="A10" s="4"/>
      <c r="B10" s="99"/>
      <c r="C10" s="85"/>
      <c r="D10" s="85"/>
      <c r="E10" s="85"/>
      <c r="M10" s="6"/>
      <c r="N10" s="6"/>
      <c r="O10" s="6"/>
      <c r="P10" s="6"/>
      <c r="Q10" s="6"/>
      <c r="R10" s="6"/>
      <c r="S10" s="6"/>
      <c r="T10" s="6"/>
      <c r="U10" s="6"/>
      <c r="V10" s="6"/>
      <c r="W10" s="6"/>
      <c r="X10" s="6"/>
      <c r="Y10" s="6"/>
    </row>
    <row r="11" spans="1:25" s="18" customFormat="1" ht="32.25" customHeight="1" collapsed="1">
      <c r="A11" s="15"/>
      <c r="B11" s="116" t="s">
        <v>480</v>
      </c>
      <c r="O11" s="539"/>
    </row>
    <row r="12" spans="1:25" ht="58.5" customHeight="1">
      <c r="B12" s="1026" t="s">
        <v>614</v>
      </c>
      <c r="C12" s="1026"/>
      <c r="D12" s="1026"/>
      <c r="E12" s="1026"/>
      <c r="F12" s="1026"/>
      <c r="G12" s="1026"/>
      <c r="H12" s="1026"/>
      <c r="I12" s="1026"/>
      <c r="J12" s="1026"/>
      <c r="K12" s="1026"/>
      <c r="L12" s="1026"/>
      <c r="M12" s="1026"/>
      <c r="N12" s="1026"/>
      <c r="O12" s="1026"/>
    </row>
    <row r="13" spans="1:25" s="14" customFormat="1" ht="15.75" customHeight="1">
      <c r="A13" s="41"/>
      <c r="O13" s="18"/>
      <c r="P13" s="7"/>
      <c r="Q13" s="41"/>
      <c r="R13" s="41"/>
      <c r="S13" s="41"/>
      <c r="T13" s="41"/>
      <c r="U13" s="41"/>
      <c r="V13" s="41"/>
      <c r="W13" s="41"/>
      <c r="X13" s="41"/>
      <c r="Y13" s="41"/>
    </row>
    <row r="14" spans="1:25" s="54" customFormat="1" ht="46.5" customHeight="1">
      <c r="A14" s="53"/>
      <c r="B14" s="540"/>
      <c r="C14" s="466" t="s">
        <v>41</v>
      </c>
      <c r="D14" s="467" t="s">
        <v>560</v>
      </c>
      <c r="E14" s="467" t="s">
        <v>561</v>
      </c>
      <c r="F14" s="467" t="s">
        <v>562</v>
      </c>
      <c r="G14" s="467" t="s">
        <v>563</v>
      </c>
      <c r="H14" s="467" t="s">
        <v>564</v>
      </c>
      <c r="I14" s="467" t="s">
        <v>565</v>
      </c>
      <c r="J14" s="467" t="s">
        <v>566</v>
      </c>
      <c r="K14" s="467" t="s">
        <v>567</v>
      </c>
      <c r="L14" s="467" t="s">
        <v>568</v>
      </c>
      <c r="M14" s="467" t="s">
        <v>569</v>
      </c>
      <c r="N14" s="467" t="s">
        <v>1015</v>
      </c>
      <c r="O14" s="467" t="s">
        <v>570</v>
      </c>
      <c r="P14" s="467" t="s">
        <v>709</v>
      </c>
    </row>
    <row r="15" spans="1:25" s="7" customFormat="1" ht="18.75" customHeight="1">
      <c r="B15" s="468" t="s">
        <v>188</v>
      </c>
      <c r="C15" s="1019"/>
      <c r="D15" s="469">
        <v>2010</v>
      </c>
      <c r="E15" s="469">
        <v>2011</v>
      </c>
      <c r="F15" s="469">
        <v>2012</v>
      </c>
      <c r="G15" s="469">
        <v>2013</v>
      </c>
      <c r="H15" s="469">
        <v>2014</v>
      </c>
      <c r="I15" s="469">
        <v>2015</v>
      </c>
      <c r="J15" s="469">
        <v>2016</v>
      </c>
      <c r="K15" s="469">
        <v>2017</v>
      </c>
      <c r="L15" s="469">
        <v>2018</v>
      </c>
      <c r="M15" s="469">
        <v>2019</v>
      </c>
      <c r="N15" s="469">
        <v>2020</v>
      </c>
      <c r="O15" s="470">
        <v>2021</v>
      </c>
      <c r="P15" s="470">
        <v>2022</v>
      </c>
    </row>
    <row r="16" spans="1:25" s="109" customFormat="1" ht="18" customHeight="1">
      <c r="B16" s="471" t="s">
        <v>556</v>
      </c>
      <c r="C16" s="1020"/>
      <c r="D16" s="750">
        <v>0</v>
      </c>
      <c r="E16" s="750">
        <v>0</v>
      </c>
      <c r="F16" s="750">
        <v>0</v>
      </c>
      <c r="G16" s="750">
        <v>0</v>
      </c>
      <c r="H16" s="750">
        <v>0</v>
      </c>
      <c r="I16" s="750">
        <v>0</v>
      </c>
      <c r="J16" s="750">
        <v>0</v>
      </c>
      <c r="K16" s="750">
        <v>0</v>
      </c>
      <c r="L16" s="750">
        <v>0</v>
      </c>
      <c r="M16" s="750">
        <v>0</v>
      </c>
      <c r="N16" s="750">
        <v>0</v>
      </c>
      <c r="O16" s="751">
        <v>0</v>
      </c>
      <c r="P16" s="751">
        <v>0</v>
      </c>
    </row>
    <row r="17" spans="1:16" s="109" customFormat="1" ht="17.25" customHeight="1">
      <c r="B17" s="472" t="s">
        <v>557</v>
      </c>
      <c r="C17" s="1021"/>
      <c r="D17" s="110">
        <f>12-D16</f>
        <v>12</v>
      </c>
      <c r="E17" s="110">
        <f>12-E16</f>
        <v>12</v>
      </c>
      <c r="F17" s="110">
        <f t="shared" ref="F17:K17" si="0">12-F16</f>
        <v>12</v>
      </c>
      <c r="G17" s="110">
        <f t="shared" si="0"/>
        <v>12</v>
      </c>
      <c r="H17" s="110">
        <f t="shared" si="0"/>
        <v>12</v>
      </c>
      <c r="I17" s="110">
        <f t="shared" si="0"/>
        <v>12</v>
      </c>
      <c r="J17" s="110">
        <f t="shared" si="0"/>
        <v>12</v>
      </c>
      <c r="K17" s="110">
        <f t="shared" si="0"/>
        <v>12</v>
      </c>
      <c r="L17" s="110">
        <f t="shared" ref="L17:O17" si="1">12-L16</f>
        <v>12</v>
      </c>
      <c r="M17" s="110">
        <f t="shared" si="1"/>
        <v>12</v>
      </c>
      <c r="N17" s="110">
        <f t="shared" si="1"/>
        <v>12</v>
      </c>
      <c r="O17" s="111">
        <f t="shared" si="1"/>
        <v>12</v>
      </c>
      <c r="P17" s="111">
        <f t="shared" ref="P17" si="2">12-P16</f>
        <v>12</v>
      </c>
    </row>
    <row r="18" spans="1:16" s="7" customFormat="1" ht="17.25" customHeight="1">
      <c r="B18" s="473" t="str">
        <f>'1.  LRAMVA Summary'!B30</f>
        <v>Residential</v>
      </c>
      <c r="C18" s="1022" t="str">
        <f>'2. LRAMVA Threshold'!D43</f>
        <v>kWh</v>
      </c>
      <c r="D18" s="46"/>
      <c r="E18" s="46"/>
      <c r="F18" s="46"/>
      <c r="G18" s="46"/>
      <c r="H18" s="46"/>
      <c r="I18" s="46"/>
      <c r="J18" s="46"/>
      <c r="K18" s="46"/>
      <c r="L18" s="46"/>
      <c r="M18" s="46"/>
      <c r="N18" s="46"/>
      <c r="O18" s="69"/>
      <c r="P18" s="69"/>
    </row>
    <row r="19" spans="1:16" s="7" customFormat="1" ht="15" hidden="1" customHeight="1" outlineLevel="1">
      <c r="B19" s="523" t="s">
        <v>508</v>
      </c>
      <c r="C19" s="1020"/>
      <c r="D19" s="46"/>
      <c r="E19" s="46"/>
      <c r="F19" s="46"/>
      <c r="G19" s="46"/>
      <c r="H19" s="46"/>
      <c r="I19" s="46"/>
      <c r="J19" s="46"/>
      <c r="K19" s="46"/>
      <c r="L19" s="46"/>
      <c r="M19" s="46"/>
      <c r="N19" s="46"/>
      <c r="O19" s="69"/>
      <c r="P19" s="69"/>
    </row>
    <row r="20" spans="1:16" s="7" customFormat="1" ht="15" hidden="1" customHeight="1" outlineLevel="1">
      <c r="B20" s="523" t="s">
        <v>509</v>
      </c>
      <c r="C20" s="1020"/>
      <c r="D20" s="46"/>
      <c r="E20" s="46"/>
      <c r="F20" s="46"/>
      <c r="G20" s="46"/>
      <c r="H20" s="46"/>
      <c r="I20" s="46"/>
      <c r="J20" s="46"/>
      <c r="K20" s="46"/>
      <c r="L20" s="46"/>
      <c r="M20" s="46"/>
      <c r="N20" s="46"/>
      <c r="O20" s="69"/>
      <c r="P20" s="69"/>
    </row>
    <row r="21" spans="1:16" s="7" customFormat="1" ht="15" hidden="1" customHeight="1" outlineLevel="1">
      <c r="B21" s="523" t="s">
        <v>487</v>
      </c>
      <c r="C21" s="1020"/>
      <c r="D21" s="46"/>
      <c r="E21" s="46"/>
      <c r="F21" s="46"/>
      <c r="G21" s="46"/>
      <c r="H21" s="46"/>
      <c r="I21" s="46"/>
      <c r="J21" s="46"/>
      <c r="K21" s="46"/>
      <c r="L21" s="46"/>
      <c r="M21" s="46"/>
      <c r="N21" s="46"/>
      <c r="O21" s="69"/>
      <c r="P21" s="69"/>
    </row>
    <row r="22" spans="1:16" s="7" customFormat="1" ht="14.25" customHeight="1" collapsed="1">
      <c r="B22" s="523" t="s">
        <v>510</v>
      </c>
      <c r="C22" s="1023"/>
      <c r="D22" s="65">
        <f>SUM(D18:D21)</f>
        <v>0</v>
      </c>
      <c r="E22" s="65">
        <f t="shared" ref="E22:P22" si="3">SUM(E18:E21)</f>
        <v>0</v>
      </c>
      <c r="F22" s="65">
        <f t="shared" si="3"/>
        <v>0</v>
      </c>
      <c r="G22" s="65">
        <f t="shared" si="3"/>
        <v>0</v>
      </c>
      <c r="H22" s="65">
        <f t="shared" si="3"/>
        <v>0</v>
      </c>
      <c r="I22" s="65">
        <f t="shared" si="3"/>
        <v>0</v>
      </c>
      <c r="J22" s="65">
        <f t="shared" si="3"/>
        <v>0</v>
      </c>
      <c r="K22" s="65">
        <f t="shared" si="3"/>
        <v>0</v>
      </c>
      <c r="L22" s="65">
        <f t="shared" si="3"/>
        <v>0</v>
      </c>
      <c r="M22" s="65">
        <f t="shared" si="3"/>
        <v>0</v>
      </c>
      <c r="N22" s="65">
        <f t="shared" si="3"/>
        <v>0</v>
      </c>
      <c r="O22" s="65">
        <f t="shared" si="3"/>
        <v>0</v>
      </c>
      <c r="P22" s="65">
        <f t="shared" si="3"/>
        <v>0</v>
      </c>
    </row>
    <row r="23" spans="1:16" s="63" customFormat="1">
      <c r="A23" s="62"/>
      <c r="B23" s="483" t="s">
        <v>511</v>
      </c>
      <c r="C23" s="475"/>
      <c r="D23" s="476"/>
      <c r="E23" s="477">
        <f>ROUND(SUM(D22*E16+E22*E17)/12,4)</f>
        <v>0</v>
      </c>
      <c r="F23" s="477">
        <f t="shared" ref="F23:P23" si="4">ROUND(SUM(E22*F16+F22*F17)/12,4)</f>
        <v>0</v>
      </c>
      <c r="G23" s="477">
        <f t="shared" si="4"/>
        <v>0</v>
      </c>
      <c r="H23" s="477">
        <f t="shared" si="4"/>
        <v>0</v>
      </c>
      <c r="I23" s="477">
        <f t="shared" si="4"/>
        <v>0</v>
      </c>
      <c r="J23" s="477">
        <f t="shared" si="4"/>
        <v>0</v>
      </c>
      <c r="K23" s="477">
        <f t="shared" si="4"/>
        <v>0</v>
      </c>
      <c r="L23" s="477">
        <f t="shared" si="4"/>
        <v>0</v>
      </c>
      <c r="M23" s="477">
        <f t="shared" si="4"/>
        <v>0</v>
      </c>
      <c r="N23" s="477">
        <f t="shared" si="4"/>
        <v>0</v>
      </c>
      <c r="O23" s="477">
        <f t="shared" si="4"/>
        <v>0</v>
      </c>
      <c r="P23" s="477">
        <f t="shared" si="4"/>
        <v>0</v>
      </c>
    </row>
    <row r="24" spans="1:16" s="63" customFormat="1">
      <c r="A24" s="62"/>
      <c r="B24" s="474"/>
      <c r="C24" s="478"/>
      <c r="D24" s="476"/>
      <c r="E24" s="477"/>
      <c r="F24" s="477"/>
      <c r="G24" s="477"/>
      <c r="H24" s="477"/>
      <c r="I24" s="477"/>
      <c r="J24" s="477"/>
      <c r="K24" s="477"/>
      <c r="L24" s="479"/>
      <c r="M24" s="479"/>
      <c r="N24" s="479"/>
      <c r="O24" s="479"/>
      <c r="P24" s="479"/>
    </row>
    <row r="25" spans="1:16" s="63" customFormat="1" ht="15.75" customHeight="1">
      <c r="A25" s="62"/>
      <c r="B25" s="590" t="str">
        <f>'1.  LRAMVA Summary'!B31</f>
        <v>GS&lt;50 kW</v>
      </c>
      <c r="C25" s="1022" t="str">
        <f>'2. LRAMVA Threshold'!E43</f>
        <v>kWh</v>
      </c>
      <c r="D25" s="46"/>
      <c r="E25" s="46"/>
      <c r="F25" s="46"/>
      <c r="G25" s="46"/>
      <c r="H25" s="46"/>
      <c r="I25" s="46"/>
      <c r="J25" s="46"/>
      <c r="K25" s="46"/>
      <c r="L25" s="46"/>
      <c r="M25" s="46"/>
      <c r="N25" s="46">
        <v>1.7399999999999999E-2</v>
      </c>
      <c r="O25" s="46">
        <v>1.77E-2</v>
      </c>
      <c r="P25" s="46">
        <f>0*0.0182</f>
        <v>0</v>
      </c>
    </row>
    <row r="26" spans="1:16" s="18" customFormat="1" hidden="1" outlineLevel="1">
      <c r="A26" s="4"/>
      <c r="B26" s="523" t="s">
        <v>508</v>
      </c>
      <c r="C26" s="1020"/>
      <c r="D26" s="46"/>
      <c r="E26" s="46"/>
      <c r="F26" s="46"/>
      <c r="G26" s="46"/>
      <c r="H26" s="46"/>
      <c r="I26" s="46"/>
      <c r="J26" s="46"/>
      <c r="K26" s="46"/>
      <c r="L26" s="46"/>
      <c r="M26" s="46"/>
      <c r="N26" s="46"/>
      <c r="O26" s="46"/>
      <c r="P26" s="46"/>
    </row>
    <row r="27" spans="1:16" s="18" customFormat="1" hidden="1" outlineLevel="1">
      <c r="A27" s="4"/>
      <c r="B27" s="523" t="s">
        <v>509</v>
      </c>
      <c r="C27" s="1020"/>
      <c r="D27" s="46"/>
      <c r="E27" s="46"/>
      <c r="F27" s="46"/>
      <c r="G27" s="46"/>
      <c r="H27" s="46"/>
      <c r="I27" s="46"/>
      <c r="J27" s="46"/>
      <c r="K27" s="46"/>
      <c r="L27" s="46"/>
      <c r="M27" s="46"/>
      <c r="N27" s="46"/>
      <c r="O27" s="46"/>
      <c r="P27" s="46"/>
    </row>
    <row r="28" spans="1:16" s="18" customFormat="1" hidden="1" outlineLevel="1">
      <c r="A28" s="4"/>
      <c r="B28" s="523" t="s">
        <v>487</v>
      </c>
      <c r="C28" s="1020"/>
      <c r="D28" s="46"/>
      <c r="E28" s="46"/>
      <c r="F28" s="46"/>
      <c r="G28" s="46"/>
      <c r="H28" s="46"/>
      <c r="I28" s="46"/>
      <c r="J28" s="46"/>
      <c r="K28" s="46"/>
      <c r="L28" s="46"/>
      <c r="M28" s="46"/>
      <c r="N28" s="46"/>
      <c r="O28" s="46"/>
      <c r="P28" s="46"/>
    </row>
    <row r="29" spans="1:16" s="18" customFormat="1" collapsed="1">
      <c r="A29" s="4"/>
      <c r="B29" s="523" t="s">
        <v>510</v>
      </c>
      <c r="C29" s="1023"/>
      <c r="D29" s="65">
        <f>SUM(D25:D28)</f>
        <v>0</v>
      </c>
      <c r="E29" s="65">
        <f t="shared" ref="E29:P29" si="5">SUM(E25:E28)</f>
        <v>0</v>
      </c>
      <c r="F29" s="65">
        <f t="shared" si="5"/>
        <v>0</v>
      </c>
      <c r="G29" s="65">
        <f t="shared" si="5"/>
        <v>0</v>
      </c>
      <c r="H29" s="65">
        <f t="shared" si="5"/>
        <v>0</v>
      </c>
      <c r="I29" s="65">
        <f t="shared" si="5"/>
        <v>0</v>
      </c>
      <c r="J29" s="65">
        <f t="shared" si="5"/>
        <v>0</v>
      </c>
      <c r="K29" s="65">
        <f t="shared" si="5"/>
        <v>0</v>
      </c>
      <c r="L29" s="65">
        <f t="shared" si="5"/>
        <v>0</v>
      </c>
      <c r="M29" s="65">
        <f t="shared" si="5"/>
        <v>0</v>
      </c>
      <c r="N29" s="65">
        <f t="shared" si="5"/>
        <v>1.7399999999999999E-2</v>
      </c>
      <c r="O29" s="65">
        <f t="shared" si="5"/>
        <v>1.77E-2</v>
      </c>
      <c r="P29" s="65">
        <f t="shared" si="5"/>
        <v>0</v>
      </c>
    </row>
    <row r="30" spans="1:16" s="18" customFormat="1">
      <c r="A30" s="4"/>
      <c r="B30" s="483" t="s">
        <v>511</v>
      </c>
      <c r="C30" s="480"/>
      <c r="D30" s="71"/>
      <c r="E30" s="477">
        <f>ROUND(SUM(D29*E16+E29*E17)/12,4)</f>
        <v>0</v>
      </c>
      <c r="F30" s="477">
        <f t="shared" ref="F30:P30" si="6">ROUND(SUM(E29*F16+F29*F17)/12,4)</f>
        <v>0</v>
      </c>
      <c r="G30" s="477">
        <f t="shared" si="6"/>
        <v>0</v>
      </c>
      <c r="H30" s="477">
        <f t="shared" si="6"/>
        <v>0</v>
      </c>
      <c r="I30" s="477">
        <f t="shared" si="6"/>
        <v>0</v>
      </c>
      <c r="J30" s="477">
        <f t="shared" si="6"/>
        <v>0</v>
      </c>
      <c r="K30" s="477">
        <f t="shared" si="6"/>
        <v>0</v>
      </c>
      <c r="L30" s="477">
        <f t="shared" si="6"/>
        <v>0</v>
      </c>
      <c r="M30" s="477">
        <f t="shared" si="6"/>
        <v>0</v>
      </c>
      <c r="N30" s="477">
        <f t="shared" si="6"/>
        <v>1.7399999999999999E-2</v>
      </c>
      <c r="O30" s="477">
        <f t="shared" si="6"/>
        <v>1.77E-2</v>
      </c>
      <c r="P30" s="477">
        <f t="shared" si="6"/>
        <v>0</v>
      </c>
    </row>
    <row r="31" spans="1:16" s="18" customFormat="1">
      <c r="A31" s="4"/>
      <c r="B31" s="474"/>
      <c r="C31" s="481"/>
      <c r="D31" s="482"/>
      <c r="E31" s="482"/>
      <c r="F31" s="482"/>
      <c r="G31" s="482"/>
      <c r="H31" s="482"/>
      <c r="I31" s="482"/>
      <c r="J31" s="482"/>
      <c r="K31" s="482"/>
      <c r="L31" s="482"/>
      <c r="M31" s="482"/>
      <c r="N31" s="479"/>
      <c r="O31" s="479"/>
      <c r="P31" s="479"/>
    </row>
    <row r="32" spans="1:16" s="64" customFormat="1">
      <c r="B32" s="590" t="str">
        <f>'1.  LRAMVA Summary'!B32</f>
        <v>GS 50 to 699 kW</v>
      </c>
      <c r="C32" s="1022" t="str">
        <f>'2. LRAMVA Threshold'!F43</f>
        <v>kW</v>
      </c>
      <c r="D32" s="46"/>
      <c r="E32" s="46"/>
      <c r="F32" s="46"/>
      <c r="G32" s="46"/>
      <c r="H32" s="46"/>
      <c r="I32" s="46"/>
      <c r="J32" s="46"/>
      <c r="K32" s="46"/>
      <c r="L32" s="46"/>
      <c r="M32" s="46"/>
      <c r="N32" s="46">
        <v>2.9479000000000002</v>
      </c>
      <c r="O32" s="46">
        <v>3.0038999999999998</v>
      </c>
      <c r="P32" s="46">
        <f>0*3.094</f>
        <v>0</v>
      </c>
    </row>
    <row r="33" spans="1:16" s="18" customFormat="1" hidden="1" outlineLevel="1">
      <c r="A33" s="4"/>
      <c r="B33" s="523" t="s">
        <v>508</v>
      </c>
      <c r="C33" s="1020"/>
      <c r="D33" s="46"/>
      <c r="E33" s="46"/>
      <c r="F33" s="46"/>
      <c r="G33" s="46"/>
      <c r="H33" s="46"/>
      <c r="I33" s="46"/>
      <c r="J33" s="46"/>
      <c r="K33" s="46"/>
      <c r="L33" s="46"/>
      <c r="M33" s="46"/>
      <c r="N33" s="46"/>
      <c r="O33" s="46"/>
      <c r="P33" s="46"/>
    </row>
    <row r="34" spans="1:16" s="18" customFormat="1" hidden="1" outlineLevel="1">
      <c r="A34" s="4"/>
      <c r="B34" s="523" t="s">
        <v>509</v>
      </c>
      <c r="C34" s="1020"/>
      <c r="D34" s="46"/>
      <c r="E34" s="46"/>
      <c r="F34" s="46"/>
      <c r="G34" s="46"/>
      <c r="H34" s="46"/>
      <c r="I34" s="46"/>
      <c r="J34" s="46"/>
      <c r="K34" s="46"/>
      <c r="L34" s="46"/>
      <c r="M34" s="46"/>
      <c r="N34" s="46"/>
      <c r="O34" s="46"/>
      <c r="P34" s="46"/>
    </row>
    <row r="35" spans="1:16" s="18" customFormat="1" hidden="1" outlineLevel="1">
      <c r="A35" s="4"/>
      <c r="B35" s="523" t="s">
        <v>487</v>
      </c>
      <c r="C35" s="1020"/>
      <c r="D35" s="46"/>
      <c r="E35" s="46"/>
      <c r="F35" s="46"/>
      <c r="G35" s="46"/>
      <c r="H35" s="46"/>
      <c r="I35" s="46"/>
      <c r="J35" s="46"/>
      <c r="K35" s="46"/>
      <c r="L35" s="46"/>
      <c r="M35" s="46"/>
      <c r="N35" s="46"/>
      <c r="O35" s="46"/>
      <c r="P35" s="46"/>
    </row>
    <row r="36" spans="1:16" s="18" customFormat="1" collapsed="1">
      <c r="A36" s="4"/>
      <c r="B36" s="523" t="s">
        <v>510</v>
      </c>
      <c r="C36" s="1023"/>
      <c r="D36" s="65">
        <f>SUM(D32:D35)</f>
        <v>0</v>
      </c>
      <c r="E36" s="65">
        <f>SUM(E32:E35)</f>
        <v>0</v>
      </c>
      <c r="F36" s="65">
        <f t="shared" ref="F36:M36" si="7">SUM(F32:F35)</f>
        <v>0</v>
      </c>
      <c r="G36" s="65">
        <f t="shared" si="7"/>
        <v>0</v>
      </c>
      <c r="H36" s="65">
        <f t="shared" si="7"/>
        <v>0</v>
      </c>
      <c r="I36" s="65">
        <f t="shared" si="7"/>
        <v>0</v>
      </c>
      <c r="J36" s="65">
        <f t="shared" si="7"/>
        <v>0</v>
      </c>
      <c r="K36" s="65">
        <f t="shared" si="7"/>
        <v>0</v>
      </c>
      <c r="L36" s="65">
        <f t="shared" si="7"/>
        <v>0</v>
      </c>
      <c r="M36" s="65">
        <f t="shared" si="7"/>
        <v>0</v>
      </c>
      <c r="N36" s="65">
        <f>SUM(N32:N35)</f>
        <v>2.9479000000000002</v>
      </c>
      <c r="O36" s="65">
        <f t="shared" ref="O36:P36" si="8">SUM(O32:O35)</f>
        <v>3.0038999999999998</v>
      </c>
      <c r="P36" s="65">
        <f t="shared" si="8"/>
        <v>0</v>
      </c>
    </row>
    <row r="37" spans="1:16" s="18" customFormat="1">
      <c r="A37" s="4"/>
      <c r="B37" s="483" t="s">
        <v>511</v>
      </c>
      <c r="C37" s="480"/>
      <c r="D37" s="71"/>
      <c r="E37" s="477">
        <f t="shared" ref="E37:M37" si="9">ROUND(SUM(D36*E16+E36*E17)/12,4)</f>
        <v>0</v>
      </c>
      <c r="F37" s="477">
        <f t="shared" si="9"/>
        <v>0</v>
      </c>
      <c r="G37" s="477">
        <f t="shared" si="9"/>
        <v>0</v>
      </c>
      <c r="H37" s="477">
        <f t="shared" si="9"/>
        <v>0</v>
      </c>
      <c r="I37" s="477">
        <f t="shared" si="9"/>
        <v>0</v>
      </c>
      <c r="J37" s="477">
        <f t="shared" si="9"/>
        <v>0</v>
      </c>
      <c r="K37" s="477">
        <f t="shared" si="9"/>
        <v>0</v>
      </c>
      <c r="L37" s="477">
        <f t="shared" si="9"/>
        <v>0</v>
      </c>
      <c r="M37" s="477">
        <f t="shared" si="9"/>
        <v>0</v>
      </c>
      <c r="N37" s="477">
        <f>ROUND(SUM(M36*N16+N36*N17)/12,4)</f>
        <v>2.9479000000000002</v>
      </c>
      <c r="O37" s="477">
        <f t="shared" ref="O37:P37" si="10">ROUND(SUM(N36*O16+O36*O17)/12,4)</f>
        <v>3.0038999999999998</v>
      </c>
      <c r="P37" s="477">
        <f t="shared" si="10"/>
        <v>0</v>
      </c>
    </row>
    <row r="38" spans="1:16" s="70" customFormat="1" ht="15.75" customHeight="1">
      <c r="B38" s="483"/>
      <c r="C38" s="480"/>
      <c r="D38" s="71"/>
      <c r="E38" s="71"/>
      <c r="F38" s="71"/>
      <c r="G38" s="71"/>
      <c r="H38" s="71"/>
      <c r="I38" s="71"/>
      <c r="J38" s="71"/>
      <c r="K38" s="71"/>
      <c r="L38" s="479"/>
      <c r="M38" s="479"/>
      <c r="N38" s="479"/>
      <c r="O38" s="479"/>
      <c r="P38" s="479"/>
    </row>
    <row r="39" spans="1:16" s="64" customFormat="1">
      <c r="A39" s="62"/>
      <c r="B39" s="590" t="str">
        <f>'1.  LRAMVA Summary'!B33</f>
        <v>GS 700 to 4,999 kW</v>
      </c>
      <c r="C39" s="1022" t="str">
        <f>'2. LRAMVA Threshold'!G43</f>
        <v>kW</v>
      </c>
      <c r="D39" s="46"/>
      <c r="E39" s="46"/>
      <c r="F39" s="46"/>
      <c r="G39" s="46"/>
      <c r="H39" s="46"/>
      <c r="I39" s="46"/>
      <c r="J39" s="46"/>
      <c r="K39" s="46"/>
      <c r="L39" s="46"/>
      <c r="M39" s="46"/>
      <c r="N39" s="46">
        <v>3.4220999999999999</v>
      </c>
      <c r="O39" s="46">
        <v>3.4870999999999999</v>
      </c>
      <c r="P39" s="46">
        <f>0*3.5917</f>
        <v>0</v>
      </c>
    </row>
    <row r="40" spans="1:16" s="18" customFormat="1" hidden="1" outlineLevel="1">
      <c r="A40" s="4"/>
      <c r="B40" s="523" t="s">
        <v>508</v>
      </c>
      <c r="C40" s="1020"/>
      <c r="D40" s="46"/>
      <c r="E40" s="46"/>
      <c r="F40" s="46"/>
      <c r="G40" s="46"/>
      <c r="H40" s="46"/>
      <c r="I40" s="46"/>
      <c r="J40" s="46"/>
      <c r="K40" s="46"/>
      <c r="L40" s="46"/>
      <c r="M40" s="46"/>
      <c r="N40" s="46"/>
      <c r="O40" s="46"/>
      <c r="P40" s="46"/>
    </row>
    <row r="41" spans="1:16" s="18" customFormat="1" hidden="1" outlineLevel="1">
      <c r="A41" s="4"/>
      <c r="B41" s="523" t="s">
        <v>509</v>
      </c>
      <c r="C41" s="1020"/>
      <c r="D41" s="46"/>
      <c r="E41" s="46"/>
      <c r="F41" s="46"/>
      <c r="G41" s="46"/>
      <c r="H41" s="46"/>
      <c r="I41" s="46"/>
      <c r="J41" s="46"/>
      <c r="K41" s="46"/>
      <c r="L41" s="46"/>
      <c r="M41" s="46"/>
      <c r="N41" s="46"/>
      <c r="O41" s="46"/>
      <c r="P41" s="46"/>
    </row>
    <row r="42" spans="1:16" s="18" customFormat="1" hidden="1" outlineLevel="1">
      <c r="A42" s="4"/>
      <c r="B42" s="523" t="s">
        <v>487</v>
      </c>
      <c r="C42" s="1020"/>
      <c r="D42" s="46"/>
      <c r="E42" s="46"/>
      <c r="F42" s="46"/>
      <c r="G42" s="46"/>
      <c r="H42" s="46"/>
      <c r="I42" s="46"/>
      <c r="J42" s="46"/>
      <c r="K42" s="46"/>
      <c r="L42" s="46"/>
      <c r="M42" s="46"/>
      <c r="N42" s="46"/>
      <c r="O42" s="46"/>
      <c r="P42" s="46"/>
    </row>
    <row r="43" spans="1:16" s="18" customFormat="1" collapsed="1">
      <c r="A43" s="4"/>
      <c r="B43" s="523" t="s">
        <v>510</v>
      </c>
      <c r="C43" s="1023"/>
      <c r="D43" s="65">
        <f>SUM(D39:D42)</f>
        <v>0</v>
      </c>
      <c r="E43" s="65">
        <f t="shared" ref="E43:N43" si="11">SUM(E39:E42)</f>
        <v>0</v>
      </c>
      <c r="F43" s="65">
        <f t="shared" si="11"/>
        <v>0</v>
      </c>
      <c r="G43" s="65">
        <f t="shared" si="11"/>
        <v>0</v>
      </c>
      <c r="H43" s="65">
        <f t="shared" si="11"/>
        <v>0</v>
      </c>
      <c r="I43" s="65">
        <f t="shared" si="11"/>
        <v>0</v>
      </c>
      <c r="J43" s="65">
        <f t="shared" si="11"/>
        <v>0</v>
      </c>
      <c r="K43" s="65">
        <f t="shared" si="11"/>
        <v>0</v>
      </c>
      <c r="L43" s="65">
        <f t="shared" si="11"/>
        <v>0</v>
      </c>
      <c r="M43" s="65">
        <f t="shared" si="11"/>
        <v>0</v>
      </c>
      <c r="N43" s="65">
        <f t="shared" si="11"/>
        <v>3.4220999999999999</v>
      </c>
      <c r="O43" s="65">
        <f t="shared" ref="O43:P43" si="12">SUM(O39:O42)</f>
        <v>3.4870999999999999</v>
      </c>
      <c r="P43" s="65">
        <f t="shared" si="12"/>
        <v>0</v>
      </c>
    </row>
    <row r="44" spans="1:16" s="14" customFormat="1">
      <c r="A44" s="72"/>
      <c r="B44" s="483" t="s">
        <v>511</v>
      </c>
      <c r="C44" s="480"/>
      <c r="D44" s="71"/>
      <c r="E44" s="477">
        <f t="shared" ref="E44:M44" si="13">ROUND(SUM(D43*E16+E43*E17)/12,4)</f>
        <v>0</v>
      </c>
      <c r="F44" s="477">
        <f t="shared" si="13"/>
        <v>0</v>
      </c>
      <c r="G44" s="477">
        <f t="shared" si="13"/>
        <v>0</v>
      </c>
      <c r="H44" s="477">
        <f t="shared" si="13"/>
        <v>0</v>
      </c>
      <c r="I44" s="477">
        <f t="shared" si="13"/>
        <v>0</v>
      </c>
      <c r="J44" s="477">
        <f t="shared" si="13"/>
        <v>0</v>
      </c>
      <c r="K44" s="477">
        <f t="shared" si="13"/>
        <v>0</v>
      </c>
      <c r="L44" s="477">
        <f t="shared" si="13"/>
        <v>0</v>
      </c>
      <c r="M44" s="477">
        <f t="shared" si="13"/>
        <v>0</v>
      </c>
      <c r="N44" s="477">
        <f>ROUND(SUM(M43*N16+N43*N17)/12,4)</f>
        <v>3.4220999999999999</v>
      </c>
      <c r="O44" s="477">
        <f t="shared" ref="O44:P44" si="14">ROUND(SUM(N43*O16+O43*O17)/12,4)</f>
        <v>3.4870999999999999</v>
      </c>
      <c r="P44" s="477">
        <f t="shared" si="14"/>
        <v>0</v>
      </c>
    </row>
    <row r="45" spans="1:16" s="70" customFormat="1" ht="14.25">
      <c r="A45" s="72"/>
      <c r="B45" s="483"/>
      <c r="C45" s="480"/>
      <c r="D45" s="71"/>
      <c r="E45" s="71"/>
      <c r="F45" s="71"/>
      <c r="G45" s="71"/>
      <c r="H45" s="71"/>
      <c r="I45" s="71"/>
      <c r="J45" s="71"/>
      <c r="K45" s="71"/>
      <c r="L45" s="479"/>
      <c r="M45" s="479"/>
      <c r="N45" s="479"/>
      <c r="O45" s="479"/>
      <c r="P45" s="479"/>
    </row>
    <row r="46" spans="1:16" s="64" customFormat="1">
      <c r="A46" s="62"/>
      <c r="B46" s="590" t="str">
        <f>'1.  LRAMVA Summary'!B34</f>
        <v>Large Use</v>
      </c>
      <c r="C46" s="1022" t="str">
        <f>'2. LRAMVA Threshold'!H43</f>
        <v>kW</v>
      </c>
      <c r="D46" s="46"/>
      <c r="E46" s="46"/>
      <c r="F46" s="46"/>
      <c r="G46" s="46"/>
      <c r="H46" s="46"/>
      <c r="I46" s="46"/>
      <c r="J46" s="46"/>
      <c r="K46" s="46"/>
      <c r="L46" s="46"/>
      <c r="M46" s="46"/>
      <c r="N46" s="46">
        <v>2.5909</v>
      </c>
      <c r="O46" s="46">
        <v>2.6400999999999999</v>
      </c>
      <c r="P46" s="46">
        <f>0*2.7193</f>
        <v>0</v>
      </c>
    </row>
    <row r="47" spans="1:16" s="18" customFormat="1" hidden="1" outlineLevel="1">
      <c r="A47" s="4"/>
      <c r="B47" s="523" t="s">
        <v>508</v>
      </c>
      <c r="C47" s="1020"/>
      <c r="D47" s="46"/>
      <c r="E47" s="46"/>
      <c r="F47" s="46"/>
      <c r="G47" s="46"/>
      <c r="H47" s="46"/>
      <c r="I47" s="46"/>
      <c r="J47" s="46"/>
      <c r="K47" s="46"/>
      <c r="L47" s="46"/>
      <c r="M47" s="46"/>
      <c r="N47" s="46"/>
      <c r="O47" s="46"/>
      <c r="P47" s="46"/>
    </row>
    <row r="48" spans="1:16" s="18" customFormat="1" hidden="1" outlineLevel="1">
      <c r="A48" s="4"/>
      <c r="B48" s="523" t="s">
        <v>509</v>
      </c>
      <c r="C48" s="1020"/>
      <c r="D48" s="46"/>
      <c r="E48" s="46"/>
      <c r="F48" s="46"/>
      <c r="G48" s="46"/>
      <c r="H48" s="46"/>
      <c r="I48" s="46"/>
      <c r="J48" s="46"/>
      <c r="K48" s="46"/>
      <c r="L48" s="46"/>
      <c r="M48" s="46"/>
      <c r="N48" s="46"/>
      <c r="O48" s="46"/>
      <c r="P48" s="46"/>
    </row>
    <row r="49" spans="1:16" s="18" customFormat="1" hidden="1" outlineLevel="1">
      <c r="A49" s="4"/>
      <c r="B49" s="523" t="s">
        <v>487</v>
      </c>
      <c r="C49" s="1020"/>
      <c r="D49" s="46"/>
      <c r="E49" s="46"/>
      <c r="F49" s="46"/>
      <c r="G49" s="46"/>
      <c r="H49" s="46"/>
      <c r="I49" s="46"/>
      <c r="J49" s="46"/>
      <c r="K49" s="46"/>
      <c r="L49" s="46"/>
      <c r="M49" s="46"/>
      <c r="N49" s="46"/>
      <c r="O49" s="46"/>
      <c r="P49" s="46"/>
    </row>
    <row r="50" spans="1:16" s="18" customFormat="1" collapsed="1">
      <c r="A50" s="4"/>
      <c r="B50" s="523" t="s">
        <v>510</v>
      </c>
      <c r="C50" s="1023"/>
      <c r="D50" s="65">
        <f>SUM(D46:D49)</f>
        <v>0</v>
      </c>
      <c r="E50" s="65">
        <f t="shared" ref="E50:N50" si="15">SUM(E46:E49)</f>
        <v>0</v>
      </c>
      <c r="F50" s="65">
        <f t="shared" si="15"/>
        <v>0</v>
      </c>
      <c r="G50" s="65">
        <f t="shared" si="15"/>
        <v>0</v>
      </c>
      <c r="H50" s="65">
        <f t="shared" si="15"/>
        <v>0</v>
      </c>
      <c r="I50" s="65">
        <f t="shared" si="15"/>
        <v>0</v>
      </c>
      <c r="J50" s="65">
        <f t="shared" si="15"/>
        <v>0</v>
      </c>
      <c r="K50" s="65">
        <f t="shared" si="15"/>
        <v>0</v>
      </c>
      <c r="L50" s="65">
        <f t="shared" si="15"/>
        <v>0</v>
      </c>
      <c r="M50" s="65">
        <f t="shared" si="15"/>
        <v>0</v>
      </c>
      <c r="N50" s="65">
        <f t="shared" si="15"/>
        <v>2.5909</v>
      </c>
      <c r="O50" s="65">
        <f t="shared" ref="O50:P50" si="16">SUM(O46:O49)</f>
        <v>2.6400999999999999</v>
      </c>
      <c r="P50" s="65">
        <f t="shared" si="16"/>
        <v>0</v>
      </c>
    </row>
    <row r="51" spans="1:16" s="14" customFormat="1">
      <c r="A51" s="72"/>
      <c r="B51" s="483" t="s">
        <v>511</v>
      </c>
      <c r="C51" s="480"/>
      <c r="D51" s="71"/>
      <c r="E51" s="477">
        <f t="shared" ref="E51:M51" si="17">ROUND(SUM(D50*E16+E50*E17)/12,4)</f>
        <v>0</v>
      </c>
      <c r="F51" s="477">
        <f t="shared" si="17"/>
        <v>0</v>
      </c>
      <c r="G51" s="477">
        <f t="shared" si="17"/>
        <v>0</v>
      </c>
      <c r="H51" s="477">
        <f t="shared" si="17"/>
        <v>0</v>
      </c>
      <c r="I51" s="477">
        <f t="shared" si="17"/>
        <v>0</v>
      </c>
      <c r="J51" s="477">
        <f t="shared" si="17"/>
        <v>0</v>
      </c>
      <c r="K51" s="477">
        <f t="shared" si="17"/>
        <v>0</v>
      </c>
      <c r="L51" s="477">
        <f t="shared" si="17"/>
        <v>0</v>
      </c>
      <c r="M51" s="477">
        <f t="shared" si="17"/>
        <v>0</v>
      </c>
      <c r="N51" s="477">
        <f>ROUND(SUM(M50*N16+N50*N17)/12,4)</f>
        <v>2.5909</v>
      </c>
      <c r="O51" s="477">
        <f t="shared" ref="O51:P51" si="18">ROUND(SUM(N50*O16+O50*O17)/12,4)</f>
        <v>2.6400999999999999</v>
      </c>
      <c r="P51" s="477">
        <f t="shared" si="18"/>
        <v>0</v>
      </c>
    </row>
    <row r="52" spans="1:16" s="70" customFormat="1" ht="14.25">
      <c r="A52" s="72"/>
      <c r="B52" s="483"/>
      <c r="C52" s="480"/>
      <c r="D52" s="71"/>
      <c r="E52" s="71"/>
      <c r="F52" s="71"/>
      <c r="G52" s="71"/>
      <c r="H52" s="71"/>
      <c r="I52" s="71"/>
      <c r="J52" s="71"/>
      <c r="K52" s="71"/>
      <c r="L52" s="484"/>
      <c r="M52" s="484"/>
      <c r="N52" s="484"/>
      <c r="O52" s="484"/>
      <c r="P52" s="484"/>
    </row>
    <row r="53" spans="1:16" s="64" customFormat="1">
      <c r="A53" s="62"/>
      <c r="B53" s="590" t="str">
        <f>'1.  LRAMVA Summary'!B35</f>
        <v>Street Lighting</v>
      </c>
      <c r="C53" s="1022" t="str">
        <f>'2. LRAMVA Threshold'!I43</f>
        <v>kW</v>
      </c>
      <c r="D53" s="46"/>
      <c r="E53" s="46"/>
      <c r="F53" s="46"/>
      <c r="G53" s="46"/>
      <c r="H53" s="46"/>
      <c r="I53" s="46"/>
      <c r="J53" s="46"/>
      <c r="K53" s="46"/>
      <c r="L53" s="46"/>
      <c r="M53" s="46"/>
      <c r="N53" s="46">
        <v>11.9826</v>
      </c>
      <c r="O53" s="69">
        <v>12.2103</v>
      </c>
      <c r="P53" s="69">
        <f>0*12.5766</f>
        <v>0</v>
      </c>
    </row>
    <row r="54" spans="1:16" s="18" customFormat="1" hidden="1" outlineLevel="1">
      <c r="A54" s="4"/>
      <c r="B54" s="523" t="s">
        <v>508</v>
      </c>
      <c r="C54" s="1020"/>
      <c r="D54" s="46"/>
      <c r="E54" s="46"/>
      <c r="F54" s="46"/>
      <c r="G54" s="46"/>
      <c r="H54" s="46"/>
      <c r="I54" s="46"/>
      <c r="J54" s="46"/>
      <c r="K54" s="46"/>
      <c r="L54" s="46"/>
      <c r="M54" s="46"/>
      <c r="N54" s="46"/>
      <c r="O54" s="46"/>
      <c r="P54" s="46"/>
    </row>
    <row r="55" spans="1:16" s="18" customFormat="1" hidden="1" outlineLevel="1">
      <c r="A55" s="4"/>
      <c r="B55" s="523" t="s">
        <v>509</v>
      </c>
      <c r="C55" s="1020"/>
      <c r="D55" s="46"/>
      <c r="E55" s="46"/>
      <c r="F55" s="46"/>
      <c r="G55" s="46"/>
      <c r="H55" s="46"/>
      <c r="I55" s="46"/>
      <c r="J55" s="46"/>
      <c r="K55" s="46"/>
      <c r="L55" s="46"/>
      <c r="M55" s="46"/>
      <c r="N55" s="46"/>
      <c r="O55" s="46"/>
      <c r="P55" s="46"/>
    </row>
    <row r="56" spans="1:16" s="18" customFormat="1" hidden="1" outlineLevel="1">
      <c r="A56" s="4"/>
      <c r="B56" s="523" t="s">
        <v>487</v>
      </c>
      <c r="C56" s="1020"/>
      <c r="D56" s="46"/>
      <c r="E56" s="46"/>
      <c r="F56" s="46"/>
      <c r="G56" s="46"/>
      <c r="H56" s="46"/>
      <c r="I56" s="46"/>
      <c r="J56" s="46"/>
      <c r="K56" s="46"/>
      <c r="L56" s="46"/>
      <c r="M56" s="46"/>
      <c r="N56" s="46"/>
      <c r="O56" s="46"/>
      <c r="P56" s="46"/>
    </row>
    <row r="57" spans="1:16" s="18" customFormat="1" collapsed="1">
      <c r="A57" s="4"/>
      <c r="B57" s="523" t="s">
        <v>510</v>
      </c>
      <c r="C57" s="1023"/>
      <c r="D57" s="65">
        <f>SUM(D53:D56)</f>
        <v>0</v>
      </c>
      <c r="E57" s="65">
        <f t="shared" ref="E57:N57" si="19">SUM(E53:E56)</f>
        <v>0</v>
      </c>
      <c r="F57" s="65">
        <f t="shared" si="19"/>
        <v>0</v>
      </c>
      <c r="G57" s="65">
        <f t="shared" si="19"/>
        <v>0</v>
      </c>
      <c r="H57" s="65">
        <f t="shared" si="19"/>
        <v>0</v>
      </c>
      <c r="I57" s="65">
        <f t="shared" si="19"/>
        <v>0</v>
      </c>
      <c r="J57" s="65">
        <f t="shared" si="19"/>
        <v>0</v>
      </c>
      <c r="K57" s="65">
        <f t="shared" si="19"/>
        <v>0</v>
      </c>
      <c r="L57" s="65">
        <f t="shared" si="19"/>
        <v>0</v>
      </c>
      <c r="M57" s="65">
        <f t="shared" si="19"/>
        <v>0</v>
      </c>
      <c r="N57" s="65">
        <f t="shared" si="19"/>
        <v>11.9826</v>
      </c>
      <c r="O57" s="65">
        <f t="shared" ref="O57:P57" si="20">SUM(O53:O56)</f>
        <v>12.2103</v>
      </c>
      <c r="P57" s="65">
        <f t="shared" si="20"/>
        <v>0</v>
      </c>
    </row>
    <row r="58" spans="1:16" s="14" customFormat="1">
      <c r="A58" s="72"/>
      <c r="B58" s="483" t="s">
        <v>511</v>
      </c>
      <c r="C58" s="480"/>
      <c r="D58" s="71"/>
      <c r="E58" s="477">
        <f t="shared" ref="E58:M58" si="21">ROUND(SUM(D57*E16+E57*E17)/12,4)</f>
        <v>0</v>
      </c>
      <c r="F58" s="477">
        <f t="shared" si="21"/>
        <v>0</v>
      </c>
      <c r="G58" s="477">
        <f t="shared" si="21"/>
        <v>0</v>
      </c>
      <c r="H58" s="477">
        <f t="shared" si="21"/>
        <v>0</v>
      </c>
      <c r="I58" s="477">
        <f t="shared" si="21"/>
        <v>0</v>
      </c>
      <c r="J58" s="477">
        <f t="shared" si="21"/>
        <v>0</v>
      </c>
      <c r="K58" s="477">
        <f t="shared" si="21"/>
        <v>0</v>
      </c>
      <c r="L58" s="477">
        <f t="shared" si="21"/>
        <v>0</v>
      </c>
      <c r="M58" s="477">
        <f t="shared" si="21"/>
        <v>0</v>
      </c>
      <c r="N58" s="477">
        <f>ROUND(SUM(M57*N16+N57*N17)/12,4)</f>
        <v>11.9826</v>
      </c>
      <c r="O58" s="477">
        <f t="shared" ref="O58:P58" si="22">ROUND(SUM(N57*O16+O57*O17)/12,4)</f>
        <v>12.2103</v>
      </c>
      <c r="P58" s="477">
        <f t="shared" si="22"/>
        <v>0</v>
      </c>
    </row>
    <row r="59" spans="1:16" s="70" customFormat="1" ht="14.25">
      <c r="A59" s="72"/>
      <c r="B59" s="483"/>
      <c r="C59" s="480"/>
      <c r="D59" s="71"/>
      <c r="E59" s="71"/>
      <c r="F59" s="71"/>
      <c r="G59" s="71"/>
      <c r="H59" s="71"/>
      <c r="I59" s="71"/>
      <c r="J59" s="71"/>
      <c r="K59" s="71"/>
      <c r="L59" s="484"/>
      <c r="M59" s="484"/>
      <c r="N59" s="484"/>
      <c r="O59" s="484"/>
      <c r="P59" s="484"/>
    </row>
    <row r="60" spans="1:16" s="64" customFormat="1">
      <c r="A60" s="62"/>
      <c r="B60" s="590" t="str">
        <f>'1.  LRAMVA Summary'!B36</f>
        <v>Unmetered Scattered Load</v>
      </c>
      <c r="C60" s="1022" t="str">
        <f>'2. LRAMVA Threshold'!J43</f>
        <v>kWh</v>
      </c>
      <c r="D60" s="46"/>
      <c r="E60" s="46"/>
      <c r="F60" s="46"/>
      <c r="G60" s="46"/>
      <c r="H60" s="46"/>
      <c r="I60" s="46"/>
      <c r="J60" s="46"/>
      <c r="K60" s="46"/>
      <c r="L60" s="46"/>
      <c r="M60" s="46"/>
      <c r="N60" s="46">
        <v>2.0500000000000001E-2</v>
      </c>
      <c r="O60" s="69">
        <v>2.0899999999999998E-2</v>
      </c>
      <c r="P60" s="69">
        <f>0*0.0215</f>
        <v>0</v>
      </c>
    </row>
    <row r="61" spans="1:16" s="18" customFormat="1" hidden="1" outlineLevel="1">
      <c r="A61" s="4"/>
      <c r="B61" s="523" t="s">
        <v>508</v>
      </c>
      <c r="C61" s="1020"/>
      <c r="D61" s="46"/>
      <c r="E61" s="46"/>
      <c r="F61" s="46"/>
      <c r="G61" s="46"/>
      <c r="H61" s="46"/>
      <c r="I61" s="46"/>
      <c r="J61" s="46"/>
      <c r="K61" s="46"/>
      <c r="L61" s="46"/>
      <c r="M61" s="46"/>
      <c r="N61" s="46"/>
      <c r="O61" s="46"/>
      <c r="P61" s="46"/>
    </row>
    <row r="62" spans="1:16" s="18" customFormat="1" hidden="1" outlineLevel="1">
      <c r="A62" s="4"/>
      <c r="B62" s="523" t="s">
        <v>509</v>
      </c>
      <c r="C62" s="1020"/>
      <c r="D62" s="46"/>
      <c r="E62" s="46"/>
      <c r="F62" s="46"/>
      <c r="G62" s="46"/>
      <c r="H62" s="46"/>
      <c r="I62" s="46"/>
      <c r="J62" s="46"/>
      <c r="K62" s="46"/>
      <c r="L62" s="46"/>
      <c r="M62" s="46"/>
      <c r="N62" s="46"/>
      <c r="O62" s="46"/>
      <c r="P62" s="46"/>
    </row>
    <row r="63" spans="1:16" s="18" customFormat="1" hidden="1" outlineLevel="1">
      <c r="A63" s="4"/>
      <c r="B63" s="523" t="s">
        <v>487</v>
      </c>
      <c r="C63" s="1020"/>
      <c r="D63" s="46"/>
      <c r="E63" s="46"/>
      <c r="F63" s="46"/>
      <c r="G63" s="46"/>
      <c r="H63" s="46"/>
      <c r="I63" s="46"/>
      <c r="J63" s="46"/>
      <c r="K63" s="46"/>
      <c r="L63" s="46"/>
      <c r="M63" s="46"/>
      <c r="N63" s="46"/>
      <c r="O63" s="46"/>
      <c r="P63" s="46"/>
    </row>
    <row r="64" spans="1:16" s="18" customFormat="1" collapsed="1">
      <c r="A64" s="4"/>
      <c r="B64" s="523" t="s">
        <v>510</v>
      </c>
      <c r="C64" s="1023"/>
      <c r="D64" s="65">
        <f>SUM(D60:D63)</f>
        <v>0</v>
      </c>
      <c r="E64" s="65">
        <f t="shared" ref="E64:N64" si="23">SUM(E60:E63)</f>
        <v>0</v>
      </c>
      <c r="F64" s="65">
        <f t="shared" si="23"/>
        <v>0</v>
      </c>
      <c r="G64" s="65">
        <f t="shared" si="23"/>
        <v>0</v>
      </c>
      <c r="H64" s="65">
        <f t="shared" si="23"/>
        <v>0</v>
      </c>
      <c r="I64" s="65">
        <f t="shared" si="23"/>
        <v>0</v>
      </c>
      <c r="J64" s="65">
        <f t="shared" si="23"/>
        <v>0</v>
      </c>
      <c r="K64" s="65">
        <f t="shared" si="23"/>
        <v>0</v>
      </c>
      <c r="L64" s="65">
        <f t="shared" si="23"/>
        <v>0</v>
      </c>
      <c r="M64" s="65">
        <f t="shared" si="23"/>
        <v>0</v>
      </c>
      <c r="N64" s="65">
        <f t="shared" si="23"/>
        <v>2.0500000000000001E-2</v>
      </c>
      <c r="O64" s="65">
        <f t="shared" ref="O64:P64" si="24">SUM(O60:O63)</f>
        <v>2.0899999999999998E-2</v>
      </c>
      <c r="P64" s="65">
        <f t="shared" si="24"/>
        <v>0</v>
      </c>
    </row>
    <row r="65" spans="1:16" s="14" customFormat="1">
      <c r="A65" s="72"/>
      <c r="B65" s="483" t="s">
        <v>511</v>
      </c>
      <c r="C65" s="480"/>
      <c r="D65" s="71"/>
      <c r="E65" s="477">
        <f t="shared" ref="E65:M65" si="25">ROUND(SUM(D64*E16+E64*E17)/12,4)</f>
        <v>0</v>
      </c>
      <c r="F65" s="477">
        <f t="shared" si="25"/>
        <v>0</v>
      </c>
      <c r="G65" s="477">
        <f t="shared" si="25"/>
        <v>0</v>
      </c>
      <c r="H65" s="477">
        <f t="shared" si="25"/>
        <v>0</v>
      </c>
      <c r="I65" s="477">
        <f>ROUND(SUM(H64*I16+I64*I17)/12,4)</f>
        <v>0</v>
      </c>
      <c r="J65" s="477">
        <f t="shared" si="25"/>
        <v>0</v>
      </c>
      <c r="K65" s="477">
        <f t="shared" si="25"/>
        <v>0</v>
      </c>
      <c r="L65" s="477">
        <f t="shared" si="25"/>
        <v>0</v>
      </c>
      <c r="M65" s="477">
        <f t="shared" si="25"/>
        <v>0</v>
      </c>
      <c r="N65" s="477">
        <f>ROUND(SUM(M64*N16+N64*N17)/12,4)</f>
        <v>2.0500000000000001E-2</v>
      </c>
      <c r="O65" s="477">
        <f t="shared" ref="O65:P65" si="26">ROUND(SUM(N64*O16+O64*O17)/12,4)</f>
        <v>2.0899999999999998E-2</v>
      </c>
      <c r="P65" s="477">
        <f t="shared" si="26"/>
        <v>0</v>
      </c>
    </row>
    <row r="66" spans="1:16" s="14" customFormat="1">
      <c r="A66" s="72"/>
      <c r="B66" s="73"/>
      <c r="C66" s="78"/>
      <c r="D66" s="71"/>
      <c r="E66" s="71"/>
      <c r="F66" s="71"/>
      <c r="G66" s="71"/>
      <c r="H66" s="71"/>
      <c r="I66" s="71"/>
      <c r="J66" s="71"/>
      <c r="K66" s="71"/>
      <c r="L66" s="479"/>
      <c r="M66" s="479"/>
      <c r="N66" s="479"/>
      <c r="O66" s="479"/>
      <c r="P66" s="479"/>
    </row>
    <row r="67" spans="1:16" s="64" customFormat="1">
      <c r="A67" s="62"/>
      <c r="B67" s="590">
        <f>'1.  LRAMVA Summary'!B37</f>
        <v>0</v>
      </c>
      <c r="C67" s="1022">
        <f>'2. LRAMVA Threshold'!K43</f>
        <v>0</v>
      </c>
      <c r="D67" s="46"/>
      <c r="E67" s="46"/>
      <c r="F67" s="46"/>
      <c r="G67" s="46"/>
      <c r="H67" s="46"/>
      <c r="I67" s="46"/>
      <c r="J67" s="46"/>
      <c r="K67" s="46"/>
      <c r="L67" s="46"/>
      <c r="M67" s="46"/>
      <c r="N67" s="46"/>
      <c r="O67" s="46"/>
      <c r="P67" s="46"/>
    </row>
    <row r="68" spans="1:16" s="18" customFormat="1" hidden="1" outlineLevel="1">
      <c r="A68" s="4"/>
      <c r="B68" s="523" t="s">
        <v>508</v>
      </c>
      <c r="C68" s="1020"/>
      <c r="D68" s="46"/>
      <c r="E68" s="46"/>
      <c r="F68" s="46"/>
      <c r="G68" s="46"/>
      <c r="H68" s="46"/>
      <c r="I68" s="46"/>
      <c r="J68" s="46"/>
      <c r="K68" s="46"/>
      <c r="L68" s="46"/>
      <c r="M68" s="46"/>
      <c r="N68" s="46"/>
      <c r="O68" s="46"/>
      <c r="P68" s="46"/>
    </row>
    <row r="69" spans="1:16" s="18" customFormat="1" hidden="1" outlineLevel="1">
      <c r="A69" s="4"/>
      <c r="B69" s="523" t="s">
        <v>509</v>
      </c>
      <c r="C69" s="1020"/>
      <c r="D69" s="46"/>
      <c r="E69" s="46"/>
      <c r="F69" s="46"/>
      <c r="G69" s="46"/>
      <c r="H69" s="46"/>
      <c r="I69" s="46"/>
      <c r="J69" s="46"/>
      <c r="K69" s="46"/>
      <c r="L69" s="46"/>
      <c r="M69" s="46"/>
      <c r="N69" s="46"/>
      <c r="O69" s="46"/>
      <c r="P69" s="46"/>
    </row>
    <row r="70" spans="1:16" s="18" customFormat="1" hidden="1" outlineLevel="1">
      <c r="A70" s="4"/>
      <c r="B70" s="523" t="s">
        <v>487</v>
      </c>
      <c r="C70" s="1020"/>
      <c r="D70" s="46"/>
      <c r="E70" s="46"/>
      <c r="F70" s="46"/>
      <c r="G70" s="46"/>
      <c r="H70" s="46"/>
      <c r="I70" s="46"/>
      <c r="J70" s="46"/>
      <c r="K70" s="46"/>
      <c r="L70" s="46"/>
      <c r="M70" s="46"/>
      <c r="N70" s="46"/>
      <c r="O70" s="46"/>
      <c r="P70" s="46"/>
    </row>
    <row r="71" spans="1:16" s="18" customFormat="1" collapsed="1">
      <c r="A71" s="4"/>
      <c r="B71" s="523" t="s">
        <v>510</v>
      </c>
      <c r="C71" s="1023"/>
      <c r="D71" s="65">
        <f>SUM(D67:D70)</f>
        <v>0</v>
      </c>
      <c r="E71" s="65">
        <f t="shared" ref="E71:N71" si="27">SUM(E67:E70)</f>
        <v>0</v>
      </c>
      <c r="F71" s="65">
        <f>SUM(F67:F70)</f>
        <v>0</v>
      </c>
      <c r="G71" s="65">
        <f t="shared" si="27"/>
        <v>0</v>
      </c>
      <c r="H71" s="65">
        <f t="shared" si="27"/>
        <v>0</v>
      </c>
      <c r="I71" s="65">
        <f t="shared" si="27"/>
        <v>0</v>
      </c>
      <c r="J71" s="65">
        <f t="shared" si="27"/>
        <v>0</v>
      </c>
      <c r="K71" s="65">
        <f t="shared" si="27"/>
        <v>0</v>
      </c>
      <c r="L71" s="65">
        <f t="shared" si="27"/>
        <v>0</v>
      </c>
      <c r="M71" s="65">
        <f t="shared" si="27"/>
        <v>0</v>
      </c>
      <c r="N71" s="65">
        <f t="shared" si="27"/>
        <v>0</v>
      </c>
      <c r="O71" s="65">
        <f t="shared" ref="O71:P71" si="28">SUM(O67:O70)</f>
        <v>0</v>
      </c>
      <c r="P71" s="65">
        <f t="shared" si="28"/>
        <v>0</v>
      </c>
    </row>
    <row r="72" spans="1:16" s="14" customFormat="1">
      <c r="A72" s="72"/>
      <c r="B72" s="483" t="s">
        <v>511</v>
      </c>
      <c r="C72" s="480"/>
      <c r="D72" s="71"/>
      <c r="E72" s="477">
        <f t="shared" ref="E72:N72" si="29">ROUND(SUM(D71*E16+E71*E17)/12,4)</f>
        <v>0</v>
      </c>
      <c r="F72" s="477">
        <f t="shared" si="29"/>
        <v>0</v>
      </c>
      <c r="G72" s="477">
        <f t="shared" si="29"/>
        <v>0</v>
      </c>
      <c r="H72" s="477">
        <f t="shared" si="29"/>
        <v>0</v>
      </c>
      <c r="I72" s="477">
        <f t="shared" si="29"/>
        <v>0</v>
      </c>
      <c r="J72" s="477">
        <f t="shared" si="29"/>
        <v>0</v>
      </c>
      <c r="K72" s="477">
        <f t="shared" si="29"/>
        <v>0</v>
      </c>
      <c r="L72" s="477">
        <f t="shared" si="29"/>
        <v>0</v>
      </c>
      <c r="M72" s="477">
        <f t="shared" si="29"/>
        <v>0</v>
      </c>
      <c r="N72" s="477">
        <f t="shared" si="29"/>
        <v>0</v>
      </c>
      <c r="O72" s="477">
        <f t="shared" ref="O72" si="30">ROUND(SUM(N71*O16+O71*O17)/12,4)</f>
        <v>0</v>
      </c>
      <c r="P72" s="477">
        <f t="shared" ref="P72" si="31">ROUND(SUM(O71*P16+P71*P17)/12,4)</f>
        <v>0</v>
      </c>
    </row>
    <row r="73" spans="1:16" s="14" customFormat="1">
      <c r="A73" s="72"/>
      <c r="B73" s="474"/>
      <c r="C73" s="480"/>
      <c r="D73" s="71"/>
      <c r="E73" s="477"/>
      <c r="F73" s="477"/>
      <c r="G73" s="477"/>
      <c r="H73" s="477"/>
      <c r="I73" s="477"/>
      <c r="J73" s="477"/>
      <c r="K73" s="477"/>
      <c r="L73" s="477"/>
      <c r="M73" s="477"/>
      <c r="N73" s="477"/>
      <c r="O73" s="477"/>
      <c r="P73" s="477"/>
    </row>
    <row r="74" spans="1:16" s="64" customFormat="1">
      <c r="A74" s="62"/>
      <c r="B74" s="590">
        <f>'1.  LRAMVA Summary'!B38</f>
        <v>0</v>
      </c>
      <c r="C74" s="1022">
        <f>'2. LRAMVA Threshold'!L43</f>
        <v>0</v>
      </c>
      <c r="D74" s="46"/>
      <c r="E74" s="46"/>
      <c r="F74" s="46"/>
      <c r="G74" s="46"/>
      <c r="H74" s="46"/>
      <c r="I74" s="46"/>
      <c r="J74" s="46"/>
      <c r="K74" s="46"/>
      <c r="L74" s="46"/>
      <c r="M74" s="46"/>
      <c r="N74" s="46"/>
      <c r="O74" s="46"/>
      <c r="P74" s="46"/>
    </row>
    <row r="75" spans="1:16" s="18" customFormat="1" hidden="1" outlineLevel="1">
      <c r="A75" s="4"/>
      <c r="B75" s="523" t="s">
        <v>508</v>
      </c>
      <c r="C75" s="1020"/>
      <c r="D75" s="46"/>
      <c r="E75" s="46"/>
      <c r="F75" s="46"/>
      <c r="G75" s="46"/>
      <c r="H75" s="46"/>
      <c r="I75" s="46"/>
      <c r="J75" s="46"/>
      <c r="K75" s="46"/>
      <c r="L75" s="46"/>
      <c r="M75" s="46"/>
      <c r="N75" s="46"/>
      <c r="O75" s="46"/>
      <c r="P75" s="46"/>
    </row>
    <row r="76" spans="1:16" s="18" customFormat="1" hidden="1" outlineLevel="1">
      <c r="A76" s="4"/>
      <c r="B76" s="523" t="s">
        <v>509</v>
      </c>
      <c r="C76" s="1020"/>
      <c r="D76" s="46"/>
      <c r="E76" s="46"/>
      <c r="F76" s="46"/>
      <c r="G76" s="46"/>
      <c r="H76" s="46"/>
      <c r="I76" s="46"/>
      <c r="J76" s="46"/>
      <c r="K76" s="46"/>
      <c r="L76" s="46"/>
      <c r="M76" s="46"/>
      <c r="N76" s="46"/>
      <c r="O76" s="46"/>
      <c r="P76" s="46"/>
    </row>
    <row r="77" spans="1:16" s="18" customFormat="1" hidden="1" outlineLevel="1">
      <c r="A77" s="4"/>
      <c r="B77" s="523" t="s">
        <v>487</v>
      </c>
      <c r="C77" s="1020"/>
      <c r="D77" s="46"/>
      <c r="E77" s="46"/>
      <c r="F77" s="46"/>
      <c r="G77" s="46"/>
      <c r="H77" s="46"/>
      <c r="I77" s="46"/>
      <c r="J77" s="46"/>
      <c r="K77" s="46"/>
      <c r="L77" s="46"/>
      <c r="M77" s="46"/>
      <c r="N77" s="46"/>
      <c r="O77" s="46"/>
      <c r="P77" s="46"/>
    </row>
    <row r="78" spans="1:16" s="18" customFormat="1" collapsed="1">
      <c r="A78" s="4"/>
      <c r="B78" s="523" t="s">
        <v>510</v>
      </c>
      <c r="C78" s="1023"/>
      <c r="D78" s="65">
        <f>SUM(D74:D77)</f>
        <v>0</v>
      </c>
      <c r="E78" s="65">
        <f>SUM(E74:E77)</f>
        <v>0</v>
      </c>
      <c r="F78" s="65">
        <f t="shared" ref="F78:N78" si="32">SUM(F74:F77)</f>
        <v>0</v>
      </c>
      <c r="G78" s="65">
        <f t="shared" si="32"/>
        <v>0</v>
      </c>
      <c r="H78" s="65">
        <f t="shared" si="32"/>
        <v>0</v>
      </c>
      <c r="I78" s="65">
        <f t="shared" si="32"/>
        <v>0</v>
      </c>
      <c r="J78" s="65">
        <f t="shared" si="32"/>
        <v>0</v>
      </c>
      <c r="K78" s="65">
        <f t="shared" si="32"/>
        <v>0</v>
      </c>
      <c r="L78" s="65">
        <f t="shared" si="32"/>
        <v>0</v>
      </c>
      <c r="M78" s="65">
        <f t="shared" si="32"/>
        <v>0</v>
      </c>
      <c r="N78" s="65">
        <f t="shared" si="32"/>
        <v>0</v>
      </c>
      <c r="O78" s="65">
        <f t="shared" ref="O78:P78" si="33">SUM(O74:O77)</f>
        <v>0</v>
      </c>
      <c r="P78" s="65">
        <f t="shared" si="33"/>
        <v>0</v>
      </c>
    </row>
    <row r="79" spans="1:16" s="14" customFormat="1">
      <c r="A79" s="72"/>
      <c r="B79" s="483" t="s">
        <v>511</v>
      </c>
      <c r="C79" s="480"/>
      <c r="D79" s="71"/>
      <c r="E79" s="477">
        <f t="shared" ref="E79:M79" si="34">ROUND(SUM(D78*E16+E78*E17)/12,4)</f>
        <v>0</v>
      </c>
      <c r="F79" s="477">
        <f t="shared" si="34"/>
        <v>0</v>
      </c>
      <c r="G79" s="477">
        <f t="shared" si="34"/>
        <v>0</v>
      </c>
      <c r="H79" s="477">
        <f t="shared" si="34"/>
        <v>0</v>
      </c>
      <c r="I79" s="477">
        <f t="shared" si="34"/>
        <v>0</v>
      </c>
      <c r="J79" s="477">
        <f t="shared" si="34"/>
        <v>0</v>
      </c>
      <c r="K79" s="477">
        <f t="shared" si="34"/>
        <v>0</v>
      </c>
      <c r="L79" s="477">
        <f t="shared" si="34"/>
        <v>0</v>
      </c>
      <c r="M79" s="477">
        <f t="shared" si="34"/>
        <v>0</v>
      </c>
      <c r="N79" s="477">
        <f>ROUND(SUM(M78*N16+N78*N17)/12,4)</f>
        <v>0</v>
      </c>
      <c r="O79" s="477">
        <f t="shared" ref="O79:P79" si="35">ROUND(SUM(N78*O16+O78*O17)/12,4)</f>
        <v>0</v>
      </c>
      <c r="P79" s="477">
        <f t="shared" si="35"/>
        <v>0</v>
      </c>
    </row>
    <row r="80" spans="1:16" s="14" customFormat="1">
      <c r="A80" s="72"/>
      <c r="B80" s="474"/>
      <c r="C80" s="480"/>
      <c r="D80" s="71"/>
      <c r="E80" s="477"/>
      <c r="F80" s="477"/>
      <c r="G80" s="477"/>
      <c r="H80" s="477"/>
      <c r="I80" s="477"/>
      <c r="J80" s="477"/>
      <c r="K80" s="477"/>
      <c r="L80" s="477"/>
      <c r="M80" s="477"/>
      <c r="N80" s="477"/>
      <c r="O80" s="477"/>
      <c r="P80" s="477"/>
    </row>
    <row r="81" spans="1:16" s="64" customFormat="1">
      <c r="A81" s="62"/>
      <c r="B81" s="590">
        <f>'1.  LRAMVA Summary'!B39</f>
        <v>0</v>
      </c>
      <c r="C81" s="1022">
        <f>'2. LRAMVA Threshold'!M43</f>
        <v>0</v>
      </c>
      <c r="D81" s="46"/>
      <c r="E81" s="46"/>
      <c r="F81" s="46"/>
      <c r="G81" s="46"/>
      <c r="H81" s="46"/>
      <c r="I81" s="46"/>
      <c r="J81" s="46"/>
      <c r="K81" s="46"/>
      <c r="L81" s="46"/>
      <c r="M81" s="46"/>
      <c r="N81" s="46"/>
      <c r="O81" s="46"/>
      <c r="P81" s="46"/>
    </row>
    <row r="82" spans="1:16" s="18" customFormat="1" hidden="1" outlineLevel="1">
      <c r="A82" s="4"/>
      <c r="B82" s="523" t="s">
        <v>508</v>
      </c>
      <c r="C82" s="1020"/>
      <c r="D82" s="46"/>
      <c r="E82" s="46"/>
      <c r="F82" s="46"/>
      <c r="G82" s="46"/>
      <c r="H82" s="46"/>
      <c r="I82" s="46"/>
      <c r="J82" s="46"/>
      <c r="K82" s="46"/>
      <c r="L82" s="46"/>
      <c r="M82" s="46"/>
      <c r="N82" s="46"/>
      <c r="O82" s="46"/>
      <c r="P82" s="46"/>
    </row>
    <row r="83" spans="1:16" s="18" customFormat="1" hidden="1" outlineLevel="1">
      <c r="A83" s="4"/>
      <c r="B83" s="523" t="s">
        <v>509</v>
      </c>
      <c r="C83" s="1020"/>
      <c r="D83" s="46"/>
      <c r="E83" s="46"/>
      <c r="F83" s="46"/>
      <c r="G83" s="46"/>
      <c r="H83" s="46"/>
      <c r="I83" s="46"/>
      <c r="J83" s="46"/>
      <c r="K83" s="46"/>
      <c r="L83" s="46"/>
      <c r="M83" s="46"/>
      <c r="N83" s="46"/>
      <c r="O83" s="46"/>
      <c r="P83" s="46"/>
    </row>
    <row r="84" spans="1:16" s="18" customFormat="1" hidden="1" outlineLevel="1">
      <c r="A84" s="4"/>
      <c r="B84" s="523" t="s">
        <v>487</v>
      </c>
      <c r="C84" s="1020"/>
      <c r="D84" s="46"/>
      <c r="E84" s="46"/>
      <c r="F84" s="46"/>
      <c r="G84" s="46"/>
      <c r="H84" s="46"/>
      <c r="I84" s="46"/>
      <c r="J84" s="46"/>
      <c r="K84" s="46"/>
      <c r="L84" s="46"/>
      <c r="M84" s="46"/>
      <c r="N84" s="46"/>
      <c r="O84" s="46"/>
      <c r="P84" s="46"/>
    </row>
    <row r="85" spans="1:16" s="18" customFormat="1" collapsed="1">
      <c r="A85" s="4"/>
      <c r="B85" s="523" t="s">
        <v>510</v>
      </c>
      <c r="C85" s="1023"/>
      <c r="D85" s="65">
        <f>SUM(D81:D84)</f>
        <v>0</v>
      </c>
      <c r="E85" s="65">
        <f>SUM(E81:E84)</f>
        <v>0</v>
      </c>
      <c r="F85" s="65">
        <f t="shared" ref="F85:N85" si="36">SUM(F81:F84)</f>
        <v>0</v>
      </c>
      <c r="G85" s="65">
        <f t="shared" si="36"/>
        <v>0</v>
      </c>
      <c r="H85" s="65">
        <f t="shared" si="36"/>
        <v>0</v>
      </c>
      <c r="I85" s="65">
        <f t="shared" si="36"/>
        <v>0</v>
      </c>
      <c r="J85" s="65">
        <f t="shared" si="36"/>
        <v>0</v>
      </c>
      <c r="K85" s="65">
        <f t="shared" si="36"/>
        <v>0</v>
      </c>
      <c r="L85" s="65">
        <f t="shared" si="36"/>
        <v>0</v>
      </c>
      <c r="M85" s="65">
        <f t="shared" si="36"/>
        <v>0</v>
      </c>
      <c r="N85" s="65">
        <f t="shared" si="36"/>
        <v>0</v>
      </c>
      <c r="O85" s="65">
        <f t="shared" ref="O85:P85" si="37">SUM(O81:O84)</f>
        <v>0</v>
      </c>
      <c r="P85" s="65">
        <f t="shared" si="37"/>
        <v>0</v>
      </c>
    </row>
    <row r="86" spans="1:16" s="14" customFormat="1">
      <c r="A86" s="72"/>
      <c r="B86" s="483" t="s">
        <v>511</v>
      </c>
      <c r="C86" s="480"/>
      <c r="D86" s="71"/>
      <c r="E86" s="477">
        <f t="shared" ref="E86:N86" si="38">ROUND(SUM(D85*E16+E85*E17)/12,4)</f>
        <v>0</v>
      </c>
      <c r="F86" s="477">
        <f t="shared" si="38"/>
        <v>0</v>
      </c>
      <c r="G86" s="477">
        <f t="shared" si="38"/>
        <v>0</v>
      </c>
      <c r="H86" s="477">
        <f t="shared" si="38"/>
        <v>0</v>
      </c>
      <c r="I86" s="477">
        <f t="shared" si="38"/>
        <v>0</v>
      </c>
      <c r="J86" s="477">
        <f t="shared" si="38"/>
        <v>0</v>
      </c>
      <c r="K86" s="477">
        <f t="shared" si="38"/>
        <v>0</v>
      </c>
      <c r="L86" s="477">
        <f t="shared" si="38"/>
        <v>0</v>
      </c>
      <c r="M86" s="477">
        <f t="shared" si="38"/>
        <v>0</v>
      </c>
      <c r="N86" s="477">
        <f t="shared" si="38"/>
        <v>0</v>
      </c>
      <c r="O86" s="477">
        <f t="shared" ref="O86" si="39">ROUND(SUM(N85*O16+O85*O17)/12,4)</f>
        <v>0</v>
      </c>
      <c r="P86" s="477">
        <f t="shared" ref="P86" si="40">ROUND(SUM(O85*P16+P85*P17)/12,4)</f>
        <v>0</v>
      </c>
    </row>
    <row r="87" spans="1:16" s="14" customFormat="1">
      <c r="A87" s="72"/>
      <c r="B87" s="474"/>
      <c r="C87" s="480"/>
      <c r="D87" s="71"/>
      <c r="E87" s="477"/>
      <c r="F87" s="477"/>
      <c r="G87" s="477"/>
      <c r="H87" s="477"/>
      <c r="I87" s="477"/>
      <c r="J87" s="477"/>
      <c r="K87" s="477"/>
      <c r="L87" s="477"/>
      <c r="M87" s="477"/>
      <c r="N87" s="477"/>
      <c r="O87" s="477"/>
      <c r="P87" s="477"/>
    </row>
    <row r="88" spans="1:16" s="64" customFormat="1">
      <c r="A88" s="62"/>
      <c r="B88" s="590">
        <f>'1.  LRAMVA Summary'!B40</f>
        <v>0</v>
      </c>
      <c r="C88" s="1022">
        <f>'2. LRAMVA Threshold'!N43</f>
        <v>0</v>
      </c>
      <c r="D88" s="46"/>
      <c r="E88" s="46"/>
      <c r="F88" s="46"/>
      <c r="G88" s="46"/>
      <c r="H88" s="46"/>
      <c r="I88" s="46"/>
      <c r="J88" s="46"/>
      <c r="K88" s="46"/>
      <c r="L88" s="46"/>
      <c r="M88" s="46"/>
      <c r="N88" s="46"/>
      <c r="O88" s="46"/>
      <c r="P88" s="46"/>
    </row>
    <row r="89" spans="1:16" s="18" customFormat="1" hidden="1" outlineLevel="1">
      <c r="A89" s="4"/>
      <c r="B89" s="523" t="s">
        <v>508</v>
      </c>
      <c r="C89" s="1020"/>
      <c r="D89" s="46"/>
      <c r="E89" s="46"/>
      <c r="F89" s="46"/>
      <c r="G89" s="46"/>
      <c r="H89" s="46"/>
      <c r="I89" s="46"/>
      <c r="J89" s="46"/>
      <c r="K89" s="46"/>
      <c r="L89" s="46"/>
      <c r="M89" s="46"/>
      <c r="N89" s="46"/>
      <c r="O89" s="46"/>
      <c r="P89" s="46"/>
    </row>
    <row r="90" spans="1:16" s="18" customFormat="1" hidden="1" outlineLevel="1">
      <c r="A90" s="4"/>
      <c r="B90" s="523" t="s">
        <v>509</v>
      </c>
      <c r="C90" s="1020"/>
      <c r="D90" s="46"/>
      <c r="E90" s="46"/>
      <c r="F90" s="46"/>
      <c r="G90" s="46"/>
      <c r="H90" s="46"/>
      <c r="I90" s="46"/>
      <c r="J90" s="46"/>
      <c r="K90" s="46"/>
      <c r="L90" s="46"/>
      <c r="M90" s="46"/>
      <c r="N90" s="46"/>
      <c r="O90" s="46"/>
      <c r="P90" s="46"/>
    </row>
    <row r="91" spans="1:16" s="18" customFormat="1" hidden="1" outlineLevel="1">
      <c r="A91" s="4"/>
      <c r="B91" s="523" t="s">
        <v>487</v>
      </c>
      <c r="C91" s="1020"/>
      <c r="D91" s="46"/>
      <c r="E91" s="46"/>
      <c r="F91" s="46"/>
      <c r="G91" s="46"/>
      <c r="H91" s="46"/>
      <c r="I91" s="46"/>
      <c r="J91" s="46"/>
      <c r="K91" s="46"/>
      <c r="L91" s="46"/>
      <c r="M91" s="46"/>
      <c r="N91" s="46"/>
      <c r="O91" s="46"/>
      <c r="P91" s="46"/>
    </row>
    <row r="92" spans="1:16" s="18" customFormat="1" collapsed="1">
      <c r="A92" s="4"/>
      <c r="B92" s="523" t="s">
        <v>510</v>
      </c>
      <c r="C92" s="1023"/>
      <c r="D92" s="65">
        <f>SUM(D88:D91)</f>
        <v>0</v>
      </c>
      <c r="E92" s="65">
        <f>SUM(E88:E91)</f>
        <v>0</v>
      </c>
      <c r="F92" s="65">
        <f t="shared" ref="F92:N92" si="41">SUM(F88:F91)</f>
        <v>0</v>
      </c>
      <c r="G92" s="65">
        <f t="shared" si="41"/>
        <v>0</v>
      </c>
      <c r="H92" s="65">
        <f t="shared" si="41"/>
        <v>0</v>
      </c>
      <c r="I92" s="65">
        <f t="shared" si="41"/>
        <v>0</v>
      </c>
      <c r="J92" s="65">
        <f t="shared" si="41"/>
        <v>0</v>
      </c>
      <c r="K92" s="65">
        <f t="shared" si="41"/>
        <v>0</v>
      </c>
      <c r="L92" s="65">
        <f t="shared" si="41"/>
        <v>0</v>
      </c>
      <c r="M92" s="65">
        <f t="shared" si="41"/>
        <v>0</v>
      </c>
      <c r="N92" s="65">
        <f t="shared" si="41"/>
        <v>0</v>
      </c>
      <c r="O92" s="65">
        <f t="shared" ref="O92:P92" si="42">SUM(O88:O91)</f>
        <v>0</v>
      </c>
      <c r="P92" s="65">
        <f t="shared" si="42"/>
        <v>0</v>
      </c>
    </row>
    <row r="93" spans="1:16" s="14" customFormat="1">
      <c r="A93" s="72"/>
      <c r="B93" s="483" t="s">
        <v>511</v>
      </c>
      <c r="C93" s="480"/>
      <c r="D93" s="71"/>
      <c r="E93" s="477">
        <f t="shared" ref="E93:M93" si="43">ROUND(SUM(D92*E16+E92*E17)/12,4)</f>
        <v>0</v>
      </c>
      <c r="F93" s="477">
        <f t="shared" si="43"/>
        <v>0</v>
      </c>
      <c r="G93" s="477">
        <f t="shared" si="43"/>
        <v>0</v>
      </c>
      <c r="H93" s="477">
        <f t="shared" si="43"/>
        <v>0</v>
      </c>
      <c r="I93" s="477">
        <f t="shared" si="43"/>
        <v>0</v>
      </c>
      <c r="J93" s="477">
        <f t="shared" si="43"/>
        <v>0</v>
      </c>
      <c r="K93" s="477">
        <f t="shared" si="43"/>
        <v>0</v>
      </c>
      <c r="L93" s="477">
        <f t="shared" si="43"/>
        <v>0</v>
      </c>
      <c r="M93" s="477">
        <f t="shared" si="43"/>
        <v>0</v>
      </c>
      <c r="N93" s="477">
        <f>ROUND(SUM(M92*N16+N92*N17)/12,4)</f>
        <v>0</v>
      </c>
      <c r="O93" s="477">
        <f t="shared" ref="O93:P93" si="44">ROUND(SUM(N92*O16+O92*O17)/12,4)</f>
        <v>0</v>
      </c>
      <c r="P93" s="477">
        <f t="shared" si="44"/>
        <v>0</v>
      </c>
    </row>
    <row r="94" spans="1:16" s="14" customFormat="1">
      <c r="A94" s="72"/>
      <c r="B94" s="474"/>
      <c r="C94" s="480"/>
      <c r="D94" s="71"/>
      <c r="E94" s="477"/>
      <c r="F94" s="477"/>
      <c r="G94" s="477"/>
      <c r="H94" s="477"/>
      <c r="I94" s="477"/>
      <c r="J94" s="477"/>
      <c r="K94" s="477"/>
      <c r="L94" s="477"/>
      <c r="M94" s="477"/>
      <c r="N94" s="477"/>
      <c r="O94" s="477"/>
      <c r="P94" s="477"/>
    </row>
    <row r="95" spans="1:16" s="64" customFormat="1">
      <c r="A95" s="62"/>
      <c r="B95" s="590">
        <f>'1.  LRAMVA Summary'!B41</f>
        <v>0</v>
      </c>
      <c r="C95" s="1022">
        <f>'2. LRAMVA Threshold'!O43</f>
        <v>0</v>
      </c>
      <c r="D95" s="46"/>
      <c r="E95" s="46"/>
      <c r="F95" s="46"/>
      <c r="G95" s="46"/>
      <c r="H95" s="46"/>
      <c r="I95" s="46"/>
      <c r="J95" s="46"/>
      <c r="K95" s="46"/>
      <c r="L95" s="46"/>
      <c r="M95" s="46"/>
      <c r="N95" s="46"/>
      <c r="O95" s="46"/>
      <c r="P95" s="46"/>
    </row>
    <row r="96" spans="1:16" s="18" customFormat="1" hidden="1" outlineLevel="1">
      <c r="A96" s="4"/>
      <c r="B96" s="523" t="s">
        <v>508</v>
      </c>
      <c r="C96" s="1020"/>
      <c r="D96" s="46"/>
      <c r="E96" s="46"/>
      <c r="F96" s="46"/>
      <c r="G96" s="46"/>
      <c r="H96" s="46"/>
      <c r="I96" s="46"/>
      <c r="J96" s="46"/>
      <c r="K96" s="46"/>
      <c r="L96" s="46"/>
      <c r="M96" s="46"/>
      <c r="N96" s="46"/>
      <c r="O96" s="46"/>
      <c r="P96" s="46"/>
    </row>
    <row r="97" spans="1:16" s="18" customFormat="1" hidden="1" outlineLevel="1">
      <c r="A97" s="4"/>
      <c r="B97" s="523" t="s">
        <v>509</v>
      </c>
      <c r="C97" s="1020"/>
      <c r="D97" s="46"/>
      <c r="E97" s="46"/>
      <c r="F97" s="46"/>
      <c r="G97" s="46"/>
      <c r="H97" s="46"/>
      <c r="I97" s="46"/>
      <c r="J97" s="46"/>
      <c r="K97" s="46"/>
      <c r="L97" s="46"/>
      <c r="M97" s="46"/>
      <c r="N97" s="46"/>
      <c r="O97" s="46"/>
      <c r="P97" s="46"/>
    </row>
    <row r="98" spans="1:16" s="18" customFormat="1" hidden="1" outlineLevel="1">
      <c r="A98" s="4"/>
      <c r="B98" s="523" t="s">
        <v>487</v>
      </c>
      <c r="C98" s="1020"/>
      <c r="D98" s="46"/>
      <c r="E98" s="46"/>
      <c r="F98" s="46"/>
      <c r="G98" s="46"/>
      <c r="H98" s="46"/>
      <c r="I98" s="46"/>
      <c r="J98" s="46"/>
      <c r="K98" s="46"/>
      <c r="L98" s="46"/>
      <c r="M98" s="46"/>
      <c r="N98" s="46"/>
      <c r="O98" s="46"/>
      <c r="P98" s="46"/>
    </row>
    <row r="99" spans="1:16" s="18" customFormat="1" collapsed="1">
      <c r="A99" s="4"/>
      <c r="B99" s="523" t="s">
        <v>510</v>
      </c>
      <c r="C99" s="1023"/>
      <c r="D99" s="65">
        <f>SUM(D95:D98)</f>
        <v>0</v>
      </c>
      <c r="E99" s="65">
        <f>SUM(E95:E98)</f>
        <v>0</v>
      </c>
      <c r="F99" s="65">
        <f t="shared" ref="F99:N99" si="45">SUM(F95:F98)</f>
        <v>0</v>
      </c>
      <c r="G99" s="65">
        <f t="shared" si="45"/>
        <v>0</v>
      </c>
      <c r="H99" s="65">
        <f t="shared" si="45"/>
        <v>0</v>
      </c>
      <c r="I99" s="65">
        <f t="shared" si="45"/>
        <v>0</v>
      </c>
      <c r="J99" s="65">
        <f t="shared" si="45"/>
        <v>0</v>
      </c>
      <c r="K99" s="65">
        <f t="shared" si="45"/>
        <v>0</v>
      </c>
      <c r="L99" s="65">
        <f t="shared" si="45"/>
        <v>0</v>
      </c>
      <c r="M99" s="65">
        <f t="shared" si="45"/>
        <v>0</v>
      </c>
      <c r="N99" s="65">
        <f t="shared" si="45"/>
        <v>0</v>
      </c>
      <c r="O99" s="65">
        <f t="shared" ref="O99:P99" si="46">SUM(O95:O98)</f>
        <v>0</v>
      </c>
      <c r="P99" s="65">
        <f t="shared" si="46"/>
        <v>0</v>
      </c>
    </row>
    <row r="100" spans="1:16" s="14" customFormat="1">
      <c r="A100" s="72"/>
      <c r="B100" s="483" t="s">
        <v>511</v>
      </c>
      <c r="C100" s="480"/>
      <c r="D100" s="71"/>
      <c r="E100" s="477">
        <f t="shared" ref="E100:M100" si="47">ROUND(SUM(D99*E16+E99*E17)/12,4)</f>
        <v>0</v>
      </c>
      <c r="F100" s="477">
        <f t="shared" si="47"/>
        <v>0</v>
      </c>
      <c r="G100" s="477">
        <f t="shared" si="47"/>
        <v>0</v>
      </c>
      <c r="H100" s="477">
        <f t="shared" si="47"/>
        <v>0</v>
      </c>
      <c r="I100" s="477">
        <f t="shared" si="47"/>
        <v>0</v>
      </c>
      <c r="J100" s="477">
        <f t="shared" si="47"/>
        <v>0</v>
      </c>
      <c r="K100" s="477">
        <f t="shared" si="47"/>
        <v>0</v>
      </c>
      <c r="L100" s="477">
        <f t="shared" si="47"/>
        <v>0</v>
      </c>
      <c r="M100" s="477">
        <f t="shared" si="47"/>
        <v>0</v>
      </c>
      <c r="N100" s="477">
        <f>ROUND(SUM(M99*N16+N99*N17)/12,4)</f>
        <v>0</v>
      </c>
      <c r="O100" s="477">
        <f t="shared" ref="O100:P100" si="48">ROUND(SUM(N99*O16+O99*O17)/12,4)</f>
        <v>0</v>
      </c>
      <c r="P100" s="477">
        <f t="shared" si="48"/>
        <v>0</v>
      </c>
    </row>
    <row r="101" spans="1:16" s="14" customFormat="1">
      <c r="A101" s="72"/>
      <c r="B101" s="474"/>
      <c r="C101" s="480"/>
      <c r="D101" s="71"/>
      <c r="E101" s="477"/>
      <c r="F101" s="477"/>
      <c r="G101" s="477"/>
      <c r="H101" s="477"/>
      <c r="I101" s="477"/>
      <c r="J101" s="477"/>
      <c r="K101" s="477"/>
      <c r="L101" s="477"/>
      <c r="M101" s="477"/>
      <c r="N101" s="477"/>
      <c r="O101" s="477"/>
      <c r="P101" s="477"/>
    </row>
    <row r="102" spans="1:16" s="64" customFormat="1">
      <c r="A102" s="62"/>
      <c r="B102" s="590">
        <f>'1.  LRAMVA Summary'!B42</f>
        <v>0</v>
      </c>
      <c r="C102" s="1022">
        <f>'2. LRAMVA Threshold'!P43</f>
        <v>0</v>
      </c>
      <c r="D102" s="46"/>
      <c r="E102" s="46"/>
      <c r="F102" s="46"/>
      <c r="G102" s="46"/>
      <c r="H102" s="46"/>
      <c r="I102" s="46"/>
      <c r="J102" s="46"/>
      <c r="K102" s="46"/>
      <c r="L102" s="46"/>
      <c r="M102" s="46"/>
      <c r="N102" s="46"/>
      <c r="O102" s="46"/>
      <c r="P102" s="46"/>
    </row>
    <row r="103" spans="1:16" s="18" customFormat="1" hidden="1" outlineLevel="1">
      <c r="A103" s="4"/>
      <c r="B103" s="523" t="s">
        <v>508</v>
      </c>
      <c r="C103" s="1020"/>
      <c r="D103" s="46"/>
      <c r="E103" s="46"/>
      <c r="F103" s="46"/>
      <c r="G103" s="46"/>
      <c r="H103" s="46"/>
      <c r="I103" s="46"/>
      <c r="J103" s="46"/>
      <c r="K103" s="46"/>
      <c r="L103" s="46"/>
      <c r="M103" s="46"/>
      <c r="N103" s="46"/>
      <c r="O103" s="46"/>
      <c r="P103" s="46"/>
    </row>
    <row r="104" spans="1:16" s="18" customFormat="1" hidden="1" outlineLevel="1">
      <c r="A104" s="4"/>
      <c r="B104" s="523" t="s">
        <v>509</v>
      </c>
      <c r="C104" s="1020"/>
      <c r="D104" s="46"/>
      <c r="E104" s="46"/>
      <c r="F104" s="46"/>
      <c r="G104" s="46"/>
      <c r="H104" s="46"/>
      <c r="I104" s="46"/>
      <c r="J104" s="46"/>
      <c r="K104" s="46"/>
      <c r="L104" s="46"/>
      <c r="M104" s="46"/>
      <c r="N104" s="46"/>
      <c r="O104" s="46"/>
      <c r="P104" s="46"/>
    </row>
    <row r="105" spans="1:16" s="18" customFormat="1" hidden="1" outlineLevel="1">
      <c r="A105" s="4"/>
      <c r="B105" s="523" t="s">
        <v>487</v>
      </c>
      <c r="C105" s="1020"/>
      <c r="D105" s="46"/>
      <c r="E105" s="46"/>
      <c r="F105" s="46"/>
      <c r="G105" s="46"/>
      <c r="H105" s="46"/>
      <c r="I105" s="46"/>
      <c r="J105" s="46"/>
      <c r="K105" s="46"/>
      <c r="L105" s="46"/>
      <c r="M105" s="46"/>
      <c r="N105" s="46"/>
      <c r="O105" s="46"/>
      <c r="P105" s="46"/>
    </row>
    <row r="106" spans="1:16" s="18" customFormat="1" collapsed="1">
      <c r="A106" s="4"/>
      <c r="B106" s="523" t="s">
        <v>510</v>
      </c>
      <c r="C106" s="1023"/>
      <c r="D106" s="65">
        <f>SUM(D102:D105)</f>
        <v>0</v>
      </c>
      <c r="E106" s="65">
        <f>SUM(E102:E105)</f>
        <v>0</v>
      </c>
      <c r="F106" s="65">
        <f>SUM(F102:F105)</f>
        <v>0</v>
      </c>
      <c r="G106" s="65">
        <f t="shared" ref="G106:N106" si="49">SUM(G102:G105)</f>
        <v>0</v>
      </c>
      <c r="H106" s="65">
        <f t="shared" si="49"/>
        <v>0</v>
      </c>
      <c r="I106" s="65">
        <f t="shared" si="49"/>
        <v>0</v>
      </c>
      <c r="J106" s="65">
        <f t="shared" si="49"/>
        <v>0</v>
      </c>
      <c r="K106" s="65">
        <f t="shared" si="49"/>
        <v>0</v>
      </c>
      <c r="L106" s="65">
        <f t="shared" si="49"/>
        <v>0</v>
      </c>
      <c r="M106" s="65">
        <f t="shared" si="49"/>
        <v>0</v>
      </c>
      <c r="N106" s="65">
        <f t="shared" si="49"/>
        <v>0</v>
      </c>
      <c r="O106" s="65">
        <f t="shared" ref="O106:P106" si="50">SUM(O102:O105)</f>
        <v>0</v>
      </c>
      <c r="P106" s="65">
        <f t="shared" si="50"/>
        <v>0</v>
      </c>
    </row>
    <row r="107" spans="1:16" s="14" customFormat="1">
      <c r="A107" s="72"/>
      <c r="B107" s="483" t="s">
        <v>511</v>
      </c>
      <c r="C107" s="480"/>
      <c r="D107" s="71"/>
      <c r="E107" s="477">
        <f t="shared" ref="E107:M107" si="51">ROUND(SUM(D106*E16+E106*E17)/12,4)</f>
        <v>0</v>
      </c>
      <c r="F107" s="477">
        <f t="shared" si="51"/>
        <v>0</v>
      </c>
      <c r="G107" s="477">
        <f t="shared" si="51"/>
        <v>0</v>
      </c>
      <c r="H107" s="477">
        <f t="shared" si="51"/>
        <v>0</v>
      </c>
      <c r="I107" s="477">
        <f t="shared" si="51"/>
        <v>0</v>
      </c>
      <c r="J107" s="477">
        <f t="shared" si="51"/>
        <v>0</v>
      </c>
      <c r="K107" s="477">
        <f t="shared" si="51"/>
        <v>0</v>
      </c>
      <c r="L107" s="477">
        <f t="shared" si="51"/>
        <v>0</v>
      </c>
      <c r="M107" s="477">
        <f t="shared" si="51"/>
        <v>0</v>
      </c>
      <c r="N107" s="477">
        <f>ROUND(SUM(M106*N16+N106*N17)/12,4)</f>
        <v>0</v>
      </c>
      <c r="O107" s="477">
        <f t="shared" ref="O107:P107" si="52">ROUND(SUM(N106*O16+O106*O17)/12,4)</f>
        <v>0</v>
      </c>
      <c r="P107" s="477">
        <f t="shared" si="52"/>
        <v>0</v>
      </c>
    </row>
    <row r="108" spans="1:16" s="14" customFormat="1">
      <c r="A108" s="72"/>
      <c r="B108" s="474"/>
      <c r="C108" s="480"/>
      <c r="D108" s="71"/>
      <c r="E108" s="477"/>
      <c r="F108" s="477"/>
      <c r="G108" s="477"/>
      <c r="H108" s="477"/>
      <c r="I108" s="477"/>
      <c r="J108" s="477"/>
      <c r="K108" s="477"/>
      <c r="L108" s="477"/>
      <c r="M108" s="477"/>
      <c r="N108" s="477"/>
      <c r="O108" s="477"/>
      <c r="P108" s="477"/>
    </row>
    <row r="109" spans="1:16" s="64" customFormat="1">
      <c r="A109" s="62"/>
      <c r="B109" s="590">
        <f>'1.  LRAMVA Summary'!B43</f>
        <v>0</v>
      </c>
      <c r="C109" s="1022">
        <f>'2. LRAMVA Threshold'!Q43</f>
        <v>0</v>
      </c>
      <c r="D109" s="46"/>
      <c r="E109" s="46"/>
      <c r="F109" s="46"/>
      <c r="G109" s="46"/>
      <c r="H109" s="46"/>
      <c r="I109" s="46"/>
      <c r="J109" s="46"/>
      <c r="K109" s="46"/>
      <c r="L109" s="46"/>
      <c r="M109" s="46"/>
      <c r="N109" s="46"/>
      <c r="O109" s="46"/>
      <c r="P109" s="46"/>
    </row>
    <row r="110" spans="1:16" s="18" customFormat="1" hidden="1" outlineLevel="1">
      <c r="A110" s="4"/>
      <c r="B110" s="523" t="s">
        <v>508</v>
      </c>
      <c r="C110" s="1020"/>
      <c r="D110" s="46"/>
      <c r="E110" s="46"/>
      <c r="F110" s="46"/>
      <c r="G110" s="46"/>
      <c r="H110" s="46"/>
      <c r="I110" s="46"/>
      <c r="J110" s="46"/>
      <c r="K110" s="46"/>
      <c r="L110" s="46"/>
      <c r="M110" s="46"/>
      <c r="N110" s="46"/>
      <c r="O110" s="46"/>
      <c r="P110" s="46"/>
    </row>
    <row r="111" spans="1:16" s="18" customFormat="1" hidden="1" outlineLevel="1">
      <c r="A111" s="4"/>
      <c r="B111" s="523" t="s">
        <v>509</v>
      </c>
      <c r="C111" s="1020"/>
      <c r="D111" s="46"/>
      <c r="E111" s="46"/>
      <c r="F111" s="46"/>
      <c r="G111" s="46"/>
      <c r="H111" s="46"/>
      <c r="I111" s="46"/>
      <c r="J111" s="46"/>
      <c r="K111" s="46"/>
      <c r="L111" s="46"/>
      <c r="M111" s="46"/>
      <c r="N111" s="46"/>
      <c r="O111" s="46"/>
      <c r="P111" s="46"/>
    </row>
    <row r="112" spans="1:16" s="18" customFormat="1" hidden="1" outlineLevel="1">
      <c r="A112" s="4"/>
      <c r="B112" s="523" t="s">
        <v>487</v>
      </c>
      <c r="C112" s="1020"/>
      <c r="D112" s="46"/>
      <c r="E112" s="46"/>
      <c r="F112" s="46"/>
      <c r="G112" s="46"/>
      <c r="H112" s="46"/>
      <c r="I112" s="46"/>
      <c r="J112" s="46"/>
      <c r="K112" s="46"/>
      <c r="L112" s="46"/>
      <c r="M112" s="46"/>
      <c r="N112" s="46"/>
      <c r="O112" s="46"/>
      <c r="P112" s="46"/>
    </row>
    <row r="113" spans="1:16" s="18" customFormat="1" collapsed="1">
      <c r="A113" s="4"/>
      <c r="B113" s="523" t="s">
        <v>510</v>
      </c>
      <c r="C113" s="1023"/>
      <c r="D113" s="65">
        <f>SUM(D109:D112)</f>
        <v>0</v>
      </c>
      <c r="E113" s="65">
        <f>SUM(E109:E112)</f>
        <v>0</v>
      </c>
      <c r="F113" s="65">
        <f>SUM(F109:F112)</f>
        <v>0</v>
      </c>
      <c r="G113" s="65">
        <f>SUM(G109:G112)</f>
        <v>0</v>
      </c>
      <c r="H113" s="65">
        <f t="shared" ref="H113:N113" si="53">SUM(H109:H112)</f>
        <v>0</v>
      </c>
      <c r="I113" s="65">
        <f t="shared" si="53"/>
        <v>0</v>
      </c>
      <c r="J113" s="65">
        <f t="shared" si="53"/>
        <v>0</v>
      </c>
      <c r="K113" s="65">
        <f t="shared" si="53"/>
        <v>0</v>
      </c>
      <c r="L113" s="65">
        <f t="shared" si="53"/>
        <v>0</v>
      </c>
      <c r="M113" s="65">
        <f t="shared" si="53"/>
        <v>0</v>
      </c>
      <c r="N113" s="65">
        <f t="shared" si="53"/>
        <v>0</v>
      </c>
      <c r="O113" s="65">
        <f t="shared" ref="O113:P113" si="54">SUM(O109:O112)</f>
        <v>0</v>
      </c>
      <c r="P113" s="65">
        <f t="shared" si="54"/>
        <v>0</v>
      </c>
    </row>
    <row r="114" spans="1:16" s="14" customFormat="1">
      <c r="A114" s="72"/>
      <c r="B114" s="483" t="s">
        <v>511</v>
      </c>
      <c r="C114" s="480"/>
      <c r="D114" s="71"/>
      <c r="E114" s="477">
        <f t="shared" ref="E114:M114" si="55">ROUND(SUM(D113*E16+E113*E17)/12,4)</f>
        <v>0</v>
      </c>
      <c r="F114" s="477">
        <f t="shared" si="55"/>
        <v>0</v>
      </c>
      <c r="G114" s="477">
        <f t="shared" si="55"/>
        <v>0</v>
      </c>
      <c r="H114" s="477">
        <f t="shared" si="55"/>
        <v>0</v>
      </c>
      <c r="I114" s="477">
        <f t="shared" si="55"/>
        <v>0</v>
      </c>
      <c r="J114" s="477">
        <f t="shared" si="55"/>
        <v>0</v>
      </c>
      <c r="K114" s="477">
        <f t="shared" si="55"/>
        <v>0</v>
      </c>
      <c r="L114" s="477">
        <f t="shared" si="55"/>
        <v>0</v>
      </c>
      <c r="M114" s="477">
        <f t="shared" si="55"/>
        <v>0</v>
      </c>
      <c r="N114" s="477">
        <f>ROUND(SUM(M113*N16+N113*N17)/12,4)</f>
        <v>0</v>
      </c>
      <c r="O114" s="477">
        <f t="shared" ref="O114:P114" si="56">ROUND(SUM(N113*O16+O113*O17)/12,4)</f>
        <v>0</v>
      </c>
      <c r="P114" s="477">
        <f t="shared" si="56"/>
        <v>0</v>
      </c>
    </row>
    <row r="115" spans="1:16" s="70" customFormat="1" ht="14.25">
      <c r="A115" s="72"/>
      <c r="B115" s="74"/>
      <c r="C115" s="79"/>
      <c r="D115" s="75"/>
      <c r="E115" s="75"/>
      <c r="F115" s="75"/>
      <c r="G115" s="75"/>
      <c r="H115" s="75"/>
      <c r="I115" s="75"/>
      <c r="J115" s="75"/>
      <c r="K115" s="485"/>
      <c r="L115" s="486"/>
      <c r="M115" s="486"/>
      <c r="N115" s="486"/>
      <c r="O115" s="486"/>
      <c r="P115" s="486"/>
    </row>
    <row r="116" spans="1:16" s="3" customFormat="1" ht="21" customHeight="1">
      <c r="A116" s="4"/>
      <c r="B116" s="487" t="s">
        <v>610</v>
      </c>
      <c r="C116" s="96"/>
      <c r="D116" s="488"/>
      <c r="E116" s="488"/>
      <c r="F116" s="488"/>
      <c r="G116" s="488"/>
      <c r="H116" s="488"/>
      <c r="I116" s="488"/>
      <c r="J116" s="488"/>
      <c r="K116" s="488"/>
      <c r="L116" s="488"/>
      <c r="M116" s="488"/>
      <c r="N116" s="488"/>
      <c r="O116" s="488"/>
      <c r="P116" s="488"/>
    </row>
    <row r="119" spans="1:16" ht="15.75">
      <c r="B119" s="116" t="s">
        <v>481</v>
      </c>
      <c r="J119" s="18"/>
    </row>
    <row r="120" spans="1:16" s="14" customFormat="1" ht="75.75" customHeight="1">
      <c r="A120" s="72"/>
      <c r="B120" s="1027" t="s">
        <v>661</v>
      </c>
      <c r="C120" s="1027"/>
      <c r="D120" s="1027"/>
      <c r="E120" s="1027"/>
      <c r="F120" s="1027"/>
      <c r="G120" s="1027"/>
      <c r="H120" s="1027"/>
      <c r="I120" s="1027"/>
      <c r="J120" s="1027"/>
      <c r="K120" s="1027"/>
      <c r="L120" s="1027"/>
      <c r="M120" s="1027"/>
      <c r="N120" s="1027"/>
      <c r="O120" s="1027"/>
      <c r="P120" s="1027"/>
    </row>
    <row r="121" spans="1:16" s="18" customFormat="1" ht="9" customHeight="1">
      <c r="A121" s="4"/>
      <c r="B121" s="116"/>
      <c r="C121" s="76"/>
    </row>
    <row r="122" spans="1:16" ht="63.75" customHeight="1">
      <c r="B122" s="241" t="s">
        <v>234</v>
      </c>
      <c r="C122" s="241" t="str">
        <f>'1.  LRAMVA Summary'!D53</f>
        <v>Residential</v>
      </c>
      <c r="D122" s="241" t="str">
        <f>'1.  LRAMVA Summary'!E53</f>
        <v>GS&lt;50 kW</v>
      </c>
      <c r="E122" s="241" t="str">
        <f>'1.  LRAMVA Summary'!F53</f>
        <v>GS 50 to 699 kW</v>
      </c>
      <c r="F122" s="241" t="str">
        <f>'1.  LRAMVA Summary'!G53</f>
        <v>GS 700 to 4,999 kW</v>
      </c>
      <c r="G122" s="241" t="str">
        <f>'1.  LRAMVA Summary'!H53</f>
        <v>Large Use</v>
      </c>
      <c r="H122" s="241" t="str">
        <f>'1.  LRAMVA Summary'!I53</f>
        <v>Street Lighting</v>
      </c>
      <c r="I122" s="241" t="str">
        <f>'1.  LRAMVA Summary'!J53</f>
        <v>Unmetered Scattered Load</v>
      </c>
      <c r="J122" s="241" t="str">
        <f>'1.  LRAMVA Summary'!K53</f>
        <v/>
      </c>
      <c r="K122" s="241" t="str">
        <f>'1.  LRAMVA Summary'!L53</f>
        <v/>
      </c>
      <c r="L122" s="241" t="str">
        <f>'1.  LRAMVA Summary'!M53</f>
        <v/>
      </c>
      <c r="M122" s="241" t="str">
        <f>'1.  LRAMVA Summary'!N53</f>
        <v/>
      </c>
      <c r="N122" s="241" t="str">
        <f>'1.  LRAMVA Summary'!O53</f>
        <v/>
      </c>
      <c r="O122" s="241" t="str">
        <f>'1.  LRAMVA Summary'!P53</f>
        <v/>
      </c>
      <c r="P122" s="241" t="str">
        <f>'1.  LRAMVA Summary'!Q53</f>
        <v/>
      </c>
    </row>
    <row r="123" spans="1:16" s="18" customFormat="1">
      <c r="A123" s="89"/>
      <c r="B123" s="572"/>
      <c r="C123" s="573" t="str">
        <f>'1.  LRAMVA Summary'!D54</f>
        <v>kWh</v>
      </c>
      <c r="D123" s="573" t="str">
        <f>'1.  LRAMVA Summary'!E54</f>
        <v>kWh</v>
      </c>
      <c r="E123" s="573" t="str">
        <f>'1.  LRAMVA Summary'!F54</f>
        <v>kW</v>
      </c>
      <c r="F123" s="573" t="str">
        <f>'1.  LRAMVA Summary'!G54</f>
        <v>kW</v>
      </c>
      <c r="G123" s="573" t="str">
        <f>'1.  LRAMVA Summary'!H54</f>
        <v>kW</v>
      </c>
      <c r="H123" s="573" t="str">
        <f>'1.  LRAMVA Summary'!I54</f>
        <v>kW</v>
      </c>
      <c r="I123" s="573" t="str">
        <f>'1.  LRAMVA Summary'!J54</f>
        <v>kWh</v>
      </c>
      <c r="J123" s="573">
        <f>'1.  LRAMVA Summary'!K54</f>
        <v>0</v>
      </c>
      <c r="K123" s="573">
        <f>'1.  LRAMVA Summary'!L54</f>
        <v>0</v>
      </c>
      <c r="L123" s="573">
        <f>'1.  LRAMVA Summary'!M54</f>
        <v>0</v>
      </c>
      <c r="M123" s="573">
        <f>'1.  LRAMVA Summary'!N54</f>
        <v>0</v>
      </c>
      <c r="N123" s="573">
        <f>'1.  LRAMVA Summary'!O54</f>
        <v>0</v>
      </c>
      <c r="O123" s="573">
        <f>'1.  LRAMVA Summary'!P54</f>
        <v>0</v>
      </c>
      <c r="P123" s="574">
        <f>'1.  LRAMVA Summary'!Q54</f>
        <v>0</v>
      </c>
    </row>
    <row r="124" spans="1:16">
      <c r="B124" s="489">
        <v>2011</v>
      </c>
      <c r="C124" s="662">
        <f>HLOOKUP(B124,$E$15:$P$114,9,FALSE)</f>
        <v>0</v>
      </c>
      <c r="D124" s="663">
        <f>HLOOKUP(B124,$E$15:$P$114,16,FALSE)</f>
        <v>0</v>
      </c>
      <c r="E124" s="664">
        <f t="shared" ref="E124:E135" si="57">HLOOKUP(B124,$E$15:$P$114,23,FALSE)</f>
        <v>0</v>
      </c>
      <c r="F124" s="663">
        <f t="shared" ref="F124:F135" si="58">HLOOKUP(B124,$E$15:$P$114,30,FALSE)</f>
        <v>0</v>
      </c>
      <c r="G124" s="664">
        <f t="shared" ref="G124:G135" si="59">HLOOKUP(B124,$E$15:$P$114,37,FALSE)</f>
        <v>0</v>
      </c>
      <c r="H124" s="663">
        <f t="shared" ref="H124:H135" si="60">HLOOKUP(B124,$E$15:$P$114,44,FALSE)</f>
        <v>0</v>
      </c>
      <c r="I124" s="664">
        <f t="shared" ref="I124:I135" si="61">HLOOKUP(B124,$E$15:$P$114,51,FALSE)</f>
        <v>0</v>
      </c>
      <c r="J124" s="664">
        <f t="shared" ref="J124:J135" si="62">HLOOKUP(B124,$E$15:$P$114,58,FALSE)</f>
        <v>0</v>
      </c>
      <c r="K124" s="664">
        <f t="shared" ref="K124:K135" si="63">HLOOKUP(B124,$E$15:$P$114,65,FALSE)</f>
        <v>0</v>
      </c>
      <c r="L124" s="664">
        <f t="shared" ref="L124:L135" si="64">HLOOKUP(B124,$E$15:$P$114,72,FALSE)</f>
        <v>0</v>
      </c>
      <c r="M124" s="664">
        <f t="shared" ref="M124:M135" si="65">HLOOKUP(B124,$E$15:$P$114,79,FALSE)</f>
        <v>0</v>
      </c>
      <c r="N124" s="664">
        <f t="shared" ref="N124:N135" si="66">HLOOKUP(B124,$E$15:$P$114,86,FALSE)</f>
        <v>0</v>
      </c>
      <c r="O124" s="664">
        <f t="shared" ref="O124:O135" si="67">HLOOKUP(B124,$E$15:$P$114,93,FALSE)</f>
        <v>0</v>
      </c>
      <c r="P124" s="664">
        <f t="shared" ref="P124:P135" si="68">HLOOKUP(B124,$E$15:$P$114,100,FALSE)</f>
        <v>0</v>
      </c>
    </row>
    <row r="125" spans="1:16">
      <c r="B125" s="490">
        <v>2012</v>
      </c>
      <c r="C125" s="665">
        <f>HLOOKUP(B125,$E$15:$P$114,9,FALSE)</f>
        <v>0</v>
      </c>
      <c r="D125" s="666">
        <f>HLOOKUP(B125,$E$15:$P$114,16,FALSE)</f>
        <v>0</v>
      </c>
      <c r="E125" s="667">
        <f t="shared" si="57"/>
        <v>0</v>
      </c>
      <c r="F125" s="666">
        <f t="shared" si="58"/>
        <v>0</v>
      </c>
      <c r="G125" s="667">
        <f t="shared" si="59"/>
        <v>0</v>
      </c>
      <c r="H125" s="666">
        <f t="shared" si="60"/>
        <v>0</v>
      </c>
      <c r="I125" s="667">
        <f t="shared" si="61"/>
        <v>0</v>
      </c>
      <c r="J125" s="667">
        <f t="shared" si="62"/>
        <v>0</v>
      </c>
      <c r="K125" s="667">
        <f t="shared" si="63"/>
        <v>0</v>
      </c>
      <c r="L125" s="667">
        <f t="shared" si="64"/>
        <v>0</v>
      </c>
      <c r="M125" s="667">
        <f t="shared" si="65"/>
        <v>0</v>
      </c>
      <c r="N125" s="667">
        <f t="shared" si="66"/>
        <v>0</v>
      </c>
      <c r="O125" s="667">
        <f t="shared" si="67"/>
        <v>0</v>
      </c>
      <c r="P125" s="667">
        <f t="shared" si="68"/>
        <v>0</v>
      </c>
    </row>
    <row r="126" spans="1:16">
      <c r="B126" s="490">
        <v>2013</v>
      </c>
      <c r="C126" s="665">
        <f>HLOOKUP(B126,$E$15:$P$114,9,FALSE)</f>
        <v>0</v>
      </c>
      <c r="D126" s="666">
        <f>HLOOKUP(B126,$E$15:$P$114,16,FALSE)</f>
        <v>0</v>
      </c>
      <c r="E126" s="667">
        <f t="shared" si="57"/>
        <v>0</v>
      </c>
      <c r="F126" s="666">
        <f t="shared" si="58"/>
        <v>0</v>
      </c>
      <c r="G126" s="667">
        <f t="shared" si="59"/>
        <v>0</v>
      </c>
      <c r="H126" s="666">
        <f t="shared" si="60"/>
        <v>0</v>
      </c>
      <c r="I126" s="667">
        <f t="shared" si="61"/>
        <v>0</v>
      </c>
      <c r="J126" s="667">
        <f t="shared" si="62"/>
        <v>0</v>
      </c>
      <c r="K126" s="667">
        <f t="shared" si="63"/>
        <v>0</v>
      </c>
      <c r="L126" s="667">
        <f t="shared" si="64"/>
        <v>0</v>
      </c>
      <c r="M126" s="667">
        <f t="shared" si="65"/>
        <v>0</v>
      </c>
      <c r="N126" s="667">
        <f t="shared" si="66"/>
        <v>0</v>
      </c>
      <c r="O126" s="667">
        <f t="shared" si="67"/>
        <v>0</v>
      </c>
      <c r="P126" s="667">
        <f t="shared" si="68"/>
        <v>0</v>
      </c>
    </row>
    <row r="127" spans="1:16">
      <c r="B127" s="490">
        <v>2014</v>
      </c>
      <c r="C127" s="756">
        <f t="shared" ref="C127:C135" si="69">HLOOKUP(B127,$E$15:$P$114,9,FALSE)</f>
        <v>0</v>
      </c>
      <c r="D127" s="797">
        <f t="shared" ref="D127:D134" si="70">HLOOKUP(B127,$E$15:$P$114,16,FALSE)</f>
        <v>0</v>
      </c>
      <c r="E127" s="667">
        <f t="shared" si="57"/>
        <v>0</v>
      </c>
      <c r="F127" s="666">
        <f t="shared" si="58"/>
        <v>0</v>
      </c>
      <c r="G127" s="667">
        <f t="shared" si="59"/>
        <v>0</v>
      </c>
      <c r="H127" s="666">
        <f t="shared" si="60"/>
        <v>0</v>
      </c>
      <c r="I127" s="667">
        <f t="shared" si="61"/>
        <v>0</v>
      </c>
      <c r="J127" s="667">
        <f t="shared" si="62"/>
        <v>0</v>
      </c>
      <c r="K127" s="667">
        <f t="shared" si="63"/>
        <v>0</v>
      </c>
      <c r="L127" s="667">
        <f t="shared" si="64"/>
        <v>0</v>
      </c>
      <c r="M127" s="667">
        <f t="shared" si="65"/>
        <v>0</v>
      </c>
      <c r="N127" s="667">
        <f t="shared" si="66"/>
        <v>0</v>
      </c>
      <c r="O127" s="667">
        <f t="shared" si="67"/>
        <v>0</v>
      </c>
      <c r="P127" s="667">
        <f t="shared" si="68"/>
        <v>0</v>
      </c>
    </row>
    <row r="128" spans="1:16">
      <c r="B128" s="490">
        <v>2015</v>
      </c>
      <c r="C128" s="665">
        <f t="shared" si="69"/>
        <v>0</v>
      </c>
      <c r="D128" s="666">
        <f t="shared" si="70"/>
        <v>0</v>
      </c>
      <c r="E128" s="667">
        <f t="shared" si="57"/>
        <v>0</v>
      </c>
      <c r="F128" s="666">
        <f t="shared" si="58"/>
        <v>0</v>
      </c>
      <c r="G128" s="667">
        <f t="shared" si="59"/>
        <v>0</v>
      </c>
      <c r="H128" s="666">
        <f t="shared" si="60"/>
        <v>0</v>
      </c>
      <c r="I128" s="667">
        <f t="shared" si="61"/>
        <v>0</v>
      </c>
      <c r="J128" s="667">
        <f t="shared" si="62"/>
        <v>0</v>
      </c>
      <c r="K128" s="667">
        <f t="shared" si="63"/>
        <v>0</v>
      </c>
      <c r="L128" s="667">
        <f t="shared" si="64"/>
        <v>0</v>
      </c>
      <c r="M128" s="667">
        <f t="shared" si="65"/>
        <v>0</v>
      </c>
      <c r="N128" s="667">
        <f t="shared" si="66"/>
        <v>0</v>
      </c>
      <c r="O128" s="667">
        <f t="shared" si="67"/>
        <v>0</v>
      </c>
      <c r="P128" s="667">
        <f t="shared" si="68"/>
        <v>0</v>
      </c>
    </row>
    <row r="129" spans="1:16">
      <c r="B129" s="490">
        <v>2016</v>
      </c>
      <c r="C129" s="756">
        <f t="shared" si="69"/>
        <v>0</v>
      </c>
      <c r="D129" s="666">
        <f t="shared" si="70"/>
        <v>0</v>
      </c>
      <c r="E129" s="667">
        <f t="shared" si="57"/>
        <v>0</v>
      </c>
      <c r="F129" s="666">
        <f t="shared" si="58"/>
        <v>0</v>
      </c>
      <c r="G129" s="667">
        <f t="shared" si="59"/>
        <v>0</v>
      </c>
      <c r="H129" s="666">
        <f t="shared" si="60"/>
        <v>0</v>
      </c>
      <c r="I129" s="667">
        <f t="shared" si="61"/>
        <v>0</v>
      </c>
      <c r="J129" s="667">
        <f t="shared" si="62"/>
        <v>0</v>
      </c>
      <c r="K129" s="667">
        <f t="shared" si="63"/>
        <v>0</v>
      </c>
      <c r="L129" s="667">
        <f t="shared" si="64"/>
        <v>0</v>
      </c>
      <c r="M129" s="667">
        <f t="shared" si="65"/>
        <v>0</v>
      </c>
      <c r="N129" s="667">
        <f t="shared" si="66"/>
        <v>0</v>
      </c>
      <c r="O129" s="667">
        <f t="shared" si="67"/>
        <v>0</v>
      </c>
      <c r="P129" s="667">
        <f t="shared" si="68"/>
        <v>0</v>
      </c>
    </row>
    <row r="130" spans="1:16">
      <c r="B130" s="490">
        <v>2017</v>
      </c>
      <c r="C130" s="798">
        <f t="shared" si="69"/>
        <v>0</v>
      </c>
      <c r="D130" s="797">
        <f t="shared" si="70"/>
        <v>0</v>
      </c>
      <c r="E130" s="667">
        <f t="shared" si="57"/>
        <v>0</v>
      </c>
      <c r="F130" s="666">
        <f t="shared" si="58"/>
        <v>0</v>
      </c>
      <c r="G130" s="667">
        <f t="shared" si="59"/>
        <v>0</v>
      </c>
      <c r="H130" s="666">
        <f t="shared" si="60"/>
        <v>0</v>
      </c>
      <c r="I130" s="667">
        <f t="shared" si="61"/>
        <v>0</v>
      </c>
      <c r="J130" s="667">
        <f t="shared" si="62"/>
        <v>0</v>
      </c>
      <c r="K130" s="667">
        <f t="shared" si="63"/>
        <v>0</v>
      </c>
      <c r="L130" s="667">
        <f t="shared" si="64"/>
        <v>0</v>
      </c>
      <c r="M130" s="667">
        <f t="shared" si="65"/>
        <v>0</v>
      </c>
      <c r="N130" s="667">
        <f t="shared" si="66"/>
        <v>0</v>
      </c>
      <c r="O130" s="667">
        <f t="shared" si="67"/>
        <v>0</v>
      </c>
      <c r="P130" s="667">
        <f t="shared" si="68"/>
        <v>0</v>
      </c>
    </row>
    <row r="131" spans="1:16">
      <c r="B131" s="490">
        <v>2018</v>
      </c>
      <c r="C131" s="665">
        <f t="shared" si="69"/>
        <v>0</v>
      </c>
      <c r="D131" s="666">
        <f t="shared" si="70"/>
        <v>0</v>
      </c>
      <c r="E131" s="667">
        <f t="shared" si="57"/>
        <v>0</v>
      </c>
      <c r="F131" s="666">
        <f t="shared" si="58"/>
        <v>0</v>
      </c>
      <c r="G131" s="667">
        <f t="shared" si="59"/>
        <v>0</v>
      </c>
      <c r="H131" s="666">
        <f t="shared" si="60"/>
        <v>0</v>
      </c>
      <c r="I131" s="667">
        <f t="shared" si="61"/>
        <v>0</v>
      </c>
      <c r="J131" s="667">
        <f t="shared" si="62"/>
        <v>0</v>
      </c>
      <c r="K131" s="667">
        <f t="shared" si="63"/>
        <v>0</v>
      </c>
      <c r="L131" s="667">
        <f t="shared" si="64"/>
        <v>0</v>
      </c>
      <c r="M131" s="667">
        <f t="shared" si="65"/>
        <v>0</v>
      </c>
      <c r="N131" s="667">
        <f t="shared" si="66"/>
        <v>0</v>
      </c>
      <c r="O131" s="667">
        <f t="shared" si="67"/>
        <v>0</v>
      </c>
      <c r="P131" s="667">
        <f t="shared" si="68"/>
        <v>0</v>
      </c>
    </row>
    <row r="132" spans="1:16">
      <c r="B132" s="490">
        <v>2019</v>
      </c>
      <c r="C132" s="665">
        <f t="shared" si="69"/>
        <v>0</v>
      </c>
      <c r="D132" s="666">
        <f t="shared" si="70"/>
        <v>0</v>
      </c>
      <c r="E132" s="667">
        <f t="shared" si="57"/>
        <v>0</v>
      </c>
      <c r="F132" s="666">
        <f t="shared" si="58"/>
        <v>0</v>
      </c>
      <c r="G132" s="667">
        <f t="shared" si="59"/>
        <v>0</v>
      </c>
      <c r="H132" s="666">
        <f t="shared" si="60"/>
        <v>0</v>
      </c>
      <c r="I132" s="667">
        <f t="shared" si="61"/>
        <v>0</v>
      </c>
      <c r="J132" s="667">
        <f t="shared" si="62"/>
        <v>0</v>
      </c>
      <c r="K132" s="667">
        <f t="shared" si="63"/>
        <v>0</v>
      </c>
      <c r="L132" s="667">
        <f t="shared" si="64"/>
        <v>0</v>
      </c>
      <c r="M132" s="667">
        <f t="shared" si="65"/>
        <v>0</v>
      </c>
      <c r="N132" s="667">
        <f t="shared" si="66"/>
        <v>0</v>
      </c>
      <c r="O132" s="667">
        <f t="shared" si="67"/>
        <v>0</v>
      </c>
      <c r="P132" s="667">
        <f t="shared" si="68"/>
        <v>0</v>
      </c>
    </row>
    <row r="133" spans="1:16">
      <c r="B133" s="490">
        <v>2020</v>
      </c>
      <c r="C133" s="756">
        <f t="shared" si="69"/>
        <v>0</v>
      </c>
      <c r="D133" s="797">
        <f t="shared" si="70"/>
        <v>1.7399999999999999E-2</v>
      </c>
      <c r="E133" s="667">
        <f t="shared" si="57"/>
        <v>2.9479000000000002</v>
      </c>
      <c r="F133" s="666">
        <f t="shared" si="58"/>
        <v>3.4220999999999999</v>
      </c>
      <c r="G133" s="667">
        <f t="shared" si="59"/>
        <v>2.5909</v>
      </c>
      <c r="H133" s="666">
        <f t="shared" si="60"/>
        <v>11.9826</v>
      </c>
      <c r="I133" s="667">
        <f t="shared" si="61"/>
        <v>2.0500000000000001E-2</v>
      </c>
      <c r="J133" s="667">
        <f t="shared" si="62"/>
        <v>0</v>
      </c>
      <c r="K133" s="667">
        <f t="shared" si="63"/>
        <v>0</v>
      </c>
      <c r="L133" s="667">
        <f t="shared" si="64"/>
        <v>0</v>
      </c>
      <c r="M133" s="667">
        <f t="shared" si="65"/>
        <v>0</v>
      </c>
      <c r="N133" s="667">
        <f t="shared" si="66"/>
        <v>0</v>
      </c>
      <c r="O133" s="667">
        <f t="shared" si="67"/>
        <v>0</v>
      </c>
      <c r="P133" s="667">
        <f t="shared" si="68"/>
        <v>0</v>
      </c>
    </row>
    <row r="134" spans="1:16" s="18" customFormat="1">
      <c r="A134" s="4"/>
      <c r="B134" s="755">
        <v>2021</v>
      </c>
      <c r="C134" s="665">
        <f t="shared" si="69"/>
        <v>0</v>
      </c>
      <c r="D134" s="666">
        <f t="shared" si="70"/>
        <v>1.77E-2</v>
      </c>
      <c r="E134" s="758">
        <f t="shared" si="57"/>
        <v>3.0038999999999998</v>
      </c>
      <c r="F134" s="757">
        <f t="shared" si="58"/>
        <v>3.4870999999999999</v>
      </c>
      <c r="G134" s="758">
        <f t="shared" si="59"/>
        <v>2.6400999999999999</v>
      </c>
      <c r="H134" s="757">
        <f t="shared" si="60"/>
        <v>12.2103</v>
      </c>
      <c r="I134" s="758">
        <f t="shared" si="61"/>
        <v>2.0899999999999998E-2</v>
      </c>
      <c r="J134" s="758">
        <f t="shared" si="62"/>
        <v>0</v>
      </c>
      <c r="K134" s="758">
        <f t="shared" si="63"/>
        <v>0</v>
      </c>
      <c r="L134" s="758">
        <f t="shared" si="64"/>
        <v>0</v>
      </c>
      <c r="M134" s="758">
        <f t="shared" si="65"/>
        <v>0</v>
      </c>
      <c r="N134" s="758">
        <f t="shared" si="66"/>
        <v>0</v>
      </c>
      <c r="O134" s="758">
        <f t="shared" si="67"/>
        <v>0</v>
      </c>
      <c r="P134" s="758">
        <f t="shared" si="68"/>
        <v>0</v>
      </c>
    </row>
    <row r="135" spans="1:16" s="18" customFormat="1">
      <c r="A135" s="4"/>
      <c r="B135" s="752">
        <v>2022</v>
      </c>
      <c r="C135" s="801">
        <f t="shared" si="69"/>
        <v>0</v>
      </c>
      <c r="D135" s="799">
        <f>HLOOKUP(B135,$E$15:$P$114,16,FALSE)</f>
        <v>0</v>
      </c>
      <c r="E135" s="754">
        <f t="shared" si="57"/>
        <v>0</v>
      </c>
      <c r="F135" s="753">
        <f t="shared" si="58"/>
        <v>0</v>
      </c>
      <c r="G135" s="754">
        <f t="shared" si="59"/>
        <v>0</v>
      </c>
      <c r="H135" s="753">
        <f t="shared" si="60"/>
        <v>0</v>
      </c>
      <c r="I135" s="754">
        <f t="shared" si="61"/>
        <v>0</v>
      </c>
      <c r="J135" s="754">
        <f t="shared" si="62"/>
        <v>0</v>
      </c>
      <c r="K135" s="754">
        <f t="shared" si="63"/>
        <v>0</v>
      </c>
      <c r="L135" s="754">
        <f t="shared" si="64"/>
        <v>0</v>
      </c>
      <c r="M135" s="754">
        <f t="shared" si="65"/>
        <v>0</v>
      </c>
      <c r="N135" s="754">
        <f t="shared" si="66"/>
        <v>0</v>
      </c>
      <c r="O135" s="754">
        <f t="shared" si="67"/>
        <v>0</v>
      </c>
      <c r="P135" s="754">
        <f t="shared" si="68"/>
        <v>0</v>
      </c>
    </row>
    <row r="136" spans="1:16" ht="18.75" customHeight="1">
      <c r="B136" s="487" t="s">
        <v>625</v>
      </c>
      <c r="C136" s="800"/>
      <c r="D136" s="585"/>
      <c r="E136" s="586"/>
      <c r="F136" s="585"/>
      <c r="G136" s="585"/>
      <c r="H136" s="585"/>
      <c r="I136" s="585"/>
      <c r="J136" s="585"/>
      <c r="K136" s="585"/>
      <c r="L136" s="585"/>
      <c r="M136" s="585"/>
      <c r="N136" s="585"/>
      <c r="O136" s="585"/>
      <c r="P136" s="585"/>
    </row>
    <row r="138" spans="1:16">
      <c r="B138" s="579" t="s">
        <v>523</v>
      </c>
    </row>
  </sheetData>
  <sheetProtection formatCells="0" formatColumns="0" formatRows="0" insertColumns="0" insertRows="0" insertHyperlinks="0" deleteColumns="0" deleteRows="0" sort="0" autoFilter="0" pivotTables="0"/>
  <mergeCells count="19">
    <mergeCell ref="C102:C106"/>
    <mergeCell ref="B12:O12"/>
    <mergeCell ref="B120:P120"/>
    <mergeCell ref="C109:C113"/>
    <mergeCell ref="C67:C71"/>
    <mergeCell ref="C74:C78"/>
    <mergeCell ref="C81:C85"/>
    <mergeCell ref="C88:C92"/>
    <mergeCell ref="C95:C99"/>
    <mergeCell ref="B4:B6"/>
    <mergeCell ref="C15:C17"/>
    <mergeCell ref="C46:C50"/>
    <mergeCell ref="C53:C57"/>
    <mergeCell ref="C60:C64"/>
    <mergeCell ref="C18:C22"/>
    <mergeCell ref="C25:C29"/>
    <mergeCell ref="C32:C36"/>
    <mergeCell ref="C39:C43"/>
    <mergeCell ref="C6:D6"/>
  </mergeCells>
  <hyperlinks>
    <hyperlink ref="C8" location="Table_3.__Inputs_for_Distribution_Rates_and_Adjustments_by_Rate_Class" display="Table 3" xr:uid="{00000000-0004-0000-0700-000000000000}"/>
    <hyperlink ref="C9" location="Table_3_a.__Distribution_Rates_by_Rate_Class" display="Table 3-a." xr:uid="{00000000-0004-0000-0700-000001000000}"/>
    <hyperlink ref="B138" location="'3.  Distribution Rates'!A1" display="Return to top" xr:uid="{00000000-0004-0000-0700-000002000000}"/>
  </hyperlinks>
  <pageMargins left="0.7" right="0.7" top="0.75" bottom="0.75" header="0.3" footer="0.3"/>
  <pageSetup paperSize="17" scale="4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BD565"/>
  <sheetViews>
    <sheetView topLeftCell="A521" zoomScale="90" zoomScaleNormal="90" zoomScaleSheetLayoutView="80" zoomScalePageLayoutView="85" workbookViewId="0">
      <selection activeCell="AQ480" sqref="AQ480"/>
    </sheetView>
  </sheetViews>
  <sheetFormatPr defaultColWidth="9" defaultRowHeight="14.25" outlineLevelRow="1" outlineLevelCol="1"/>
  <cols>
    <col min="1" max="1" width="4.5703125" style="496" customWidth="1"/>
    <col min="2" max="2" width="43.5703125" style="250" customWidth="1"/>
    <col min="3" max="3" width="14" style="250" customWidth="1"/>
    <col min="4" max="4" width="18" style="249" customWidth="1"/>
    <col min="5" max="20" width="11.5703125" style="249" hidden="1" customWidth="1" outlineLevel="1"/>
    <col min="21" max="21" width="9.140625" style="249" hidden="1" customWidth="1" outlineLevel="1"/>
    <col min="22" max="22" width="13.140625" style="249" customWidth="1" collapsed="1"/>
    <col min="23" max="38" width="9.42578125" style="249" hidden="1" customWidth="1" outlineLevel="1"/>
    <col min="39" max="39" width="14" style="251" customWidth="1" collapsed="1"/>
    <col min="40" max="40" width="14.5703125" style="251" customWidth="1"/>
    <col min="41" max="41" width="17" style="251" customWidth="1"/>
    <col min="42" max="42" width="17.5703125" style="251" customWidth="1"/>
    <col min="43" max="49" width="14.5703125" style="251" customWidth="1"/>
    <col min="50" max="52" width="15" style="251" customWidth="1"/>
    <col min="53" max="53" width="14.28515625" style="252" customWidth="1"/>
    <col min="54" max="54" width="14.5703125" style="249" customWidth="1"/>
    <col min="55" max="55" width="15" style="249" customWidth="1"/>
    <col min="56" max="56" width="14" style="249" customWidth="1"/>
    <col min="57" max="57" width="9.5703125" style="249" customWidth="1"/>
    <col min="58" max="58" width="11" style="249" customWidth="1"/>
    <col min="59" max="59" width="12" style="249" customWidth="1"/>
    <col min="60" max="60" width="6.42578125" style="249" bestFit="1" customWidth="1"/>
    <col min="61" max="65" width="9" style="249"/>
    <col min="66" max="66" width="6.42578125" style="249" bestFit="1" customWidth="1"/>
    <col min="67" max="16384" width="9" style="249"/>
  </cols>
  <sheetData>
    <row r="1" spans="1:53" ht="164.25" customHeight="1"/>
    <row r="2" spans="1:53" ht="23.25" customHeight="1" thickBot="1"/>
    <row r="3" spans="1:53" ht="25.5" customHeight="1" thickBot="1">
      <c r="B3" s="1041" t="s">
        <v>171</v>
      </c>
      <c r="C3" s="253" t="s">
        <v>175</v>
      </c>
      <c r="D3" s="494"/>
      <c r="E3" s="254"/>
      <c r="F3" s="255"/>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s="255"/>
      <c r="AG3" s="255"/>
      <c r="AH3" s="255"/>
      <c r="AI3" s="255"/>
      <c r="AJ3" s="255"/>
      <c r="AK3" s="255"/>
      <c r="AL3" s="255"/>
      <c r="AM3" s="255"/>
      <c r="AN3" s="255"/>
      <c r="AO3" s="255"/>
      <c r="AP3" s="255"/>
      <c r="AQ3" s="255"/>
      <c r="AR3" s="255"/>
      <c r="AS3" s="255"/>
      <c r="AT3" s="255"/>
      <c r="AU3" s="255"/>
      <c r="AV3" s="255"/>
      <c r="AW3" s="255"/>
      <c r="AX3" s="255"/>
      <c r="AY3" s="255"/>
      <c r="AZ3" s="255"/>
      <c r="BA3" s="256"/>
    </row>
    <row r="4" spans="1:53" ht="24" customHeight="1" thickBot="1">
      <c r="B4" s="1041"/>
      <c r="C4" s="257" t="s">
        <v>172</v>
      </c>
      <c r="D4" s="258"/>
      <c r="E4" s="259"/>
      <c r="F4" s="255"/>
      <c r="G4" s="255"/>
      <c r="H4" s="255"/>
      <c r="I4" s="255"/>
      <c r="J4" s="255"/>
      <c r="K4" s="255"/>
      <c r="L4" s="255"/>
      <c r="M4" s="255"/>
      <c r="N4" s="255"/>
      <c r="O4" s="255"/>
      <c r="P4" s="255"/>
      <c r="Q4" s="255"/>
      <c r="R4" s="255"/>
      <c r="S4" s="255"/>
      <c r="T4" s="255"/>
      <c r="U4" s="255"/>
      <c r="V4" s="255"/>
      <c r="W4" s="255"/>
      <c r="X4" s="255"/>
      <c r="Y4" s="255"/>
      <c r="Z4" s="255"/>
      <c r="AA4" s="255"/>
      <c r="AB4" s="255"/>
      <c r="AC4" s="255"/>
      <c r="AD4" s="255"/>
      <c r="AE4" s="255"/>
      <c r="AF4" s="255"/>
      <c r="AG4" s="255"/>
      <c r="AH4" s="255"/>
      <c r="AI4" s="255"/>
      <c r="AJ4" s="255"/>
      <c r="AK4" s="255"/>
      <c r="AL4" s="255"/>
      <c r="AM4" s="255"/>
      <c r="AN4" s="255"/>
      <c r="AO4" s="255"/>
      <c r="AP4" s="255"/>
      <c r="AQ4" s="255"/>
      <c r="AR4" s="255"/>
      <c r="AS4" s="255"/>
      <c r="AT4" s="255"/>
      <c r="AU4" s="255"/>
      <c r="AV4" s="255"/>
      <c r="AW4" s="255"/>
      <c r="AX4" s="255"/>
      <c r="AY4" s="255"/>
      <c r="AZ4" s="255"/>
      <c r="BA4" s="256"/>
    </row>
    <row r="5" spans="1:53" ht="29.25" customHeight="1" thickBot="1">
      <c r="B5" s="552"/>
      <c r="C5" s="1024" t="s">
        <v>548</v>
      </c>
      <c r="D5" s="1025"/>
      <c r="E5" s="259"/>
      <c r="F5" s="255"/>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s="255"/>
      <c r="AG5" s="255"/>
      <c r="AH5" s="255"/>
      <c r="AI5" s="255"/>
      <c r="AJ5" s="255"/>
      <c r="AK5" s="255"/>
      <c r="AL5" s="255"/>
      <c r="AM5" s="255"/>
      <c r="AN5" s="255"/>
      <c r="AO5" s="255"/>
      <c r="AP5" s="255"/>
      <c r="AQ5" s="255"/>
      <c r="AR5" s="255"/>
      <c r="AS5" s="255"/>
      <c r="AT5" s="255"/>
      <c r="AU5" s="255"/>
      <c r="AV5" s="255"/>
      <c r="AW5" s="255"/>
      <c r="AX5" s="255"/>
      <c r="AY5" s="255"/>
      <c r="AZ5" s="255"/>
      <c r="BA5" s="256"/>
    </row>
    <row r="6" spans="1:53" ht="20.25" customHeight="1">
      <c r="B6" s="260"/>
      <c r="C6" s="261"/>
      <c r="D6" s="262"/>
      <c r="E6" s="262"/>
      <c r="F6" s="262"/>
      <c r="G6" s="262"/>
      <c r="H6" s="262"/>
      <c r="I6" s="262"/>
      <c r="J6" s="262"/>
      <c r="K6" s="262"/>
      <c r="L6" s="262"/>
      <c r="M6" s="262"/>
      <c r="N6" s="262"/>
      <c r="O6" s="262"/>
      <c r="P6" s="262"/>
      <c r="Q6" s="262"/>
      <c r="R6" s="262"/>
      <c r="S6" s="262"/>
      <c r="T6" s="262"/>
      <c r="U6" s="262"/>
      <c r="V6" s="262"/>
      <c r="W6" s="262"/>
      <c r="X6" s="262"/>
      <c r="Y6" s="262"/>
      <c r="Z6" s="262"/>
      <c r="AA6" s="262"/>
      <c r="AB6" s="262"/>
      <c r="AC6" s="262"/>
      <c r="AD6" s="262"/>
      <c r="AE6" s="262"/>
      <c r="AF6" s="262"/>
      <c r="AG6" s="262"/>
      <c r="AH6" s="262"/>
      <c r="AI6" s="262"/>
      <c r="AJ6" s="262"/>
      <c r="AK6" s="262"/>
      <c r="AL6" s="262"/>
      <c r="AM6" s="263"/>
      <c r="AN6" s="263"/>
      <c r="AO6" s="263"/>
      <c r="AP6" s="263"/>
      <c r="AQ6" s="263"/>
      <c r="AR6" s="263"/>
      <c r="AS6" s="263"/>
      <c r="AT6" s="264"/>
      <c r="AU6" s="264"/>
      <c r="AV6" s="264"/>
      <c r="AW6" s="264"/>
      <c r="AX6" s="264"/>
      <c r="AY6" s="264"/>
      <c r="AZ6" s="264"/>
      <c r="BA6" s="265"/>
    </row>
    <row r="7" spans="1:53" ht="70.5" customHeight="1">
      <c r="B7" s="1041" t="s">
        <v>502</v>
      </c>
      <c r="C7" s="1042" t="s">
        <v>889</v>
      </c>
      <c r="D7" s="1042"/>
      <c r="E7" s="1042"/>
      <c r="F7" s="1042"/>
      <c r="G7" s="1042"/>
      <c r="H7" s="1042"/>
      <c r="I7" s="1042"/>
      <c r="J7" s="1042"/>
      <c r="K7" s="1042"/>
      <c r="L7" s="1042"/>
      <c r="M7" s="1042"/>
      <c r="N7" s="1042"/>
      <c r="O7" s="1042"/>
      <c r="P7" s="1042"/>
      <c r="Q7" s="1042"/>
      <c r="R7" s="1042"/>
      <c r="S7" s="1042"/>
      <c r="T7" s="1042"/>
      <c r="U7" s="1042"/>
      <c r="V7" s="1042"/>
      <c r="W7" s="1042"/>
      <c r="X7" s="1042"/>
      <c r="Y7" s="1042"/>
      <c r="Z7" s="1042"/>
      <c r="AA7" s="1042"/>
      <c r="AB7" s="1042"/>
      <c r="AC7" s="1042"/>
      <c r="AD7" s="1042"/>
      <c r="AE7" s="1042"/>
      <c r="AF7" s="1042"/>
      <c r="AG7" s="1042"/>
      <c r="AH7" s="1042"/>
      <c r="AI7" s="1042"/>
      <c r="AJ7" s="1042"/>
      <c r="AK7" s="1042"/>
      <c r="AL7" s="1042"/>
      <c r="AM7" s="423"/>
      <c r="AN7" s="423"/>
      <c r="AO7" s="423"/>
      <c r="AP7" s="423"/>
      <c r="AQ7" s="423"/>
      <c r="AR7" s="423"/>
      <c r="AS7" s="423"/>
      <c r="AT7" s="423"/>
      <c r="AU7" s="423"/>
      <c r="AV7" s="423"/>
      <c r="AW7" s="423"/>
      <c r="AX7" s="423"/>
      <c r="AY7" s="423"/>
      <c r="AZ7" s="423"/>
      <c r="BA7" s="423"/>
    </row>
    <row r="8" spans="1:53" s="267" customFormat="1" ht="58.5" customHeight="1">
      <c r="A8" s="496"/>
      <c r="B8" s="1041"/>
      <c r="C8" s="1042" t="s">
        <v>572</v>
      </c>
      <c r="D8" s="1042"/>
      <c r="E8" s="1042"/>
      <c r="F8" s="1042"/>
      <c r="G8" s="1042"/>
      <c r="H8" s="1042"/>
      <c r="I8" s="1042"/>
      <c r="J8" s="1042"/>
      <c r="K8" s="1042"/>
      <c r="L8" s="1042"/>
      <c r="M8" s="1042"/>
      <c r="N8" s="1042"/>
      <c r="O8" s="1042"/>
      <c r="P8" s="1042"/>
      <c r="Q8" s="1042"/>
      <c r="R8" s="1042"/>
      <c r="S8" s="1042"/>
      <c r="T8" s="1042"/>
      <c r="U8" s="1042"/>
      <c r="V8" s="1042"/>
      <c r="W8" s="1042"/>
      <c r="X8" s="1042"/>
      <c r="Y8" s="1042"/>
      <c r="Z8" s="1042"/>
      <c r="AA8" s="1042"/>
      <c r="AB8" s="1042"/>
      <c r="AC8" s="1042"/>
      <c r="AD8" s="1042"/>
      <c r="AE8" s="1042"/>
      <c r="AF8" s="1042"/>
      <c r="AG8" s="1042"/>
      <c r="AH8" s="1042"/>
      <c r="AI8" s="1042"/>
      <c r="AJ8" s="1042"/>
      <c r="AK8" s="1042"/>
      <c r="AL8" s="1042"/>
      <c r="AM8" s="423"/>
      <c r="AN8" s="423"/>
      <c r="AO8" s="423"/>
      <c r="AP8" s="423"/>
      <c r="AQ8" s="423"/>
      <c r="AR8" s="423"/>
      <c r="AS8" s="423"/>
      <c r="AT8" s="423"/>
      <c r="AU8" s="423"/>
      <c r="AV8" s="423"/>
      <c r="AW8" s="423"/>
      <c r="AX8" s="423"/>
      <c r="AY8" s="423"/>
      <c r="AZ8" s="423"/>
      <c r="BA8" s="423"/>
    </row>
    <row r="9" spans="1:53" s="267" customFormat="1" ht="57.75" customHeight="1">
      <c r="A9" s="496"/>
      <c r="B9" s="269"/>
      <c r="C9" s="1042" t="s">
        <v>571</v>
      </c>
      <c r="D9" s="1042"/>
      <c r="E9" s="1042"/>
      <c r="F9" s="1042"/>
      <c r="G9" s="1042"/>
      <c r="H9" s="1042"/>
      <c r="I9" s="1042"/>
      <c r="J9" s="1042"/>
      <c r="K9" s="1042"/>
      <c r="L9" s="1042"/>
      <c r="M9" s="1042"/>
      <c r="N9" s="1042"/>
      <c r="O9" s="1042"/>
      <c r="P9" s="1042"/>
      <c r="Q9" s="1042"/>
      <c r="R9" s="1042"/>
      <c r="S9" s="1042"/>
      <c r="T9" s="1042"/>
      <c r="U9" s="1042"/>
      <c r="V9" s="1042"/>
      <c r="W9" s="1042"/>
      <c r="X9" s="1042"/>
      <c r="Y9" s="1042"/>
      <c r="Z9" s="1042"/>
      <c r="AA9" s="1042"/>
      <c r="AB9" s="1042"/>
      <c r="AC9" s="1042"/>
      <c r="AD9" s="1042"/>
      <c r="AE9" s="1042"/>
      <c r="AF9" s="1042"/>
      <c r="AG9" s="1042"/>
      <c r="AH9" s="1042"/>
      <c r="AI9" s="1042"/>
      <c r="AJ9" s="1042"/>
      <c r="AK9" s="1042"/>
      <c r="AL9" s="1042"/>
      <c r="AM9" s="423"/>
      <c r="AN9" s="423"/>
      <c r="AO9" s="423"/>
      <c r="AP9" s="423"/>
      <c r="AQ9" s="423"/>
      <c r="AR9" s="423"/>
      <c r="AS9" s="423"/>
      <c r="AT9" s="423"/>
      <c r="AU9" s="423"/>
      <c r="AV9" s="423"/>
      <c r="AW9" s="423"/>
      <c r="AX9" s="423"/>
      <c r="AY9" s="423"/>
      <c r="AZ9" s="423"/>
      <c r="BA9" s="423"/>
    </row>
    <row r="10" spans="1:53" ht="41.25" customHeight="1">
      <c r="B10" s="271"/>
      <c r="C10" s="1042" t="s">
        <v>627</v>
      </c>
      <c r="D10" s="1042"/>
      <c r="E10" s="1042"/>
      <c r="F10" s="1042"/>
      <c r="G10" s="1042"/>
      <c r="H10" s="1042"/>
      <c r="I10" s="1042"/>
      <c r="J10" s="1042"/>
      <c r="K10" s="1042"/>
      <c r="L10" s="1042"/>
      <c r="M10" s="1042"/>
      <c r="N10" s="1042"/>
      <c r="O10" s="1042"/>
      <c r="P10" s="1042"/>
      <c r="Q10" s="1042"/>
      <c r="R10" s="1042"/>
      <c r="S10" s="1042"/>
      <c r="T10" s="1042"/>
      <c r="U10" s="1042"/>
      <c r="V10" s="1042"/>
      <c r="W10" s="1042"/>
      <c r="X10" s="1042"/>
      <c r="Y10" s="1042"/>
      <c r="Z10" s="1042"/>
      <c r="AA10" s="1042"/>
      <c r="AB10" s="1042"/>
      <c r="AC10" s="1042"/>
      <c r="AD10" s="1042"/>
      <c r="AE10" s="1042"/>
      <c r="AF10" s="1042"/>
      <c r="AG10" s="1042"/>
      <c r="AH10" s="1042"/>
      <c r="AI10" s="1042"/>
      <c r="AJ10" s="1042"/>
      <c r="AK10" s="1042"/>
      <c r="AL10" s="1042"/>
      <c r="AM10" s="423"/>
      <c r="AN10" s="423"/>
      <c r="AO10" s="423"/>
      <c r="AP10" s="423"/>
      <c r="AQ10" s="423"/>
      <c r="AR10" s="423"/>
      <c r="AS10" s="423"/>
      <c r="AT10" s="423"/>
      <c r="AU10" s="423"/>
      <c r="AV10" s="423"/>
      <c r="AW10" s="423"/>
      <c r="AX10" s="423"/>
      <c r="AY10" s="423"/>
      <c r="AZ10" s="423"/>
      <c r="BA10" s="423"/>
    </row>
    <row r="11" spans="1:53" ht="53.25" customHeight="1">
      <c r="C11" s="1042" t="s">
        <v>615</v>
      </c>
      <c r="D11" s="1042"/>
      <c r="E11" s="1042"/>
      <c r="F11" s="1042"/>
      <c r="G11" s="1042"/>
      <c r="H11" s="1042"/>
      <c r="I11" s="1042"/>
      <c r="J11" s="1042"/>
      <c r="K11" s="1042"/>
      <c r="L11" s="1042"/>
      <c r="M11" s="1042"/>
      <c r="N11" s="1042"/>
      <c r="O11" s="1042"/>
      <c r="P11" s="1042"/>
      <c r="Q11" s="1042"/>
      <c r="R11" s="1042"/>
      <c r="S11" s="1042"/>
      <c r="T11" s="1042"/>
      <c r="U11" s="1042"/>
      <c r="V11" s="1042"/>
      <c r="W11" s="1042"/>
      <c r="X11" s="1042"/>
      <c r="Y11" s="1042"/>
      <c r="Z11" s="1042"/>
      <c r="AA11" s="1042"/>
      <c r="AB11" s="1042"/>
      <c r="AC11" s="1042"/>
      <c r="AD11" s="1042"/>
      <c r="AE11" s="1042"/>
      <c r="AF11" s="1042"/>
      <c r="AG11" s="1042"/>
      <c r="AH11" s="1042"/>
      <c r="AI11" s="1042"/>
      <c r="AJ11" s="1042"/>
      <c r="AK11" s="1042"/>
      <c r="AL11" s="1042"/>
      <c r="AM11" s="423"/>
      <c r="AN11" s="423"/>
      <c r="AO11" s="423"/>
      <c r="AP11" s="423"/>
      <c r="AQ11" s="423"/>
      <c r="AR11" s="423"/>
      <c r="AS11" s="423"/>
      <c r="AT11" s="423"/>
      <c r="AU11" s="423"/>
      <c r="AV11" s="423"/>
      <c r="AW11" s="423"/>
      <c r="AX11" s="423"/>
      <c r="AY11" s="423"/>
      <c r="AZ11" s="423"/>
      <c r="BA11" s="423"/>
    </row>
    <row r="12" spans="1:53" ht="20.25" customHeight="1">
      <c r="C12" s="270"/>
      <c r="D12" s="270"/>
      <c r="E12" s="270"/>
      <c r="F12" s="270"/>
      <c r="G12" s="270"/>
      <c r="H12" s="270"/>
      <c r="I12" s="270"/>
      <c r="J12" s="270"/>
      <c r="K12" s="270"/>
      <c r="L12" s="270"/>
      <c r="M12" s="270"/>
      <c r="N12" s="528"/>
      <c r="O12" s="528"/>
      <c r="P12" s="528"/>
      <c r="Q12" s="528"/>
      <c r="R12" s="528"/>
      <c r="S12" s="528"/>
      <c r="T12" s="528"/>
      <c r="U12" s="270"/>
      <c r="V12" s="270"/>
      <c r="W12" s="270"/>
      <c r="X12" s="270"/>
      <c r="Y12" s="270"/>
      <c r="Z12" s="270"/>
      <c r="AA12" s="270"/>
      <c r="AB12" s="270"/>
      <c r="AC12" s="270"/>
      <c r="AD12" s="270"/>
      <c r="AE12" s="270"/>
      <c r="AF12" s="528"/>
      <c r="AG12" s="528"/>
      <c r="AH12" s="528"/>
      <c r="AI12" s="528"/>
      <c r="AJ12" s="528"/>
      <c r="AK12" s="528"/>
      <c r="AL12" s="528"/>
      <c r="AM12" s="270"/>
      <c r="AN12" s="270"/>
      <c r="AO12" s="270"/>
      <c r="AP12" s="270"/>
      <c r="AQ12" s="270"/>
      <c r="AR12" s="270"/>
      <c r="AS12" s="268"/>
      <c r="AT12" s="272"/>
      <c r="AU12" s="272"/>
      <c r="AV12" s="272"/>
      <c r="AW12" s="272"/>
      <c r="AX12" s="272"/>
      <c r="AY12" s="272"/>
      <c r="AZ12" s="272"/>
      <c r="BA12" s="249"/>
    </row>
    <row r="13" spans="1:53" ht="20.25" customHeight="1">
      <c r="B13" s="1041" t="s">
        <v>524</v>
      </c>
      <c r="C13" s="578" t="s">
        <v>519</v>
      </c>
      <c r="D13" s="528"/>
      <c r="E13" s="528"/>
      <c r="F13" s="528"/>
      <c r="G13" s="528"/>
      <c r="H13" s="528"/>
      <c r="I13" s="528"/>
      <c r="J13" s="528"/>
      <c r="K13" s="528"/>
      <c r="L13" s="528"/>
      <c r="M13" s="528"/>
      <c r="N13" s="528"/>
      <c r="O13" s="528"/>
      <c r="P13" s="528"/>
      <c r="Q13" s="528"/>
      <c r="R13" s="528"/>
      <c r="S13" s="528"/>
      <c r="T13" s="528"/>
      <c r="U13" s="528"/>
      <c r="V13" s="528"/>
      <c r="W13" s="528"/>
      <c r="X13" s="528"/>
      <c r="Y13" s="528"/>
      <c r="Z13" s="528"/>
      <c r="AA13" s="528"/>
      <c r="AB13" s="528"/>
      <c r="AC13" s="528"/>
      <c r="AD13" s="528"/>
      <c r="AE13" s="528"/>
      <c r="AF13" s="528"/>
      <c r="AG13" s="528"/>
      <c r="AH13" s="528"/>
      <c r="AI13" s="528"/>
      <c r="AJ13" s="528"/>
      <c r="AK13" s="528"/>
      <c r="AL13" s="528"/>
      <c r="AM13" s="528"/>
      <c r="AN13" s="528"/>
      <c r="AO13" s="528"/>
      <c r="AP13" s="528"/>
      <c r="AQ13" s="528"/>
      <c r="AR13" s="528"/>
      <c r="AS13" s="268"/>
      <c r="AT13" s="272"/>
      <c r="AU13" s="272"/>
      <c r="AV13" s="272"/>
      <c r="AW13" s="272"/>
      <c r="AX13" s="272"/>
      <c r="AY13" s="272"/>
      <c r="AZ13" s="272"/>
      <c r="BA13" s="249"/>
    </row>
    <row r="14" spans="1:53" ht="20.25" customHeight="1">
      <c r="B14" s="1041"/>
      <c r="C14" s="578" t="s">
        <v>520</v>
      </c>
      <c r="D14" s="528"/>
      <c r="E14" s="528"/>
      <c r="F14" s="528"/>
      <c r="G14" s="528"/>
      <c r="H14" s="528"/>
      <c r="I14" s="528"/>
      <c r="J14" s="528"/>
      <c r="K14" s="528"/>
      <c r="L14" s="528"/>
      <c r="M14" s="528"/>
      <c r="N14" s="528"/>
      <c r="O14" s="528"/>
      <c r="P14" s="528"/>
      <c r="Q14" s="528"/>
      <c r="R14" s="528"/>
      <c r="S14" s="528"/>
      <c r="T14" s="528"/>
      <c r="U14" s="528"/>
      <c r="V14" s="528"/>
      <c r="W14" s="528"/>
      <c r="X14" s="528"/>
      <c r="Y14" s="528"/>
      <c r="Z14" s="528"/>
      <c r="AA14" s="528"/>
      <c r="AB14" s="528"/>
      <c r="AC14" s="528"/>
      <c r="AD14" s="528"/>
      <c r="AE14" s="528"/>
      <c r="AF14" s="528"/>
      <c r="AG14" s="528"/>
      <c r="AH14" s="528"/>
      <c r="AI14" s="528"/>
      <c r="AJ14" s="528"/>
      <c r="AK14" s="528"/>
      <c r="AL14" s="528"/>
      <c r="AM14" s="528"/>
      <c r="AN14" s="528"/>
      <c r="AO14" s="528"/>
      <c r="AP14" s="528"/>
      <c r="AQ14" s="528"/>
      <c r="AR14" s="528"/>
      <c r="AS14" s="268"/>
      <c r="AT14" s="272"/>
      <c r="AU14" s="272"/>
      <c r="AV14" s="272"/>
      <c r="AW14" s="272"/>
      <c r="AX14" s="272"/>
      <c r="AY14" s="272"/>
      <c r="AZ14" s="272"/>
      <c r="BA14" s="249"/>
    </row>
    <row r="15" spans="1:53" ht="20.25" customHeight="1">
      <c r="C15" s="578" t="s">
        <v>521</v>
      </c>
      <c r="D15" s="528"/>
      <c r="E15" s="528"/>
      <c r="F15" s="528"/>
      <c r="G15" s="528"/>
      <c r="H15" s="528"/>
      <c r="I15" s="528"/>
      <c r="J15" s="528"/>
      <c r="K15" s="528"/>
      <c r="L15" s="528"/>
      <c r="M15" s="528"/>
      <c r="N15" s="528"/>
      <c r="O15" s="528"/>
      <c r="P15" s="528"/>
      <c r="Q15" s="528"/>
      <c r="R15" s="528"/>
      <c r="S15" s="528"/>
      <c r="T15" s="528"/>
      <c r="U15" s="528"/>
      <c r="V15" s="528"/>
      <c r="W15" s="528"/>
      <c r="X15" s="528"/>
      <c r="Y15" s="528"/>
      <c r="Z15" s="528"/>
      <c r="AA15" s="528"/>
      <c r="AB15" s="528"/>
      <c r="AC15" s="528"/>
      <c r="AD15" s="528"/>
      <c r="AE15" s="528"/>
      <c r="AF15" s="528"/>
      <c r="AG15" s="528"/>
      <c r="AH15" s="528"/>
      <c r="AI15" s="528"/>
      <c r="AJ15" s="528"/>
      <c r="AK15" s="528"/>
      <c r="AL15" s="528"/>
      <c r="AM15" s="528"/>
      <c r="AN15" s="528"/>
      <c r="AO15" s="528"/>
      <c r="AP15" s="528"/>
      <c r="AQ15" s="528"/>
      <c r="AR15" s="528"/>
      <c r="AS15" s="268"/>
      <c r="AT15" s="272"/>
      <c r="AU15" s="272"/>
      <c r="AV15" s="272"/>
      <c r="AW15" s="272"/>
      <c r="AX15" s="272"/>
      <c r="AY15" s="272"/>
      <c r="AZ15" s="272"/>
      <c r="BA15" s="249"/>
    </row>
    <row r="16" spans="1:53" ht="20.25" customHeight="1">
      <c r="C16" s="578" t="s">
        <v>522</v>
      </c>
      <c r="D16" s="528"/>
      <c r="E16" s="528"/>
      <c r="F16" s="528"/>
      <c r="G16" s="528"/>
      <c r="H16" s="528"/>
      <c r="I16" s="528"/>
      <c r="J16" s="528"/>
      <c r="K16" s="528"/>
      <c r="L16" s="528"/>
      <c r="M16" s="528"/>
      <c r="N16" s="528"/>
      <c r="O16" s="528"/>
      <c r="P16" s="528"/>
      <c r="Q16" s="528"/>
      <c r="R16" s="528"/>
      <c r="S16" s="528"/>
      <c r="T16" s="528"/>
      <c r="U16" s="528"/>
      <c r="V16" s="528"/>
      <c r="W16" s="528"/>
      <c r="X16" s="528"/>
      <c r="Y16" s="528"/>
      <c r="Z16" s="528"/>
      <c r="AA16" s="528"/>
      <c r="AB16" s="528"/>
      <c r="AC16" s="528"/>
      <c r="AD16" s="528"/>
      <c r="AE16" s="528"/>
      <c r="AF16" s="528"/>
      <c r="AG16" s="528"/>
      <c r="AH16" s="528"/>
      <c r="AI16" s="528"/>
      <c r="AJ16" s="528"/>
      <c r="AK16" s="528"/>
      <c r="AL16" s="528"/>
      <c r="AM16" s="528"/>
      <c r="AN16" s="528"/>
      <c r="AO16" s="528"/>
      <c r="AP16" s="528"/>
      <c r="AQ16" s="528"/>
      <c r="AR16" s="528"/>
      <c r="AS16" s="268"/>
      <c r="AT16" s="272"/>
      <c r="AU16" s="272"/>
      <c r="AV16" s="272"/>
      <c r="AW16" s="272"/>
      <c r="AX16" s="272"/>
      <c r="AY16" s="272"/>
      <c r="AZ16" s="272"/>
      <c r="BA16" s="249"/>
    </row>
    <row r="17" spans="1:53" ht="23.25" customHeight="1">
      <c r="B17" s="273"/>
      <c r="C17" s="274"/>
      <c r="D17" s="275"/>
      <c r="E17" s="275"/>
      <c r="F17" s="275"/>
      <c r="G17" s="275"/>
      <c r="H17" s="275"/>
      <c r="I17" s="275"/>
      <c r="J17" s="275"/>
      <c r="K17" s="275"/>
      <c r="L17" s="275"/>
      <c r="M17" s="275"/>
      <c r="N17" s="275"/>
      <c r="O17" s="275"/>
      <c r="P17" s="275"/>
      <c r="Q17" s="275"/>
      <c r="R17" s="275"/>
      <c r="S17" s="275"/>
      <c r="T17" s="275"/>
      <c r="U17" s="275"/>
      <c r="W17" s="275"/>
      <c r="X17" s="275"/>
      <c r="Y17" s="275"/>
      <c r="Z17" s="275"/>
      <c r="AA17" s="275"/>
      <c r="AB17" s="275"/>
      <c r="AC17" s="275"/>
      <c r="AD17" s="275"/>
      <c r="AE17" s="275"/>
      <c r="AF17" s="275"/>
      <c r="AG17" s="275"/>
      <c r="AH17" s="275"/>
      <c r="AI17" s="275"/>
      <c r="AJ17" s="275"/>
      <c r="AK17" s="275"/>
      <c r="AL17" s="275"/>
      <c r="AM17" s="266"/>
    </row>
    <row r="18" spans="1:53" ht="15.75">
      <c r="B18" s="276" t="s">
        <v>240</v>
      </c>
      <c r="C18" s="277"/>
      <c r="E18" s="577"/>
      <c r="V18" s="277"/>
      <c r="AM18" s="266"/>
      <c r="AN18" s="263"/>
      <c r="AO18" s="263"/>
      <c r="AP18" s="263"/>
      <c r="AQ18" s="263"/>
      <c r="AR18" s="263"/>
      <c r="AS18" s="263"/>
      <c r="AT18" s="263"/>
      <c r="AU18" s="263"/>
      <c r="AV18" s="263"/>
      <c r="AW18" s="263"/>
      <c r="AX18" s="263"/>
      <c r="AY18" s="263"/>
      <c r="AZ18" s="263"/>
      <c r="BA18" s="278"/>
    </row>
    <row r="19" spans="1:53" s="279" customFormat="1" ht="36" customHeight="1">
      <c r="A19" s="496"/>
      <c r="B19" s="1031" t="s">
        <v>211</v>
      </c>
      <c r="C19" s="1033" t="s">
        <v>33</v>
      </c>
      <c r="D19" s="280" t="s">
        <v>421</v>
      </c>
      <c r="E19" s="1037" t="s">
        <v>209</v>
      </c>
      <c r="F19" s="1038"/>
      <c r="G19" s="1038"/>
      <c r="H19" s="1038"/>
      <c r="I19" s="1038"/>
      <c r="J19" s="1038"/>
      <c r="K19" s="1038"/>
      <c r="L19" s="1038"/>
      <c r="M19" s="1038"/>
      <c r="N19" s="1038"/>
      <c r="O19" s="1038"/>
      <c r="P19" s="1038"/>
      <c r="Q19" s="1038"/>
      <c r="R19" s="1038"/>
      <c r="S19" s="1038"/>
      <c r="T19" s="1039"/>
      <c r="U19" s="1035" t="s">
        <v>213</v>
      </c>
      <c r="V19" s="280" t="s">
        <v>422</v>
      </c>
      <c r="W19" s="1028" t="s">
        <v>212</v>
      </c>
      <c r="X19" s="1029"/>
      <c r="Y19" s="1029"/>
      <c r="Z19" s="1029"/>
      <c r="AA19" s="1029"/>
      <c r="AB19" s="1029"/>
      <c r="AC19" s="1029"/>
      <c r="AD19" s="1029"/>
      <c r="AE19" s="1029"/>
      <c r="AF19" s="1029"/>
      <c r="AG19" s="1029"/>
      <c r="AH19" s="1029"/>
      <c r="AI19" s="1029"/>
      <c r="AJ19" s="1029"/>
      <c r="AK19" s="1029"/>
      <c r="AL19" s="1040"/>
      <c r="AM19" s="1028" t="s">
        <v>242</v>
      </c>
      <c r="AN19" s="1029"/>
      <c r="AO19" s="1029"/>
      <c r="AP19" s="1029"/>
      <c r="AQ19" s="1029"/>
      <c r="AR19" s="1029"/>
      <c r="AS19" s="1029"/>
      <c r="AT19" s="1029"/>
      <c r="AU19" s="1029"/>
      <c r="AV19" s="1029"/>
      <c r="AW19" s="1029"/>
      <c r="AX19" s="1029"/>
      <c r="AY19" s="1029"/>
      <c r="AZ19" s="1029"/>
      <c r="BA19" s="1030"/>
    </row>
    <row r="20" spans="1:53" s="279" customFormat="1" ht="59.25" customHeight="1">
      <c r="A20" s="496"/>
      <c r="B20" s="1032"/>
      <c r="C20" s="1034"/>
      <c r="D20" s="281">
        <v>2011</v>
      </c>
      <c r="E20" s="281">
        <v>2012</v>
      </c>
      <c r="F20" s="281">
        <v>2013</v>
      </c>
      <c r="G20" s="281">
        <v>2014</v>
      </c>
      <c r="H20" s="281">
        <v>2015</v>
      </c>
      <c r="I20" s="281">
        <v>2016</v>
      </c>
      <c r="J20" s="281">
        <v>2017</v>
      </c>
      <c r="K20" s="281">
        <v>2018</v>
      </c>
      <c r="L20" s="281">
        <v>2019</v>
      </c>
      <c r="M20" s="281">
        <v>2020</v>
      </c>
      <c r="N20" s="281">
        <v>2021</v>
      </c>
      <c r="O20" s="281">
        <v>2022</v>
      </c>
      <c r="P20" s="281">
        <v>2023</v>
      </c>
      <c r="Q20" s="281">
        <v>2024</v>
      </c>
      <c r="R20" s="281">
        <v>2025</v>
      </c>
      <c r="S20" s="281">
        <v>2026</v>
      </c>
      <c r="T20" s="281">
        <v>2027</v>
      </c>
      <c r="U20" s="1036"/>
      <c r="V20" s="281">
        <v>2011</v>
      </c>
      <c r="W20" s="281">
        <v>2012</v>
      </c>
      <c r="X20" s="281">
        <v>2013</v>
      </c>
      <c r="Y20" s="281">
        <v>2014</v>
      </c>
      <c r="Z20" s="281">
        <v>2015</v>
      </c>
      <c r="AA20" s="281">
        <v>2016</v>
      </c>
      <c r="AB20" s="281">
        <v>2017</v>
      </c>
      <c r="AC20" s="281">
        <v>2018</v>
      </c>
      <c r="AD20" s="281">
        <v>2019</v>
      </c>
      <c r="AE20" s="281">
        <v>2020</v>
      </c>
      <c r="AF20" s="281">
        <v>2021</v>
      </c>
      <c r="AG20" s="281">
        <v>2022</v>
      </c>
      <c r="AH20" s="281">
        <v>2023</v>
      </c>
      <c r="AI20" s="281">
        <v>2024</v>
      </c>
      <c r="AJ20" s="281">
        <v>2025</v>
      </c>
      <c r="AK20" s="281">
        <v>2026</v>
      </c>
      <c r="AL20" s="281">
        <v>2027</v>
      </c>
      <c r="AM20" s="281" t="str">
        <f>'1.  LRAMVA Summary'!D53</f>
        <v>Residential</v>
      </c>
      <c r="AN20" s="282" t="str">
        <f>'1.  LRAMVA Summary'!E53</f>
        <v>GS&lt;50 kW</v>
      </c>
      <c r="AO20" s="282" t="str">
        <f>'1.  LRAMVA Summary'!F53</f>
        <v>GS 50 to 699 kW</v>
      </c>
      <c r="AP20" s="282" t="str">
        <f>'1.  LRAMVA Summary'!G53</f>
        <v>GS 700 to 4,999 kW</v>
      </c>
      <c r="AQ20" s="282" t="str">
        <f>'1.  LRAMVA Summary'!H53</f>
        <v>Large Use</v>
      </c>
      <c r="AR20" s="282" t="str">
        <f>'1.  LRAMVA Summary'!I53</f>
        <v>Street Lighting</v>
      </c>
      <c r="AS20" s="282" t="str">
        <f>'1.  LRAMVA Summary'!J53</f>
        <v>Unmetered Scattered Load</v>
      </c>
      <c r="AT20" s="282" t="str">
        <f>'1.  LRAMVA Summary'!K53</f>
        <v/>
      </c>
      <c r="AU20" s="282" t="str">
        <f>'1.  LRAMVA Summary'!L53</f>
        <v/>
      </c>
      <c r="AV20" s="282" t="str">
        <f>'1.  LRAMVA Summary'!M53</f>
        <v/>
      </c>
      <c r="AW20" s="282" t="str">
        <f>'1.  LRAMVA Summary'!N53</f>
        <v/>
      </c>
      <c r="AX20" s="282" t="str">
        <f>'1.  LRAMVA Summary'!O53</f>
        <v/>
      </c>
      <c r="AY20" s="282" t="str">
        <f>'1.  LRAMVA Summary'!P53</f>
        <v/>
      </c>
      <c r="AZ20" s="282" t="str">
        <f>'1.  LRAMVA Summary'!Q53</f>
        <v/>
      </c>
      <c r="BA20" s="283" t="str">
        <f>'1.  LRAMVA Summary'!R53</f>
        <v>Total</v>
      </c>
    </row>
    <row r="21" spans="1:53" s="289" customFormat="1" ht="15.75" customHeight="1">
      <c r="A21" s="497"/>
      <c r="B21" s="284" t="s">
        <v>0</v>
      </c>
      <c r="C21" s="285"/>
      <c r="D21" s="285"/>
      <c r="E21" s="285"/>
      <c r="F21" s="285"/>
      <c r="G21" s="285"/>
      <c r="H21" s="285"/>
      <c r="I21" s="285"/>
      <c r="J21" s="285"/>
      <c r="K21" s="285"/>
      <c r="L21" s="285"/>
      <c r="M21" s="285"/>
      <c r="N21" s="285"/>
      <c r="O21" s="285"/>
      <c r="P21" s="285"/>
      <c r="Q21" s="285"/>
      <c r="R21" s="285"/>
      <c r="S21" s="285"/>
      <c r="T21" s="285"/>
      <c r="U21" s="286"/>
      <c r="V21" s="285"/>
      <c r="W21" s="285"/>
      <c r="X21" s="285"/>
      <c r="Y21" s="285"/>
      <c r="Z21" s="285"/>
      <c r="AA21" s="285"/>
      <c r="AB21" s="285"/>
      <c r="AC21" s="285"/>
      <c r="AD21" s="285"/>
      <c r="AE21" s="285"/>
      <c r="AF21" s="285"/>
      <c r="AG21" s="285"/>
      <c r="AH21" s="285"/>
      <c r="AI21" s="285"/>
      <c r="AJ21" s="285"/>
      <c r="AK21" s="285"/>
      <c r="AL21" s="285"/>
      <c r="AM21" s="287" t="str">
        <f>'1.  LRAMVA Summary'!D54</f>
        <v>kWh</v>
      </c>
      <c r="AN21" s="287" t="str">
        <f>'1.  LRAMVA Summary'!E54</f>
        <v>kWh</v>
      </c>
      <c r="AO21" s="287" t="str">
        <f>'1.  LRAMVA Summary'!F54</f>
        <v>kW</v>
      </c>
      <c r="AP21" s="287" t="str">
        <f>'1.  LRAMVA Summary'!G54</f>
        <v>kW</v>
      </c>
      <c r="AQ21" s="287" t="str">
        <f>'1.  LRAMVA Summary'!H54</f>
        <v>kW</v>
      </c>
      <c r="AR21" s="287" t="str">
        <f>'1.  LRAMVA Summary'!I54</f>
        <v>kW</v>
      </c>
      <c r="AS21" s="287" t="str">
        <f>'1.  LRAMVA Summary'!J54</f>
        <v>kWh</v>
      </c>
      <c r="AT21" s="287">
        <f>'1.  LRAMVA Summary'!K54</f>
        <v>0</v>
      </c>
      <c r="AU21" s="287">
        <f>'1.  LRAMVA Summary'!L54</f>
        <v>0</v>
      </c>
      <c r="AV21" s="287">
        <f>'1.  LRAMVA Summary'!M54</f>
        <v>0</v>
      </c>
      <c r="AW21" s="287">
        <f>'1.  LRAMVA Summary'!N54</f>
        <v>0</v>
      </c>
      <c r="AX21" s="287">
        <f>'1.  LRAMVA Summary'!O54</f>
        <v>0</v>
      </c>
      <c r="AY21" s="287">
        <f>'1.  LRAMVA Summary'!P54</f>
        <v>0</v>
      </c>
      <c r="AZ21" s="287">
        <f>'1.  LRAMVA Summary'!Q54</f>
        <v>0</v>
      </c>
      <c r="BA21" s="288"/>
    </row>
    <row r="22" spans="1:53" s="279" customFormat="1" ht="15" hidden="1" customHeight="1" outlineLevel="1">
      <c r="A22" s="496">
        <v>1</v>
      </c>
      <c r="B22" s="290" t="s">
        <v>1</v>
      </c>
      <c r="C22" s="287" t="s">
        <v>25</v>
      </c>
      <c r="D22" s="291"/>
      <c r="E22" s="291"/>
      <c r="F22" s="291"/>
      <c r="G22" s="291"/>
      <c r="H22" s="291"/>
      <c r="I22" s="291"/>
      <c r="J22" s="291"/>
      <c r="K22" s="291"/>
      <c r="L22" s="291"/>
      <c r="M22" s="291"/>
      <c r="N22" s="291"/>
      <c r="O22" s="291"/>
      <c r="P22" s="291"/>
      <c r="Q22" s="291"/>
      <c r="R22" s="291"/>
      <c r="S22" s="291"/>
      <c r="T22" s="291"/>
      <c r="U22" s="287"/>
      <c r="V22" s="291"/>
      <c r="W22" s="291"/>
      <c r="X22" s="291"/>
      <c r="Y22" s="291"/>
      <c r="Z22" s="291"/>
      <c r="AA22" s="291"/>
      <c r="AB22" s="291"/>
      <c r="AC22" s="291"/>
      <c r="AD22" s="291"/>
      <c r="AE22" s="291"/>
      <c r="AF22" s="291"/>
      <c r="AG22" s="291"/>
      <c r="AH22" s="291"/>
      <c r="AI22" s="291"/>
      <c r="AJ22" s="291"/>
      <c r="AK22" s="291"/>
      <c r="AL22" s="291"/>
      <c r="AM22" s="405"/>
      <c r="AN22" s="405"/>
      <c r="AO22" s="405"/>
      <c r="AP22" s="405"/>
      <c r="AQ22" s="405"/>
      <c r="AR22" s="405"/>
      <c r="AS22" s="405"/>
      <c r="AT22" s="405"/>
      <c r="AU22" s="405"/>
      <c r="AV22" s="405"/>
      <c r="AW22" s="405"/>
      <c r="AX22" s="405"/>
      <c r="AY22" s="405"/>
      <c r="AZ22" s="405"/>
      <c r="BA22" s="292">
        <f>SUM(AM22:AZ22)</f>
        <v>0</v>
      </c>
    </row>
    <row r="23" spans="1:53" s="279" customFormat="1" ht="15" hidden="1" outlineLevel="1">
      <c r="A23" s="496"/>
      <c r="B23" s="290" t="s">
        <v>214</v>
      </c>
      <c r="C23" s="287" t="s">
        <v>163</v>
      </c>
      <c r="D23" s="291"/>
      <c r="E23" s="291"/>
      <c r="F23" s="291"/>
      <c r="G23" s="291"/>
      <c r="H23" s="291"/>
      <c r="I23" s="291"/>
      <c r="J23" s="291"/>
      <c r="K23" s="291"/>
      <c r="L23" s="291"/>
      <c r="M23" s="291"/>
      <c r="N23" s="291"/>
      <c r="O23" s="291"/>
      <c r="P23" s="291"/>
      <c r="Q23" s="291"/>
      <c r="R23" s="291"/>
      <c r="S23" s="291"/>
      <c r="T23" s="291"/>
      <c r="U23" s="463"/>
      <c r="V23" s="291"/>
      <c r="W23" s="291"/>
      <c r="X23" s="291"/>
      <c r="Y23" s="291"/>
      <c r="Z23" s="291"/>
      <c r="AA23" s="291"/>
      <c r="AB23" s="291"/>
      <c r="AC23" s="291"/>
      <c r="AD23" s="291"/>
      <c r="AE23" s="291"/>
      <c r="AF23" s="291"/>
      <c r="AG23" s="291"/>
      <c r="AH23" s="291"/>
      <c r="AI23" s="291"/>
      <c r="AJ23" s="291"/>
      <c r="AK23" s="291"/>
      <c r="AL23" s="291"/>
      <c r="AM23" s="406">
        <f>AM22</f>
        <v>0</v>
      </c>
      <c r="AN23" s="406">
        <f>AN22</f>
        <v>0</v>
      </c>
      <c r="AO23" s="406">
        <f t="shared" ref="AO23:AZ23" si="0">AO22</f>
        <v>0</v>
      </c>
      <c r="AP23" s="406">
        <f t="shared" si="0"/>
        <v>0</v>
      </c>
      <c r="AQ23" s="406">
        <f t="shared" si="0"/>
        <v>0</v>
      </c>
      <c r="AR23" s="406">
        <f t="shared" si="0"/>
        <v>0</v>
      </c>
      <c r="AS23" s="406">
        <f t="shared" si="0"/>
        <v>0</v>
      </c>
      <c r="AT23" s="406">
        <f t="shared" si="0"/>
        <v>0</v>
      </c>
      <c r="AU23" s="406">
        <f t="shared" si="0"/>
        <v>0</v>
      </c>
      <c r="AV23" s="406">
        <f t="shared" si="0"/>
        <v>0</v>
      </c>
      <c r="AW23" s="406">
        <f t="shared" si="0"/>
        <v>0</v>
      </c>
      <c r="AX23" s="406">
        <f t="shared" si="0"/>
        <v>0</v>
      </c>
      <c r="AY23" s="406">
        <f t="shared" si="0"/>
        <v>0</v>
      </c>
      <c r="AZ23" s="406">
        <f t="shared" si="0"/>
        <v>0</v>
      </c>
      <c r="BA23" s="293"/>
    </row>
    <row r="24" spans="1:53" s="299" customFormat="1" ht="15.75" hidden="1" outlineLevel="1">
      <c r="A24" s="498"/>
      <c r="B24" s="294"/>
      <c r="C24" s="295"/>
      <c r="D24" s="295"/>
      <c r="E24" s="295"/>
      <c r="F24" s="295"/>
      <c r="G24" s="295"/>
      <c r="H24" s="295"/>
      <c r="I24" s="295"/>
      <c r="J24" s="295"/>
      <c r="K24" s="295"/>
      <c r="L24" s="295"/>
      <c r="M24" s="295"/>
      <c r="N24" s="295"/>
      <c r="O24" s="295"/>
      <c r="P24" s="295"/>
      <c r="Q24" s="295"/>
      <c r="R24" s="295"/>
      <c r="S24" s="295"/>
      <c r="T24" s="295"/>
      <c r="V24" s="295"/>
      <c r="W24" s="295"/>
      <c r="X24" s="295"/>
      <c r="Y24" s="295"/>
      <c r="Z24" s="295"/>
      <c r="AA24" s="295"/>
      <c r="AB24" s="295"/>
      <c r="AC24" s="295"/>
      <c r="AD24" s="295"/>
      <c r="AE24" s="295"/>
      <c r="AF24" s="295"/>
      <c r="AG24" s="295"/>
      <c r="AH24" s="295"/>
      <c r="AI24" s="295"/>
      <c r="AJ24" s="295"/>
      <c r="AK24" s="295"/>
      <c r="AL24" s="295"/>
      <c r="AM24" s="407"/>
      <c r="AN24" s="408"/>
      <c r="AO24" s="408"/>
      <c r="AP24" s="408"/>
      <c r="AQ24" s="408"/>
      <c r="AR24" s="408"/>
      <c r="AS24" s="408"/>
      <c r="AT24" s="408"/>
      <c r="AU24" s="408"/>
      <c r="AV24" s="408"/>
      <c r="AW24" s="408"/>
      <c r="AX24" s="408"/>
      <c r="AY24" s="408"/>
      <c r="AZ24" s="408"/>
      <c r="BA24" s="298"/>
    </row>
    <row r="25" spans="1:53" s="279" customFormat="1" ht="15" hidden="1" outlineLevel="1">
      <c r="A25" s="496">
        <v>2</v>
      </c>
      <c r="B25" s="290" t="s">
        <v>2</v>
      </c>
      <c r="C25" s="287" t="s">
        <v>25</v>
      </c>
      <c r="D25" s="291"/>
      <c r="E25" s="291"/>
      <c r="F25" s="291"/>
      <c r="G25" s="291"/>
      <c r="H25" s="291"/>
      <c r="I25" s="291"/>
      <c r="J25" s="291"/>
      <c r="K25" s="291"/>
      <c r="L25" s="291"/>
      <c r="M25" s="291"/>
      <c r="N25" s="291"/>
      <c r="O25" s="291"/>
      <c r="P25" s="291"/>
      <c r="Q25" s="291"/>
      <c r="R25" s="291"/>
      <c r="S25" s="291"/>
      <c r="T25" s="291"/>
      <c r="U25" s="287"/>
      <c r="V25" s="291"/>
      <c r="W25" s="291"/>
      <c r="X25" s="291"/>
      <c r="Y25" s="291"/>
      <c r="Z25" s="291"/>
      <c r="AA25" s="291"/>
      <c r="AB25" s="291"/>
      <c r="AC25" s="291"/>
      <c r="AD25" s="291"/>
      <c r="AE25" s="291"/>
      <c r="AF25" s="291"/>
      <c r="AG25" s="291"/>
      <c r="AH25" s="291"/>
      <c r="AI25" s="291"/>
      <c r="AJ25" s="291"/>
      <c r="AK25" s="291"/>
      <c r="AL25" s="291"/>
      <c r="AM25" s="405"/>
      <c r="AN25" s="405"/>
      <c r="AO25" s="405"/>
      <c r="AP25" s="405"/>
      <c r="AQ25" s="405"/>
      <c r="AR25" s="405"/>
      <c r="AS25" s="405"/>
      <c r="AT25" s="405"/>
      <c r="AU25" s="405"/>
      <c r="AV25" s="405"/>
      <c r="AW25" s="405"/>
      <c r="AX25" s="405"/>
      <c r="AY25" s="405"/>
      <c r="AZ25" s="405"/>
      <c r="BA25" s="292">
        <f>SUM(AM25:AZ25)</f>
        <v>0</v>
      </c>
    </row>
    <row r="26" spans="1:53" s="279" customFormat="1" ht="15" hidden="1" outlineLevel="1">
      <c r="A26" s="496"/>
      <c r="B26" s="290" t="s">
        <v>214</v>
      </c>
      <c r="C26" s="287" t="s">
        <v>163</v>
      </c>
      <c r="D26" s="291"/>
      <c r="E26" s="291"/>
      <c r="F26" s="291"/>
      <c r="G26" s="291"/>
      <c r="H26" s="291"/>
      <c r="I26" s="291"/>
      <c r="J26" s="291"/>
      <c r="K26" s="291"/>
      <c r="L26" s="291"/>
      <c r="M26" s="291"/>
      <c r="N26" s="291"/>
      <c r="O26" s="291"/>
      <c r="P26" s="291"/>
      <c r="Q26" s="291"/>
      <c r="R26" s="291"/>
      <c r="S26" s="291"/>
      <c r="T26" s="291"/>
      <c r="U26" s="463"/>
      <c r="V26" s="291"/>
      <c r="W26" s="291"/>
      <c r="X26" s="291"/>
      <c r="Y26" s="291"/>
      <c r="Z26" s="291"/>
      <c r="AA26" s="291"/>
      <c r="AB26" s="291"/>
      <c r="AC26" s="291"/>
      <c r="AD26" s="291"/>
      <c r="AE26" s="291"/>
      <c r="AF26" s="291"/>
      <c r="AG26" s="291"/>
      <c r="AH26" s="291"/>
      <c r="AI26" s="291"/>
      <c r="AJ26" s="291"/>
      <c r="AK26" s="291"/>
      <c r="AL26" s="291"/>
      <c r="AM26" s="406">
        <f>AM25</f>
        <v>0</v>
      </c>
      <c r="AN26" s="406">
        <f>AN25</f>
        <v>0</v>
      </c>
      <c r="AO26" s="406">
        <f t="shared" ref="AO26:AZ26" si="1">AO25</f>
        <v>0</v>
      </c>
      <c r="AP26" s="406">
        <f t="shared" si="1"/>
        <v>0</v>
      </c>
      <c r="AQ26" s="406">
        <f t="shared" si="1"/>
        <v>0</v>
      </c>
      <c r="AR26" s="406">
        <f t="shared" si="1"/>
        <v>0</v>
      </c>
      <c r="AS26" s="406">
        <f t="shared" si="1"/>
        <v>0</v>
      </c>
      <c r="AT26" s="406">
        <f t="shared" si="1"/>
        <v>0</v>
      </c>
      <c r="AU26" s="406">
        <f t="shared" si="1"/>
        <v>0</v>
      </c>
      <c r="AV26" s="406">
        <f t="shared" si="1"/>
        <v>0</v>
      </c>
      <c r="AW26" s="406">
        <f t="shared" si="1"/>
        <v>0</v>
      </c>
      <c r="AX26" s="406">
        <f t="shared" si="1"/>
        <v>0</v>
      </c>
      <c r="AY26" s="406">
        <f t="shared" si="1"/>
        <v>0</v>
      </c>
      <c r="AZ26" s="406">
        <f t="shared" si="1"/>
        <v>0</v>
      </c>
      <c r="BA26" s="293"/>
    </row>
    <row r="27" spans="1:53" s="299" customFormat="1" ht="15.75" hidden="1" outlineLevel="1">
      <c r="A27" s="498"/>
      <c r="B27" s="294"/>
      <c r="C27" s="295"/>
      <c r="D27" s="300"/>
      <c r="E27" s="300"/>
      <c r="F27" s="300"/>
      <c r="G27" s="300"/>
      <c r="H27" s="300"/>
      <c r="I27" s="300"/>
      <c r="J27" s="300"/>
      <c r="K27" s="300"/>
      <c r="L27" s="300"/>
      <c r="M27" s="300"/>
      <c r="N27" s="300"/>
      <c r="O27" s="300"/>
      <c r="P27" s="300"/>
      <c r="Q27" s="300"/>
      <c r="R27" s="300"/>
      <c r="S27" s="300"/>
      <c r="T27" s="300"/>
      <c r="V27" s="300"/>
      <c r="W27" s="300"/>
      <c r="X27" s="300"/>
      <c r="Y27" s="300"/>
      <c r="Z27" s="300"/>
      <c r="AA27" s="300"/>
      <c r="AB27" s="300"/>
      <c r="AC27" s="300"/>
      <c r="AD27" s="300"/>
      <c r="AE27" s="300"/>
      <c r="AF27" s="300"/>
      <c r="AG27" s="300"/>
      <c r="AH27" s="300"/>
      <c r="AI27" s="300"/>
      <c r="AJ27" s="300"/>
      <c r="AK27" s="300"/>
      <c r="AL27" s="300"/>
      <c r="AM27" s="407"/>
      <c r="AN27" s="408"/>
      <c r="AO27" s="408"/>
      <c r="AP27" s="408"/>
      <c r="AQ27" s="408"/>
      <c r="AR27" s="408"/>
      <c r="AS27" s="408"/>
      <c r="AT27" s="408"/>
      <c r="AU27" s="408"/>
      <c r="AV27" s="408"/>
      <c r="AW27" s="408"/>
      <c r="AX27" s="408"/>
      <c r="AY27" s="408"/>
      <c r="AZ27" s="408"/>
      <c r="BA27" s="298"/>
    </row>
    <row r="28" spans="1:53" s="279" customFormat="1" ht="15" hidden="1" outlineLevel="1">
      <c r="A28" s="496">
        <v>3</v>
      </c>
      <c r="B28" s="290" t="s">
        <v>3</v>
      </c>
      <c r="C28" s="287" t="s">
        <v>25</v>
      </c>
      <c r="D28" s="291"/>
      <c r="E28" s="291"/>
      <c r="F28" s="291"/>
      <c r="G28" s="291"/>
      <c r="H28" s="291"/>
      <c r="I28" s="291"/>
      <c r="J28" s="291"/>
      <c r="K28" s="291"/>
      <c r="L28" s="291"/>
      <c r="M28" s="291"/>
      <c r="N28" s="291"/>
      <c r="O28" s="291"/>
      <c r="P28" s="291"/>
      <c r="Q28" s="291"/>
      <c r="R28" s="291"/>
      <c r="S28" s="291"/>
      <c r="T28" s="291"/>
      <c r="U28" s="287"/>
      <c r="V28" s="291"/>
      <c r="W28" s="291"/>
      <c r="X28" s="291"/>
      <c r="Y28" s="291"/>
      <c r="Z28" s="291"/>
      <c r="AA28" s="291"/>
      <c r="AB28" s="291"/>
      <c r="AC28" s="291"/>
      <c r="AD28" s="291"/>
      <c r="AE28" s="291"/>
      <c r="AF28" s="291"/>
      <c r="AG28" s="291"/>
      <c r="AH28" s="291"/>
      <c r="AI28" s="291"/>
      <c r="AJ28" s="291"/>
      <c r="AK28" s="291"/>
      <c r="AL28" s="291"/>
      <c r="AM28" s="405"/>
      <c r="AN28" s="405"/>
      <c r="AO28" s="405"/>
      <c r="AP28" s="405"/>
      <c r="AQ28" s="405"/>
      <c r="AR28" s="405"/>
      <c r="AS28" s="405"/>
      <c r="AT28" s="405"/>
      <c r="AU28" s="405"/>
      <c r="AV28" s="405"/>
      <c r="AW28" s="405"/>
      <c r="AX28" s="405"/>
      <c r="AY28" s="405"/>
      <c r="AZ28" s="405"/>
      <c r="BA28" s="292">
        <f>SUM(AM28:AZ28)</f>
        <v>0</v>
      </c>
    </row>
    <row r="29" spans="1:53" s="279" customFormat="1" ht="15" hidden="1" outlineLevel="1">
      <c r="A29" s="496"/>
      <c r="B29" s="290" t="s">
        <v>214</v>
      </c>
      <c r="C29" s="287" t="s">
        <v>163</v>
      </c>
      <c r="D29" s="291"/>
      <c r="E29" s="291"/>
      <c r="F29" s="291"/>
      <c r="G29" s="291"/>
      <c r="H29" s="291"/>
      <c r="I29" s="291"/>
      <c r="J29" s="291"/>
      <c r="K29" s="291"/>
      <c r="L29" s="291"/>
      <c r="M29" s="291"/>
      <c r="N29" s="291"/>
      <c r="O29" s="291"/>
      <c r="P29" s="291"/>
      <c r="Q29" s="291"/>
      <c r="R29" s="291"/>
      <c r="S29" s="291"/>
      <c r="T29" s="291"/>
      <c r="U29" s="463"/>
      <c r="V29" s="291"/>
      <c r="W29" s="291"/>
      <c r="X29" s="291"/>
      <c r="Y29" s="291"/>
      <c r="Z29" s="291"/>
      <c r="AA29" s="291"/>
      <c r="AB29" s="291"/>
      <c r="AC29" s="291"/>
      <c r="AD29" s="291"/>
      <c r="AE29" s="291"/>
      <c r="AF29" s="291"/>
      <c r="AG29" s="291"/>
      <c r="AH29" s="291"/>
      <c r="AI29" s="291"/>
      <c r="AJ29" s="291"/>
      <c r="AK29" s="291"/>
      <c r="AL29" s="291"/>
      <c r="AM29" s="406">
        <f>AM28</f>
        <v>0</v>
      </c>
      <c r="AN29" s="406">
        <f>AN28</f>
        <v>0</v>
      </c>
      <c r="AO29" s="406">
        <f t="shared" ref="AO29:AZ29" si="2">AO28</f>
        <v>0</v>
      </c>
      <c r="AP29" s="406">
        <f t="shared" si="2"/>
        <v>0</v>
      </c>
      <c r="AQ29" s="406">
        <f t="shared" si="2"/>
        <v>0</v>
      </c>
      <c r="AR29" s="406">
        <f t="shared" si="2"/>
        <v>0</v>
      </c>
      <c r="AS29" s="406">
        <f t="shared" si="2"/>
        <v>0</v>
      </c>
      <c r="AT29" s="406">
        <f t="shared" si="2"/>
        <v>0</v>
      </c>
      <c r="AU29" s="406">
        <f t="shared" si="2"/>
        <v>0</v>
      </c>
      <c r="AV29" s="406">
        <f t="shared" si="2"/>
        <v>0</v>
      </c>
      <c r="AW29" s="406">
        <f t="shared" si="2"/>
        <v>0</v>
      </c>
      <c r="AX29" s="406">
        <f t="shared" si="2"/>
        <v>0</v>
      </c>
      <c r="AY29" s="406">
        <f t="shared" si="2"/>
        <v>0</v>
      </c>
      <c r="AZ29" s="406">
        <f t="shared" si="2"/>
        <v>0</v>
      </c>
      <c r="BA29" s="293"/>
    </row>
    <row r="30" spans="1:53" s="279" customFormat="1" ht="15" hidden="1" outlineLevel="1">
      <c r="A30" s="496"/>
      <c r="B30" s="290"/>
      <c r="C30" s="301"/>
      <c r="D30" s="287"/>
      <c r="E30" s="287"/>
      <c r="F30" s="287"/>
      <c r="G30" s="287"/>
      <c r="H30" s="287"/>
      <c r="I30" s="287"/>
      <c r="J30" s="287"/>
      <c r="K30" s="287"/>
      <c r="L30" s="287"/>
      <c r="M30" s="287"/>
      <c r="N30" s="287"/>
      <c r="O30" s="287"/>
      <c r="P30" s="287"/>
      <c r="Q30" s="287"/>
      <c r="R30" s="287"/>
      <c r="S30" s="287"/>
      <c r="T30" s="287"/>
      <c r="V30" s="287"/>
      <c r="W30" s="287"/>
      <c r="X30" s="287"/>
      <c r="Y30" s="287"/>
      <c r="Z30" s="287"/>
      <c r="AA30" s="287"/>
      <c r="AB30" s="287"/>
      <c r="AC30" s="287"/>
      <c r="AD30" s="287"/>
      <c r="AE30" s="287"/>
      <c r="AF30" s="287"/>
      <c r="AG30" s="287"/>
      <c r="AH30" s="287"/>
      <c r="AI30" s="287"/>
      <c r="AJ30" s="287"/>
      <c r="AK30" s="287"/>
      <c r="AL30" s="287"/>
      <c r="AM30" s="407"/>
      <c r="AN30" s="407"/>
      <c r="AO30" s="407"/>
      <c r="AP30" s="407"/>
      <c r="AQ30" s="407"/>
      <c r="AR30" s="407"/>
      <c r="AS30" s="407"/>
      <c r="AT30" s="407"/>
      <c r="AU30" s="407"/>
      <c r="AV30" s="407"/>
      <c r="AW30" s="407"/>
      <c r="AX30" s="407"/>
      <c r="AY30" s="407"/>
      <c r="AZ30" s="407"/>
      <c r="BA30" s="302"/>
    </row>
    <row r="31" spans="1:53" s="279" customFormat="1" ht="15" hidden="1" outlineLevel="1">
      <c r="A31" s="496">
        <v>4</v>
      </c>
      <c r="B31" s="290" t="s">
        <v>4</v>
      </c>
      <c r="C31" s="287" t="s">
        <v>25</v>
      </c>
      <c r="D31" s="291"/>
      <c r="E31" s="291"/>
      <c r="F31" s="291"/>
      <c r="G31" s="291"/>
      <c r="H31" s="291"/>
      <c r="I31" s="291"/>
      <c r="J31" s="291"/>
      <c r="K31" s="291"/>
      <c r="L31" s="291"/>
      <c r="M31" s="291"/>
      <c r="N31" s="291"/>
      <c r="O31" s="291"/>
      <c r="P31" s="291"/>
      <c r="Q31" s="291"/>
      <c r="R31" s="291"/>
      <c r="S31" s="291"/>
      <c r="T31" s="291"/>
      <c r="U31" s="287"/>
      <c r="V31" s="291"/>
      <c r="W31" s="291"/>
      <c r="X31" s="291"/>
      <c r="Y31" s="291"/>
      <c r="Z31" s="291"/>
      <c r="AA31" s="291"/>
      <c r="AB31" s="291"/>
      <c r="AC31" s="291"/>
      <c r="AD31" s="291"/>
      <c r="AE31" s="291"/>
      <c r="AF31" s="291"/>
      <c r="AG31" s="291"/>
      <c r="AH31" s="291"/>
      <c r="AI31" s="291"/>
      <c r="AJ31" s="291"/>
      <c r="AK31" s="291"/>
      <c r="AL31" s="291"/>
      <c r="AM31" s="405"/>
      <c r="AN31" s="405"/>
      <c r="AO31" s="405"/>
      <c r="AP31" s="405"/>
      <c r="AQ31" s="405"/>
      <c r="AR31" s="405"/>
      <c r="AS31" s="405"/>
      <c r="AT31" s="405"/>
      <c r="AU31" s="405"/>
      <c r="AV31" s="405"/>
      <c r="AW31" s="405"/>
      <c r="AX31" s="405"/>
      <c r="AY31" s="405"/>
      <c r="AZ31" s="405"/>
      <c r="BA31" s="292">
        <f>SUM(AM31:AZ31)</f>
        <v>0</v>
      </c>
    </row>
    <row r="32" spans="1:53" s="279" customFormat="1" ht="15" hidden="1" outlineLevel="1">
      <c r="A32" s="496"/>
      <c r="B32" s="290" t="s">
        <v>214</v>
      </c>
      <c r="C32" s="287" t="s">
        <v>163</v>
      </c>
      <c r="D32" s="291"/>
      <c r="E32" s="291"/>
      <c r="F32" s="291"/>
      <c r="G32" s="291"/>
      <c r="H32" s="291"/>
      <c r="I32" s="291"/>
      <c r="J32" s="291"/>
      <c r="K32" s="291"/>
      <c r="L32" s="291"/>
      <c r="M32" s="291"/>
      <c r="N32" s="291"/>
      <c r="O32" s="291"/>
      <c r="P32" s="291"/>
      <c r="Q32" s="291"/>
      <c r="R32" s="291"/>
      <c r="S32" s="291"/>
      <c r="T32" s="291"/>
      <c r="U32" s="463"/>
      <c r="V32" s="291"/>
      <c r="W32" s="291"/>
      <c r="X32" s="291"/>
      <c r="Y32" s="291"/>
      <c r="Z32" s="291"/>
      <c r="AA32" s="291"/>
      <c r="AB32" s="291"/>
      <c r="AC32" s="291"/>
      <c r="AD32" s="291"/>
      <c r="AE32" s="291"/>
      <c r="AF32" s="291"/>
      <c r="AG32" s="291"/>
      <c r="AH32" s="291"/>
      <c r="AI32" s="291"/>
      <c r="AJ32" s="291"/>
      <c r="AK32" s="291"/>
      <c r="AL32" s="291"/>
      <c r="AM32" s="406">
        <f>AM31</f>
        <v>0</v>
      </c>
      <c r="AN32" s="406">
        <f>AN31</f>
        <v>0</v>
      </c>
      <c r="AO32" s="406">
        <f t="shared" ref="AO32:AZ32" si="3">AO31</f>
        <v>0</v>
      </c>
      <c r="AP32" s="406">
        <f t="shared" si="3"/>
        <v>0</v>
      </c>
      <c r="AQ32" s="406">
        <f t="shared" si="3"/>
        <v>0</v>
      </c>
      <c r="AR32" s="406">
        <f t="shared" si="3"/>
        <v>0</v>
      </c>
      <c r="AS32" s="406">
        <f t="shared" si="3"/>
        <v>0</v>
      </c>
      <c r="AT32" s="406">
        <f t="shared" si="3"/>
        <v>0</v>
      </c>
      <c r="AU32" s="406">
        <f t="shared" si="3"/>
        <v>0</v>
      </c>
      <c r="AV32" s="406">
        <f t="shared" si="3"/>
        <v>0</v>
      </c>
      <c r="AW32" s="406">
        <f t="shared" si="3"/>
        <v>0</v>
      </c>
      <c r="AX32" s="406">
        <f t="shared" si="3"/>
        <v>0</v>
      </c>
      <c r="AY32" s="406">
        <f t="shared" si="3"/>
        <v>0</v>
      </c>
      <c r="AZ32" s="406">
        <f t="shared" si="3"/>
        <v>0</v>
      </c>
      <c r="BA32" s="293"/>
    </row>
    <row r="33" spans="1:53" s="279" customFormat="1" ht="15" hidden="1" outlineLevel="1">
      <c r="A33" s="496"/>
      <c r="B33" s="290"/>
      <c r="C33" s="301"/>
      <c r="D33" s="300"/>
      <c r="E33" s="300"/>
      <c r="F33" s="300"/>
      <c r="G33" s="300"/>
      <c r="H33" s="300"/>
      <c r="I33" s="300"/>
      <c r="J33" s="300"/>
      <c r="K33" s="300"/>
      <c r="L33" s="300"/>
      <c r="M33" s="300"/>
      <c r="N33" s="300"/>
      <c r="O33" s="300"/>
      <c r="P33" s="300"/>
      <c r="Q33" s="300"/>
      <c r="R33" s="300"/>
      <c r="S33" s="300"/>
      <c r="T33" s="300"/>
      <c r="U33" s="287"/>
      <c r="V33" s="300"/>
      <c r="W33" s="300"/>
      <c r="X33" s="300"/>
      <c r="Y33" s="300"/>
      <c r="Z33" s="300"/>
      <c r="AA33" s="300"/>
      <c r="AB33" s="300"/>
      <c r="AC33" s="300"/>
      <c r="AD33" s="300"/>
      <c r="AE33" s="300"/>
      <c r="AF33" s="300"/>
      <c r="AG33" s="300"/>
      <c r="AH33" s="300"/>
      <c r="AI33" s="300"/>
      <c r="AJ33" s="300"/>
      <c r="AK33" s="300"/>
      <c r="AL33" s="300"/>
      <c r="AM33" s="407"/>
      <c r="AN33" s="407"/>
      <c r="AO33" s="407"/>
      <c r="AP33" s="407"/>
      <c r="AQ33" s="407"/>
      <c r="AR33" s="407"/>
      <c r="AS33" s="407"/>
      <c r="AT33" s="407"/>
      <c r="AU33" s="407"/>
      <c r="AV33" s="407"/>
      <c r="AW33" s="407"/>
      <c r="AX33" s="407"/>
      <c r="AY33" s="407"/>
      <c r="AZ33" s="407"/>
      <c r="BA33" s="302"/>
    </row>
    <row r="34" spans="1:53" s="279" customFormat="1" ht="15" hidden="1" outlineLevel="1">
      <c r="A34" s="496">
        <v>5</v>
      </c>
      <c r="B34" s="290" t="s">
        <v>5</v>
      </c>
      <c r="C34" s="287" t="s">
        <v>25</v>
      </c>
      <c r="D34" s="291"/>
      <c r="E34" s="291"/>
      <c r="F34" s="291"/>
      <c r="G34" s="291"/>
      <c r="H34" s="291"/>
      <c r="I34" s="291"/>
      <c r="J34" s="291"/>
      <c r="K34" s="291"/>
      <c r="L34" s="291"/>
      <c r="M34" s="291"/>
      <c r="N34" s="291"/>
      <c r="O34" s="291"/>
      <c r="P34" s="291"/>
      <c r="Q34" s="291"/>
      <c r="R34" s="291"/>
      <c r="S34" s="291"/>
      <c r="T34" s="291"/>
      <c r="U34" s="287"/>
      <c r="V34" s="291"/>
      <c r="W34" s="291"/>
      <c r="X34" s="291"/>
      <c r="Y34" s="291"/>
      <c r="Z34" s="291"/>
      <c r="AA34" s="291"/>
      <c r="AB34" s="291"/>
      <c r="AC34" s="291"/>
      <c r="AD34" s="291"/>
      <c r="AE34" s="291"/>
      <c r="AF34" s="291"/>
      <c r="AG34" s="291"/>
      <c r="AH34" s="291"/>
      <c r="AI34" s="291"/>
      <c r="AJ34" s="291"/>
      <c r="AK34" s="291"/>
      <c r="AL34" s="291"/>
      <c r="AM34" s="405"/>
      <c r="AN34" s="405"/>
      <c r="AO34" s="405"/>
      <c r="AP34" s="405"/>
      <c r="AQ34" s="405"/>
      <c r="AR34" s="405"/>
      <c r="AS34" s="405"/>
      <c r="AT34" s="405"/>
      <c r="AU34" s="405"/>
      <c r="AV34" s="405"/>
      <c r="AW34" s="405"/>
      <c r="AX34" s="405"/>
      <c r="AY34" s="405"/>
      <c r="AZ34" s="405"/>
      <c r="BA34" s="292">
        <f>SUM(AM34:AZ34)</f>
        <v>0</v>
      </c>
    </row>
    <row r="35" spans="1:53" s="279" customFormat="1" ht="15" hidden="1" outlineLevel="1">
      <c r="A35" s="496"/>
      <c r="B35" s="290" t="s">
        <v>214</v>
      </c>
      <c r="C35" s="287" t="s">
        <v>163</v>
      </c>
      <c r="D35" s="291"/>
      <c r="E35" s="291"/>
      <c r="F35" s="291"/>
      <c r="G35" s="291"/>
      <c r="H35" s="291"/>
      <c r="I35" s="291"/>
      <c r="J35" s="291"/>
      <c r="K35" s="291"/>
      <c r="L35" s="291"/>
      <c r="M35" s="291"/>
      <c r="N35" s="291"/>
      <c r="O35" s="291"/>
      <c r="P35" s="291"/>
      <c r="Q35" s="291"/>
      <c r="R35" s="291"/>
      <c r="S35" s="291"/>
      <c r="T35" s="291"/>
      <c r="U35" s="463"/>
      <c r="V35" s="291"/>
      <c r="W35" s="291"/>
      <c r="X35" s="291"/>
      <c r="Y35" s="291"/>
      <c r="Z35" s="291"/>
      <c r="AA35" s="291"/>
      <c r="AB35" s="291"/>
      <c r="AC35" s="291"/>
      <c r="AD35" s="291"/>
      <c r="AE35" s="291"/>
      <c r="AF35" s="291"/>
      <c r="AG35" s="291"/>
      <c r="AH35" s="291"/>
      <c r="AI35" s="291"/>
      <c r="AJ35" s="291"/>
      <c r="AK35" s="291"/>
      <c r="AL35" s="291"/>
      <c r="AM35" s="406">
        <f>AM34</f>
        <v>0</v>
      </c>
      <c r="AN35" s="406">
        <f>AN34</f>
        <v>0</v>
      </c>
      <c r="AO35" s="406">
        <f t="shared" ref="AO35:AZ35" si="4">AO34</f>
        <v>0</v>
      </c>
      <c r="AP35" s="406">
        <f t="shared" si="4"/>
        <v>0</v>
      </c>
      <c r="AQ35" s="406">
        <f t="shared" si="4"/>
        <v>0</v>
      </c>
      <c r="AR35" s="406">
        <f t="shared" si="4"/>
        <v>0</v>
      </c>
      <c r="AS35" s="406">
        <f t="shared" si="4"/>
        <v>0</v>
      </c>
      <c r="AT35" s="406">
        <f t="shared" si="4"/>
        <v>0</v>
      </c>
      <c r="AU35" s="406">
        <f t="shared" si="4"/>
        <v>0</v>
      </c>
      <c r="AV35" s="406">
        <f t="shared" si="4"/>
        <v>0</v>
      </c>
      <c r="AW35" s="406">
        <f t="shared" si="4"/>
        <v>0</v>
      </c>
      <c r="AX35" s="406">
        <f t="shared" si="4"/>
        <v>0</v>
      </c>
      <c r="AY35" s="406">
        <f t="shared" si="4"/>
        <v>0</v>
      </c>
      <c r="AZ35" s="406">
        <f t="shared" si="4"/>
        <v>0</v>
      </c>
      <c r="BA35" s="293"/>
    </row>
    <row r="36" spans="1:53" s="279" customFormat="1" ht="15" hidden="1" outlineLevel="1">
      <c r="A36" s="496"/>
      <c r="B36" s="290"/>
      <c r="C36" s="301"/>
      <c r="D36" s="300"/>
      <c r="E36" s="300"/>
      <c r="F36" s="300"/>
      <c r="G36" s="300"/>
      <c r="H36" s="300"/>
      <c r="I36" s="300"/>
      <c r="J36" s="300"/>
      <c r="K36" s="300"/>
      <c r="L36" s="300"/>
      <c r="M36" s="300"/>
      <c r="N36" s="300"/>
      <c r="O36" s="300"/>
      <c r="P36" s="300"/>
      <c r="Q36" s="300"/>
      <c r="R36" s="300"/>
      <c r="S36" s="300"/>
      <c r="T36" s="300"/>
      <c r="U36" s="287"/>
      <c r="V36" s="300"/>
      <c r="W36" s="300"/>
      <c r="X36" s="300"/>
      <c r="Y36" s="300"/>
      <c r="Z36" s="300"/>
      <c r="AA36" s="300"/>
      <c r="AB36" s="300"/>
      <c r="AC36" s="300"/>
      <c r="AD36" s="300"/>
      <c r="AE36" s="300"/>
      <c r="AF36" s="300"/>
      <c r="AG36" s="300"/>
      <c r="AH36" s="300"/>
      <c r="AI36" s="300"/>
      <c r="AJ36" s="300"/>
      <c r="AK36" s="300"/>
      <c r="AL36" s="300"/>
      <c r="AM36" s="407"/>
      <c r="AN36" s="407"/>
      <c r="AO36" s="407"/>
      <c r="AP36" s="407"/>
      <c r="AQ36" s="407"/>
      <c r="AR36" s="407"/>
      <c r="AS36" s="407"/>
      <c r="AT36" s="407"/>
      <c r="AU36" s="407"/>
      <c r="AV36" s="407"/>
      <c r="AW36" s="407"/>
      <c r="AX36" s="407"/>
      <c r="AY36" s="407"/>
      <c r="AZ36" s="407"/>
      <c r="BA36" s="302"/>
    </row>
    <row r="37" spans="1:53" s="279" customFormat="1" ht="15" hidden="1" outlineLevel="1">
      <c r="A37" s="496">
        <v>6</v>
      </c>
      <c r="B37" s="290" t="s">
        <v>6</v>
      </c>
      <c r="C37" s="287" t="s">
        <v>25</v>
      </c>
      <c r="D37" s="291"/>
      <c r="E37" s="291"/>
      <c r="F37" s="291"/>
      <c r="G37" s="291"/>
      <c r="H37" s="291"/>
      <c r="I37" s="291"/>
      <c r="J37" s="291"/>
      <c r="K37" s="291"/>
      <c r="L37" s="291"/>
      <c r="M37" s="291"/>
      <c r="N37" s="291"/>
      <c r="O37" s="291"/>
      <c r="P37" s="291"/>
      <c r="Q37" s="291"/>
      <c r="R37" s="291"/>
      <c r="S37" s="291"/>
      <c r="T37" s="291"/>
      <c r="U37" s="287"/>
      <c r="V37" s="291"/>
      <c r="W37" s="291"/>
      <c r="X37" s="291"/>
      <c r="Y37" s="291"/>
      <c r="Z37" s="291"/>
      <c r="AA37" s="291"/>
      <c r="AB37" s="291"/>
      <c r="AC37" s="291"/>
      <c r="AD37" s="291"/>
      <c r="AE37" s="291"/>
      <c r="AF37" s="291"/>
      <c r="AG37" s="291"/>
      <c r="AH37" s="291"/>
      <c r="AI37" s="291"/>
      <c r="AJ37" s="291"/>
      <c r="AK37" s="291"/>
      <c r="AL37" s="291"/>
      <c r="AM37" s="405"/>
      <c r="AN37" s="405"/>
      <c r="AO37" s="405"/>
      <c r="AP37" s="405"/>
      <c r="AQ37" s="405"/>
      <c r="AR37" s="405"/>
      <c r="AS37" s="405"/>
      <c r="AT37" s="405"/>
      <c r="AU37" s="405"/>
      <c r="AV37" s="405"/>
      <c r="AW37" s="405"/>
      <c r="AX37" s="405"/>
      <c r="AY37" s="405"/>
      <c r="AZ37" s="405"/>
      <c r="BA37" s="292">
        <f>SUM(AM37:AZ37)</f>
        <v>0</v>
      </c>
    </row>
    <row r="38" spans="1:53" s="279" customFormat="1" ht="15" hidden="1" outlineLevel="1">
      <c r="A38" s="496"/>
      <c r="B38" s="290" t="s">
        <v>214</v>
      </c>
      <c r="C38" s="287" t="s">
        <v>163</v>
      </c>
      <c r="D38" s="291"/>
      <c r="E38" s="291"/>
      <c r="F38" s="291"/>
      <c r="G38" s="291"/>
      <c r="H38" s="291"/>
      <c r="I38" s="291"/>
      <c r="J38" s="291"/>
      <c r="K38" s="291"/>
      <c r="L38" s="291"/>
      <c r="M38" s="291"/>
      <c r="N38" s="291"/>
      <c r="O38" s="291"/>
      <c r="P38" s="291"/>
      <c r="Q38" s="291"/>
      <c r="R38" s="291"/>
      <c r="S38" s="291"/>
      <c r="T38" s="291"/>
      <c r="U38" s="463"/>
      <c r="V38" s="291"/>
      <c r="W38" s="291"/>
      <c r="X38" s="291"/>
      <c r="Y38" s="291"/>
      <c r="Z38" s="291"/>
      <c r="AA38" s="291"/>
      <c r="AB38" s="291"/>
      <c r="AC38" s="291"/>
      <c r="AD38" s="291"/>
      <c r="AE38" s="291"/>
      <c r="AF38" s="291"/>
      <c r="AG38" s="291"/>
      <c r="AH38" s="291"/>
      <c r="AI38" s="291"/>
      <c r="AJ38" s="291"/>
      <c r="AK38" s="291"/>
      <c r="AL38" s="291"/>
      <c r="AM38" s="406">
        <f>AM37</f>
        <v>0</v>
      </c>
      <c r="AN38" s="406">
        <f>AN37</f>
        <v>0</v>
      </c>
      <c r="AO38" s="406">
        <f t="shared" ref="AO38:AZ38" si="5">AO37</f>
        <v>0</v>
      </c>
      <c r="AP38" s="406">
        <f t="shared" si="5"/>
        <v>0</v>
      </c>
      <c r="AQ38" s="406">
        <f t="shared" si="5"/>
        <v>0</v>
      </c>
      <c r="AR38" s="406">
        <f t="shared" si="5"/>
        <v>0</v>
      </c>
      <c r="AS38" s="406">
        <f t="shared" si="5"/>
        <v>0</v>
      </c>
      <c r="AT38" s="406">
        <f t="shared" si="5"/>
        <v>0</v>
      </c>
      <c r="AU38" s="406">
        <f t="shared" si="5"/>
        <v>0</v>
      </c>
      <c r="AV38" s="406">
        <f t="shared" si="5"/>
        <v>0</v>
      </c>
      <c r="AW38" s="406">
        <f t="shared" si="5"/>
        <v>0</v>
      </c>
      <c r="AX38" s="406">
        <f t="shared" si="5"/>
        <v>0</v>
      </c>
      <c r="AY38" s="406">
        <f t="shared" si="5"/>
        <v>0</v>
      </c>
      <c r="AZ38" s="406">
        <f t="shared" si="5"/>
        <v>0</v>
      </c>
      <c r="BA38" s="293"/>
    </row>
    <row r="39" spans="1:53" s="279" customFormat="1" ht="15" hidden="1" outlineLevel="1">
      <c r="A39" s="496"/>
      <c r="B39" s="290"/>
      <c r="C39" s="301"/>
      <c r="D39" s="300"/>
      <c r="E39" s="300"/>
      <c r="F39" s="300"/>
      <c r="G39" s="300"/>
      <c r="H39" s="300"/>
      <c r="I39" s="300"/>
      <c r="J39" s="300"/>
      <c r="K39" s="300"/>
      <c r="L39" s="300"/>
      <c r="M39" s="300"/>
      <c r="N39" s="300"/>
      <c r="O39" s="300"/>
      <c r="P39" s="300"/>
      <c r="Q39" s="300"/>
      <c r="R39" s="300"/>
      <c r="S39" s="300"/>
      <c r="T39" s="300"/>
      <c r="U39" s="287"/>
      <c r="V39" s="300"/>
      <c r="W39" s="300"/>
      <c r="X39" s="300"/>
      <c r="Y39" s="300"/>
      <c r="Z39" s="300"/>
      <c r="AA39" s="300"/>
      <c r="AB39" s="300"/>
      <c r="AC39" s="300"/>
      <c r="AD39" s="300"/>
      <c r="AE39" s="300"/>
      <c r="AF39" s="300"/>
      <c r="AG39" s="300"/>
      <c r="AH39" s="300"/>
      <c r="AI39" s="300"/>
      <c r="AJ39" s="300"/>
      <c r="AK39" s="300"/>
      <c r="AL39" s="300"/>
      <c r="AM39" s="407"/>
      <c r="AN39" s="407"/>
      <c r="AO39" s="407"/>
      <c r="AP39" s="407"/>
      <c r="AQ39" s="407"/>
      <c r="AR39" s="407"/>
      <c r="AS39" s="407"/>
      <c r="AT39" s="407"/>
      <c r="AU39" s="407"/>
      <c r="AV39" s="407"/>
      <c r="AW39" s="407"/>
      <c r="AX39" s="407"/>
      <c r="AY39" s="407"/>
      <c r="AZ39" s="407"/>
      <c r="BA39" s="302"/>
    </row>
    <row r="40" spans="1:53" s="279" customFormat="1" ht="15" hidden="1" outlineLevel="1">
      <c r="A40" s="496">
        <v>7</v>
      </c>
      <c r="B40" s="290" t="s">
        <v>42</v>
      </c>
      <c r="C40" s="287" t="s">
        <v>25</v>
      </c>
      <c r="D40" s="291"/>
      <c r="E40" s="291"/>
      <c r="F40" s="291"/>
      <c r="G40" s="291"/>
      <c r="H40" s="291"/>
      <c r="I40" s="291"/>
      <c r="J40" s="291"/>
      <c r="K40" s="291"/>
      <c r="L40" s="291"/>
      <c r="M40" s="291"/>
      <c r="N40" s="291"/>
      <c r="O40" s="291"/>
      <c r="P40" s="291"/>
      <c r="Q40" s="291"/>
      <c r="R40" s="291"/>
      <c r="S40" s="291"/>
      <c r="T40" s="291"/>
      <c r="U40" s="287"/>
      <c r="V40" s="291"/>
      <c r="W40" s="291"/>
      <c r="X40" s="291"/>
      <c r="Y40" s="291"/>
      <c r="Z40" s="291"/>
      <c r="AA40" s="291"/>
      <c r="AB40" s="291"/>
      <c r="AC40" s="291"/>
      <c r="AD40" s="291"/>
      <c r="AE40" s="291"/>
      <c r="AF40" s="291"/>
      <c r="AG40" s="291"/>
      <c r="AH40" s="291"/>
      <c r="AI40" s="291"/>
      <c r="AJ40" s="291"/>
      <c r="AK40" s="291"/>
      <c r="AL40" s="291"/>
      <c r="AM40" s="405"/>
      <c r="AN40" s="405"/>
      <c r="AO40" s="405"/>
      <c r="AP40" s="405"/>
      <c r="AQ40" s="405"/>
      <c r="AR40" s="405"/>
      <c r="AS40" s="405"/>
      <c r="AT40" s="405"/>
      <c r="AU40" s="405"/>
      <c r="AV40" s="405"/>
      <c r="AW40" s="405"/>
      <c r="AX40" s="405"/>
      <c r="AY40" s="405"/>
      <c r="AZ40" s="405"/>
      <c r="BA40" s="292">
        <f>SUM(AM40:AZ40)</f>
        <v>0</v>
      </c>
    </row>
    <row r="41" spans="1:53" s="279" customFormat="1" ht="15" hidden="1" outlineLevel="1">
      <c r="A41" s="496"/>
      <c r="B41" s="290" t="s">
        <v>214</v>
      </c>
      <c r="C41" s="287" t="s">
        <v>163</v>
      </c>
      <c r="D41" s="291"/>
      <c r="E41" s="291"/>
      <c r="F41" s="291"/>
      <c r="G41" s="291"/>
      <c r="H41" s="291"/>
      <c r="I41" s="291"/>
      <c r="J41" s="291"/>
      <c r="K41" s="291"/>
      <c r="L41" s="291"/>
      <c r="M41" s="291"/>
      <c r="N41" s="291"/>
      <c r="O41" s="291"/>
      <c r="P41" s="291"/>
      <c r="Q41" s="291"/>
      <c r="R41" s="291"/>
      <c r="S41" s="291"/>
      <c r="T41" s="291"/>
      <c r="U41" s="287"/>
      <c r="V41" s="291"/>
      <c r="W41" s="291"/>
      <c r="X41" s="291"/>
      <c r="Y41" s="291"/>
      <c r="Z41" s="291"/>
      <c r="AA41" s="291"/>
      <c r="AB41" s="291"/>
      <c r="AC41" s="291"/>
      <c r="AD41" s="291"/>
      <c r="AE41" s="291"/>
      <c r="AF41" s="291"/>
      <c r="AG41" s="291"/>
      <c r="AH41" s="291"/>
      <c r="AI41" s="291"/>
      <c r="AJ41" s="291"/>
      <c r="AK41" s="291"/>
      <c r="AL41" s="291"/>
      <c r="AM41" s="406">
        <f>AM40</f>
        <v>0</v>
      </c>
      <c r="AN41" s="406">
        <f>AN40</f>
        <v>0</v>
      </c>
      <c r="AO41" s="406">
        <f t="shared" ref="AO41:AZ41" si="6">AO40</f>
        <v>0</v>
      </c>
      <c r="AP41" s="406">
        <f t="shared" si="6"/>
        <v>0</v>
      </c>
      <c r="AQ41" s="406">
        <f t="shared" si="6"/>
        <v>0</v>
      </c>
      <c r="AR41" s="406">
        <f t="shared" si="6"/>
        <v>0</v>
      </c>
      <c r="AS41" s="406">
        <f t="shared" si="6"/>
        <v>0</v>
      </c>
      <c r="AT41" s="406">
        <f t="shared" si="6"/>
        <v>0</v>
      </c>
      <c r="AU41" s="406">
        <f t="shared" si="6"/>
        <v>0</v>
      </c>
      <c r="AV41" s="406">
        <f t="shared" si="6"/>
        <v>0</v>
      </c>
      <c r="AW41" s="406">
        <f t="shared" si="6"/>
        <v>0</v>
      </c>
      <c r="AX41" s="406">
        <f t="shared" si="6"/>
        <v>0</v>
      </c>
      <c r="AY41" s="406">
        <f t="shared" si="6"/>
        <v>0</v>
      </c>
      <c r="AZ41" s="406">
        <f t="shared" si="6"/>
        <v>0</v>
      </c>
      <c r="BA41" s="293"/>
    </row>
    <row r="42" spans="1:53" s="279" customFormat="1" ht="15" hidden="1" outlineLevel="1">
      <c r="A42" s="496"/>
      <c r="B42" s="290"/>
      <c r="C42" s="301"/>
      <c r="D42" s="300"/>
      <c r="E42" s="300"/>
      <c r="F42" s="300"/>
      <c r="G42" s="300"/>
      <c r="H42" s="300"/>
      <c r="I42" s="300"/>
      <c r="J42" s="300"/>
      <c r="K42" s="300"/>
      <c r="L42" s="300"/>
      <c r="M42" s="300"/>
      <c r="N42" s="300"/>
      <c r="O42" s="300"/>
      <c r="P42" s="300"/>
      <c r="Q42" s="300"/>
      <c r="R42" s="300"/>
      <c r="S42" s="300"/>
      <c r="T42" s="300"/>
      <c r="U42" s="287"/>
      <c r="V42" s="300"/>
      <c r="W42" s="300"/>
      <c r="X42" s="300"/>
      <c r="Y42" s="300"/>
      <c r="Z42" s="300"/>
      <c r="AA42" s="300"/>
      <c r="AB42" s="300"/>
      <c r="AC42" s="300"/>
      <c r="AD42" s="300"/>
      <c r="AE42" s="300"/>
      <c r="AF42" s="300"/>
      <c r="AG42" s="300"/>
      <c r="AH42" s="300"/>
      <c r="AI42" s="300"/>
      <c r="AJ42" s="300"/>
      <c r="AK42" s="300"/>
      <c r="AL42" s="300"/>
      <c r="AM42" s="407"/>
      <c r="AN42" s="407"/>
      <c r="AO42" s="407"/>
      <c r="AP42" s="407"/>
      <c r="AQ42" s="407"/>
      <c r="AR42" s="407"/>
      <c r="AS42" s="407"/>
      <c r="AT42" s="407"/>
      <c r="AU42" s="407"/>
      <c r="AV42" s="407"/>
      <c r="AW42" s="407"/>
      <c r="AX42" s="407"/>
      <c r="AY42" s="407"/>
      <c r="AZ42" s="407"/>
      <c r="BA42" s="302"/>
    </row>
    <row r="43" spans="1:53" s="279" customFormat="1" ht="15" hidden="1" outlineLevel="1">
      <c r="A43" s="496">
        <v>8</v>
      </c>
      <c r="B43" s="290" t="s">
        <v>482</v>
      </c>
      <c r="C43" s="287" t="s">
        <v>25</v>
      </c>
      <c r="D43" s="291"/>
      <c r="E43" s="291"/>
      <c r="F43" s="291"/>
      <c r="G43" s="291"/>
      <c r="H43" s="291"/>
      <c r="I43" s="291"/>
      <c r="J43" s="291"/>
      <c r="K43" s="291"/>
      <c r="L43" s="291"/>
      <c r="M43" s="291"/>
      <c r="N43" s="291"/>
      <c r="O43" s="291"/>
      <c r="P43" s="291"/>
      <c r="Q43" s="291"/>
      <c r="R43" s="291"/>
      <c r="S43" s="291"/>
      <c r="T43" s="291"/>
      <c r="U43" s="287"/>
      <c r="V43" s="291"/>
      <c r="W43" s="291"/>
      <c r="X43" s="291"/>
      <c r="Y43" s="291"/>
      <c r="Z43" s="291"/>
      <c r="AA43" s="291"/>
      <c r="AB43" s="291"/>
      <c r="AC43" s="291"/>
      <c r="AD43" s="291"/>
      <c r="AE43" s="291"/>
      <c r="AF43" s="291"/>
      <c r="AG43" s="291"/>
      <c r="AH43" s="291"/>
      <c r="AI43" s="291"/>
      <c r="AJ43" s="291"/>
      <c r="AK43" s="291"/>
      <c r="AL43" s="291"/>
      <c r="AM43" s="405"/>
      <c r="AN43" s="405"/>
      <c r="AO43" s="405"/>
      <c r="AP43" s="405"/>
      <c r="AQ43" s="405"/>
      <c r="AR43" s="405"/>
      <c r="AS43" s="405"/>
      <c r="AT43" s="405"/>
      <c r="AU43" s="405"/>
      <c r="AV43" s="405"/>
      <c r="AW43" s="405"/>
      <c r="AX43" s="405"/>
      <c r="AY43" s="405"/>
      <c r="AZ43" s="405"/>
      <c r="BA43" s="292">
        <f>SUM(AM43:AZ43)</f>
        <v>0</v>
      </c>
    </row>
    <row r="44" spans="1:53" s="279" customFormat="1" ht="15" hidden="1" outlineLevel="1">
      <c r="A44" s="496"/>
      <c r="B44" s="290" t="s">
        <v>214</v>
      </c>
      <c r="C44" s="287" t="s">
        <v>163</v>
      </c>
      <c r="D44" s="291"/>
      <c r="E44" s="291"/>
      <c r="F44" s="291"/>
      <c r="G44" s="291"/>
      <c r="H44" s="291"/>
      <c r="I44" s="291"/>
      <c r="J44" s="291"/>
      <c r="K44" s="291"/>
      <c r="L44" s="291"/>
      <c r="M44" s="291"/>
      <c r="N44" s="291"/>
      <c r="O44" s="291"/>
      <c r="P44" s="291"/>
      <c r="Q44" s="291"/>
      <c r="R44" s="291"/>
      <c r="S44" s="291"/>
      <c r="T44" s="291"/>
      <c r="U44" s="287"/>
      <c r="V44" s="291"/>
      <c r="W44" s="291"/>
      <c r="X44" s="291"/>
      <c r="Y44" s="291"/>
      <c r="Z44" s="291"/>
      <c r="AA44" s="291"/>
      <c r="AB44" s="291"/>
      <c r="AC44" s="291"/>
      <c r="AD44" s="291"/>
      <c r="AE44" s="291"/>
      <c r="AF44" s="291"/>
      <c r="AG44" s="291"/>
      <c r="AH44" s="291"/>
      <c r="AI44" s="291"/>
      <c r="AJ44" s="291"/>
      <c r="AK44" s="291"/>
      <c r="AL44" s="291"/>
      <c r="AM44" s="406">
        <f>AM43</f>
        <v>0</v>
      </c>
      <c r="AN44" s="406">
        <f>AN43</f>
        <v>0</v>
      </c>
      <c r="AO44" s="406">
        <f t="shared" ref="AO44:AZ44" si="7">AO43</f>
        <v>0</v>
      </c>
      <c r="AP44" s="406">
        <f t="shared" si="7"/>
        <v>0</v>
      </c>
      <c r="AQ44" s="406">
        <f t="shared" si="7"/>
        <v>0</v>
      </c>
      <c r="AR44" s="406">
        <f t="shared" si="7"/>
        <v>0</v>
      </c>
      <c r="AS44" s="406">
        <f t="shared" si="7"/>
        <v>0</v>
      </c>
      <c r="AT44" s="406">
        <f t="shared" si="7"/>
        <v>0</v>
      </c>
      <c r="AU44" s="406">
        <f t="shared" si="7"/>
        <v>0</v>
      </c>
      <c r="AV44" s="406">
        <f t="shared" si="7"/>
        <v>0</v>
      </c>
      <c r="AW44" s="406">
        <f t="shared" si="7"/>
        <v>0</v>
      </c>
      <c r="AX44" s="406">
        <f t="shared" si="7"/>
        <v>0</v>
      </c>
      <c r="AY44" s="406">
        <f t="shared" si="7"/>
        <v>0</v>
      </c>
      <c r="AZ44" s="406">
        <f t="shared" si="7"/>
        <v>0</v>
      </c>
      <c r="BA44" s="293"/>
    </row>
    <row r="45" spans="1:53" s="279" customFormat="1" ht="15" hidden="1" outlineLevel="1">
      <c r="A45" s="496"/>
      <c r="B45" s="290"/>
      <c r="C45" s="301"/>
      <c r="D45" s="300"/>
      <c r="E45" s="300"/>
      <c r="F45" s="300"/>
      <c r="G45" s="300"/>
      <c r="H45" s="300"/>
      <c r="I45" s="300"/>
      <c r="J45" s="300"/>
      <c r="K45" s="300"/>
      <c r="L45" s="300"/>
      <c r="M45" s="300"/>
      <c r="N45" s="300"/>
      <c r="O45" s="300"/>
      <c r="P45" s="300"/>
      <c r="Q45" s="300"/>
      <c r="R45" s="300"/>
      <c r="S45" s="300"/>
      <c r="T45" s="300"/>
      <c r="U45" s="287"/>
      <c r="V45" s="300"/>
      <c r="W45" s="300"/>
      <c r="X45" s="300"/>
      <c r="Y45" s="300"/>
      <c r="Z45" s="300"/>
      <c r="AA45" s="300"/>
      <c r="AB45" s="300"/>
      <c r="AC45" s="300"/>
      <c r="AD45" s="300"/>
      <c r="AE45" s="300"/>
      <c r="AF45" s="300"/>
      <c r="AG45" s="300"/>
      <c r="AH45" s="300"/>
      <c r="AI45" s="300"/>
      <c r="AJ45" s="300"/>
      <c r="AK45" s="300"/>
      <c r="AL45" s="300"/>
      <c r="AM45" s="407"/>
      <c r="AN45" s="407"/>
      <c r="AO45" s="407"/>
      <c r="AP45" s="407"/>
      <c r="AQ45" s="407"/>
      <c r="AR45" s="407"/>
      <c r="AS45" s="407"/>
      <c r="AT45" s="407"/>
      <c r="AU45" s="407"/>
      <c r="AV45" s="407"/>
      <c r="AW45" s="407"/>
      <c r="AX45" s="407"/>
      <c r="AY45" s="407"/>
      <c r="AZ45" s="407"/>
      <c r="BA45" s="302"/>
    </row>
    <row r="46" spans="1:53" s="279" customFormat="1" ht="15" hidden="1" outlineLevel="1">
      <c r="A46" s="496">
        <v>9</v>
      </c>
      <c r="B46" s="290" t="s">
        <v>7</v>
      </c>
      <c r="C46" s="287" t="s">
        <v>25</v>
      </c>
      <c r="D46" s="291"/>
      <c r="E46" s="291"/>
      <c r="F46" s="291"/>
      <c r="G46" s="291"/>
      <c r="H46" s="291"/>
      <c r="I46" s="291"/>
      <c r="J46" s="291"/>
      <c r="K46" s="291"/>
      <c r="L46" s="291"/>
      <c r="M46" s="291"/>
      <c r="N46" s="291"/>
      <c r="O46" s="291"/>
      <c r="P46" s="291"/>
      <c r="Q46" s="291"/>
      <c r="R46" s="291"/>
      <c r="S46" s="291"/>
      <c r="T46" s="291"/>
      <c r="U46" s="287"/>
      <c r="V46" s="291"/>
      <c r="W46" s="291"/>
      <c r="X46" s="291"/>
      <c r="Y46" s="291"/>
      <c r="Z46" s="291"/>
      <c r="AA46" s="291"/>
      <c r="AB46" s="291"/>
      <c r="AC46" s="291"/>
      <c r="AD46" s="291"/>
      <c r="AE46" s="291"/>
      <c r="AF46" s="291"/>
      <c r="AG46" s="291"/>
      <c r="AH46" s="291"/>
      <c r="AI46" s="291"/>
      <c r="AJ46" s="291"/>
      <c r="AK46" s="291"/>
      <c r="AL46" s="291"/>
      <c r="AM46" s="405"/>
      <c r="AN46" s="405"/>
      <c r="AO46" s="405"/>
      <c r="AP46" s="405"/>
      <c r="AQ46" s="405"/>
      <c r="AR46" s="405"/>
      <c r="AS46" s="405"/>
      <c r="AT46" s="405"/>
      <c r="AU46" s="405"/>
      <c r="AV46" s="405"/>
      <c r="AW46" s="405"/>
      <c r="AX46" s="405"/>
      <c r="AY46" s="405"/>
      <c r="AZ46" s="405"/>
      <c r="BA46" s="292">
        <f>SUM(AM46:AZ46)</f>
        <v>0</v>
      </c>
    </row>
    <row r="47" spans="1:53" s="279" customFormat="1" ht="15" hidden="1" outlineLevel="1">
      <c r="A47" s="496"/>
      <c r="B47" s="290" t="s">
        <v>214</v>
      </c>
      <c r="C47" s="287" t="s">
        <v>163</v>
      </c>
      <c r="D47" s="291"/>
      <c r="E47" s="291"/>
      <c r="F47" s="291"/>
      <c r="G47" s="291"/>
      <c r="H47" s="291"/>
      <c r="I47" s="291"/>
      <c r="J47" s="291"/>
      <c r="K47" s="291"/>
      <c r="L47" s="291"/>
      <c r="M47" s="291"/>
      <c r="N47" s="291"/>
      <c r="O47" s="291"/>
      <c r="P47" s="291"/>
      <c r="Q47" s="291"/>
      <c r="R47" s="291"/>
      <c r="S47" s="291"/>
      <c r="T47" s="291"/>
      <c r="U47" s="287"/>
      <c r="V47" s="291"/>
      <c r="W47" s="291"/>
      <c r="X47" s="291"/>
      <c r="Y47" s="291"/>
      <c r="Z47" s="291"/>
      <c r="AA47" s="291"/>
      <c r="AB47" s="291"/>
      <c r="AC47" s="291"/>
      <c r="AD47" s="291"/>
      <c r="AE47" s="291"/>
      <c r="AF47" s="291"/>
      <c r="AG47" s="291"/>
      <c r="AH47" s="291"/>
      <c r="AI47" s="291"/>
      <c r="AJ47" s="291"/>
      <c r="AK47" s="291"/>
      <c r="AL47" s="291"/>
      <c r="AM47" s="406">
        <f>AM46</f>
        <v>0</v>
      </c>
      <c r="AN47" s="406">
        <f>AN46</f>
        <v>0</v>
      </c>
      <c r="AO47" s="406">
        <f t="shared" ref="AO47:AZ47" si="8">AO46</f>
        <v>0</v>
      </c>
      <c r="AP47" s="406">
        <f t="shared" si="8"/>
        <v>0</v>
      </c>
      <c r="AQ47" s="406">
        <f t="shared" si="8"/>
        <v>0</v>
      </c>
      <c r="AR47" s="406">
        <f t="shared" si="8"/>
        <v>0</v>
      </c>
      <c r="AS47" s="406">
        <f t="shared" si="8"/>
        <v>0</v>
      </c>
      <c r="AT47" s="406">
        <f t="shared" si="8"/>
        <v>0</v>
      </c>
      <c r="AU47" s="406">
        <f t="shared" si="8"/>
        <v>0</v>
      </c>
      <c r="AV47" s="406">
        <f t="shared" si="8"/>
        <v>0</v>
      </c>
      <c r="AW47" s="406">
        <f t="shared" si="8"/>
        <v>0</v>
      </c>
      <c r="AX47" s="406">
        <f t="shared" si="8"/>
        <v>0</v>
      </c>
      <c r="AY47" s="406">
        <f t="shared" si="8"/>
        <v>0</v>
      </c>
      <c r="AZ47" s="406">
        <f t="shared" si="8"/>
        <v>0</v>
      </c>
      <c r="BA47" s="293"/>
    </row>
    <row r="48" spans="1:53" s="279" customFormat="1" ht="15" hidden="1" outlineLevel="1">
      <c r="A48" s="496"/>
      <c r="B48" s="303"/>
      <c r="C48" s="304"/>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287"/>
      <c r="AE48" s="287"/>
      <c r="AF48" s="287"/>
      <c r="AG48" s="287"/>
      <c r="AH48" s="287"/>
      <c r="AI48" s="287"/>
      <c r="AJ48" s="287"/>
      <c r="AK48" s="287"/>
      <c r="AL48" s="287"/>
      <c r="AM48" s="407"/>
      <c r="AN48" s="407"/>
      <c r="AO48" s="407"/>
      <c r="AP48" s="407"/>
      <c r="AQ48" s="407"/>
      <c r="AR48" s="407"/>
      <c r="AS48" s="407"/>
      <c r="AT48" s="407"/>
      <c r="AU48" s="407"/>
      <c r="AV48" s="407"/>
      <c r="AW48" s="407"/>
      <c r="AX48" s="407"/>
      <c r="AY48" s="407"/>
      <c r="AZ48" s="407"/>
      <c r="BA48" s="302"/>
    </row>
    <row r="49" spans="1:56" s="289" customFormat="1" ht="15.75" hidden="1" outlineLevel="1">
      <c r="A49" s="497"/>
      <c r="B49" s="284" t="s">
        <v>8</v>
      </c>
      <c r="C49" s="285"/>
      <c r="D49" s="285"/>
      <c r="E49" s="285"/>
      <c r="F49" s="285"/>
      <c r="G49" s="285"/>
      <c r="H49" s="285"/>
      <c r="I49" s="285"/>
      <c r="J49" s="285"/>
      <c r="K49" s="285"/>
      <c r="L49" s="285"/>
      <c r="M49" s="285"/>
      <c r="N49" s="285"/>
      <c r="O49" s="285"/>
      <c r="P49" s="285"/>
      <c r="Q49" s="285"/>
      <c r="R49" s="285"/>
      <c r="S49" s="285"/>
      <c r="T49" s="285"/>
      <c r="U49" s="287"/>
      <c r="V49" s="285"/>
      <c r="W49" s="285"/>
      <c r="X49" s="285"/>
      <c r="Y49" s="285"/>
      <c r="Z49" s="285"/>
      <c r="AA49" s="285"/>
      <c r="AB49" s="285"/>
      <c r="AC49" s="285"/>
      <c r="AD49" s="285"/>
      <c r="AE49" s="285"/>
      <c r="AF49" s="285"/>
      <c r="AG49" s="285"/>
      <c r="AH49" s="285"/>
      <c r="AI49" s="285"/>
      <c r="AJ49" s="285"/>
      <c r="AK49" s="285"/>
      <c r="AL49" s="285"/>
      <c r="AM49" s="409"/>
      <c r="AN49" s="409"/>
      <c r="AO49" s="409"/>
      <c r="AP49" s="409"/>
      <c r="AQ49" s="409"/>
      <c r="AR49" s="409"/>
      <c r="AS49" s="409"/>
      <c r="AT49" s="409"/>
      <c r="AU49" s="409"/>
      <c r="AV49" s="409"/>
      <c r="AW49" s="409"/>
      <c r="AX49" s="409"/>
      <c r="AY49" s="409"/>
      <c r="AZ49" s="409"/>
      <c r="BA49" s="288"/>
      <c r="BC49" s="305"/>
      <c r="BD49" s="305"/>
    </row>
    <row r="50" spans="1:56" s="279" customFormat="1" ht="15" hidden="1" outlineLevel="1">
      <c r="A50" s="496">
        <v>10</v>
      </c>
      <c r="B50" s="306" t="s">
        <v>22</v>
      </c>
      <c r="C50" s="287" t="s">
        <v>25</v>
      </c>
      <c r="D50" s="291"/>
      <c r="E50" s="291"/>
      <c r="F50" s="291"/>
      <c r="G50" s="291"/>
      <c r="H50" s="291"/>
      <c r="I50" s="291"/>
      <c r="J50" s="291"/>
      <c r="K50" s="291"/>
      <c r="L50" s="291"/>
      <c r="M50" s="291"/>
      <c r="N50" s="291"/>
      <c r="O50" s="291"/>
      <c r="P50" s="291"/>
      <c r="Q50" s="291"/>
      <c r="R50" s="291"/>
      <c r="S50" s="291"/>
      <c r="T50" s="291"/>
      <c r="U50" s="291">
        <v>12</v>
      </c>
      <c r="V50" s="291"/>
      <c r="W50" s="291"/>
      <c r="X50" s="291"/>
      <c r="Y50" s="291"/>
      <c r="Z50" s="291"/>
      <c r="AA50" s="291"/>
      <c r="AB50" s="291"/>
      <c r="AC50" s="291"/>
      <c r="AD50" s="291"/>
      <c r="AE50" s="291"/>
      <c r="AF50" s="291"/>
      <c r="AG50" s="291"/>
      <c r="AH50" s="291"/>
      <c r="AI50" s="291"/>
      <c r="AJ50" s="291"/>
      <c r="AK50" s="291"/>
      <c r="AL50" s="291"/>
      <c r="AM50" s="410"/>
      <c r="AN50" s="410"/>
      <c r="AO50" s="410"/>
      <c r="AP50" s="410"/>
      <c r="AQ50" s="410"/>
      <c r="AR50" s="410"/>
      <c r="AS50" s="410"/>
      <c r="AT50" s="410"/>
      <c r="AU50" s="410"/>
      <c r="AV50" s="410"/>
      <c r="AW50" s="410"/>
      <c r="AX50" s="410"/>
      <c r="AY50" s="410"/>
      <c r="AZ50" s="410"/>
      <c r="BA50" s="292">
        <f>SUM(AM50:AZ50)</f>
        <v>0</v>
      </c>
    </row>
    <row r="51" spans="1:56" s="279" customFormat="1" ht="15" hidden="1" outlineLevel="1">
      <c r="A51" s="496"/>
      <c r="B51" s="290" t="s">
        <v>214</v>
      </c>
      <c r="C51" s="287" t="s">
        <v>163</v>
      </c>
      <c r="D51" s="291"/>
      <c r="E51" s="291"/>
      <c r="F51" s="291"/>
      <c r="G51" s="291"/>
      <c r="H51" s="291"/>
      <c r="I51" s="291"/>
      <c r="J51" s="291"/>
      <c r="K51" s="291"/>
      <c r="L51" s="291"/>
      <c r="M51" s="291"/>
      <c r="N51" s="291"/>
      <c r="O51" s="291"/>
      <c r="P51" s="291"/>
      <c r="Q51" s="291"/>
      <c r="R51" s="291"/>
      <c r="S51" s="291"/>
      <c r="T51" s="291"/>
      <c r="U51" s="291">
        <f>U50</f>
        <v>12</v>
      </c>
      <c r="V51" s="291"/>
      <c r="W51" s="291"/>
      <c r="X51" s="291"/>
      <c r="Y51" s="291"/>
      <c r="Z51" s="291"/>
      <c r="AA51" s="291"/>
      <c r="AB51" s="291"/>
      <c r="AC51" s="291"/>
      <c r="AD51" s="291"/>
      <c r="AE51" s="291"/>
      <c r="AF51" s="291"/>
      <c r="AG51" s="291"/>
      <c r="AH51" s="291"/>
      <c r="AI51" s="291"/>
      <c r="AJ51" s="291"/>
      <c r="AK51" s="291"/>
      <c r="AL51" s="291"/>
      <c r="AM51" s="406">
        <f>AM50</f>
        <v>0</v>
      </c>
      <c r="AN51" s="406">
        <f>AN50</f>
        <v>0</v>
      </c>
      <c r="AO51" s="406">
        <f t="shared" ref="AO51:AZ51" si="9">AO50</f>
        <v>0</v>
      </c>
      <c r="AP51" s="406">
        <f t="shared" si="9"/>
        <v>0</v>
      </c>
      <c r="AQ51" s="406">
        <f t="shared" si="9"/>
        <v>0</v>
      </c>
      <c r="AR51" s="406">
        <f t="shared" si="9"/>
        <v>0</v>
      </c>
      <c r="AS51" s="406">
        <f t="shared" si="9"/>
        <v>0</v>
      </c>
      <c r="AT51" s="406">
        <f t="shared" si="9"/>
        <v>0</v>
      </c>
      <c r="AU51" s="406">
        <f t="shared" si="9"/>
        <v>0</v>
      </c>
      <c r="AV51" s="406">
        <f t="shared" si="9"/>
        <v>0</v>
      </c>
      <c r="AW51" s="406">
        <f t="shared" si="9"/>
        <v>0</v>
      </c>
      <c r="AX51" s="406">
        <f t="shared" si="9"/>
        <v>0</v>
      </c>
      <c r="AY51" s="406">
        <f t="shared" si="9"/>
        <v>0</v>
      </c>
      <c r="AZ51" s="406">
        <f t="shared" si="9"/>
        <v>0</v>
      </c>
      <c r="BA51" s="307"/>
    </row>
    <row r="52" spans="1:56" s="279" customFormat="1" ht="15" hidden="1" outlineLevel="1">
      <c r="A52" s="496"/>
      <c r="B52" s="306"/>
      <c r="C52" s="308"/>
      <c r="D52" s="287"/>
      <c r="E52" s="287"/>
      <c r="F52" s="287"/>
      <c r="G52" s="287"/>
      <c r="H52" s="287"/>
      <c r="I52" s="287"/>
      <c r="J52" s="287"/>
      <c r="K52" s="287"/>
      <c r="L52" s="287"/>
      <c r="M52" s="287"/>
      <c r="N52" s="287"/>
      <c r="O52" s="287"/>
      <c r="P52" s="287"/>
      <c r="Q52" s="287"/>
      <c r="R52" s="287"/>
      <c r="S52" s="287"/>
      <c r="T52" s="287"/>
      <c r="U52" s="287"/>
      <c r="V52" s="287"/>
      <c r="W52" s="287"/>
      <c r="X52" s="287"/>
      <c r="Y52" s="287"/>
      <c r="Z52" s="287"/>
      <c r="AA52" s="287"/>
      <c r="AB52" s="287"/>
      <c r="AC52" s="287"/>
      <c r="AD52" s="287"/>
      <c r="AE52" s="287"/>
      <c r="AF52" s="287"/>
      <c r="AG52" s="287"/>
      <c r="AH52" s="287"/>
      <c r="AI52" s="287"/>
      <c r="AJ52" s="287"/>
      <c r="AK52" s="287"/>
      <c r="AL52" s="287"/>
      <c r="AM52" s="411"/>
      <c r="AN52" s="411"/>
      <c r="AO52" s="411"/>
      <c r="AP52" s="411"/>
      <c r="AQ52" s="411"/>
      <c r="AR52" s="411"/>
      <c r="AS52" s="411"/>
      <c r="AT52" s="411"/>
      <c r="AU52" s="411"/>
      <c r="AV52" s="411"/>
      <c r="AW52" s="411"/>
      <c r="AX52" s="411"/>
      <c r="AY52" s="411"/>
      <c r="AZ52" s="411"/>
      <c r="BA52" s="309"/>
    </row>
    <row r="53" spans="1:56" s="279" customFormat="1" ht="15" hidden="1" outlineLevel="1">
      <c r="A53" s="496">
        <v>11</v>
      </c>
      <c r="B53" s="310" t="s">
        <v>21</v>
      </c>
      <c r="C53" s="287" t="s">
        <v>25</v>
      </c>
      <c r="D53" s="291"/>
      <c r="E53" s="291"/>
      <c r="F53" s="291"/>
      <c r="G53" s="291"/>
      <c r="H53" s="291"/>
      <c r="I53" s="291"/>
      <c r="J53" s="291"/>
      <c r="K53" s="291"/>
      <c r="L53" s="291"/>
      <c r="M53" s="291"/>
      <c r="N53" s="291"/>
      <c r="O53" s="291"/>
      <c r="P53" s="291"/>
      <c r="Q53" s="291"/>
      <c r="R53" s="291"/>
      <c r="S53" s="291"/>
      <c r="T53" s="291"/>
      <c r="U53" s="291">
        <v>12</v>
      </c>
      <c r="V53" s="291"/>
      <c r="W53" s="291"/>
      <c r="X53" s="291"/>
      <c r="Y53" s="291"/>
      <c r="Z53" s="291"/>
      <c r="AA53" s="291"/>
      <c r="AB53" s="291"/>
      <c r="AC53" s="291"/>
      <c r="AD53" s="291"/>
      <c r="AE53" s="291"/>
      <c r="AF53" s="291"/>
      <c r="AG53" s="291"/>
      <c r="AH53" s="291"/>
      <c r="AI53" s="291"/>
      <c r="AJ53" s="291"/>
      <c r="AK53" s="291"/>
      <c r="AL53" s="291"/>
      <c r="AM53" s="410"/>
      <c r="AN53" s="410"/>
      <c r="AO53" s="410"/>
      <c r="AP53" s="410"/>
      <c r="AQ53" s="410"/>
      <c r="AR53" s="410"/>
      <c r="AS53" s="410"/>
      <c r="AT53" s="410"/>
      <c r="AU53" s="410"/>
      <c r="AV53" s="410"/>
      <c r="AW53" s="410"/>
      <c r="AX53" s="410"/>
      <c r="AY53" s="410"/>
      <c r="AZ53" s="410"/>
      <c r="BA53" s="292">
        <f>SUM(AM53:AZ53)</f>
        <v>0</v>
      </c>
    </row>
    <row r="54" spans="1:56" s="279" customFormat="1" ht="15" hidden="1" outlineLevel="1">
      <c r="A54" s="496"/>
      <c r="B54" s="311" t="s">
        <v>214</v>
      </c>
      <c r="C54" s="287" t="s">
        <v>163</v>
      </c>
      <c r="D54" s="291"/>
      <c r="E54" s="291"/>
      <c r="F54" s="291"/>
      <c r="G54" s="291"/>
      <c r="H54" s="291"/>
      <c r="I54" s="291"/>
      <c r="J54" s="291"/>
      <c r="K54" s="291"/>
      <c r="L54" s="291"/>
      <c r="M54" s="291"/>
      <c r="N54" s="291"/>
      <c r="O54" s="291"/>
      <c r="P54" s="291"/>
      <c r="Q54" s="291"/>
      <c r="R54" s="291"/>
      <c r="S54" s="291"/>
      <c r="T54" s="291"/>
      <c r="U54" s="291">
        <f>U53</f>
        <v>12</v>
      </c>
      <c r="V54" s="291"/>
      <c r="W54" s="291"/>
      <c r="X54" s="291"/>
      <c r="Y54" s="291"/>
      <c r="Z54" s="291"/>
      <c r="AA54" s="291"/>
      <c r="AB54" s="291"/>
      <c r="AC54" s="291"/>
      <c r="AD54" s="291"/>
      <c r="AE54" s="291"/>
      <c r="AF54" s="291"/>
      <c r="AG54" s="291"/>
      <c r="AH54" s="291"/>
      <c r="AI54" s="291"/>
      <c r="AJ54" s="291"/>
      <c r="AK54" s="291"/>
      <c r="AL54" s="291"/>
      <c r="AM54" s="406">
        <f>AM53</f>
        <v>0</v>
      </c>
      <c r="AN54" s="406">
        <f>AN53</f>
        <v>0</v>
      </c>
      <c r="AO54" s="406">
        <f t="shared" ref="AO54:AZ54" si="10">AO53</f>
        <v>0</v>
      </c>
      <c r="AP54" s="406">
        <f t="shared" si="10"/>
        <v>0</v>
      </c>
      <c r="AQ54" s="406">
        <f t="shared" si="10"/>
        <v>0</v>
      </c>
      <c r="AR54" s="406">
        <f t="shared" si="10"/>
        <v>0</v>
      </c>
      <c r="AS54" s="406">
        <f t="shared" si="10"/>
        <v>0</v>
      </c>
      <c r="AT54" s="406">
        <f t="shared" si="10"/>
        <v>0</v>
      </c>
      <c r="AU54" s="406">
        <f t="shared" si="10"/>
        <v>0</v>
      </c>
      <c r="AV54" s="406">
        <f t="shared" si="10"/>
        <v>0</v>
      </c>
      <c r="AW54" s="406">
        <f t="shared" si="10"/>
        <v>0</v>
      </c>
      <c r="AX54" s="406">
        <f t="shared" si="10"/>
        <v>0</v>
      </c>
      <c r="AY54" s="406">
        <f t="shared" si="10"/>
        <v>0</v>
      </c>
      <c r="AZ54" s="406">
        <f t="shared" si="10"/>
        <v>0</v>
      </c>
      <c r="BA54" s="307"/>
    </row>
    <row r="55" spans="1:56" s="279" customFormat="1" ht="15" hidden="1" outlineLevel="1">
      <c r="A55" s="496"/>
      <c r="B55" s="310"/>
      <c r="C55" s="308"/>
      <c r="D55" s="287"/>
      <c r="E55" s="287"/>
      <c r="F55" s="287"/>
      <c r="G55" s="287"/>
      <c r="H55" s="287"/>
      <c r="I55" s="287"/>
      <c r="J55" s="287"/>
      <c r="K55" s="287"/>
      <c r="L55" s="287"/>
      <c r="M55" s="287"/>
      <c r="N55" s="287"/>
      <c r="O55" s="287"/>
      <c r="P55" s="287"/>
      <c r="Q55" s="287"/>
      <c r="R55" s="287"/>
      <c r="S55" s="287"/>
      <c r="T55" s="287"/>
      <c r="U55" s="287"/>
      <c r="V55" s="287"/>
      <c r="W55" s="287"/>
      <c r="X55" s="287"/>
      <c r="Y55" s="287"/>
      <c r="Z55" s="287"/>
      <c r="AA55" s="287"/>
      <c r="AB55" s="287"/>
      <c r="AC55" s="287"/>
      <c r="AD55" s="287"/>
      <c r="AE55" s="287"/>
      <c r="AF55" s="287"/>
      <c r="AG55" s="287"/>
      <c r="AH55" s="287"/>
      <c r="AI55" s="287"/>
      <c r="AJ55" s="287"/>
      <c r="AK55" s="287"/>
      <c r="AL55" s="287"/>
      <c r="AM55" s="411"/>
      <c r="AN55" s="412"/>
      <c r="AO55" s="411"/>
      <c r="AP55" s="411"/>
      <c r="AQ55" s="411"/>
      <c r="AR55" s="411"/>
      <c r="AS55" s="411"/>
      <c r="AT55" s="411"/>
      <c r="AU55" s="411"/>
      <c r="AV55" s="411"/>
      <c r="AW55" s="411"/>
      <c r="AX55" s="411"/>
      <c r="AY55" s="411"/>
      <c r="AZ55" s="411"/>
      <c r="BA55" s="309"/>
    </row>
    <row r="56" spans="1:56" s="279" customFormat="1" ht="15" hidden="1" outlineLevel="1">
      <c r="A56" s="496">
        <v>12</v>
      </c>
      <c r="B56" s="310" t="s">
        <v>23</v>
      </c>
      <c r="C56" s="287" t="s">
        <v>25</v>
      </c>
      <c r="D56" s="291"/>
      <c r="E56" s="291"/>
      <c r="F56" s="291"/>
      <c r="G56" s="291"/>
      <c r="H56" s="291"/>
      <c r="I56" s="291"/>
      <c r="J56" s="291"/>
      <c r="K56" s="291"/>
      <c r="L56" s="291"/>
      <c r="M56" s="291"/>
      <c r="N56" s="291"/>
      <c r="O56" s="291"/>
      <c r="P56" s="291"/>
      <c r="Q56" s="291"/>
      <c r="R56" s="291"/>
      <c r="S56" s="291"/>
      <c r="T56" s="291"/>
      <c r="U56" s="291">
        <v>3</v>
      </c>
      <c r="V56" s="291"/>
      <c r="W56" s="291"/>
      <c r="X56" s="291"/>
      <c r="Y56" s="291"/>
      <c r="Z56" s="291"/>
      <c r="AA56" s="291"/>
      <c r="AB56" s="291"/>
      <c r="AC56" s="291"/>
      <c r="AD56" s="291"/>
      <c r="AE56" s="291"/>
      <c r="AF56" s="291"/>
      <c r="AG56" s="291"/>
      <c r="AH56" s="291"/>
      <c r="AI56" s="291"/>
      <c r="AJ56" s="291"/>
      <c r="AK56" s="291"/>
      <c r="AL56" s="291"/>
      <c r="AM56" s="410"/>
      <c r="AN56" s="410"/>
      <c r="AO56" s="410"/>
      <c r="AP56" s="410"/>
      <c r="AQ56" s="410"/>
      <c r="AR56" s="410"/>
      <c r="AS56" s="410"/>
      <c r="AT56" s="410"/>
      <c r="AU56" s="410"/>
      <c r="AV56" s="410"/>
      <c r="AW56" s="410"/>
      <c r="AX56" s="410"/>
      <c r="AY56" s="410"/>
      <c r="AZ56" s="410"/>
      <c r="BA56" s="292">
        <f>SUM(AM56:AZ56)</f>
        <v>0</v>
      </c>
    </row>
    <row r="57" spans="1:56" s="279" customFormat="1" ht="15" hidden="1" outlineLevel="1">
      <c r="A57" s="496"/>
      <c r="B57" s="311" t="s">
        <v>214</v>
      </c>
      <c r="C57" s="287" t="s">
        <v>163</v>
      </c>
      <c r="D57" s="291"/>
      <c r="E57" s="291"/>
      <c r="F57" s="291"/>
      <c r="G57" s="291"/>
      <c r="H57" s="291"/>
      <c r="I57" s="291"/>
      <c r="J57" s="291"/>
      <c r="K57" s="291"/>
      <c r="L57" s="291"/>
      <c r="M57" s="291"/>
      <c r="N57" s="291"/>
      <c r="O57" s="291"/>
      <c r="P57" s="291"/>
      <c r="Q57" s="291"/>
      <c r="R57" s="291"/>
      <c r="S57" s="291"/>
      <c r="T57" s="291"/>
      <c r="U57" s="291">
        <f>U56</f>
        <v>3</v>
      </c>
      <c r="V57" s="291"/>
      <c r="W57" s="291"/>
      <c r="X57" s="291"/>
      <c r="Y57" s="291"/>
      <c r="Z57" s="291"/>
      <c r="AA57" s="291"/>
      <c r="AB57" s="291"/>
      <c r="AC57" s="291"/>
      <c r="AD57" s="291"/>
      <c r="AE57" s="291"/>
      <c r="AF57" s="291"/>
      <c r="AG57" s="291"/>
      <c r="AH57" s="291"/>
      <c r="AI57" s="291"/>
      <c r="AJ57" s="291"/>
      <c r="AK57" s="291"/>
      <c r="AL57" s="291"/>
      <c r="AM57" s="406">
        <f>AM56</f>
        <v>0</v>
      </c>
      <c r="AN57" s="406">
        <f>AN56</f>
        <v>0</v>
      </c>
      <c r="AO57" s="406">
        <f t="shared" ref="AO57:AZ57" si="11">AO56</f>
        <v>0</v>
      </c>
      <c r="AP57" s="406">
        <f t="shared" si="11"/>
        <v>0</v>
      </c>
      <c r="AQ57" s="406">
        <f t="shared" si="11"/>
        <v>0</v>
      </c>
      <c r="AR57" s="406">
        <f t="shared" si="11"/>
        <v>0</v>
      </c>
      <c r="AS57" s="406">
        <f t="shared" si="11"/>
        <v>0</v>
      </c>
      <c r="AT57" s="406">
        <f t="shared" si="11"/>
        <v>0</v>
      </c>
      <c r="AU57" s="406">
        <f t="shared" si="11"/>
        <v>0</v>
      </c>
      <c r="AV57" s="406">
        <f t="shared" si="11"/>
        <v>0</v>
      </c>
      <c r="AW57" s="406">
        <f t="shared" si="11"/>
        <v>0</v>
      </c>
      <c r="AX57" s="406">
        <f t="shared" si="11"/>
        <v>0</v>
      </c>
      <c r="AY57" s="406">
        <f t="shared" si="11"/>
        <v>0</v>
      </c>
      <c r="AZ57" s="406">
        <f t="shared" si="11"/>
        <v>0</v>
      </c>
      <c r="BA57" s="307"/>
    </row>
    <row r="58" spans="1:56" s="279" customFormat="1" ht="15" hidden="1" outlineLevel="1">
      <c r="A58" s="496"/>
      <c r="B58" s="310"/>
      <c r="C58" s="308"/>
      <c r="D58" s="312"/>
      <c r="E58" s="312"/>
      <c r="F58" s="312"/>
      <c r="G58" s="312"/>
      <c r="H58" s="312"/>
      <c r="I58" s="312"/>
      <c r="J58" s="312"/>
      <c r="K58" s="312"/>
      <c r="L58" s="312"/>
      <c r="M58" s="312"/>
      <c r="N58" s="312"/>
      <c r="O58" s="312"/>
      <c r="P58" s="312"/>
      <c r="Q58" s="312"/>
      <c r="R58" s="312"/>
      <c r="S58" s="312"/>
      <c r="T58" s="312"/>
      <c r="U58" s="287"/>
      <c r="V58" s="312"/>
      <c r="W58" s="312"/>
      <c r="X58" s="312"/>
      <c r="Y58" s="312"/>
      <c r="Z58" s="312"/>
      <c r="AA58" s="312"/>
      <c r="AB58" s="312"/>
      <c r="AC58" s="312"/>
      <c r="AD58" s="312"/>
      <c r="AE58" s="312"/>
      <c r="AF58" s="312"/>
      <c r="AG58" s="312"/>
      <c r="AH58" s="312"/>
      <c r="AI58" s="312"/>
      <c r="AJ58" s="312"/>
      <c r="AK58" s="312"/>
      <c r="AL58" s="312"/>
      <c r="AM58" s="411"/>
      <c r="AN58" s="412"/>
      <c r="AO58" s="411"/>
      <c r="AP58" s="411"/>
      <c r="AQ58" s="411"/>
      <c r="AR58" s="411"/>
      <c r="AS58" s="411"/>
      <c r="AT58" s="411"/>
      <c r="AU58" s="411"/>
      <c r="AV58" s="411"/>
      <c r="AW58" s="411"/>
      <c r="AX58" s="411"/>
      <c r="AY58" s="411"/>
      <c r="AZ58" s="411"/>
      <c r="BA58" s="309"/>
    </row>
    <row r="59" spans="1:56" s="279" customFormat="1" ht="15" hidden="1" outlineLevel="1">
      <c r="A59" s="496">
        <v>13</v>
      </c>
      <c r="B59" s="310" t="s">
        <v>24</v>
      </c>
      <c r="C59" s="287" t="s">
        <v>25</v>
      </c>
      <c r="D59" s="291"/>
      <c r="E59" s="291"/>
      <c r="F59" s="291"/>
      <c r="G59" s="291"/>
      <c r="H59" s="291"/>
      <c r="I59" s="291"/>
      <c r="J59" s="291"/>
      <c r="K59" s="291"/>
      <c r="L59" s="291"/>
      <c r="M59" s="291"/>
      <c r="N59" s="291"/>
      <c r="O59" s="291"/>
      <c r="P59" s="291"/>
      <c r="Q59" s="291"/>
      <c r="R59" s="291"/>
      <c r="S59" s="291"/>
      <c r="T59" s="291"/>
      <c r="U59" s="291">
        <v>12</v>
      </c>
      <c r="V59" s="291"/>
      <c r="W59" s="291"/>
      <c r="X59" s="291"/>
      <c r="Y59" s="291"/>
      <c r="Z59" s="291"/>
      <c r="AA59" s="291"/>
      <c r="AB59" s="291"/>
      <c r="AC59" s="291"/>
      <c r="AD59" s="291"/>
      <c r="AE59" s="291"/>
      <c r="AF59" s="291"/>
      <c r="AG59" s="291"/>
      <c r="AH59" s="291"/>
      <c r="AI59" s="291"/>
      <c r="AJ59" s="291"/>
      <c r="AK59" s="291"/>
      <c r="AL59" s="291"/>
      <c r="AM59" s="410"/>
      <c r="AN59" s="410"/>
      <c r="AO59" s="410"/>
      <c r="AP59" s="410"/>
      <c r="AQ59" s="410"/>
      <c r="AR59" s="410"/>
      <c r="AS59" s="410"/>
      <c r="AT59" s="410"/>
      <c r="AU59" s="410"/>
      <c r="AV59" s="410"/>
      <c r="AW59" s="410"/>
      <c r="AX59" s="410"/>
      <c r="AY59" s="410"/>
      <c r="AZ59" s="410"/>
      <c r="BA59" s="292">
        <f>SUM(AM59:AZ59)</f>
        <v>0</v>
      </c>
    </row>
    <row r="60" spans="1:56" s="279" customFormat="1" ht="15" hidden="1" outlineLevel="1">
      <c r="A60" s="496"/>
      <c r="B60" s="311" t="s">
        <v>214</v>
      </c>
      <c r="C60" s="287" t="s">
        <v>163</v>
      </c>
      <c r="D60" s="291"/>
      <c r="E60" s="291"/>
      <c r="F60" s="291"/>
      <c r="G60" s="291"/>
      <c r="H60" s="291"/>
      <c r="I60" s="291"/>
      <c r="J60" s="291"/>
      <c r="K60" s="291"/>
      <c r="L60" s="291"/>
      <c r="M60" s="291"/>
      <c r="N60" s="291"/>
      <c r="O60" s="291"/>
      <c r="P60" s="291"/>
      <c r="Q60" s="291"/>
      <c r="R60" s="291"/>
      <c r="S60" s="291"/>
      <c r="T60" s="291"/>
      <c r="U60" s="291">
        <f>U59</f>
        <v>12</v>
      </c>
      <c r="V60" s="291"/>
      <c r="W60" s="291"/>
      <c r="X60" s="291"/>
      <c r="Y60" s="291"/>
      <c r="Z60" s="291"/>
      <c r="AA60" s="291"/>
      <c r="AB60" s="291"/>
      <c r="AC60" s="291"/>
      <c r="AD60" s="291"/>
      <c r="AE60" s="291"/>
      <c r="AF60" s="291"/>
      <c r="AG60" s="291"/>
      <c r="AH60" s="291"/>
      <c r="AI60" s="291"/>
      <c r="AJ60" s="291"/>
      <c r="AK60" s="291"/>
      <c r="AL60" s="291"/>
      <c r="AM60" s="406">
        <f>AM59</f>
        <v>0</v>
      </c>
      <c r="AN60" s="406">
        <f>AN59</f>
        <v>0</v>
      </c>
      <c r="AO60" s="406">
        <f t="shared" ref="AO60:AZ60" si="12">AO59</f>
        <v>0</v>
      </c>
      <c r="AP60" s="406">
        <f t="shared" si="12"/>
        <v>0</v>
      </c>
      <c r="AQ60" s="406">
        <f t="shared" si="12"/>
        <v>0</v>
      </c>
      <c r="AR60" s="406">
        <f t="shared" si="12"/>
        <v>0</v>
      </c>
      <c r="AS60" s="406">
        <f t="shared" si="12"/>
        <v>0</v>
      </c>
      <c r="AT60" s="406">
        <f t="shared" si="12"/>
        <v>0</v>
      </c>
      <c r="AU60" s="406">
        <f t="shared" si="12"/>
        <v>0</v>
      </c>
      <c r="AV60" s="406">
        <f t="shared" si="12"/>
        <v>0</v>
      </c>
      <c r="AW60" s="406">
        <f t="shared" si="12"/>
        <v>0</v>
      </c>
      <c r="AX60" s="406">
        <f t="shared" si="12"/>
        <v>0</v>
      </c>
      <c r="AY60" s="406">
        <f t="shared" si="12"/>
        <v>0</v>
      </c>
      <c r="AZ60" s="406">
        <f t="shared" si="12"/>
        <v>0</v>
      </c>
      <c r="BA60" s="307"/>
    </row>
    <row r="61" spans="1:56" s="279" customFormat="1" ht="15" hidden="1" outlineLevel="1">
      <c r="A61" s="496"/>
      <c r="B61" s="310"/>
      <c r="C61" s="308"/>
      <c r="D61" s="312"/>
      <c r="E61" s="312"/>
      <c r="F61" s="312"/>
      <c r="G61" s="312"/>
      <c r="H61" s="312"/>
      <c r="I61" s="312"/>
      <c r="J61" s="312"/>
      <c r="K61" s="312"/>
      <c r="L61" s="312"/>
      <c r="M61" s="312"/>
      <c r="N61" s="312"/>
      <c r="O61" s="312"/>
      <c r="P61" s="312"/>
      <c r="Q61" s="312"/>
      <c r="R61" s="312"/>
      <c r="S61" s="312"/>
      <c r="T61" s="312"/>
      <c r="U61" s="287"/>
      <c r="V61" s="312"/>
      <c r="W61" s="312"/>
      <c r="X61" s="312"/>
      <c r="Y61" s="312"/>
      <c r="Z61" s="312"/>
      <c r="AA61" s="312"/>
      <c r="AB61" s="312"/>
      <c r="AC61" s="312"/>
      <c r="AD61" s="312"/>
      <c r="AE61" s="312"/>
      <c r="AF61" s="312"/>
      <c r="AG61" s="312"/>
      <c r="AH61" s="312"/>
      <c r="AI61" s="312"/>
      <c r="AJ61" s="312"/>
      <c r="AK61" s="312"/>
      <c r="AL61" s="312"/>
      <c r="AM61" s="411"/>
      <c r="AN61" s="411"/>
      <c r="AO61" s="411"/>
      <c r="AP61" s="411"/>
      <c r="AQ61" s="411"/>
      <c r="AR61" s="411"/>
      <c r="AS61" s="411"/>
      <c r="AT61" s="411"/>
      <c r="AU61" s="411"/>
      <c r="AV61" s="411"/>
      <c r="AW61" s="411"/>
      <c r="AX61" s="411"/>
      <c r="AY61" s="411"/>
      <c r="AZ61" s="411"/>
      <c r="BA61" s="309"/>
    </row>
    <row r="62" spans="1:56" s="279" customFormat="1" ht="15" hidden="1" outlineLevel="1">
      <c r="A62" s="496">
        <v>14</v>
      </c>
      <c r="B62" s="310" t="s">
        <v>20</v>
      </c>
      <c r="C62" s="287" t="s">
        <v>25</v>
      </c>
      <c r="D62" s="291"/>
      <c r="E62" s="291"/>
      <c r="F62" s="291"/>
      <c r="G62" s="291"/>
      <c r="H62" s="291"/>
      <c r="I62" s="291"/>
      <c r="J62" s="291"/>
      <c r="K62" s="291"/>
      <c r="L62" s="291"/>
      <c r="M62" s="291"/>
      <c r="N62" s="291"/>
      <c r="O62" s="291"/>
      <c r="P62" s="291"/>
      <c r="Q62" s="291"/>
      <c r="R62" s="291"/>
      <c r="S62" s="291"/>
      <c r="T62" s="291"/>
      <c r="U62" s="291">
        <v>12</v>
      </c>
      <c r="V62" s="291"/>
      <c r="W62" s="291"/>
      <c r="X62" s="291"/>
      <c r="Y62" s="291"/>
      <c r="Z62" s="291"/>
      <c r="AA62" s="291"/>
      <c r="AB62" s="291"/>
      <c r="AC62" s="291"/>
      <c r="AD62" s="291"/>
      <c r="AE62" s="291"/>
      <c r="AF62" s="291"/>
      <c r="AG62" s="291"/>
      <c r="AH62" s="291"/>
      <c r="AI62" s="291"/>
      <c r="AJ62" s="291"/>
      <c r="AK62" s="291"/>
      <c r="AL62" s="291"/>
      <c r="AM62" s="410"/>
      <c r="AN62" s="410"/>
      <c r="AO62" s="410"/>
      <c r="AP62" s="410"/>
      <c r="AQ62" s="410"/>
      <c r="AR62" s="410"/>
      <c r="AS62" s="410"/>
      <c r="AT62" s="410"/>
      <c r="AU62" s="410"/>
      <c r="AV62" s="410"/>
      <c r="AW62" s="410"/>
      <c r="AX62" s="410"/>
      <c r="AY62" s="410"/>
      <c r="AZ62" s="410"/>
      <c r="BA62" s="292">
        <f>SUM(AM62:AZ62)</f>
        <v>0</v>
      </c>
    </row>
    <row r="63" spans="1:56" s="279" customFormat="1" ht="15" hidden="1" outlineLevel="1">
      <c r="A63" s="496"/>
      <c r="B63" s="311" t="s">
        <v>214</v>
      </c>
      <c r="C63" s="287" t="s">
        <v>163</v>
      </c>
      <c r="D63" s="291"/>
      <c r="E63" s="291"/>
      <c r="F63" s="291"/>
      <c r="G63" s="291"/>
      <c r="H63" s="291"/>
      <c r="I63" s="291"/>
      <c r="J63" s="291"/>
      <c r="K63" s="291"/>
      <c r="L63" s="291"/>
      <c r="M63" s="291"/>
      <c r="N63" s="291"/>
      <c r="O63" s="291"/>
      <c r="P63" s="291"/>
      <c r="Q63" s="291"/>
      <c r="R63" s="291"/>
      <c r="S63" s="291"/>
      <c r="T63" s="291"/>
      <c r="U63" s="291">
        <f>U62</f>
        <v>12</v>
      </c>
      <c r="V63" s="291"/>
      <c r="W63" s="291"/>
      <c r="X63" s="291"/>
      <c r="Y63" s="291"/>
      <c r="Z63" s="291"/>
      <c r="AA63" s="291"/>
      <c r="AB63" s="291"/>
      <c r="AC63" s="291"/>
      <c r="AD63" s="291"/>
      <c r="AE63" s="291"/>
      <c r="AF63" s="291"/>
      <c r="AG63" s="291"/>
      <c r="AH63" s="291"/>
      <c r="AI63" s="291"/>
      <c r="AJ63" s="291"/>
      <c r="AK63" s="291"/>
      <c r="AL63" s="291"/>
      <c r="AM63" s="406">
        <f>AM62</f>
        <v>0</v>
      </c>
      <c r="AN63" s="406">
        <f>AN62</f>
        <v>0</v>
      </c>
      <c r="AO63" s="406">
        <f t="shared" ref="AO63:AZ63" si="13">AO62</f>
        <v>0</v>
      </c>
      <c r="AP63" s="406">
        <f t="shared" si="13"/>
        <v>0</v>
      </c>
      <c r="AQ63" s="406">
        <f t="shared" si="13"/>
        <v>0</v>
      </c>
      <c r="AR63" s="406">
        <f t="shared" si="13"/>
        <v>0</v>
      </c>
      <c r="AS63" s="406">
        <f t="shared" si="13"/>
        <v>0</v>
      </c>
      <c r="AT63" s="406">
        <f t="shared" si="13"/>
        <v>0</v>
      </c>
      <c r="AU63" s="406">
        <f t="shared" si="13"/>
        <v>0</v>
      </c>
      <c r="AV63" s="406">
        <f t="shared" si="13"/>
        <v>0</v>
      </c>
      <c r="AW63" s="406">
        <f t="shared" si="13"/>
        <v>0</v>
      </c>
      <c r="AX63" s="406">
        <f t="shared" si="13"/>
        <v>0</v>
      </c>
      <c r="AY63" s="406">
        <f t="shared" si="13"/>
        <v>0</v>
      </c>
      <c r="AZ63" s="406">
        <f t="shared" si="13"/>
        <v>0</v>
      </c>
      <c r="BA63" s="307"/>
    </row>
    <row r="64" spans="1:56" s="279" customFormat="1" ht="15" hidden="1" outlineLevel="1">
      <c r="A64" s="496"/>
      <c r="B64" s="310"/>
      <c r="C64" s="308"/>
      <c r="D64" s="312"/>
      <c r="E64" s="312"/>
      <c r="F64" s="312"/>
      <c r="G64" s="312"/>
      <c r="H64" s="312"/>
      <c r="I64" s="312"/>
      <c r="J64" s="312"/>
      <c r="K64" s="312"/>
      <c r="L64" s="312"/>
      <c r="M64" s="312"/>
      <c r="N64" s="312"/>
      <c r="O64" s="312"/>
      <c r="P64" s="312"/>
      <c r="Q64" s="312"/>
      <c r="R64" s="312"/>
      <c r="S64" s="312"/>
      <c r="T64" s="312"/>
      <c r="U64" s="287"/>
      <c r="V64" s="312"/>
      <c r="W64" s="312"/>
      <c r="X64" s="312"/>
      <c r="Y64" s="312"/>
      <c r="Z64" s="312"/>
      <c r="AA64" s="312"/>
      <c r="AB64" s="312"/>
      <c r="AC64" s="312"/>
      <c r="AD64" s="312"/>
      <c r="AE64" s="312"/>
      <c r="AF64" s="312"/>
      <c r="AG64" s="312"/>
      <c r="AH64" s="312"/>
      <c r="AI64" s="312"/>
      <c r="AJ64" s="312"/>
      <c r="AK64" s="312"/>
      <c r="AL64" s="312"/>
      <c r="AM64" s="411"/>
      <c r="AN64" s="412"/>
      <c r="AO64" s="411"/>
      <c r="AP64" s="411"/>
      <c r="AQ64" s="411"/>
      <c r="AR64" s="411"/>
      <c r="AS64" s="411"/>
      <c r="AT64" s="411"/>
      <c r="AU64" s="411"/>
      <c r="AV64" s="411"/>
      <c r="AW64" s="411"/>
      <c r="AX64" s="411"/>
      <c r="AY64" s="411"/>
      <c r="AZ64" s="411"/>
      <c r="BA64" s="309"/>
    </row>
    <row r="65" spans="1:53" s="279" customFormat="1" ht="15" hidden="1" outlineLevel="1">
      <c r="A65" s="496">
        <v>15</v>
      </c>
      <c r="B65" s="310" t="s">
        <v>483</v>
      </c>
      <c r="C65" s="287" t="s">
        <v>25</v>
      </c>
      <c r="D65" s="291"/>
      <c r="E65" s="291"/>
      <c r="F65" s="291"/>
      <c r="G65" s="291"/>
      <c r="H65" s="291"/>
      <c r="I65" s="291"/>
      <c r="J65" s="291"/>
      <c r="K65" s="291"/>
      <c r="L65" s="291"/>
      <c r="M65" s="291"/>
      <c r="N65" s="291"/>
      <c r="O65" s="291"/>
      <c r="P65" s="291"/>
      <c r="Q65" s="291"/>
      <c r="R65" s="291"/>
      <c r="S65" s="291"/>
      <c r="T65" s="291"/>
      <c r="U65" s="287"/>
      <c r="V65" s="291"/>
      <c r="W65" s="291"/>
      <c r="X65" s="291"/>
      <c r="Y65" s="291"/>
      <c r="Z65" s="291"/>
      <c r="AA65" s="291"/>
      <c r="AB65" s="291"/>
      <c r="AC65" s="291"/>
      <c r="AD65" s="291"/>
      <c r="AE65" s="291"/>
      <c r="AF65" s="291"/>
      <c r="AG65" s="291"/>
      <c r="AH65" s="291"/>
      <c r="AI65" s="291"/>
      <c r="AJ65" s="291"/>
      <c r="AK65" s="291"/>
      <c r="AL65" s="291"/>
      <c r="AM65" s="410"/>
      <c r="AN65" s="410"/>
      <c r="AO65" s="410"/>
      <c r="AP65" s="410"/>
      <c r="AQ65" s="410"/>
      <c r="AR65" s="410"/>
      <c r="AS65" s="410"/>
      <c r="AT65" s="410"/>
      <c r="AU65" s="410"/>
      <c r="AV65" s="410"/>
      <c r="AW65" s="410"/>
      <c r="AX65" s="410"/>
      <c r="AY65" s="410"/>
      <c r="AZ65" s="410"/>
      <c r="BA65" s="292">
        <f>SUM(AM65:AZ65)</f>
        <v>0</v>
      </c>
    </row>
    <row r="66" spans="1:53" s="279" customFormat="1" ht="15" hidden="1" outlineLevel="1">
      <c r="A66" s="496"/>
      <c r="B66" s="311" t="s">
        <v>214</v>
      </c>
      <c r="C66" s="287" t="s">
        <v>163</v>
      </c>
      <c r="D66" s="291"/>
      <c r="E66" s="291"/>
      <c r="F66" s="291"/>
      <c r="G66" s="291"/>
      <c r="H66" s="291"/>
      <c r="I66" s="291"/>
      <c r="J66" s="291"/>
      <c r="K66" s="291"/>
      <c r="L66" s="291"/>
      <c r="M66" s="291"/>
      <c r="N66" s="291"/>
      <c r="O66" s="291"/>
      <c r="P66" s="291"/>
      <c r="Q66" s="291"/>
      <c r="R66" s="291"/>
      <c r="S66" s="291"/>
      <c r="T66" s="291"/>
      <c r="U66" s="287"/>
      <c r="V66" s="291"/>
      <c r="W66" s="291"/>
      <c r="X66" s="291"/>
      <c r="Y66" s="291"/>
      <c r="Z66" s="291"/>
      <c r="AA66" s="291"/>
      <c r="AB66" s="291"/>
      <c r="AC66" s="291"/>
      <c r="AD66" s="291"/>
      <c r="AE66" s="291"/>
      <c r="AF66" s="291"/>
      <c r="AG66" s="291"/>
      <c r="AH66" s="291"/>
      <c r="AI66" s="291"/>
      <c r="AJ66" s="291"/>
      <c r="AK66" s="291"/>
      <c r="AL66" s="291"/>
      <c r="AM66" s="406">
        <f>AM65</f>
        <v>0</v>
      </c>
      <c r="AN66" s="406">
        <f>AN65</f>
        <v>0</v>
      </c>
      <c r="AO66" s="406">
        <f t="shared" ref="AO66:AZ66" si="14">AO65</f>
        <v>0</v>
      </c>
      <c r="AP66" s="406">
        <f t="shared" si="14"/>
        <v>0</v>
      </c>
      <c r="AQ66" s="406">
        <f t="shared" si="14"/>
        <v>0</v>
      </c>
      <c r="AR66" s="406">
        <f t="shared" si="14"/>
        <v>0</v>
      </c>
      <c r="AS66" s="406">
        <f t="shared" si="14"/>
        <v>0</v>
      </c>
      <c r="AT66" s="406">
        <f t="shared" si="14"/>
        <v>0</v>
      </c>
      <c r="AU66" s="406">
        <f t="shared" si="14"/>
        <v>0</v>
      </c>
      <c r="AV66" s="406">
        <f t="shared" si="14"/>
        <v>0</v>
      </c>
      <c r="AW66" s="406">
        <f t="shared" si="14"/>
        <v>0</v>
      </c>
      <c r="AX66" s="406">
        <f t="shared" si="14"/>
        <v>0</v>
      </c>
      <c r="AY66" s="406">
        <f t="shared" si="14"/>
        <v>0</v>
      </c>
      <c r="AZ66" s="406">
        <f t="shared" si="14"/>
        <v>0</v>
      </c>
      <c r="BA66" s="307"/>
    </row>
    <row r="67" spans="1:53" s="279" customFormat="1" ht="15" hidden="1" outlineLevel="1">
      <c r="A67" s="496"/>
      <c r="B67" s="310"/>
      <c r="C67" s="308"/>
      <c r="D67" s="312"/>
      <c r="E67" s="312"/>
      <c r="F67" s="312"/>
      <c r="G67" s="312"/>
      <c r="H67" s="312"/>
      <c r="I67" s="312"/>
      <c r="J67" s="312"/>
      <c r="K67" s="312"/>
      <c r="L67" s="312"/>
      <c r="M67" s="312"/>
      <c r="N67" s="312"/>
      <c r="O67" s="312"/>
      <c r="P67" s="312"/>
      <c r="Q67" s="312"/>
      <c r="R67" s="312"/>
      <c r="S67" s="312"/>
      <c r="T67" s="312"/>
      <c r="U67" s="287"/>
      <c r="V67" s="312"/>
      <c r="W67" s="312"/>
      <c r="X67" s="312"/>
      <c r="Y67" s="312"/>
      <c r="Z67" s="312"/>
      <c r="AA67" s="312"/>
      <c r="AB67" s="312"/>
      <c r="AC67" s="312"/>
      <c r="AD67" s="312"/>
      <c r="AE67" s="312"/>
      <c r="AF67" s="312"/>
      <c r="AG67" s="312"/>
      <c r="AH67" s="312"/>
      <c r="AI67" s="312"/>
      <c r="AJ67" s="312"/>
      <c r="AK67" s="312"/>
      <c r="AL67" s="312"/>
      <c r="AM67" s="413"/>
      <c r="AN67" s="411"/>
      <c r="AO67" s="411"/>
      <c r="AP67" s="411"/>
      <c r="AQ67" s="411"/>
      <c r="AR67" s="411"/>
      <c r="AS67" s="411"/>
      <c r="AT67" s="411"/>
      <c r="AU67" s="411"/>
      <c r="AV67" s="411"/>
      <c r="AW67" s="411"/>
      <c r="AX67" s="411"/>
      <c r="AY67" s="411"/>
      <c r="AZ67" s="411"/>
      <c r="BA67" s="309"/>
    </row>
    <row r="68" spans="1:53" s="279" customFormat="1" ht="30" hidden="1" outlineLevel="1">
      <c r="A68" s="496">
        <v>16</v>
      </c>
      <c r="B68" s="310" t="s">
        <v>484</v>
      </c>
      <c r="C68" s="287" t="s">
        <v>25</v>
      </c>
      <c r="D68" s="291"/>
      <c r="E68" s="291"/>
      <c r="F68" s="291"/>
      <c r="G68" s="291"/>
      <c r="H68" s="291"/>
      <c r="I68" s="291"/>
      <c r="J68" s="291"/>
      <c r="K68" s="291"/>
      <c r="L68" s="291"/>
      <c r="M68" s="291"/>
      <c r="N68" s="291"/>
      <c r="O68" s="291"/>
      <c r="P68" s="291"/>
      <c r="Q68" s="291"/>
      <c r="R68" s="291"/>
      <c r="S68" s="291"/>
      <c r="T68" s="291"/>
      <c r="U68" s="287"/>
      <c r="V68" s="291"/>
      <c r="W68" s="291"/>
      <c r="X68" s="291"/>
      <c r="Y68" s="291"/>
      <c r="Z68" s="291"/>
      <c r="AA68" s="291"/>
      <c r="AB68" s="291"/>
      <c r="AC68" s="291"/>
      <c r="AD68" s="291"/>
      <c r="AE68" s="291"/>
      <c r="AF68" s="291"/>
      <c r="AG68" s="291"/>
      <c r="AH68" s="291"/>
      <c r="AI68" s="291"/>
      <c r="AJ68" s="291"/>
      <c r="AK68" s="291"/>
      <c r="AL68" s="291"/>
      <c r="AM68" s="410"/>
      <c r="AN68" s="410"/>
      <c r="AO68" s="410"/>
      <c r="AP68" s="410"/>
      <c r="AQ68" s="410"/>
      <c r="AR68" s="410"/>
      <c r="AS68" s="410"/>
      <c r="AT68" s="410"/>
      <c r="AU68" s="410"/>
      <c r="AV68" s="410"/>
      <c r="AW68" s="410"/>
      <c r="AX68" s="410"/>
      <c r="AY68" s="410"/>
      <c r="AZ68" s="410"/>
      <c r="BA68" s="292">
        <f>SUM(AM68:AZ68)</f>
        <v>0</v>
      </c>
    </row>
    <row r="69" spans="1:53" s="279" customFormat="1" ht="15" hidden="1" outlineLevel="1">
      <c r="A69" s="496"/>
      <c r="B69" s="311" t="s">
        <v>214</v>
      </c>
      <c r="C69" s="287" t="s">
        <v>163</v>
      </c>
      <c r="D69" s="291"/>
      <c r="E69" s="291"/>
      <c r="F69" s="291"/>
      <c r="G69" s="291"/>
      <c r="H69" s="291"/>
      <c r="I69" s="291"/>
      <c r="J69" s="291"/>
      <c r="K69" s="291"/>
      <c r="L69" s="291"/>
      <c r="M69" s="291"/>
      <c r="N69" s="291"/>
      <c r="O69" s="291"/>
      <c r="P69" s="291"/>
      <c r="Q69" s="291"/>
      <c r="R69" s="291"/>
      <c r="S69" s="291"/>
      <c r="T69" s="291"/>
      <c r="U69" s="287"/>
      <c r="V69" s="291"/>
      <c r="W69" s="291"/>
      <c r="X69" s="291"/>
      <c r="Y69" s="291"/>
      <c r="Z69" s="291"/>
      <c r="AA69" s="291"/>
      <c r="AB69" s="291"/>
      <c r="AC69" s="291"/>
      <c r="AD69" s="291"/>
      <c r="AE69" s="291"/>
      <c r="AF69" s="291"/>
      <c r="AG69" s="291"/>
      <c r="AH69" s="291"/>
      <c r="AI69" s="291"/>
      <c r="AJ69" s="291"/>
      <c r="AK69" s="291"/>
      <c r="AL69" s="291"/>
      <c r="AM69" s="406">
        <f>AM68</f>
        <v>0</v>
      </c>
      <c r="AN69" s="406">
        <f>AN68</f>
        <v>0</v>
      </c>
      <c r="AO69" s="406">
        <f t="shared" ref="AO69:AZ69" si="15">AO68</f>
        <v>0</v>
      </c>
      <c r="AP69" s="406">
        <f t="shared" si="15"/>
        <v>0</v>
      </c>
      <c r="AQ69" s="406">
        <f t="shared" si="15"/>
        <v>0</v>
      </c>
      <c r="AR69" s="406">
        <f t="shared" si="15"/>
        <v>0</v>
      </c>
      <c r="AS69" s="406">
        <f t="shared" si="15"/>
        <v>0</v>
      </c>
      <c r="AT69" s="406">
        <f t="shared" si="15"/>
        <v>0</v>
      </c>
      <c r="AU69" s="406">
        <f t="shared" si="15"/>
        <v>0</v>
      </c>
      <c r="AV69" s="406">
        <f t="shared" si="15"/>
        <v>0</v>
      </c>
      <c r="AW69" s="406">
        <f t="shared" si="15"/>
        <v>0</v>
      </c>
      <c r="AX69" s="406">
        <f t="shared" si="15"/>
        <v>0</v>
      </c>
      <c r="AY69" s="406">
        <f t="shared" si="15"/>
        <v>0</v>
      </c>
      <c r="AZ69" s="406">
        <f t="shared" si="15"/>
        <v>0</v>
      </c>
      <c r="BA69" s="307"/>
    </row>
    <row r="70" spans="1:53" s="279" customFormat="1" ht="15" hidden="1" outlineLevel="1">
      <c r="A70" s="496"/>
      <c r="B70" s="310"/>
      <c r="C70" s="308"/>
      <c r="D70" s="312"/>
      <c r="E70" s="312"/>
      <c r="F70" s="312"/>
      <c r="G70" s="312"/>
      <c r="H70" s="312"/>
      <c r="I70" s="312"/>
      <c r="J70" s="312"/>
      <c r="K70" s="312"/>
      <c r="L70" s="312"/>
      <c r="M70" s="312"/>
      <c r="N70" s="312"/>
      <c r="O70" s="312"/>
      <c r="P70" s="312"/>
      <c r="Q70" s="312"/>
      <c r="R70" s="312"/>
      <c r="S70" s="312"/>
      <c r="T70" s="312"/>
      <c r="U70" s="287"/>
      <c r="V70" s="312"/>
      <c r="W70" s="312"/>
      <c r="X70" s="312"/>
      <c r="Y70" s="312"/>
      <c r="Z70" s="312"/>
      <c r="AA70" s="312"/>
      <c r="AB70" s="312"/>
      <c r="AC70" s="312"/>
      <c r="AD70" s="312"/>
      <c r="AE70" s="312"/>
      <c r="AF70" s="312"/>
      <c r="AG70" s="312"/>
      <c r="AH70" s="312"/>
      <c r="AI70" s="312"/>
      <c r="AJ70" s="312"/>
      <c r="AK70" s="312"/>
      <c r="AL70" s="312"/>
      <c r="AM70" s="413"/>
      <c r="AN70" s="411"/>
      <c r="AO70" s="411"/>
      <c r="AP70" s="411"/>
      <c r="AQ70" s="411"/>
      <c r="AR70" s="411"/>
      <c r="AS70" s="411"/>
      <c r="AT70" s="411"/>
      <c r="AU70" s="411"/>
      <c r="AV70" s="411"/>
      <c r="AW70" s="411"/>
      <c r="AX70" s="411"/>
      <c r="AY70" s="411"/>
      <c r="AZ70" s="411"/>
      <c r="BA70" s="309"/>
    </row>
    <row r="71" spans="1:53" s="279" customFormat="1" ht="15" hidden="1" outlineLevel="1">
      <c r="A71" s="496">
        <v>17</v>
      </c>
      <c r="B71" s="310" t="s">
        <v>9</v>
      </c>
      <c r="C71" s="287" t="s">
        <v>25</v>
      </c>
      <c r="D71" s="291"/>
      <c r="E71" s="291"/>
      <c r="F71" s="291"/>
      <c r="G71" s="291"/>
      <c r="H71" s="291"/>
      <c r="I71" s="291"/>
      <c r="J71" s="291"/>
      <c r="K71" s="291"/>
      <c r="L71" s="291"/>
      <c r="M71" s="291"/>
      <c r="N71" s="291"/>
      <c r="O71" s="291"/>
      <c r="P71" s="291"/>
      <c r="Q71" s="291"/>
      <c r="R71" s="291"/>
      <c r="S71" s="291"/>
      <c r="T71" s="291"/>
      <c r="U71" s="287"/>
      <c r="V71" s="291"/>
      <c r="W71" s="291"/>
      <c r="X71" s="291"/>
      <c r="Y71" s="291"/>
      <c r="Z71" s="291"/>
      <c r="AA71" s="291"/>
      <c r="AB71" s="291"/>
      <c r="AC71" s="291"/>
      <c r="AD71" s="291"/>
      <c r="AE71" s="291"/>
      <c r="AF71" s="291"/>
      <c r="AG71" s="291"/>
      <c r="AH71" s="291"/>
      <c r="AI71" s="291"/>
      <c r="AJ71" s="291"/>
      <c r="AK71" s="291"/>
      <c r="AL71" s="291"/>
      <c r="AM71" s="410"/>
      <c r="AN71" s="410"/>
      <c r="AO71" s="410"/>
      <c r="AP71" s="410"/>
      <c r="AQ71" s="410"/>
      <c r="AR71" s="410"/>
      <c r="AS71" s="410"/>
      <c r="AT71" s="410"/>
      <c r="AU71" s="410"/>
      <c r="AV71" s="410"/>
      <c r="AW71" s="410"/>
      <c r="AX71" s="410"/>
      <c r="AY71" s="410"/>
      <c r="AZ71" s="410"/>
      <c r="BA71" s="292">
        <f>SUM(AM71:AZ71)</f>
        <v>0</v>
      </c>
    </row>
    <row r="72" spans="1:53" s="279" customFormat="1" ht="15" hidden="1" outlineLevel="1">
      <c r="A72" s="496"/>
      <c r="B72" s="311" t="s">
        <v>214</v>
      </c>
      <c r="C72" s="287" t="s">
        <v>163</v>
      </c>
      <c r="D72" s="291"/>
      <c r="E72" s="291"/>
      <c r="F72" s="291"/>
      <c r="G72" s="291"/>
      <c r="H72" s="291"/>
      <c r="I72" s="291"/>
      <c r="J72" s="291"/>
      <c r="K72" s="291"/>
      <c r="L72" s="291"/>
      <c r="M72" s="291"/>
      <c r="N72" s="291"/>
      <c r="O72" s="291"/>
      <c r="P72" s="291"/>
      <c r="Q72" s="291"/>
      <c r="R72" s="291"/>
      <c r="S72" s="291"/>
      <c r="T72" s="291"/>
      <c r="U72" s="287"/>
      <c r="V72" s="291"/>
      <c r="W72" s="291"/>
      <c r="X72" s="291"/>
      <c r="Y72" s="291"/>
      <c r="Z72" s="291"/>
      <c r="AA72" s="291"/>
      <c r="AB72" s="291"/>
      <c r="AC72" s="291"/>
      <c r="AD72" s="291"/>
      <c r="AE72" s="291"/>
      <c r="AF72" s="291"/>
      <c r="AG72" s="291"/>
      <c r="AH72" s="291"/>
      <c r="AI72" s="291"/>
      <c r="AJ72" s="291"/>
      <c r="AK72" s="291"/>
      <c r="AL72" s="291"/>
      <c r="AM72" s="406">
        <f>AM71</f>
        <v>0</v>
      </c>
      <c r="AN72" s="406">
        <f>AN71</f>
        <v>0</v>
      </c>
      <c r="AO72" s="406">
        <f t="shared" ref="AO72:AZ72" si="16">AO71</f>
        <v>0</v>
      </c>
      <c r="AP72" s="406">
        <f t="shared" si="16"/>
        <v>0</v>
      </c>
      <c r="AQ72" s="406">
        <f t="shared" si="16"/>
        <v>0</v>
      </c>
      <c r="AR72" s="406">
        <f t="shared" si="16"/>
        <v>0</v>
      </c>
      <c r="AS72" s="406">
        <f t="shared" si="16"/>
        <v>0</v>
      </c>
      <c r="AT72" s="406">
        <f t="shared" si="16"/>
        <v>0</v>
      </c>
      <c r="AU72" s="406">
        <f t="shared" si="16"/>
        <v>0</v>
      </c>
      <c r="AV72" s="406">
        <f t="shared" si="16"/>
        <v>0</v>
      </c>
      <c r="AW72" s="406">
        <f t="shared" si="16"/>
        <v>0</v>
      </c>
      <c r="AX72" s="406">
        <f t="shared" si="16"/>
        <v>0</v>
      </c>
      <c r="AY72" s="406">
        <f t="shared" si="16"/>
        <v>0</v>
      </c>
      <c r="AZ72" s="406">
        <f t="shared" si="16"/>
        <v>0</v>
      </c>
      <c r="BA72" s="307"/>
    </row>
    <row r="73" spans="1:53" s="279" customFormat="1" ht="15" hidden="1" outlineLevel="1">
      <c r="A73" s="496"/>
      <c r="B73" s="311"/>
      <c r="C73" s="301"/>
      <c r="D73" s="287"/>
      <c r="E73" s="287"/>
      <c r="F73" s="287"/>
      <c r="G73" s="287"/>
      <c r="H73" s="287"/>
      <c r="I73" s="287"/>
      <c r="J73" s="287"/>
      <c r="K73" s="287"/>
      <c r="L73" s="287"/>
      <c r="M73" s="287"/>
      <c r="N73" s="287"/>
      <c r="O73" s="287"/>
      <c r="P73" s="287"/>
      <c r="Q73" s="287"/>
      <c r="R73" s="287"/>
      <c r="S73" s="287"/>
      <c r="T73" s="287"/>
      <c r="U73" s="287"/>
      <c r="V73" s="287"/>
      <c r="W73" s="287"/>
      <c r="X73" s="287"/>
      <c r="Y73" s="287"/>
      <c r="Z73" s="287"/>
      <c r="AA73" s="287"/>
      <c r="AB73" s="287"/>
      <c r="AC73" s="287"/>
      <c r="AD73" s="287"/>
      <c r="AE73" s="287"/>
      <c r="AF73" s="287"/>
      <c r="AG73" s="287"/>
      <c r="AH73" s="287"/>
      <c r="AI73" s="287"/>
      <c r="AJ73" s="287"/>
      <c r="AK73" s="287"/>
      <c r="AL73" s="287"/>
      <c r="AM73" s="414"/>
      <c r="AN73" s="415"/>
      <c r="AO73" s="415"/>
      <c r="AP73" s="415"/>
      <c r="AQ73" s="415"/>
      <c r="AR73" s="415"/>
      <c r="AS73" s="415"/>
      <c r="AT73" s="415"/>
      <c r="AU73" s="415"/>
      <c r="AV73" s="415"/>
      <c r="AW73" s="415"/>
      <c r="AX73" s="415"/>
      <c r="AY73" s="415"/>
      <c r="AZ73" s="415"/>
      <c r="BA73" s="313"/>
    </row>
    <row r="74" spans="1:53" s="289" customFormat="1" ht="15.75" hidden="1" outlineLevel="1">
      <c r="A74" s="497"/>
      <c r="B74" s="284" t="s">
        <v>10</v>
      </c>
      <c r="C74" s="285"/>
      <c r="D74" s="285"/>
      <c r="E74" s="285"/>
      <c r="F74" s="285"/>
      <c r="G74" s="285"/>
      <c r="H74" s="285"/>
      <c r="I74" s="285"/>
      <c r="J74" s="285"/>
      <c r="K74" s="285"/>
      <c r="L74" s="285"/>
      <c r="M74" s="285"/>
      <c r="N74" s="285"/>
      <c r="O74" s="285"/>
      <c r="P74" s="285"/>
      <c r="Q74" s="285"/>
      <c r="R74" s="285"/>
      <c r="S74" s="285"/>
      <c r="T74" s="285"/>
      <c r="U74" s="286"/>
      <c r="V74" s="285"/>
      <c r="W74" s="285"/>
      <c r="X74" s="285"/>
      <c r="Y74" s="285"/>
      <c r="Z74" s="285"/>
      <c r="AA74" s="285"/>
      <c r="AB74" s="285"/>
      <c r="AC74" s="285"/>
      <c r="AD74" s="285"/>
      <c r="AE74" s="285"/>
      <c r="AF74" s="285"/>
      <c r="AG74" s="285"/>
      <c r="AH74" s="285"/>
      <c r="AI74" s="285"/>
      <c r="AJ74" s="285"/>
      <c r="AK74" s="285"/>
      <c r="AL74" s="285"/>
      <c r="AM74" s="409"/>
      <c r="AN74" s="409"/>
      <c r="AO74" s="409"/>
      <c r="AP74" s="409"/>
      <c r="AQ74" s="409"/>
      <c r="AR74" s="409"/>
      <c r="AS74" s="409"/>
      <c r="AT74" s="409"/>
      <c r="AU74" s="409"/>
      <c r="AV74" s="409"/>
      <c r="AW74" s="409"/>
      <c r="AX74" s="409"/>
      <c r="AY74" s="409"/>
      <c r="AZ74" s="409"/>
      <c r="BA74" s="288"/>
    </row>
    <row r="75" spans="1:53" s="279" customFormat="1" ht="15" hidden="1" outlineLevel="1">
      <c r="A75" s="496">
        <v>18</v>
      </c>
      <c r="B75" s="311" t="s">
        <v>11</v>
      </c>
      <c r="C75" s="287" t="s">
        <v>25</v>
      </c>
      <c r="D75" s="291"/>
      <c r="E75" s="291"/>
      <c r="F75" s="291"/>
      <c r="G75" s="291"/>
      <c r="H75" s="291"/>
      <c r="I75" s="291"/>
      <c r="J75" s="291"/>
      <c r="K75" s="291"/>
      <c r="L75" s="291"/>
      <c r="M75" s="291"/>
      <c r="N75" s="291"/>
      <c r="O75" s="291"/>
      <c r="P75" s="291"/>
      <c r="Q75" s="291"/>
      <c r="R75" s="291"/>
      <c r="S75" s="291"/>
      <c r="T75" s="291"/>
      <c r="U75" s="291">
        <v>12</v>
      </c>
      <c r="V75" s="291"/>
      <c r="W75" s="291"/>
      <c r="X75" s="291"/>
      <c r="Y75" s="291"/>
      <c r="Z75" s="291"/>
      <c r="AA75" s="291"/>
      <c r="AB75" s="291"/>
      <c r="AC75" s="291"/>
      <c r="AD75" s="291"/>
      <c r="AE75" s="291"/>
      <c r="AF75" s="291"/>
      <c r="AG75" s="291"/>
      <c r="AH75" s="291"/>
      <c r="AI75" s="291"/>
      <c r="AJ75" s="291"/>
      <c r="AK75" s="291"/>
      <c r="AL75" s="291"/>
      <c r="AM75" s="410"/>
      <c r="AN75" s="410"/>
      <c r="AO75" s="410"/>
      <c r="AP75" s="410"/>
      <c r="AQ75" s="410"/>
      <c r="AR75" s="410"/>
      <c r="AS75" s="410"/>
      <c r="AT75" s="410"/>
      <c r="AU75" s="410"/>
      <c r="AV75" s="410"/>
      <c r="AW75" s="410"/>
      <c r="AX75" s="410"/>
      <c r="AY75" s="410"/>
      <c r="AZ75" s="410"/>
      <c r="BA75" s="292">
        <f>SUM(AM75:AZ75)</f>
        <v>0</v>
      </c>
    </row>
    <row r="76" spans="1:53" s="279" customFormat="1" ht="15" hidden="1" outlineLevel="1">
      <c r="A76" s="496"/>
      <c r="B76" s="311" t="s">
        <v>214</v>
      </c>
      <c r="C76" s="287" t="s">
        <v>163</v>
      </c>
      <c r="D76" s="291"/>
      <c r="E76" s="291"/>
      <c r="F76" s="291"/>
      <c r="G76" s="291"/>
      <c r="H76" s="291"/>
      <c r="I76" s="291"/>
      <c r="J76" s="291"/>
      <c r="K76" s="291"/>
      <c r="L76" s="291"/>
      <c r="M76" s="291"/>
      <c r="N76" s="291"/>
      <c r="O76" s="291"/>
      <c r="P76" s="291"/>
      <c r="Q76" s="291"/>
      <c r="R76" s="291"/>
      <c r="S76" s="291"/>
      <c r="T76" s="291"/>
      <c r="U76" s="291">
        <f>U75</f>
        <v>12</v>
      </c>
      <c r="V76" s="291"/>
      <c r="W76" s="291"/>
      <c r="X76" s="291"/>
      <c r="Y76" s="291"/>
      <c r="Z76" s="291"/>
      <c r="AA76" s="291"/>
      <c r="AB76" s="291"/>
      <c r="AC76" s="291"/>
      <c r="AD76" s="291"/>
      <c r="AE76" s="291"/>
      <c r="AF76" s="291"/>
      <c r="AG76" s="291"/>
      <c r="AH76" s="291"/>
      <c r="AI76" s="291"/>
      <c r="AJ76" s="291"/>
      <c r="AK76" s="291"/>
      <c r="AL76" s="291"/>
      <c r="AM76" s="406">
        <f>AM75</f>
        <v>0</v>
      </c>
      <c r="AN76" s="406">
        <f>AN75</f>
        <v>0</v>
      </c>
      <c r="AO76" s="406">
        <f t="shared" ref="AO76:AZ76" si="17">AO75</f>
        <v>0</v>
      </c>
      <c r="AP76" s="406">
        <f t="shared" si="17"/>
        <v>0</v>
      </c>
      <c r="AQ76" s="406">
        <f t="shared" si="17"/>
        <v>0</v>
      </c>
      <c r="AR76" s="406">
        <f t="shared" si="17"/>
        <v>0</v>
      </c>
      <c r="AS76" s="406">
        <f t="shared" si="17"/>
        <v>0</v>
      </c>
      <c r="AT76" s="406">
        <f t="shared" si="17"/>
        <v>0</v>
      </c>
      <c r="AU76" s="406">
        <f t="shared" si="17"/>
        <v>0</v>
      </c>
      <c r="AV76" s="406">
        <f t="shared" si="17"/>
        <v>0</v>
      </c>
      <c r="AW76" s="406">
        <f t="shared" si="17"/>
        <v>0</v>
      </c>
      <c r="AX76" s="406">
        <f t="shared" si="17"/>
        <v>0</v>
      </c>
      <c r="AY76" s="406">
        <f t="shared" si="17"/>
        <v>0</v>
      </c>
      <c r="AZ76" s="406">
        <f t="shared" si="17"/>
        <v>0</v>
      </c>
      <c r="BA76" s="293"/>
    </row>
    <row r="77" spans="1:53" s="305" customFormat="1" ht="15" hidden="1" outlineLevel="1">
      <c r="A77" s="499"/>
      <c r="B77" s="311"/>
      <c r="C77" s="301"/>
      <c r="D77" s="287"/>
      <c r="E77" s="287"/>
      <c r="F77" s="287"/>
      <c r="G77" s="287"/>
      <c r="H77" s="287"/>
      <c r="I77" s="287"/>
      <c r="J77" s="287"/>
      <c r="K77" s="287"/>
      <c r="L77" s="287"/>
      <c r="M77" s="287"/>
      <c r="N77" s="287"/>
      <c r="O77" s="287"/>
      <c r="P77" s="287"/>
      <c r="Q77" s="287"/>
      <c r="R77" s="287"/>
      <c r="S77" s="287"/>
      <c r="T77" s="287"/>
      <c r="U77" s="287"/>
      <c r="V77" s="287"/>
      <c r="W77" s="287"/>
      <c r="X77" s="287"/>
      <c r="Y77" s="287"/>
      <c r="Z77" s="287"/>
      <c r="AA77" s="287"/>
      <c r="AB77" s="287"/>
      <c r="AC77" s="287"/>
      <c r="AD77" s="287"/>
      <c r="AE77" s="287"/>
      <c r="AF77" s="287"/>
      <c r="AG77" s="287"/>
      <c r="AH77" s="287"/>
      <c r="AI77" s="287"/>
      <c r="AJ77" s="287"/>
      <c r="AK77" s="287"/>
      <c r="AL77" s="287"/>
      <c r="AM77" s="407"/>
      <c r="AN77" s="416"/>
      <c r="AO77" s="416"/>
      <c r="AP77" s="416"/>
      <c r="AQ77" s="416"/>
      <c r="AR77" s="416"/>
      <c r="AS77" s="416"/>
      <c r="AT77" s="416"/>
      <c r="AU77" s="416"/>
      <c r="AV77" s="416"/>
      <c r="AW77" s="416"/>
      <c r="AX77" s="416"/>
      <c r="AY77" s="416"/>
      <c r="AZ77" s="416"/>
      <c r="BA77" s="302"/>
    </row>
    <row r="78" spans="1:53" s="279" customFormat="1" ht="15" hidden="1" outlineLevel="1">
      <c r="A78" s="496">
        <v>19</v>
      </c>
      <c r="B78" s="311" t="s">
        <v>12</v>
      </c>
      <c r="C78" s="287" t="s">
        <v>25</v>
      </c>
      <c r="D78" s="291"/>
      <c r="E78" s="291"/>
      <c r="F78" s="291"/>
      <c r="G78" s="291"/>
      <c r="H78" s="291"/>
      <c r="I78" s="291"/>
      <c r="J78" s="291"/>
      <c r="K78" s="291"/>
      <c r="L78" s="291"/>
      <c r="M78" s="291"/>
      <c r="N78" s="291"/>
      <c r="O78" s="291"/>
      <c r="P78" s="291"/>
      <c r="Q78" s="291"/>
      <c r="R78" s="291"/>
      <c r="S78" s="291"/>
      <c r="T78" s="291"/>
      <c r="U78" s="291">
        <v>12</v>
      </c>
      <c r="V78" s="291"/>
      <c r="W78" s="291"/>
      <c r="X78" s="291"/>
      <c r="Y78" s="291"/>
      <c r="Z78" s="291"/>
      <c r="AA78" s="291"/>
      <c r="AB78" s="291"/>
      <c r="AC78" s="291"/>
      <c r="AD78" s="291"/>
      <c r="AE78" s="291"/>
      <c r="AF78" s="291"/>
      <c r="AG78" s="291"/>
      <c r="AH78" s="291"/>
      <c r="AI78" s="291"/>
      <c r="AJ78" s="291"/>
      <c r="AK78" s="291"/>
      <c r="AL78" s="291"/>
      <c r="AM78" s="405"/>
      <c r="AN78" s="410"/>
      <c r="AO78" s="410"/>
      <c r="AP78" s="410"/>
      <c r="AQ78" s="410"/>
      <c r="AR78" s="410"/>
      <c r="AS78" s="410"/>
      <c r="AT78" s="410"/>
      <c r="AU78" s="410"/>
      <c r="AV78" s="410"/>
      <c r="AW78" s="410"/>
      <c r="AX78" s="410"/>
      <c r="AY78" s="410"/>
      <c r="AZ78" s="410"/>
      <c r="BA78" s="292">
        <f>SUM(AM78:AZ78)</f>
        <v>0</v>
      </c>
    </row>
    <row r="79" spans="1:53" s="279" customFormat="1" ht="15" hidden="1" outlineLevel="1">
      <c r="A79" s="496"/>
      <c r="B79" s="311" t="s">
        <v>214</v>
      </c>
      <c r="C79" s="287" t="s">
        <v>163</v>
      </c>
      <c r="D79" s="291"/>
      <c r="E79" s="291"/>
      <c r="F79" s="291"/>
      <c r="G79" s="291"/>
      <c r="H79" s="291"/>
      <c r="I79" s="291"/>
      <c r="J79" s="291"/>
      <c r="K79" s="291"/>
      <c r="L79" s="291"/>
      <c r="M79" s="291"/>
      <c r="N79" s="291"/>
      <c r="O79" s="291"/>
      <c r="P79" s="291"/>
      <c r="Q79" s="291"/>
      <c r="R79" s="291"/>
      <c r="S79" s="291"/>
      <c r="T79" s="291"/>
      <c r="U79" s="291">
        <f>U78</f>
        <v>12</v>
      </c>
      <c r="V79" s="291"/>
      <c r="W79" s="291"/>
      <c r="X79" s="291"/>
      <c r="Y79" s="291"/>
      <c r="Z79" s="291"/>
      <c r="AA79" s="291"/>
      <c r="AB79" s="291"/>
      <c r="AC79" s="291"/>
      <c r="AD79" s="291"/>
      <c r="AE79" s="291"/>
      <c r="AF79" s="291"/>
      <c r="AG79" s="291"/>
      <c r="AH79" s="291"/>
      <c r="AI79" s="291"/>
      <c r="AJ79" s="291"/>
      <c r="AK79" s="291"/>
      <c r="AL79" s="291"/>
      <c r="AM79" s="406">
        <f>AM78</f>
        <v>0</v>
      </c>
      <c r="AN79" s="406">
        <f>AN78</f>
        <v>0</v>
      </c>
      <c r="AO79" s="406">
        <f t="shared" ref="AO79:AZ79" si="18">AO78</f>
        <v>0</v>
      </c>
      <c r="AP79" s="406">
        <f t="shared" si="18"/>
        <v>0</v>
      </c>
      <c r="AQ79" s="406">
        <f t="shared" si="18"/>
        <v>0</v>
      </c>
      <c r="AR79" s="406">
        <f t="shared" si="18"/>
        <v>0</v>
      </c>
      <c r="AS79" s="406">
        <f t="shared" si="18"/>
        <v>0</v>
      </c>
      <c r="AT79" s="406">
        <f t="shared" si="18"/>
        <v>0</v>
      </c>
      <c r="AU79" s="406">
        <f t="shared" si="18"/>
        <v>0</v>
      </c>
      <c r="AV79" s="406">
        <f t="shared" si="18"/>
        <v>0</v>
      </c>
      <c r="AW79" s="406">
        <f t="shared" si="18"/>
        <v>0</v>
      </c>
      <c r="AX79" s="406">
        <f t="shared" si="18"/>
        <v>0</v>
      </c>
      <c r="AY79" s="406">
        <f t="shared" si="18"/>
        <v>0</v>
      </c>
      <c r="AZ79" s="406">
        <f t="shared" si="18"/>
        <v>0</v>
      </c>
      <c r="BA79" s="293"/>
    </row>
    <row r="80" spans="1:53" s="279" customFormat="1" ht="15" hidden="1" outlineLevel="1">
      <c r="A80" s="496"/>
      <c r="B80" s="311"/>
      <c r="C80" s="301"/>
      <c r="D80" s="287"/>
      <c r="E80" s="287"/>
      <c r="F80" s="287"/>
      <c r="G80" s="287"/>
      <c r="H80" s="287"/>
      <c r="I80" s="287"/>
      <c r="J80" s="287"/>
      <c r="K80" s="287"/>
      <c r="L80" s="287"/>
      <c r="M80" s="287"/>
      <c r="N80" s="287"/>
      <c r="O80" s="287"/>
      <c r="P80" s="287"/>
      <c r="Q80" s="287"/>
      <c r="R80" s="287"/>
      <c r="S80" s="287"/>
      <c r="T80" s="287"/>
      <c r="U80" s="287"/>
      <c r="V80" s="287"/>
      <c r="W80" s="287"/>
      <c r="X80" s="287"/>
      <c r="Y80" s="287"/>
      <c r="Z80" s="287"/>
      <c r="AA80" s="287"/>
      <c r="AB80" s="287"/>
      <c r="AC80" s="287"/>
      <c r="AD80" s="287"/>
      <c r="AE80" s="287"/>
      <c r="AF80" s="287"/>
      <c r="AG80" s="287"/>
      <c r="AH80" s="287"/>
      <c r="AI80" s="287"/>
      <c r="AJ80" s="287"/>
      <c r="AK80" s="287"/>
      <c r="AL80" s="287"/>
      <c r="AM80" s="417"/>
      <c r="AN80" s="417"/>
      <c r="AO80" s="407"/>
      <c r="AP80" s="407"/>
      <c r="AQ80" s="407"/>
      <c r="AR80" s="407"/>
      <c r="AS80" s="407"/>
      <c r="AT80" s="407"/>
      <c r="AU80" s="407"/>
      <c r="AV80" s="407"/>
      <c r="AW80" s="407"/>
      <c r="AX80" s="407"/>
      <c r="AY80" s="407"/>
      <c r="AZ80" s="407"/>
      <c r="BA80" s="302"/>
    </row>
    <row r="81" spans="1:53" s="279" customFormat="1" ht="15" hidden="1" outlineLevel="1">
      <c r="A81" s="496">
        <v>20</v>
      </c>
      <c r="B81" s="311" t="s">
        <v>13</v>
      </c>
      <c r="C81" s="287" t="s">
        <v>25</v>
      </c>
      <c r="D81" s="291"/>
      <c r="E81" s="291"/>
      <c r="F81" s="291"/>
      <c r="G81" s="291"/>
      <c r="H81" s="291"/>
      <c r="I81" s="291"/>
      <c r="J81" s="291"/>
      <c r="K81" s="291"/>
      <c r="L81" s="291"/>
      <c r="M81" s="291"/>
      <c r="N81" s="291"/>
      <c r="O81" s="291"/>
      <c r="P81" s="291"/>
      <c r="Q81" s="291"/>
      <c r="R81" s="291"/>
      <c r="S81" s="291"/>
      <c r="T81" s="291"/>
      <c r="U81" s="291">
        <v>12</v>
      </c>
      <c r="V81" s="291"/>
      <c r="W81" s="291"/>
      <c r="X81" s="291"/>
      <c r="Y81" s="291"/>
      <c r="Z81" s="291"/>
      <c r="AA81" s="291"/>
      <c r="AB81" s="291"/>
      <c r="AC81" s="291"/>
      <c r="AD81" s="291"/>
      <c r="AE81" s="291"/>
      <c r="AF81" s="291"/>
      <c r="AG81" s="291"/>
      <c r="AH81" s="291"/>
      <c r="AI81" s="291"/>
      <c r="AJ81" s="291"/>
      <c r="AK81" s="291"/>
      <c r="AL81" s="291"/>
      <c r="AM81" s="405"/>
      <c r="AN81" s="410"/>
      <c r="AO81" s="410"/>
      <c r="AP81" s="410"/>
      <c r="AQ81" s="410"/>
      <c r="AR81" s="410"/>
      <c r="AS81" s="410"/>
      <c r="AT81" s="410"/>
      <c r="AU81" s="410"/>
      <c r="AV81" s="410"/>
      <c r="AW81" s="410"/>
      <c r="AX81" s="410"/>
      <c r="AY81" s="410"/>
      <c r="AZ81" s="410"/>
      <c r="BA81" s="292">
        <f>SUM(AM81:AZ81)</f>
        <v>0</v>
      </c>
    </row>
    <row r="82" spans="1:53" s="279" customFormat="1" ht="15" hidden="1" outlineLevel="1">
      <c r="A82" s="496"/>
      <c r="B82" s="311" t="s">
        <v>214</v>
      </c>
      <c r="C82" s="287" t="s">
        <v>163</v>
      </c>
      <c r="D82" s="291"/>
      <c r="E82" s="291"/>
      <c r="F82" s="291"/>
      <c r="G82" s="291"/>
      <c r="H82" s="291"/>
      <c r="I82" s="291"/>
      <c r="J82" s="291"/>
      <c r="K82" s="291"/>
      <c r="L82" s="291"/>
      <c r="M82" s="291"/>
      <c r="N82" s="291"/>
      <c r="O82" s="291"/>
      <c r="P82" s="291"/>
      <c r="Q82" s="291"/>
      <c r="R82" s="291"/>
      <c r="S82" s="291"/>
      <c r="T82" s="291"/>
      <c r="U82" s="291">
        <f>U81</f>
        <v>12</v>
      </c>
      <c r="V82" s="291"/>
      <c r="W82" s="291"/>
      <c r="X82" s="291"/>
      <c r="Y82" s="291"/>
      <c r="Z82" s="291"/>
      <c r="AA82" s="291"/>
      <c r="AB82" s="291"/>
      <c r="AC82" s="291"/>
      <c r="AD82" s="291"/>
      <c r="AE82" s="291"/>
      <c r="AF82" s="291"/>
      <c r="AG82" s="291"/>
      <c r="AH82" s="291"/>
      <c r="AI82" s="291"/>
      <c r="AJ82" s="291"/>
      <c r="AK82" s="291"/>
      <c r="AL82" s="291"/>
      <c r="AM82" s="406">
        <f>AM81</f>
        <v>0</v>
      </c>
      <c r="AN82" s="406">
        <f>AN81</f>
        <v>0</v>
      </c>
      <c r="AO82" s="406">
        <f t="shared" ref="AO82:AZ82" si="19">AO81</f>
        <v>0</v>
      </c>
      <c r="AP82" s="406">
        <f t="shared" si="19"/>
        <v>0</v>
      </c>
      <c r="AQ82" s="406">
        <f t="shared" si="19"/>
        <v>0</v>
      </c>
      <c r="AR82" s="406">
        <f t="shared" si="19"/>
        <v>0</v>
      </c>
      <c r="AS82" s="406">
        <f t="shared" si="19"/>
        <v>0</v>
      </c>
      <c r="AT82" s="406">
        <f t="shared" si="19"/>
        <v>0</v>
      </c>
      <c r="AU82" s="406">
        <f t="shared" si="19"/>
        <v>0</v>
      </c>
      <c r="AV82" s="406">
        <f t="shared" si="19"/>
        <v>0</v>
      </c>
      <c r="AW82" s="406">
        <f t="shared" si="19"/>
        <v>0</v>
      </c>
      <c r="AX82" s="406">
        <f t="shared" si="19"/>
        <v>0</v>
      </c>
      <c r="AY82" s="406">
        <f t="shared" si="19"/>
        <v>0</v>
      </c>
      <c r="AZ82" s="406">
        <f t="shared" si="19"/>
        <v>0</v>
      </c>
      <c r="BA82" s="302"/>
    </row>
    <row r="83" spans="1:53" s="279" customFormat="1" ht="15" hidden="1" outlineLevel="1">
      <c r="A83" s="496"/>
      <c r="B83" s="311"/>
      <c r="C83" s="301"/>
      <c r="D83" s="287"/>
      <c r="E83" s="287"/>
      <c r="F83" s="287"/>
      <c r="G83" s="287"/>
      <c r="H83" s="287"/>
      <c r="I83" s="287"/>
      <c r="J83" s="287"/>
      <c r="K83" s="287"/>
      <c r="L83" s="287"/>
      <c r="M83" s="287"/>
      <c r="N83" s="287"/>
      <c r="O83" s="287"/>
      <c r="P83" s="287"/>
      <c r="Q83" s="287"/>
      <c r="R83" s="287"/>
      <c r="S83" s="287"/>
      <c r="T83" s="287"/>
      <c r="U83" s="314"/>
      <c r="V83" s="287"/>
      <c r="W83" s="287"/>
      <c r="X83" s="287"/>
      <c r="Y83" s="287"/>
      <c r="Z83" s="287"/>
      <c r="AA83" s="287"/>
      <c r="AB83" s="287"/>
      <c r="AC83" s="287"/>
      <c r="AD83" s="287"/>
      <c r="AE83" s="287"/>
      <c r="AF83" s="287"/>
      <c r="AG83" s="287"/>
      <c r="AH83" s="287"/>
      <c r="AI83" s="287"/>
      <c r="AJ83" s="287"/>
      <c r="AK83" s="287"/>
      <c r="AL83" s="287"/>
      <c r="AM83" s="407"/>
      <c r="AN83" s="407"/>
      <c r="AO83" s="407"/>
      <c r="AP83" s="407"/>
      <c r="AQ83" s="407"/>
      <c r="AR83" s="407"/>
      <c r="AS83" s="407"/>
      <c r="AT83" s="407"/>
      <c r="AU83" s="407"/>
      <c r="AV83" s="407"/>
      <c r="AW83" s="407"/>
      <c r="AX83" s="407"/>
      <c r="AY83" s="407"/>
      <c r="AZ83" s="407"/>
      <c r="BA83" s="302"/>
    </row>
    <row r="84" spans="1:53" s="279" customFormat="1" ht="15" hidden="1" outlineLevel="1">
      <c r="A84" s="496">
        <v>21</v>
      </c>
      <c r="B84" s="311" t="s">
        <v>22</v>
      </c>
      <c r="C84" s="287" t="s">
        <v>25</v>
      </c>
      <c r="D84" s="291"/>
      <c r="E84" s="291"/>
      <c r="F84" s="291"/>
      <c r="G84" s="291"/>
      <c r="H84" s="291"/>
      <c r="I84" s="291"/>
      <c r="J84" s="291"/>
      <c r="K84" s="291"/>
      <c r="L84" s="291"/>
      <c r="M84" s="291"/>
      <c r="N84" s="291"/>
      <c r="O84" s="291"/>
      <c r="P84" s="291"/>
      <c r="Q84" s="291"/>
      <c r="R84" s="291"/>
      <c r="S84" s="291"/>
      <c r="T84" s="291"/>
      <c r="U84" s="291">
        <v>12</v>
      </c>
      <c r="V84" s="291"/>
      <c r="W84" s="291"/>
      <c r="X84" s="291"/>
      <c r="Y84" s="291"/>
      <c r="Z84" s="291"/>
      <c r="AA84" s="291"/>
      <c r="AB84" s="291"/>
      <c r="AC84" s="291"/>
      <c r="AD84" s="291"/>
      <c r="AE84" s="291"/>
      <c r="AF84" s="291"/>
      <c r="AG84" s="291"/>
      <c r="AH84" s="291"/>
      <c r="AI84" s="291"/>
      <c r="AJ84" s="291"/>
      <c r="AK84" s="291"/>
      <c r="AL84" s="291"/>
      <c r="AM84" s="405"/>
      <c r="AN84" s="410"/>
      <c r="AO84" s="410"/>
      <c r="AP84" s="410"/>
      <c r="AQ84" s="410"/>
      <c r="AR84" s="410"/>
      <c r="AS84" s="410"/>
      <c r="AT84" s="410"/>
      <c r="AU84" s="410"/>
      <c r="AV84" s="410"/>
      <c r="AW84" s="410"/>
      <c r="AX84" s="410"/>
      <c r="AY84" s="410"/>
      <c r="AZ84" s="410"/>
      <c r="BA84" s="292">
        <f>SUM(AM84:AZ84)</f>
        <v>0</v>
      </c>
    </row>
    <row r="85" spans="1:53" s="279" customFormat="1" ht="15" hidden="1" outlineLevel="1">
      <c r="A85" s="496"/>
      <c r="B85" s="311" t="s">
        <v>214</v>
      </c>
      <c r="C85" s="287" t="s">
        <v>163</v>
      </c>
      <c r="D85" s="291"/>
      <c r="E85" s="291"/>
      <c r="F85" s="291"/>
      <c r="G85" s="291"/>
      <c r="H85" s="291"/>
      <c r="I85" s="291"/>
      <c r="J85" s="291"/>
      <c r="K85" s="291"/>
      <c r="L85" s="291"/>
      <c r="M85" s="291"/>
      <c r="N85" s="291"/>
      <c r="O85" s="291"/>
      <c r="P85" s="291"/>
      <c r="Q85" s="291"/>
      <c r="R85" s="291"/>
      <c r="S85" s="291"/>
      <c r="T85" s="291"/>
      <c r="U85" s="291">
        <f>U84</f>
        <v>12</v>
      </c>
      <c r="V85" s="291"/>
      <c r="W85" s="291"/>
      <c r="X85" s="291"/>
      <c r="Y85" s="291"/>
      <c r="Z85" s="291"/>
      <c r="AA85" s="291"/>
      <c r="AB85" s="291"/>
      <c r="AC85" s="291"/>
      <c r="AD85" s="291"/>
      <c r="AE85" s="291"/>
      <c r="AF85" s="291"/>
      <c r="AG85" s="291"/>
      <c r="AH85" s="291"/>
      <c r="AI85" s="291"/>
      <c r="AJ85" s="291"/>
      <c r="AK85" s="291"/>
      <c r="AL85" s="291"/>
      <c r="AM85" s="406">
        <f>AM84</f>
        <v>0</v>
      </c>
      <c r="AN85" s="406">
        <f>AN84</f>
        <v>0</v>
      </c>
      <c r="AO85" s="406">
        <f t="shared" ref="AO85:AZ85" si="20">AO84</f>
        <v>0</v>
      </c>
      <c r="AP85" s="406">
        <f t="shared" si="20"/>
        <v>0</v>
      </c>
      <c r="AQ85" s="406">
        <f t="shared" si="20"/>
        <v>0</v>
      </c>
      <c r="AR85" s="406">
        <f t="shared" si="20"/>
        <v>0</v>
      </c>
      <c r="AS85" s="406">
        <f t="shared" si="20"/>
        <v>0</v>
      </c>
      <c r="AT85" s="406">
        <f t="shared" si="20"/>
        <v>0</v>
      </c>
      <c r="AU85" s="406">
        <f t="shared" si="20"/>
        <v>0</v>
      </c>
      <c r="AV85" s="406">
        <f t="shared" si="20"/>
        <v>0</v>
      </c>
      <c r="AW85" s="406">
        <f t="shared" si="20"/>
        <v>0</v>
      </c>
      <c r="AX85" s="406">
        <f t="shared" si="20"/>
        <v>0</v>
      </c>
      <c r="AY85" s="406">
        <f t="shared" si="20"/>
        <v>0</v>
      </c>
      <c r="AZ85" s="406">
        <f t="shared" si="20"/>
        <v>0</v>
      </c>
      <c r="BA85" s="293"/>
    </row>
    <row r="86" spans="1:53" s="279" customFormat="1" ht="15" hidden="1" outlineLevel="1">
      <c r="A86" s="496"/>
      <c r="B86" s="311"/>
      <c r="C86" s="301"/>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287"/>
      <c r="AE86" s="287"/>
      <c r="AF86" s="287"/>
      <c r="AG86" s="287"/>
      <c r="AH86" s="287"/>
      <c r="AI86" s="287"/>
      <c r="AJ86" s="287"/>
      <c r="AK86" s="287"/>
      <c r="AL86" s="287"/>
      <c r="AM86" s="417"/>
      <c r="AN86" s="407"/>
      <c r="AO86" s="407"/>
      <c r="AP86" s="407"/>
      <c r="AQ86" s="407"/>
      <c r="AR86" s="407"/>
      <c r="AS86" s="407"/>
      <c r="AT86" s="407"/>
      <c r="AU86" s="407"/>
      <c r="AV86" s="407"/>
      <c r="AW86" s="407"/>
      <c r="AX86" s="407"/>
      <c r="AY86" s="407"/>
      <c r="AZ86" s="407"/>
      <c r="BA86" s="302"/>
    </row>
    <row r="87" spans="1:53" s="279" customFormat="1" ht="15" hidden="1" outlineLevel="1">
      <c r="A87" s="496">
        <v>22</v>
      </c>
      <c r="B87" s="311" t="s">
        <v>9</v>
      </c>
      <c r="C87" s="287" t="s">
        <v>25</v>
      </c>
      <c r="D87" s="291"/>
      <c r="E87" s="291"/>
      <c r="F87" s="291"/>
      <c r="G87" s="291"/>
      <c r="H87" s="291"/>
      <c r="I87" s="291"/>
      <c r="J87" s="291"/>
      <c r="K87" s="291"/>
      <c r="L87" s="291"/>
      <c r="M87" s="291"/>
      <c r="N87" s="291"/>
      <c r="O87" s="291"/>
      <c r="P87" s="291"/>
      <c r="Q87" s="291"/>
      <c r="R87" s="291"/>
      <c r="S87" s="291"/>
      <c r="T87" s="291"/>
      <c r="U87" s="287"/>
      <c r="V87" s="291"/>
      <c r="W87" s="291"/>
      <c r="X87" s="291"/>
      <c r="Y87" s="291"/>
      <c r="Z87" s="291"/>
      <c r="AA87" s="291"/>
      <c r="AB87" s="291"/>
      <c r="AC87" s="291"/>
      <c r="AD87" s="291"/>
      <c r="AE87" s="291"/>
      <c r="AF87" s="291"/>
      <c r="AG87" s="291"/>
      <c r="AH87" s="291"/>
      <c r="AI87" s="291"/>
      <c r="AJ87" s="291"/>
      <c r="AK87" s="291"/>
      <c r="AL87" s="291"/>
      <c r="AM87" s="405"/>
      <c r="AN87" s="410"/>
      <c r="AO87" s="410"/>
      <c r="AP87" s="410"/>
      <c r="AQ87" s="410"/>
      <c r="AR87" s="410"/>
      <c r="AS87" s="410"/>
      <c r="AT87" s="410"/>
      <c r="AU87" s="410"/>
      <c r="AV87" s="410"/>
      <c r="AW87" s="410"/>
      <c r="AX87" s="410"/>
      <c r="AY87" s="410"/>
      <c r="AZ87" s="410"/>
      <c r="BA87" s="292">
        <f>SUM(AM87:AZ87)</f>
        <v>0</v>
      </c>
    </row>
    <row r="88" spans="1:53" s="279" customFormat="1" ht="15" hidden="1" outlineLevel="1">
      <c r="A88" s="496"/>
      <c r="B88" s="311" t="s">
        <v>214</v>
      </c>
      <c r="C88" s="287" t="s">
        <v>163</v>
      </c>
      <c r="D88" s="291"/>
      <c r="E88" s="291"/>
      <c r="F88" s="291"/>
      <c r="G88" s="291"/>
      <c r="H88" s="291"/>
      <c r="I88" s="291"/>
      <c r="J88" s="291"/>
      <c r="K88" s="291"/>
      <c r="L88" s="291"/>
      <c r="M88" s="291"/>
      <c r="N88" s="291"/>
      <c r="O88" s="291"/>
      <c r="P88" s="291"/>
      <c r="Q88" s="291"/>
      <c r="R88" s="291"/>
      <c r="S88" s="291"/>
      <c r="T88" s="291"/>
      <c r="U88" s="287"/>
      <c r="V88" s="291"/>
      <c r="W88" s="291"/>
      <c r="X88" s="291"/>
      <c r="Y88" s="291"/>
      <c r="Z88" s="291"/>
      <c r="AA88" s="291"/>
      <c r="AB88" s="291"/>
      <c r="AC88" s="291"/>
      <c r="AD88" s="291"/>
      <c r="AE88" s="291"/>
      <c r="AF88" s="291"/>
      <c r="AG88" s="291"/>
      <c r="AH88" s="291"/>
      <c r="AI88" s="291"/>
      <c r="AJ88" s="291"/>
      <c r="AK88" s="291"/>
      <c r="AL88" s="291"/>
      <c r="AM88" s="406">
        <f>AM87</f>
        <v>0</v>
      </c>
      <c r="AN88" s="406">
        <f>AN87</f>
        <v>0</v>
      </c>
      <c r="AO88" s="406">
        <f t="shared" ref="AO88:AZ88" si="21">AO87</f>
        <v>0</v>
      </c>
      <c r="AP88" s="406">
        <f t="shared" si="21"/>
        <v>0</v>
      </c>
      <c r="AQ88" s="406">
        <f t="shared" si="21"/>
        <v>0</v>
      </c>
      <c r="AR88" s="406">
        <f t="shared" si="21"/>
        <v>0</v>
      </c>
      <c r="AS88" s="406">
        <f t="shared" si="21"/>
        <v>0</v>
      </c>
      <c r="AT88" s="406">
        <f t="shared" si="21"/>
        <v>0</v>
      </c>
      <c r="AU88" s="406">
        <f t="shared" si="21"/>
        <v>0</v>
      </c>
      <c r="AV88" s="406">
        <f t="shared" si="21"/>
        <v>0</v>
      </c>
      <c r="AW88" s="406">
        <f t="shared" si="21"/>
        <v>0</v>
      </c>
      <c r="AX88" s="406">
        <f t="shared" si="21"/>
        <v>0</v>
      </c>
      <c r="AY88" s="406">
        <f t="shared" si="21"/>
        <v>0</v>
      </c>
      <c r="AZ88" s="406">
        <f t="shared" si="21"/>
        <v>0</v>
      </c>
      <c r="BA88" s="302"/>
    </row>
    <row r="89" spans="1:53" s="279" customFormat="1" ht="15" hidden="1" outlineLevel="1">
      <c r="A89" s="496"/>
      <c r="B89" s="311"/>
      <c r="C89" s="301"/>
      <c r="D89" s="287"/>
      <c r="E89" s="287"/>
      <c r="F89" s="287"/>
      <c r="G89" s="287"/>
      <c r="H89" s="287"/>
      <c r="I89" s="287"/>
      <c r="J89" s="287"/>
      <c r="K89" s="287"/>
      <c r="L89" s="287"/>
      <c r="M89" s="287"/>
      <c r="N89" s="287"/>
      <c r="O89" s="287"/>
      <c r="P89" s="287"/>
      <c r="Q89" s="287"/>
      <c r="R89" s="287"/>
      <c r="S89" s="287"/>
      <c r="T89" s="287"/>
      <c r="U89" s="287"/>
      <c r="V89" s="287"/>
      <c r="W89" s="287"/>
      <c r="X89" s="287"/>
      <c r="Y89" s="287"/>
      <c r="Z89" s="287"/>
      <c r="AA89" s="287"/>
      <c r="AB89" s="287"/>
      <c r="AC89" s="287"/>
      <c r="AD89" s="287"/>
      <c r="AE89" s="287"/>
      <c r="AF89" s="287"/>
      <c r="AG89" s="287"/>
      <c r="AH89" s="287"/>
      <c r="AI89" s="287"/>
      <c r="AJ89" s="287"/>
      <c r="AK89" s="287"/>
      <c r="AL89" s="287"/>
      <c r="AM89" s="407"/>
      <c r="AN89" s="407"/>
      <c r="AO89" s="407"/>
      <c r="AP89" s="407"/>
      <c r="AQ89" s="407"/>
      <c r="AR89" s="407"/>
      <c r="AS89" s="407"/>
      <c r="AT89" s="407"/>
      <c r="AU89" s="407"/>
      <c r="AV89" s="407"/>
      <c r="AW89" s="407"/>
      <c r="AX89" s="407"/>
      <c r="AY89" s="407"/>
      <c r="AZ89" s="407"/>
      <c r="BA89" s="302"/>
    </row>
    <row r="90" spans="1:53" s="289" customFormat="1" ht="15.75" hidden="1" outlineLevel="1">
      <c r="A90" s="497"/>
      <c r="B90" s="284" t="s">
        <v>14</v>
      </c>
      <c r="C90" s="285"/>
      <c r="D90" s="286"/>
      <c r="E90" s="286"/>
      <c r="F90" s="286"/>
      <c r="G90" s="286"/>
      <c r="H90" s="286"/>
      <c r="I90" s="286"/>
      <c r="J90" s="286"/>
      <c r="K90" s="286"/>
      <c r="L90" s="286"/>
      <c r="M90" s="286"/>
      <c r="N90" s="286"/>
      <c r="O90" s="286"/>
      <c r="P90" s="286"/>
      <c r="Q90" s="286"/>
      <c r="R90" s="286"/>
      <c r="S90" s="286"/>
      <c r="T90" s="286"/>
      <c r="U90" s="286"/>
      <c r="V90" s="286"/>
      <c r="W90" s="285"/>
      <c r="X90" s="285"/>
      <c r="Y90" s="285"/>
      <c r="Z90" s="285"/>
      <c r="AA90" s="285"/>
      <c r="AB90" s="285"/>
      <c r="AC90" s="285"/>
      <c r="AD90" s="285"/>
      <c r="AE90" s="285"/>
      <c r="AF90" s="285"/>
      <c r="AG90" s="285"/>
      <c r="AH90" s="285"/>
      <c r="AI90" s="285"/>
      <c r="AJ90" s="285"/>
      <c r="AK90" s="285"/>
      <c r="AL90" s="285"/>
      <c r="AM90" s="409"/>
      <c r="AN90" s="409"/>
      <c r="AO90" s="409"/>
      <c r="AP90" s="409"/>
      <c r="AQ90" s="409"/>
      <c r="AR90" s="409"/>
      <c r="AS90" s="409"/>
      <c r="AT90" s="409"/>
      <c r="AU90" s="409"/>
      <c r="AV90" s="409"/>
      <c r="AW90" s="409"/>
      <c r="AX90" s="409"/>
      <c r="AY90" s="409"/>
      <c r="AZ90" s="409"/>
      <c r="BA90" s="288"/>
    </row>
    <row r="91" spans="1:53" s="279" customFormat="1" ht="15" hidden="1" outlineLevel="1">
      <c r="A91" s="496">
        <v>23</v>
      </c>
      <c r="B91" s="311" t="s">
        <v>14</v>
      </c>
      <c r="C91" s="287" t="s">
        <v>25</v>
      </c>
      <c r="D91" s="291"/>
      <c r="E91" s="291"/>
      <c r="F91" s="291"/>
      <c r="G91" s="291"/>
      <c r="H91" s="291"/>
      <c r="I91" s="291"/>
      <c r="J91" s="291"/>
      <c r="K91" s="291"/>
      <c r="L91" s="291"/>
      <c r="M91" s="291"/>
      <c r="N91" s="291"/>
      <c r="O91" s="291"/>
      <c r="P91" s="291"/>
      <c r="Q91" s="291"/>
      <c r="R91" s="291"/>
      <c r="S91" s="291"/>
      <c r="T91" s="291"/>
      <c r="U91" s="287"/>
      <c r="V91" s="291"/>
      <c r="W91" s="291"/>
      <c r="X91" s="291"/>
      <c r="Y91" s="291"/>
      <c r="Z91" s="291"/>
      <c r="AA91" s="291"/>
      <c r="AB91" s="291"/>
      <c r="AC91" s="291"/>
      <c r="AD91" s="291"/>
      <c r="AE91" s="291"/>
      <c r="AF91" s="291"/>
      <c r="AG91" s="291"/>
      <c r="AH91" s="291"/>
      <c r="AI91" s="291"/>
      <c r="AJ91" s="291"/>
      <c r="AK91" s="291"/>
      <c r="AL91" s="291"/>
      <c r="AM91" s="405"/>
      <c r="AN91" s="405"/>
      <c r="AO91" s="405"/>
      <c r="AP91" s="405"/>
      <c r="AQ91" s="405"/>
      <c r="AR91" s="405"/>
      <c r="AS91" s="405"/>
      <c r="AT91" s="405"/>
      <c r="AU91" s="405"/>
      <c r="AV91" s="405"/>
      <c r="AW91" s="405"/>
      <c r="AX91" s="405"/>
      <c r="AY91" s="405"/>
      <c r="AZ91" s="405"/>
      <c r="BA91" s="292">
        <f>SUM(AM91:AZ91)</f>
        <v>0</v>
      </c>
    </row>
    <row r="92" spans="1:53" s="279" customFormat="1" ht="15" hidden="1" outlineLevel="1">
      <c r="A92" s="496"/>
      <c r="B92" s="311" t="s">
        <v>214</v>
      </c>
      <c r="C92" s="287" t="s">
        <v>163</v>
      </c>
      <c r="D92" s="291"/>
      <c r="E92" s="291"/>
      <c r="F92" s="291"/>
      <c r="G92" s="291"/>
      <c r="H92" s="291"/>
      <c r="I92" s="291"/>
      <c r="J92" s="291"/>
      <c r="K92" s="291"/>
      <c r="L92" s="291"/>
      <c r="M92" s="291"/>
      <c r="N92" s="291"/>
      <c r="O92" s="291"/>
      <c r="P92" s="291"/>
      <c r="Q92" s="291"/>
      <c r="R92" s="291"/>
      <c r="S92" s="291"/>
      <c r="T92" s="291"/>
      <c r="U92" s="463"/>
      <c r="V92" s="291"/>
      <c r="W92" s="291"/>
      <c r="X92" s="291"/>
      <c r="Y92" s="291"/>
      <c r="Z92" s="291"/>
      <c r="AA92" s="291"/>
      <c r="AB92" s="291"/>
      <c r="AC92" s="291"/>
      <c r="AD92" s="291"/>
      <c r="AE92" s="291"/>
      <c r="AF92" s="291"/>
      <c r="AG92" s="291"/>
      <c r="AH92" s="291"/>
      <c r="AI92" s="291"/>
      <c r="AJ92" s="291"/>
      <c r="AK92" s="291"/>
      <c r="AL92" s="291"/>
      <c r="AM92" s="406">
        <f>AM91</f>
        <v>0</v>
      </c>
      <c r="AN92" s="406">
        <f>AN91</f>
        <v>0</v>
      </c>
      <c r="AO92" s="406">
        <f t="shared" ref="AO92:AZ92" si="22">AO91</f>
        <v>0</v>
      </c>
      <c r="AP92" s="406">
        <f t="shared" si="22"/>
        <v>0</v>
      </c>
      <c r="AQ92" s="406">
        <f t="shared" si="22"/>
        <v>0</v>
      </c>
      <c r="AR92" s="406">
        <f t="shared" si="22"/>
        <v>0</v>
      </c>
      <c r="AS92" s="406">
        <f t="shared" si="22"/>
        <v>0</v>
      </c>
      <c r="AT92" s="406">
        <f t="shared" si="22"/>
        <v>0</v>
      </c>
      <c r="AU92" s="406">
        <f t="shared" si="22"/>
        <v>0</v>
      </c>
      <c r="AV92" s="406">
        <f t="shared" si="22"/>
        <v>0</v>
      </c>
      <c r="AW92" s="406">
        <f t="shared" si="22"/>
        <v>0</v>
      </c>
      <c r="AX92" s="406">
        <f t="shared" si="22"/>
        <v>0</v>
      </c>
      <c r="AY92" s="406">
        <f t="shared" si="22"/>
        <v>0</v>
      </c>
      <c r="AZ92" s="406">
        <f t="shared" si="22"/>
        <v>0</v>
      </c>
      <c r="BA92" s="293"/>
    </row>
    <row r="93" spans="1:53" s="279" customFormat="1" ht="15" hidden="1" outlineLevel="1">
      <c r="A93" s="496"/>
      <c r="B93" s="311"/>
      <c r="C93" s="301"/>
      <c r="D93" s="287"/>
      <c r="E93" s="287"/>
      <c r="F93" s="287"/>
      <c r="G93" s="287"/>
      <c r="H93" s="287"/>
      <c r="I93" s="287"/>
      <c r="J93" s="287"/>
      <c r="K93" s="287"/>
      <c r="L93" s="287"/>
      <c r="M93" s="287"/>
      <c r="N93" s="287"/>
      <c r="O93" s="287"/>
      <c r="P93" s="287"/>
      <c r="Q93" s="287"/>
      <c r="R93" s="287"/>
      <c r="S93" s="287"/>
      <c r="T93" s="287"/>
      <c r="U93" s="287"/>
      <c r="V93" s="287"/>
      <c r="W93" s="287"/>
      <c r="X93" s="287"/>
      <c r="Y93" s="287"/>
      <c r="Z93" s="287"/>
      <c r="AA93" s="287"/>
      <c r="AB93" s="287"/>
      <c r="AC93" s="287"/>
      <c r="AD93" s="287"/>
      <c r="AE93" s="287"/>
      <c r="AF93" s="287"/>
      <c r="AG93" s="287"/>
      <c r="AH93" s="287"/>
      <c r="AI93" s="287"/>
      <c r="AJ93" s="287"/>
      <c r="AK93" s="287"/>
      <c r="AL93" s="287"/>
      <c r="AM93" s="407"/>
      <c r="AN93" s="407"/>
      <c r="AO93" s="407"/>
      <c r="AP93" s="407"/>
      <c r="AQ93" s="407"/>
      <c r="AR93" s="407"/>
      <c r="AS93" s="407"/>
      <c r="AT93" s="407"/>
      <c r="AU93" s="407"/>
      <c r="AV93" s="407"/>
      <c r="AW93" s="407"/>
      <c r="AX93" s="407"/>
      <c r="AY93" s="407"/>
      <c r="AZ93" s="407"/>
      <c r="BA93" s="302"/>
    </row>
    <row r="94" spans="1:53" s="289" customFormat="1" ht="15.75" hidden="1" outlineLevel="1">
      <c r="A94" s="497"/>
      <c r="B94" s="284" t="s">
        <v>485</v>
      </c>
      <c r="C94" s="285"/>
      <c r="D94" s="286"/>
      <c r="E94" s="286"/>
      <c r="F94" s="286"/>
      <c r="G94" s="286"/>
      <c r="H94" s="286"/>
      <c r="I94" s="286"/>
      <c r="J94" s="286"/>
      <c r="K94" s="286"/>
      <c r="L94" s="286"/>
      <c r="M94" s="286"/>
      <c r="N94" s="286"/>
      <c r="O94" s="286"/>
      <c r="P94" s="286"/>
      <c r="Q94" s="286"/>
      <c r="R94" s="286"/>
      <c r="S94" s="286"/>
      <c r="T94" s="286"/>
      <c r="U94" s="286"/>
      <c r="V94" s="286"/>
      <c r="W94" s="285"/>
      <c r="X94" s="285"/>
      <c r="Y94" s="285"/>
      <c r="Z94" s="285"/>
      <c r="AA94" s="285"/>
      <c r="AB94" s="285"/>
      <c r="AC94" s="285"/>
      <c r="AD94" s="285"/>
      <c r="AE94" s="285"/>
      <c r="AF94" s="285"/>
      <c r="AG94" s="285"/>
      <c r="AH94" s="285"/>
      <c r="AI94" s="285"/>
      <c r="AJ94" s="285"/>
      <c r="AK94" s="285"/>
      <c r="AL94" s="285"/>
      <c r="AM94" s="409"/>
      <c r="AN94" s="409"/>
      <c r="AO94" s="409"/>
      <c r="AP94" s="409"/>
      <c r="AQ94" s="409"/>
      <c r="AR94" s="409"/>
      <c r="AS94" s="409"/>
      <c r="AT94" s="409"/>
      <c r="AU94" s="409"/>
      <c r="AV94" s="409"/>
      <c r="AW94" s="409"/>
      <c r="AX94" s="409"/>
      <c r="AY94" s="409"/>
      <c r="AZ94" s="409"/>
      <c r="BA94" s="288"/>
    </row>
    <row r="95" spans="1:53" s="279" customFormat="1" ht="15" hidden="1" outlineLevel="1">
      <c r="A95" s="496">
        <v>24</v>
      </c>
      <c r="B95" s="311" t="s">
        <v>14</v>
      </c>
      <c r="C95" s="287" t="s">
        <v>25</v>
      </c>
      <c r="D95" s="291"/>
      <c r="E95" s="291"/>
      <c r="F95" s="291"/>
      <c r="G95" s="291"/>
      <c r="H95" s="291"/>
      <c r="I95" s="291"/>
      <c r="J95" s="291"/>
      <c r="K95" s="291"/>
      <c r="L95" s="291"/>
      <c r="M95" s="291"/>
      <c r="N95" s="291"/>
      <c r="O95" s="291"/>
      <c r="P95" s="291"/>
      <c r="Q95" s="291"/>
      <c r="R95" s="291"/>
      <c r="S95" s="291"/>
      <c r="T95" s="291"/>
      <c r="U95" s="287"/>
      <c r="V95" s="291"/>
      <c r="W95" s="291"/>
      <c r="X95" s="291"/>
      <c r="Y95" s="291"/>
      <c r="Z95" s="291"/>
      <c r="AA95" s="291"/>
      <c r="AB95" s="291"/>
      <c r="AC95" s="291"/>
      <c r="AD95" s="291"/>
      <c r="AE95" s="291"/>
      <c r="AF95" s="291"/>
      <c r="AG95" s="291"/>
      <c r="AH95" s="291"/>
      <c r="AI95" s="291"/>
      <c r="AJ95" s="291"/>
      <c r="AK95" s="291"/>
      <c r="AL95" s="291"/>
      <c r="AM95" s="405"/>
      <c r="AN95" s="405"/>
      <c r="AO95" s="405"/>
      <c r="AP95" s="405"/>
      <c r="AQ95" s="405"/>
      <c r="AR95" s="405"/>
      <c r="AS95" s="405"/>
      <c r="AT95" s="405"/>
      <c r="AU95" s="405"/>
      <c r="AV95" s="405"/>
      <c r="AW95" s="405"/>
      <c r="AX95" s="405"/>
      <c r="AY95" s="405"/>
      <c r="AZ95" s="405"/>
      <c r="BA95" s="292">
        <f>SUM(AM95:AZ95)</f>
        <v>0</v>
      </c>
    </row>
    <row r="96" spans="1:53" s="279" customFormat="1" ht="15" hidden="1" outlineLevel="1">
      <c r="A96" s="496"/>
      <c r="B96" s="311" t="s">
        <v>214</v>
      </c>
      <c r="C96" s="287" t="s">
        <v>163</v>
      </c>
      <c r="D96" s="291"/>
      <c r="E96" s="291"/>
      <c r="F96" s="291"/>
      <c r="G96" s="291"/>
      <c r="H96" s="291"/>
      <c r="I96" s="291"/>
      <c r="J96" s="291"/>
      <c r="K96" s="291"/>
      <c r="L96" s="291"/>
      <c r="M96" s="291"/>
      <c r="N96" s="291"/>
      <c r="O96" s="291"/>
      <c r="P96" s="291"/>
      <c r="Q96" s="291"/>
      <c r="R96" s="291"/>
      <c r="S96" s="291"/>
      <c r="T96" s="291"/>
      <c r="U96" s="463"/>
      <c r="V96" s="291"/>
      <c r="W96" s="291"/>
      <c r="X96" s="291"/>
      <c r="Y96" s="291"/>
      <c r="Z96" s="291"/>
      <c r="AA96" s="291"/>
      <c r="AB96" s="291"/>
      <c r="AC96" s="291"/>
      <c r="AD96" s="291"/>
      <c r="AE96" s="291"/>
      <c r="AF96" s="291"/>
      <c r="AG96" s="291"/>
      <c r="AH96" s="291"/>
      <c r="AI96" s="291"/>
      <c r="AJ96" s="291"/>
      <c r="AK96" s="291"/>
      <c r="AL96" s="291"/>
      <c r="AM96" s="406">
        <f>AM95</f>
        <v>0</v>
      </c>
      <c r="AN96" s="406">
        <f>AN95</f>
        <v>0</v>
      </c>
      <c r="AO96" s="406">
        <f t="shared" ref="AO96:AZ96" si="23">AO95</f>
        <v>0</v>
      </c>
      <c r="AP96" s="406">
        <f t="shared" si="23"/>
        <v>0</v>
      </c>
      <c r="AQ96" s="406">
        <f t="shared" si="23"/>
        <v>0</v>
      </c>
      <c r="AR96" s="406">
        <f t="shared" si="23"/>
        <v>0</v>
      </c>
      <c r="AS96" s="406">
        <f t="shared" si="23"/>
        <v>0</v>
      </c>
      <c r="AT96" s="406">
        <f t="shared" si="23"/>
        <v>0</v>
      </c>
      <c r="AU96" s="406">
        <f t="shared" si="23"/>
        <v>0</v>
      </c>
      <c r="AV96" s="406">
        <f t="shared" si="23"/>
        <v>0</v>
      </c>
      <c r="AW96" s="406">
        <f t="shared" si="23"/>
        <v>0</v>
      </c>
      <c r="AX96" s="406">
        <f t="shared" si="23"/>
        <v>0</v>
      </c>
      <c r="AY96" s="406">
        <f t="shared" si="23"/>
        <v>0</v>
      </c>
      <c r="AZ96" s="406">
        <f t="shared" si="23"/>
        <v>0</v>
      </c>
      <c r="BA96" s="293"/>
    </row>
    <row r="97" spans="1:53" s="279" customFormat="1" ht="15" hidden="1" outlineLevel="1">
      <c r="A97" s="496"/>
      <c r="B97" s="311"/>
      <c r="C97" s="301"/>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7"/>
      <c r="AB97" s="287"/>
      <c r="AC97" s="287"/>
      <c r="AD97" s="287"/>
      <c r="AE97" s="287"/>
      <c r="AF97" s="287"/>
      <c r="AG97" s="287"/>
      <c r="AH97" s="287"/>
      <c r="AI97" s="287"/>
      <c r="AJ97" s="287"/>
      <c r="AK97" s="287"/>
      <c r="AL97" s="287"/>
      <c r="AM97" s="407"/>
      <c r="AN97" s="407"/>
      <c r="AO97" s="407"/>
      <c r="AP97" s="407"/>
      <c r="AQ97" s="407"/>
      <c r="AR97" s="407"/>
      <c r="AS97" s="407"/>
      <c r="AT97" s="407"/>
      <c r="AU97" s="407"/>
      <c r="AV97" s="407"/>
      <c r="AW97" s="407"/>
      <c r="AX97" s="407"/>
      <c r="AY97" s="407"/>
      <c r="AZ97" s="407"/>
      <c r="BA97" s="302"/>
    </row>
    <row r="98" spans="1:53" s="279" customFormat="1" ht="15" hidden="1" outlineLevel="1">
      <c r="A98" s="496">
        <v>25</v>
      </c>
      <c r="B98" s="310" t="s">
        <v>21</v>
      </c>
      <c r="C98" s="287" t="s">
        <v>25</v>
      </c>
      <c r="D98" s="291"/>
      <c r="E98" s="291"/>
      <c r="F98" s="291"/>
      <c r="G98" s="291"/>
      <c r="H98" s="291"/>
      <c r="I98" s="291"/>
      <c r="J98" s="291"/>
      <c r="K98" s="291"/>
      <c r="L98" s="291"/>
      <c r="M98" s="291"/>
      <c r="N98" s="291"/>
      <c r="O98" s="291"/>
      <c r="P98" s="291"/>
      <c r="Q98" s="291"/>
      <c r="R98" s="291"/>
      <c r="S98" s="291"/>
      <c r="T98" s="291"/>
      <c r="U98" s="291">
        <v>0</v>
      </c>
      <c r="V98" s="291"/>
      <c r="W98" s="291"/>
      <c r="X98" s="291"/>
      <c r="Y98" s="291"/>
      <c r="Z98" s="291"/>
      <c r="AA98" s="291"/>
      <c r="AB98" s="291"/>
      <c r="AC98" s="291"/>
      <c r="AD98" s="291"/>
      <c r="AE98" s="291"/>
      <c r="AF98" s="291"/>
      <c r="AG98" s="291"/>
      <c r="AH98" s="291"/>
      <c r="AI98" s="291"/>
      <c r="AJ98" s="291"/>
      <c r="AK98" s="291"/>
      <c r="AL98" s="291"/>
      <c r="AM98" s="410"/>
      <c r="AN98" s="410"/>
      <c r="AO98" s="410"/>
      <c r="AP98" s="410"/>
      <c r="AQ98" s="410"/>
      <c r="AR98" s="410"/>
      <c r="AS98" s="410"/>
      <c r="AT98" s="410"/>
      <c r="AU98" s="410"/>
      <c r="AV98" s="410"/>
      <c r="AW98" s="410"/>
      <c r="AX98" s="410"/>
      <c r="AY98" s="410"/>
      <c r="AZ98" s="410"/>
      <c r="BA98" s="292">
        <f>SUM(AM98:AZ98)</f>
        <v>0</v>
      </c>
    </row>
    <row r="99" spans="1:53" s="279" customFormat="1" ht="15" hidden="1" outlineLevel="1">
      <c r="A99" s="496"/>
      <c r="B99" s="311" t="s">
        <v>214</v>
      </c>
      <c r="C99" s="287" t="s">
        <v>163</v>
      </c>
      <c r="D99" s="291"/>
      <c r="E99" s="291"/>
      <c r="F99" s="291"/>
      <c r="G99" s="291"/>
      <c r="H99" s="291"/>
      <c r="I99" s="291"/>
      <c r="J99" s="291"/>
      <c r="K99" s="291"/>
      <c r="L99" s="291"/>
      <c r="M99" s="291"/>
      <c r="N99" s="291"/>
      <c r="O99" s="291"/>
      <c r="P99" s="291"/>
      <c r="Q99" s="291"/>
      <c r="R99" s="291"/>
      <c r="S99" s="291"/>
      <c r="T99" s="291"/>
      <c r="U99" s="291">
        <f>U98</f>
        <v>0</v>
      </c>
      <c r="V99" s="291"/>
      <c r="W99" s="291"/>
      <c r="X99" s="291"/>
      <c r="Y99" s="291"/>
      <c r="Z99" s="291"/>
      <c r="AA99" s="291"/>
      <c r="AB99" s="291"/>
      <c r="AC99" s="291"/>
      <c r="AD99" s="291"/>
      <c r="AE99" s="291"/>
      <c r="AF99" s="291"/>
      <c r="AG99" s="291"/>
      <c r="AH99" s="291"/>
      <c r="AI99" s="291"/>
      <c r="AJ99" s="291"/>
      <c r="AK99" s="291"/>
      <c r="AL99" s="291"/>
      <c r="AM99" s="406">
        <f>AM98</f>
        <v>0</v>
      </c>
      <c r="AN99" s="406">
        <f>AN98</f>
        <v>0</v>
      </c>
      <c r="AO99" s="406">
        <f t="shared" ref="AO99:AZ99" si="24">AO98</f>
        <v>0</v>
      </c>
      <c r="AP99" s="406">
        <f t="shared" si="24"/>
        <v>0</v>
      </c>
      <c r="AQ99" s="406">
        <f t="shared" si="24"/>
        <v>0</v>
      </c>
      <c r="AR99" s="406">
        <f t="shared" si="24"/>
        <v>0</v>
      </c>
      <c r="AS99" s="406">
        <f t="shared" si="24"/>
        <v>0</v>
      </c>
      <c r="AT99" s="406">
        <f t="shared" si="24"/>
        <v>0</v>
      </c>
      <c r="AU99" s="406">
        <f t="shared" si="24"/>
        <v>0</v>
      </c>
      <c r="AV99" s="406">
        <f t="shared" si="24"/>
        <v>0</v>
      </c>
      <c r="AW99" s="406">
        <f t="shared" si="24"/>
        <v>0</v>
      </c>
      <c r="AX99" s="406">
        <f t="shared" si="24"/>
        <v>0</v>
      </c>
      <c r="AY99" s="406">
        <f t="shared" si="24"/>
        <v>0</v>
      </c>
      <c r="AZ99" s="406">
        <f t="shared" si="24"/>
        <v>0</v>
      </c>
      <c r="BA99" s="307"/>
    </row>
    <row r="100" spans="1:53" s="279" customFormat="1" ht="15" hidden="1" outlineLevel="1">
      <c r="A100" s="496"/>
      <c r="B100" s="310"/>
      <c r="C100" s="308"/>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7"/>
      <c r="AB100" s="287"/>
      <c r="AC100" s="287"/>
      <c r="AD100" s="287"/>
      <c r="AE100" s="287"/>
      <c r="AF100" s="287"/>
      <c r="AG100" s="287"/>
      <c r="AH100" s="287"/>
      <c r="AI100" s="287"/>
      <c r="AJ100" s="287"/>
      <c r="AK100" s="287"/>
      <c r="AL100" s="287"/>
      <c r="AM100" s="411"/>
      <c r="AN100" s="412"/>
      <c r="AO100" s="411"/>
      <c r="AP100" s="411"/>
      <c r="AQ100" s="411"/>
      <c r="AR100" s="411"/>
      <c r="AS100" s="411"/>
      <c r="AT100" s="411"/>
      <c r="AU100" s="411"/>
      <c r="AV100" s="411"/>
      <c r="AW100" s="411"/>
      <c r="AX100" s="411"/>
      <c r="AY100" s="411"/>
      <c r="AZ100" s="411"/>
      <c r="BA100" s="309"/>
    </row>
    <row r="101" spans="1:53" s="289" customFormat="1" ht="15.75" hidden="1" outlineLevel="1">
      <c r="A101" s="497"/>
      <c r="B101" s="284" t="s">
        <v>15</v>
      </c>
      <c r="C101" s="316"/>
      <c r="D101" s="286"/>
      <c r="E101" s="285"/>
      <c r="F101" s="285"/>
      <c r="G101" s="285"/>
      <c r="H101" s="285"/>
      <c r="I101" s="285"/>
      <c r="J101" s="285"/>
      <c r="K101" s="285"/>
      <c r="L101" s="285"/>
      <c r="M101" s="285"/>
      <c r="N101" s="285"/>
      <c r="O101" s="285"/>
      <c r="P101" s="285"/>
      <c r="Q101" s="285"/>
      <c r="R101" s="285"/>
      <c r="S101" s="285"/>
      <c r="T101" s="285"/>
      <c r="U101" s="287"/>
      <c r="V101" s="285"/>
      <c r="W101" s="285"/>
      <c r="X101" s="285"/>
      <c r="Y101" s="285"/>
      <c r="Z101" s="285"/>
      <c r="AA101" s="285"/>
      <c r="AB101" s="285"/>
      <c r="AC101" s="285"/>
      <c r="AD101" s="285"/>
      <c r="AE101" s="285"/>
      <c r="AF101" s="285"/>
      <c r="AG101" s="285"/>
      <c r="AH101" s="285"/>
      <c r="AI101" s="285"/>
      <c r="AJ101" s="285"/>
      <c r="AK101" s="285"/>
      <c r="AL101" s="285"/>
      <c r="AM101" s="409"/>
      <c r="AN101" s="409"/>
      <c r="AO101" s="409"/>
      <c r="AP101" s="409"/>
      <c r="AQ101" s="409"/>
      <c r="AR101" s="409"/>
      <c r="AS101" s="409"/>
      <c r="AT101" s="409"/>
      <c r="AU101" s="409"/>
      <c r="AV101" s="409"/>
      <c r="AW101" s="409"/>
      <c r="AX101" s="409"/>
      <c r="AY101" s="409"/>
      <c r="AZ101" s="409"/>
      <c r="BA101" s="288"/>
    </row>
    <row r="102" spans="1:53" s="279" customFormat="1" ht="15" hidden="1" outlineLevel="1">
      <c r="A102" s="496">
        <v>26</v>
      </c>
      <c r="B102" s="317" t="s">
        <v>16</v>
      </c>
      <c r="C102" s="287" t="s">
        <v>25</v>
      </c>
      <c r="D102" s="291"/>
      <c r="E102" s="291"/>
      <c r="F102" s="291"/>
      <c r="G102" s="291"/>
      <c r="H102" s="291"/>
      <c r="I102" s="291"/>
      <c r="J102" s="291"/>
      <c r="K102" s="291"/>
      <c r="L102" s="291"/>
      <c r="M102" s="291"/>
      <c r="N102" s="291"/>
      <c r="O102" s="291"/>
      <c r="P102" s="291"/>
      <c r="Q102" s="291"/>
      <c r="R102" s="291"/>
      <c r="S102" s="291"/>
      <c r="T102" s="291"/>
      <c r="U102" s="291">
        <v>12</v>
      </c>
      <c r="V102" s="291"/>
      <c r="W102" s="291"/>
      <c r="X102" s="291"/>
      <c r="Y102" s="291"/>
      <c r="Z102" s="291"/>
      <c r="AA102" s="291"/>
      <c r="AB102" s="291"/>
      <c r="AC102" s="291"/>
      <c r="AD102" s="291"/>
      <c r="AE102" s="291"/>
      <c r="AF102" s="291"/>
      <c r="AG102" s="291"/>
      <c r="AH102" s="291"/>
      <c r="AI102" s="291"/>
      <c r="AJ102" s="291"/>
      <c r="AK102" s="291"/>
      <c r="AL102" s="291"/>
      <c r="AM102" s="405"/>
      <c r="AN102" s="405"/>
      <c r="AO102" s="405"/>
      <c r="AP102" s="405"/>
      <c r="AQ102" s="405"/>
      <c r="AR102" s="405"/>
      <c r="AS102" s="410"/>
      <c r="AT102" s="410"/>
      <c r="AU102" s="410"/>
      <c r="AV102" s="410"/>
      <c r="AW102" s="410"/>
      <c r="AX102" s="410"/>
      <c r="AY102" s="410"/>
      <c r="AZ102" s="410"/>
      <c r="BA102" s="292">
        <f>SUM(AM102:AZ102)</f>
        <v>0</v>
      </c>
    </row>
    <row r="103" spans="1:53" s="279" customFormat="1" ht="15" hidden="1" outlineLevel="1">
      <c r="A103" s="496"/>
      <c r="B103" s="311" t="s">
        <v>214</v>
      </c>
      <c r="C103" s="287" t="s">
        <v>163</v>
      </c>
      <c r="D103" s="291"/>
      <c r="E103" s="291"/>
      <c r="F103" s="291"/>
      <c r="G103" s="291"/>
      <c r="H103" s="291"/>
      <c r="I103" s="291"/>
      <c r="J103" s="291"/>
      <c r="K103" s="291"/>
      <c r="L103" s="291"/>
      <c r="M103" s="291"/>
      <c r="N103" s="291"/>
      <c r="O103" s="291"/>
      <c r="P103" s="291"/>
      <c r="Q103" s="291"/>
      <c r="R103" s="291"/>
      <c r="S103" s="291"/>
      <c r="T103" s="291"/>
      <c r="U103" s="291">
        <f>U102</f>
        <v>12</v>
      </c>
      <c r="V103" s="291"/>
      <c r="W103" s="291"/>
      <c r="X103" s="291"/>
      <c r="Y103" s="291"/>
      <c r="Z103" s="291"/>
      <c r="AA103" s="291"/>
      <c r="AB103" s="291"/>
      <c r="AC103" s="291"/>
      <c r="AD103" s="291"/>
      <c r="AE103" s="291"/>
      <c r="AF103" s="291"/>
      <c r="AG103" s="291"/>
      <c r="AH103" s="291"/>
      <c r="AI103" s="291"/>
      <c r="AJ103" s="291"/>
      <c r="AK103" s="291"/>
      <c r="AL103" s="291"/>
      <c r="AM103" s="406">
        <f>AM102</f>
        <v>0</v>
      </c>
      <c r="AN103" s="406">
        <f>AN102</f>
        <v>0</v>
      </c>
      <c r="AO103" s="406">
        <f t="shared" ref="AO103:AZ103" si="25">AO102</f>
        <v>0</v>
      </c>
      <c r="AP103" s="406">
        <f t="shared" si="25"/>
        <v>0</v>
      </c>
      <c r="AQ103" s="406">
        <f t="shared" si="25"/>
        <v>0</v>
      </c>
      <c r="AR103" s="406">
        <f t="shared" si="25"/>
        <v>0</v>
      </c>
      <c r="AS103" s="406">
        <f t="shared" si="25"/>
        <v>0</v>
      </c>
      <c r="AT103" s="406">
        <f t="shared" si="25"/>
        <v>0</v>
      </c>
      <c r="AU103" s="406">
        <f t="shared" si="25"/>
        <v>0</v>
      </c>
      <c r="AV103" s="406">
        <f t="shared" si="25"/>
        <v>0</v>
      </c>
      <c r="AW103" s="406">
        <f t="shared" si="25"/>
        <v>0</v>
      </c>
      <c r="AX103" s="406">
        <f t="shared" si="25"/>
        <v>0</v>
      </c>
      <c r="AY103" s="406">
        <f t="shared" si="25"/>
        <v>0</v>
      </c>
      <c r="AZ103" s="406">
        <f t="shared" si="25"/>
        <v>0</v>
      </c>
      <c r="BA103" s="302"/>
    </row>
    <row r="104" spans="1:53" s="305" customFormat="1" ht="15" hidden="1" outlineLevel="1">
      <c r="A104" s="499"/>
      <c r="B104" s="318"/>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7"/>
      <c r="AB104" s="287"/>
      <c r="AC104" s="287"/>
      <c r="AD104" s="287"/>
      <c r="AE104" s="287"/>
      <c r="AF104" s="287"/>
      <c r="AG104" s="287"/>
      <c r="AH104" s="287"/>
      <c r="AI104" s="287"/>
      <c r="AJ104" s="287"/>
      <c r="AK104" s="287"/>
      <c r="AL104" s="287"/>
      <c r="AM104" s="418"/>
      <c r="AN104" s="419"/>
      <c r="AO104" s="419"/>
      <c r="AP104" s="419"/>
      <c r="AQ104" s="419"/>
      <c r="AR104" s="419"/>
      <c r="AS104" s="419"/>
      <c r="AT104" s="419"/>
      <c r="AU104" s="419"/>
      <c r="AV104" s="419"/>
      <c r="AW104" s="419"/>
      <c r="AX104" s="419"/>
      <c r="AY104" s="419"/>
      <c r="AZ104" s="419"/>
      <c r="BA104" s="293"/>
    </row>
    <row r="105" spans="1:53" s="279" customFormat="1" ht="15" hidden="1" outlineLevel="1">
      <c r="A105" s="496">
        <v>27</v>
      </c>
      <c r="B105" s="317" t="s">
        <v>17</v>
      </c>
      <c r="C105" s="287" t="s">
        <v>25</v>
      </c>
      <c r="D105" s="291"/>
      <c r="E105" s="291"/>
      <c r="F105" s="291"/>
      <c r="G105" s="291"/>
      <c r="H105" s="291"/>
      <c r="I105" s="291"/>
      <c r="J105" s="291"/>
      <c r="K105" s="291"/>
      <c r="L105" s="291"/>
      <c r="M105" s="291"/>
      <c r="N105" s="291"/>
      <c r="O105" s="291"/>
      <c r="P105" s="291"/>
      <c r="Q105" s="291"/>
      <c r="R105" s="291"/>
      <c r="S105" s="291"/>
      <c r="T105" s="291"/>
      <c r="U105" s="291">
        <v>12</v>
      </c>
      <c r="V105" s="291"/>
      <c r="W105" s="291"/>
      <c r="X105" s="291"/>
      <c r="Y105" s="291"/>
      <c r="Z105" s="291"/>
      <c r="AA105" s="291"/>
      <c r="AB105" s="291"/>
      <c r="AC105" s="291"/>
      <c r="AD105" s="291"/>
      <c r="AE105" s="291"/>
      <c r="AF105" s="291"/>
      <c r="AG105" s="291"/>
      <c r="AH105" s="291"/>
      <c r="AI105" s="291"/>
      <c r="AJ105" s="291"/>
      <c r="AK105" s="291"/>
      <c r="AL105" s="291"/>
      <c r="AM105" s="405"/>
      <c r="AN105" s="405"/>
      <c r="AO105" s="405"/>
      <c r="AP105" s="405"/>
      <c r="AQ105" s="405"/>
      <c r="AR105" s="405"/>
      <c r="AS105" s="410"/>
      <c r="AT105" s="410"/>
      <c r="AU105" s="410"/>
      <c r="AV105" s="410"/>
      <c r="AW105" s="410"/>
      <c r="AX105" s="410"/>
      <c r="AY105" s="410"/>
      <c r="AZ105" s="410"/>
      <c r="BA105" s="292">
        <f>SUM(AM105:AZ105)</f>
        <v>0</v>
      </c>
    </row>
    <row r="106" spans="1:53" s="279" customFormat="1" ht="15" hidden="1" outlineLevel="1">
      <c r="A106" s="496"/>
      <c r="B106" s="311" t="s">
        <v>214</v>
      </c>
      <c r="C106" s="287" t="s">
        <v>163</v>
      </c>
      <c r="D106" s="291"/>
      <c r="E106" s="291"/>
      <c r="F106" s="291"/>
      <c r="G106" s="291"/>
      <c r="H106" s="291"/>
      <c r="I106" s="291"/>
      <c r="J106" s="291"/>
      <c r="K106" s="291"/>
      <c r="L106" s="291"/>
      <c r="M106" s="291"/>
      <c r="N106" s="291"/>
      <c r="O106" s="291"/>
      <c r="P106" s="291"/>
      <c r="Q106" s="291"/>
      <c r="R106" s="291"/>
      <c r="S106" s="291"/>
      <c r="T106" s="291"/>
      <c r="U106" s="291">
        <f>U105</f>
        <v>12</v>
      </c>
      <c r="V106" s="291"/>
      <c r="W106" s="291"/>
      <c r="X106" s="291"/>
      <c r="Y106" s="291"/>
      <c r="Z106" s="291"/>
      <c r="AA106" s="291"/>
      <c r="AB106" s="291"/>
      <c r="AC106" s="291"/>
      <c r="AD106" s="291"/>
      <c r="AE106" s="291"/>
      <c r="AF106" s="291"/>
      <c r="AG106" s="291"/>
      <c r="AH106" s="291"/>
      <c r="AI106" s="291"/>
      <c r="AJ106" s="291"/>
      <c r="AK106" s="291"/>
      <c r="AL106" s="291"/>
      <c r="AM106" s="406">
        <f>AM105</f>
        <v>0</v>
      </c>
      <c r="AN106" s="406">
        <f>AN105</f>
        <v>0</v>
      </c>
      <c r="AO106" s="406">
        <f>AO105</f>
        <v>0</v>
      </c>
      <c r="AP106" s="406">
        <f>AP105</f>
        <v>0</v>
      </c>
      <c r="AQ106" s="406">
        <f t="shared" ref="AQ106:AZ106" si="26">AQ105</f>
        <v>0</v>
      </c>
      <c r="AR106" s="406">
        <f t="shared" si="26"/>
        <v>0</v>
      </c>
      <c r="AS106" s="406">
        <f t="shared" si="26"/>
        <v>0</v>
      </c>
      <c r="AT106" s="406">
        <f t="shared" si="26"/>
        <v>0</v>
      </c>
      <c r="AU106" s="406">
        <f t="shared" si="26"/>
        <v>0</v>
      </c>
      <c r="AV106" s="406">
        <f t="shared" si="26"/>
        <v>0</v>
      </c>
      <c r="AW106" s="406">
        <f t="shared" si="26"/>
        <v>0</v>
      </c>
      <c r="AX106" s="406">
        <f t="shared" si="26"/>
        <v>0</v>
      </c>
      <c r="AY106" s="406">
        <f t="shared" si="26"/>
        <v>0</v>
      </c>
      <c r="AZ106" s="406">
        <f t="shared" si="26"/>
        <v>0</v>
      </c>
      <c r="BA106" s="302"/>
    </row>
    <row r="107" spans="1:53" s="305" customFormat="1" ht="15.75" hidden="1" outlineLevel="1">
      <c r="A107" s="499"/>
      <c r="B107" s="319"/>
      <c r="C107" s="296"/>
      <c r="D107" s="287"/>
      <c r="E107" s="287"/>
      <c r="F107" s="287"/>
      <c r="G107" s="287"/>
      <c r="H107" s="287"/>
      <c r="I107" s="287"/>
      <c r="J107" s="287"/>
      <c r="K107" s="287"/>
      <c r="L107" s="287"/>
      <c r="M107" s="287"/>
      <c r="N107" s="287"/>
      <c r="O107" s="287"/>
      <c r="P107" s="287"/>
      <c r="Q107" s="287"/>
      <c r="R107" s="287"/>
      <c r="S107" s="287"/>
      <c r="T107" s="287"/>
      <c r="U107" s="296"/>
      <c r="V107" s="287"/>
      <c r="W107" s="287"/>
      <c r="X107" s="287"/>
      <c r="Y107" s="287"/>
      <c r="Z107" s="287"/>
      <c r="AA107" s="287"/>
      <c r="AB107" s="287"/>
      <c r="AC107" s="287"/>
      <c r="AD107" s="287"/>
      <c r="AE107" s="287"/>
      <c r="AF107" s="287"/>
      <c r="AG107" s="287"/>
      <c r="AH107" s="287"/>
      <c r="AI107" s="287"/>
      <c r="AJ107" s="287"/>
      <c r="AK107" s="287"/>
      <c r="AL107" s="287"/>
      <c r="AM107" s="407"/>
      <c r="AN107" s="407"/>
      <c r="AO107" s="407"/>
      <c r="AP107" s="407"/>
      <c r="AQ107" s="407"/>
      <c r="AR107" s="407"/>
      <c r="AS107" s="407"/>
      <c r="AT107" s="407"/>
      <c r="AU107" s="407"/>
      <c r="AV107" s="407"/>
      <c r="AW107" s="407"/>
      <c r="AX107" s="407"/>
      <c r="AY107" s="407"/>
      <c r="AZ107" s="407"/>
      <c r="BA107" s="302"/>
    </row>
    <row r="108" spans="1:53" s="279" customFormat="1" ht="15" hidden="1" outlineLevel="1">
      <c r="A108" s="496">
        <v>28</v>
      </c>
      <c r="B108" s="317" t="s">
        <v>18</v>
      </c>
      <c r="C108" s="287" t="s">
        <v>25</v>
      </c>
      <c r="D108" s="291"/>
      <c r="E108" s="291"/>
      <c r="F108" s="291"/>
      <c r="G108" s="291"/>
      <c r="H108" s="291"/>
      <c r="I108" s="291"/>
      <c r="J108" s="291"/>
      <c r="K108" s="291"/>
      <c r="L108" s="291"/>
      <c r="M108" s="291"/>
      <c r="N108" s="291"/>
      <c r="O108" s="291"/>
      <c r="P108" s="291"/>
      <c r="Q108" s="291"/>
      <c r="R108" s="291"/>
      <c r="S108" s="291"/>
      <c r="T108" s="291"/>
      <c r="U108" s="291">
        <v>0</v>
      </c>
      <c r="V108" s="291"/>
      <c r="W108" s="291"/>
      <c r="X108" s="291"/>
      <c r="Y108" s="291"/>
      <c r="Z108" s="291"/>
      <c r="AA108" s="291"/>
      <c r="AB108" s="291"/>
      <c r="AC108" s="291"/>
      <c r="AD108" s="291"/>
      <c r="AE108" s="291"/>
      <c r="AF108" s="291"/>
      <c r="AG108" s="291"/>
      <c r="AH108" s="291"/>
      <c r="AI108" s="291"/>
      <c r="AJ108" s="291"/>
      <c r="AK108" s="291"/>
      <c r="AL108" s="291"/>
      <c r="AM108" s="405"/>
      <c r="AN108" s="405"/>
      <c r="AO108" s="405"/>
      <c r="AP108" s="405"/>
      <c r="AQ108" s="405"/>
      <c r="AR108" s="405"/>
      <c r="AS108" s="410"/>
      <c r="AT108" s="410"/>
      <c r="AU108" s="410"/>
      <c r="AV108" s="410"/>
      <c r="AW108" s="410"/>
      <c r="AX108" s="410"/>
      <c r="AY108" s="410"/>
      <c r="AZ108" s="410"/>
      <c r="BA108" s="292">
        <f>SUM(AM108:AZ108)</f>
        <v>0</v>
      </c>
    </row>
    <row r="109" spans="1:53" s="279" customFormat="1" ht="15" hidden="1" outlineLevel="1">
      <c r="A109" s="496"/>
      <c r="B109" s="311" t="s">
        <v>214</v>
      </c>
      <c r="C109" s="287" t="s">
        <v>163</v>
      </c>
      <c r="D109" s="291"/>
      <c r="E109" s="291"/>
      <c r="F109" s="291"/>
      <c r="G109" s="291"/>
      <c r="H109" s="291"/>
      <c r="I109" s="291"/>
      <c r="J109" s="291"/>
      <c r="K109" s="291"/>
      <c r="L109" s="291"/>
      <c r="M109" s="291"/>
      <c r="N109" s="291"/>
      <c r="O109" s="291"/>
      <c r="P109" s="291"/>
      <c r="Q109" s="291"/>
      <c r="R109" s="291"/>
      <c r="S109" s="291"/>
      <c r="T109" s="291"/>
      <c r="U109" s="291">
        <f>U108</f>
        <v>0</v>
      </c>
      <c r="V109" s="291"/>
      <c r="W109" s="291"/>
      <c r="X109" s="291"/>
      <c r="Y109" s="291"/>
      <c r="Z109" s="291"/>
      <c r="AA109" s="291"/>
      <c r="AB109" s="291"/>
      <c r="AC109" s="291"/>
      <c r="AD109" s="291"/>
      <c r="AE109" s="291"/>
      <c r="AF109" s="291"/>
      <c r="AG109" s="291"/>
      <c r="AH109" s="291"/>
      <c r="AI109" s="291"/>
      <c r="AJ109" s="291"/>
      <c r="AK109" s="291"/>
      <c r="AL109" s="291"/>
      <c r="AM109" s="406">
        <f>AM108</f>
        <v>0</v>
      </c>
      <c r="AN109" s="406">
        <f>AN108</f>
        <v>0</v>
      </c>
      <c r="AO109" s="406">
        <f t="shared" ref="AO109:AY109" si="27">AO108</f>
        <v>0</v>
      </c>
      <c r="AP109" s="406">
        <f t="shared" si="27"/>
        <v>0</v>
      </c>
      <c r="AQ109" s="406">
        <f t="shared" si="27"/>
        <v>0</v>
      </c>
      <c r="AR109" s="406">
        <f t="shared" si="27"/>
        <v>0</v>
      </c>
      <c r="AS109" s="406">
        <f t="shared" si="27"/>
        <v>0</v>
      </c>
      <c r="AT109" s="406">
        <f t="shared" si="27"/>
        <v>0</v>
      </c>
      <c r="AU109" s="406">
        <f t="shared" si="27"/>
        <v>0</v>
      </c>
      <c r="AV109" s="406">
        <f t="shared" si="27"/>
        <v>0</v>
      </c>
      <c r="AW109" s="406">
        <f t="shared" si="27"/>
        <v>0</v>
      </c>
      <c r="AX109" s="406">
        <f t="shared" si="27"/>
        <v>0</v>
      </c>
      <c r="AY109" s="406">
        <f t="shared" si="27"/>
        <v>0</v>
      </c>
      <c r="AZ109" s="406">
        <f>AZ108</f>
        <v>0</v>
      </c>
      <c r="BA109" s="293"/>
    </row>
    <row r="110" spans="1:53" s="305" customFormat="1" ht="15" hidden="1" outlineLevel="1">
      <c r="A110" s="499"/>
      <c r="B110" s="318"/>
      <c r="C110" s="287"/>
      <c r="D110" s="287"/>
      <c r="E110" s="287"/>
      <c r="F110" s="287"/>
      <c r="G110" s="287"/>
      <c r="H110" s="287"/>
      <c r="I110" s="287"/>
      <c r="J110" s="287"/>
      <c r="K110" s="287"/>
      <c r="L110" s="287"/>
      <c r="M110" s="287"/>
      <c r="N110" s="287"/>
      <c r="O110" s="287"/>
      <c r="P110" s="287"/>
      <c r="Q110" s="287"/>
      <c r="R110" s="287"/>
      <c r="S110" s="287"/>
      <c r="T110" s="287"/>
      <c r="U110" s="287"/>
      <c r="V110" s="287"/>
      <c r="W110" s="287"/>
      <c r="X110" s="287"/>
      <c r="Y110" s="287"/>
      <c r="Z110" s="287"/>
      <c r="AA110" s="287"/>
      <c r="AB110" s="287"/>
      <c r="AC110" s="287"/>
      <c r="AD110" s="287"/>
      <c r="AE110" s="287"/>
      <c r="AF110" s="287"/>
      <c r="AG110" s="287"/>
      <c r="AH110" s="287"/>
      <c r="AI110" s="287"/>
      <c r="AJ110" s="287"/>
      <c r="AK110" s="287"/>
      <c r="AL110" s="287"/>
      <c r="AM110" s="407"/>
      <c r="AN110" s="407"/>
      <c r="AO110" s="407"/>
      <c r="AP110" s="407"/>
      <c r="AQ110" s="407"/>
      <c r="AR110" s="407"/>
      <c r="AS110" s="407"/>
      <c r="AT110" s="407"/>
      <c r="AU110" s="407"/>
      <c r="AV110" s="407"/>
      <c r="AW110" s="407"/>
      <c r="AX110" s="407"/>
      <c r="AY110" s="407"/>
      <c r="AZ110" s="407"/>
      <c r="BA110" s="302"/>
    </row>
    <row r="111" spans="1:53" s="279" customFormat="1" ht="15" hidden="1" outlineLevel="1">
      <c r="A111" s="496">
        <v>29</v>
      </c>
      <c r="B111" s="320" t="s">
        <v>19</v>
      </c>
      <c r="C111" s="287" t="s">
        <v>25</v>
      </c>
      <c r="D111" s="291"/>
      <c r="E111" s="291"/>
      <c r="F111" s="291"/>
      <c r="G111" s="291"/>
      <c r="H111" s="291"/>
      <c r="I111" s="291"/>
      <c r="J111" s="291"/>
      <c r="K111" s="291"/>
      <c r="L111" s="291"/>
      <c r="M111" s="291"/>
      <c r="N111" s="291"/>
      <c r="O111" s="291"/>
      <c r="P111" s="291"/>
      <c r="Q111" s="291"/>
      <c r="R111" s="291"/>
      <c r="S111" s="291"/>
      <c r="T111" s="291"/>
      <c r="U111" s="291">
        <v>0</v>
      </c>
      <c r="V111" s="291"/>
      <c r="W111" s="291"/>
      <c r="X111" s="291"/>
      <c r="Y111" s="291"/>
      <c r="Z111" s="291"/>
      <c r="AA111" s="291"/>
      <c r="AB111" s="291"/>
      <c r="AC111" s="291"/>
      <c r="AD111" s="291"/>
      <c r="AE111" s="291"/>
      <c r="AF111" s="291"/>
      <c r="AG111" s="291"/>
      <c r="AH111" s="291"/>
      <c r="AI111" s="291"/>
      <c r="AJ111" s="291"/>
      <c r="AK111" s="291"/>
      <c r="AL111" s="291"/>
      <c r="AM111" s="405"/>
      <c r="AN111" s="405"/>
      <c r="AO111" s="405"/>
      <c r="AP111" s="405"/>
      <c r="AQ111" s="405"/>
      <c r="AR111" s="405"/>
      <c r="AS111" s="410"/>
      <c r="AT111" s="410"/>
      <c r="AU111" s="410"/>
      <c r="AV111" s="410"/>
      <c r="AW111" s="410"/>
      <c r="AX111" s="410"/>
      <c r="AY111" s="410"/>
      <c r="AZ111" s="410"/>
      <c r="BA111" s="292">
        <f>SUM(AM111:AZ111)</f>
        <v>0</v>
      </c>
    </row>
    <row r="112" spans="1:53" s="279" customFormat="1" ht="15" hidden="1" outlineLevel="1">
      <c r="A112" s="496"/>
      <c r="B112" s="320" t="s">
        <v>214</v>
      </c>
      <c r="C112" s="287" t="s">
        <v>163</v>
      </c>
      <c r="D112" s="291"/>
      <c r="E112" s="291"/>
      <c r="F112" s="291"/>
      <c r="G112" s="291"/>
      <c r="H112" s="291"/>
      <c r="I112" s="291"/>
      <c r="J112" s="291"/>
      <c r="K112" s="291"/>
      <c r="L112" s="291"/>
      <c r="M112" s="291"/>
      <c r="N112" s="291"/>
      <c r="O112" s="291"/>
      <c r="P112" s="291"/>
      <c r="Q112" s="291"/>
      <c r="R112" s="291"/>
      <c r="S112" s="291"/>
      <c r="T112" s="291"/>
      <c r="U112" s="291">
        <f>U111</f>
        <v>0</v>
      </c>
      <c r="V112" s="291"/>
      <c r="W112" s="291"/>
      <c r="X112" s="291"/>
      <c r="Y112" s="291"/>
      <c r="Z112" s="291"/>
      <c r="AA112" s="291"/>
      <c r="AB112" s="291"/>
      <c r="AC112" s="291"/>
      <c r="AD112" s="291"/>
      <c r="AE112" s="291"/>
      <c r="AF112" s="291"/>
      <c r="AG112" s="291"/>
      <c r="AH112" s="291"/>
      <c r="AI112" s="291"/>
      <c r="AJ112" s="291"/>
      <c r="AK112" s="291"/>
      <c r="AL112" s="291"/>
      <c r="AM112" s="406">
        <f>AM111</f>
        <v>0</v>
      </c>
      <c r="AN112" s="406">
        <f t="shared" ref="AN112:AY112" si="28">AN111</f>
        <v>0</v>
      </c>
      <c r="AO112" s="406">
        <f t="shared" si="28"/>
        <v>0</v>
      </c>
      <c r="AP112" s="406">
        <f t="shared" si="28"/>
        <v>0</v>
      </c>
      <c r="AQ112" s="406">
        <f t="shared" si="28"/>
        <v>0</v>
      </c>
      <c r="AR112" s="406">
        <f t="shared" si="28"/>
        <v>0</v>
      </c>
      <c r="AS112" s="406">
        <f t="shared" si="28"/>
        <v>0</v>
      </c>
      <c r="AT112" s="406">
        <f t="shared" si="28"/>
        <v>0</v>
      </c>
      <c r="AU112" s="406">
        <f t="shared" si="28"/>
        <v>0</v>
      </c>
      <c r="AV112" s="406">
        <f t="shared" si="28"/>
        <v>0</v>
      </c>
      <c r="AW112" s="406">
        <f t="shared" si="28"/>
        <v>0</v>
      </c>
      <c r="AX112" s="406">
        <f t="shared" si="28"/>
        <v>0</v>
      </c>
      <c r="AY112" s="406">
        <f t="shared" si="28"/>
        <v>0</v>
      </c>
      <c r="AZ112" s="406">
        <f>AZ111</f>
        <v>0</v>
      </c>
      <c r="BA112" s="492"/>
    </row>
    <row r="113" spans="1:53" s="279" customFormat="1" ht="15" hidden="1" outlineLevel="1">
      <c r="A113" s="496"/>
      <c r="B113" s="320"/>
      <c r="C113" s="287"/>
      <c r="D113" s="287"/>
      <c r="E113" s="287"/>
      <c r="F113" s="287"/>
      <c r="G113" s="287"/>
      <c r="H113" s="287"/>
      <c r="I113" s="287"/>
      <c r="J113" s="287"/>
      <c r="K113" s="287"/>
      <c r="L113" s="287"/>
      <c r="M113" s="287"/>
      <c r="N113" s="287"/>
      <c r="O113" s="287"/>
      <c r="P113" s="287"/>
      <c r="Q113" s="287"/>
      <c r="R113" s="287"/>
      <c r="S113" s="287"/>
      <c r="T113" s="287"/>
      <c r="U113" s="287"/>
      <c r="V113" s="287"/>
      <c r="W113" s="287"/>
      <c r="X113" s="287"/>
      <c r="Y113" s="287"/>
      <c r="Z113" s="287"/>
      <c r="AA113" s="287"/>
      <c r="AB113" s="287"/>
      <c r="AC113" s="287"/>
      <c r="AD113" s="287"/>
      <c r="AE113" s="287"/>
      <c r="AF113" s="287"/>
      <c r="AG113" s="287"/>
      <c r="AH113" s="287"/>
      <c r="AI113" s="287"/>
      <c r="AJ113" s="287"/>
      <c r="AK113" s="287"/>
      <c r="AL113" s="287"/>
      <c r="AM113" s="287"/>
      <c r="AN113" s="407"/>
      <c r="AO113" s="407"/>
      <c r="AP113" s="407"/>
      <c r="AQ113" s="407"/>
      <c r="AR113" s="407"/>
      <c r="AS113" s="411"/>
      <c r="AT113" s="411"/>
      <c r="AU113" s="411"/>
      <c r="AV113" s="411"/>
      <c r="AW113" s="411"/>
      <c r="AX113" s="411"/>
      <c r="AY113" s="411"/>
      <c r="AZ113" s="411"/>
      <c r="BA113" s="309"/>
    </row>
    <row r="114" spans="1:53" s="279" customFormat="1" ht="15" hidden="1" outlineLevel="1">
      <c r="A114" s="496">
        <v>30</v>
      </c>
      <c r="B114" s="320" t="s">
        <v>486</v>
      </c>
      <c r="C114" s="287" t="s">
        <v>25</v>
      </c>
      <c r="D114" s="291"/>
      <c r="E114" s="291"/>
      <c r="F114" s="291"/>
      <c r="G114" s="291"/>
      <c r="H114" s="291"/>
      <c r="I114" s="291"/>
      <c r="J114" s="291"/>
      <c r="K114" s="291"/>
      <c r="L114" s="291"/>
      <c r="M114" s="291"/>
      <c r="N114" s="291"/>
      <c r="O114" s="291"/>
      <c r="P114" s="291"/>
      <c r="Q114" s="291"/>
      <c r="R114" s="291"/>
      <c r="S114" s="291"/>
      <c r="T114" s="291"/>
      <c r="U114" s="291">
        <v>0</v>
      </c>
      <c r="V114" s="291"/>
      <c r="W114" s="291"/>
      <c r="X114" s="291"/>
      <c r="Y114" s="291"/>
      <c r="Z114" s="291"/>
      <c r="AA114" s="291"/>
      <c r="AB114" s="291"/>
      <c r="AC114" s="291"/>
      <c r="AD114" s="291"/>
      <c r="AE114" s="291"/>
      <c r="AF114" s="291"/>
      <c r="AG114" s="291"/>
      <c r="AH114" s="291"/>
      <c r="AI114" s="291"/>
      <c r="AJ114" s="291"/>
      <c r="AK114" s="291"/>
      <c r="AL114" s="291"/>
      <c r="AM114" s="405"/>
      <c r="AN114" s="405"/>
      <c r="AO114" s="405"/>
      <c r="AP114" s="405"/>
      <c r="AQ114" s="405"/>
      <c r="AR114" s="405"/>
      <c r="AS114" s="410"/>
      <c r="AT114" s="410"/>
      <c r="AU114" s="410"/>
      <c r="AV114" s="410"/>
      <c r="AW114" s="410"/>
      <c r="AX114" s="410"/>
      <c r="AY114" s="410"/>
      <c r="AZ114" s="410"/>
      <c r="BA114" s="292">
        <f>SUM(AM114:AZ114)</f>
        <v>0</v>
      </c>
    </row>
    <row r="115" spans="1:53" s="279" customFormat="1" ht="15" hidden="1" outlineLevel="1">
      <c r="A115" s="496"/>
      <c r="B115" s="320" t="s">
        <v>214</v>
      </c>
      <c r="C115" s="287" t="s">
        <v>163</v>
      </c>
      <c r="D115" s="291"/>
      <c r="E115" s="291"/>
      <c r="F115" s="291"/>
      <c r="G115" s="291"/>
      <c r="H115" s="291"/>
      <c r="I115" s="291"/>
      <c r="J115" s="291"/>
      <c r="K115" s="291"/>
      <c r="L115" s="291"/>
      <c r="M115" s="291"/>
      <c r="N115" s="291"/>
      <c r="O115" s="291"/>
      <c r="P115" s="291"/>
      <c r="Q115" s="291"/>
      <c r="R115" s="291"/>
      <c r="S115" s="291"/>
      <c r="T115" s="291"/>
      <c r="U115" s="291">
        <f>U114</f>
        <v>0</v>
      </c>
      <c r="V115" s="291"/>
      <c r="W115" s="291"/>
      <c r="X115" s="291"/>
      <c r="Y115" s="291"/>
      <c r="Z115" s="291"/>
      <c r="AA115" s="291"/>
      <c r="AB115" s="291"/>
      <c r="AC115" s="291"/>
      <c r="AD115" s="291"/>
      <c r="AE115" s="291"/>
      <c r="AF115" s="291"/>
      <c r="AG115" s="291"/>
      <c r="AH115" s="291"/>
      <c r="AI115" s="291"/>
      <c r="AJ115" s="291"/>
      <c r="AK115" s="291"/>
      <c r="AL115" s="291"/>
      <c r="AM115" s="406">
        <f>AM114</f>
        <v>0</v>
      </c>
      <c r="AN115" s="406">
        <f t="shared" ref="AN115:AZ115" si="29">AN114</f>
        <v>0</v>
      </c>
      <c r="AO115" s="406">
        <f t="shared" si="29"/>
        <v>0</v>
      </c>
      <c r="AP115" s="406">
        <f t="shared" si="29"/>
        <v>0</v>
      </c>
      <c r="AQ115" s="406">
        <f t="shared" si="29"/>
        <v>0</v>
      </c>
      <c r="AR115" s="406">
        <f t="shared" si="29"/>
        <v>0</v>
      </c>
      <c r="AS115" s="406">
        <f t="shared" si="29"/>
        <v>0</v>
      </c>
      <c r="AT115" s="406">
        <f t="shared" si="29"/>
        <v>0</v>
      </c>
      <c r="AU115" s="406">
        <f t="shared" si="29"/>
        <v>0</v>
      </c>
      <c r="AV115" s="406">
        <f t="shared" si="29"/>
        <v>0</v>
      </c>
      <c r="AW115" s="406">
        <f t="shared" si="29"/>
        <v>0</v>
      </c>
      <c r="AX115" s="406">
        <f t="shared" si="29"/>
        <v>0</v>
      </c>
      <c r="AY115" s="406">
        <f t="shared" si="29"/>
        <v>0</v>
      </c>
      <c r="AZ115" s="406">
        <f t="shared" si="29"/>
        <v>0</v>
      </c>
      <c r="BA115" s="492"/>
    </row>
    <row r="116" spans="1:53" s="279" customFormat="1" ht="15" hidden="1" outlineLevel="1">
      <c r="A116" s="496"/>
      <c r="B116" s="320"/>
      <c r="C116" s="287"/>
      <c r="D116" s="287"/>
      <c r="E116" s="287"/>
      <c r="F116" s="287"/>
      <c r="G116" s="287"/>
      <c r="H116" s="287"/>
      <c r="I116" s="287"/>
      <c r="J116" s="287"/>
      <c r="K116" s="287"/>
      <c r="L116" s="287"/>
      <c r="M116" s="287"/>
      <c r="N116" s="287"/>
      <c r="O116" s="287"/>
      <c r="P116" s="287"/>
      <c r="Q116" s="287"/>
      <c r="R116" s="287"/>
      <c r="S116" s="287"/>
      <c r="T116" s="287"/>
      <c r="U116" s="287"/>
      <c r="V116" s="287"/>
      <c r="W116" s="287"/>
      <c r="X116" s="287"/>
      <c r="Y116" s="287"/>
      <c r="Z116" s="287"/>
      <c r="AA116" s="287"/>
      <c r="AB116" s="287"/>
      <c r="AC116" s="287"/>
      <c r="AD116" s="287"/>
      <c r="AE116" s="287"/>
      <c r="AF116" s="287"/>
      <c r="AG116" s="287"/>
      <c r="AH116" s="287"/>
      <c r="AI116" s="287"/>
      <c r="AJ116" s="287"/>
      <c r="AK116" s="287"/>
      <c r="AL116" s="287"/>
      <c r="AM116" s="287"/>
      <c r="AN116" s="407"/>
      <c r="AO116" s="407"/>
      <c r="AP116" s="407"/>
      <c r="AQ116" s="407"/>
      <c r="AR116" s="407"/>
      <c r="AS116" s="411"/>
      <c r="AT116" s="411"/>
      <c r="AU116" s="411"/>
      <c r="AV116" s="411"/>
      <c r="AW116" s="411"/>
      <c r="AX116" s="411"/>
      <c r="AY116" s="411"/>
      <c r="AZ116" s="411"/>
      <c r="BA116" s="309"/>
    </row>
    <row r="117" spans="1:53" s="279" customFormat="1" ht="15.75" hidden="1" outlineLevel="1">
      <c r="A117" s="496"/>
      <c r="B117" s="284" t="s">
        <v>487</v>
      </c>
      <c r="C117" s="287"/>
      <c r="D117" s="287"/>
      <c r="E117" s="287"/>
      <c r="F117" s="287"/>
      <c r="G117" s="287"/>
      <c r="H117" s="287"/>
      <c r="I117" s="287"/>
      <c r="J117" s="287"/>
      <c r="K117" s="287"/>
      <c r="L117" s="287"/>
      <c r="M117" s="287"/>
      <c r="N117" s="287"/>
      <c r="O117" s="287"/>
      <c r="P117" s="287"/>
      <c r="Q117" s="287"/>
      <c r="R117" s="287"/>
      <c r="S117" s="287"/>
      <c r="T117" s="287"/>
      <c r="U117" s="287"/>
      <c r="V117" s="287"/>
      <c r="W117" s="287"/>
      <c r="X117" s="287"/>
      <c r="Y117" s="287"/>
      <c r="Z117" s="287"/>
      <c r="AA117" s="287"/>
      <c r="AB117" s="287"/>
      <c r="AC117" s="287"/>
      <c r="AD117" s="287"/>
      <c r="AE117" s="287"/>
      <c r="AF117" s="287"/>
      <c r="AG117" s="287"/>
      <c r="AH117" s="287"/>
      <c r="AI117" s="287"/>
      <c r="AJ117" s="287"/>
      <c r="AK117" s="287"/>
      <c r="AL117" s="287"/>
      <c r="AM117" s="287"/>
      <c r="AN117" s="407"/>
      <c r="AO117" s="407"/>
      <c r="AP117" s="407"/>
      <c r="AQ117" s="407"/>
      <c r="AR117" s="407"/>
      <c r="AS117" s="411"/>
      <c r="AT117" s="411"/>
      <c r="AU117" s="411"/>
      <c r="AV117" s="411"/>
      <c r="AW117" s="411"/>
      <c r="AX117" s="411"/>
      <c r="AY117" s="411"/>
      <c r="AZ117" s="411"/>
      <c r="BA117" s="309"/>
    </row>
    <row r="118" spans="1:53" s="279" customFormat="1" ht="15" hidden="1" outlineLevel="1">
      <c r="A118" s="496">
        <v>31</v>
      </c>
      <c r="B118" s="320" t="s">
        <v>488</v>
      </c>
      <c r="C118" s="287" t="s">
        <v>25</v>
      </c>
      <c r="D118" s="291"/>
      <c r="E118" s="291"/>
      <c r="F118" s="291"/>
      <c r="G118" s="291"/>
      <c r="H118" s="291"/>
      <c r="I118" s="291"/>
      <c r="J118" s="291"/>
      <c r="K118" s="291"/>
      <c r="L118" s="291"/>
      <c r="M118" s="291"/>
      <c r="N118" s="291"/>
      <c r="O118" s="291"/>
      <c r="P118" s="291"/>
      <c r="Q118" s="291"/>
      <c r="R118" s="291"/>
      <c r="S118" s="291"/>
      <c r="T118" s="291"/>
      <c r="U118" s="291">
        <v>0</v>
      </c>
      <c r="V118" s="291"/>
      <c r="W118" s="291"/>
      <c r="X118" s="291"/>
      <c r="Y118" s="291"/>
      <c r="Z118" s="291"/>
      <c r="AA118" s="291"/>
      <c r="AB118" s="291"/>
      <c r="AC118" s="291"/>
      <c r="AD118" s="291"/>
      <c r="AE118" s="291"/>
      <c r="AF118" s="291"/>
      <c r="AG118" s="291"/>
      <c r="AH118" s="291"/>
      <c r="AI118" s="291"/>
      <c r="AJ118" s="291"/>
      <c r="AK118" s="291"/>
      <c r="AL118" s="291"/>
      <c r="AM118" s="405"/>
      <c r="AN118" s="405"/>
      <c r="AO118" s="405"/>
      <c r="AP118" s="405"/>
      <c r="AQ118" s="405"/>
      <c r="AR118" s="405"/>
      <c r="AS118" s="410"/>
      <c r="AT118" s="410"/>
      <c r="AU118" s="410"/>
      <c r="AV118" s="410"/>
      <c r="AW118" s="410"/>
      <c r="AX118" s="410"/>
      <c r="AY118" s="410"/>
      <c r="AZ118" s="410"/>
      <c r="BA118" s="292">
        <f>SUM(AM118:AZ118)</f>
        <v>0</v>
      </c>
    </row>
    <row r="119" spans="1:53" s="279" customFormat="1" ht="15" hidden="1" outlineLevel="1">
      <c r="A119" s="496"/>
      <c r="B119" s="320" t="s">
        <v>214</v>
      </c>
      <c r="C119" s="287" t="s">
        <v>163</v>
      </c>
      <c r="D119" s="291"/>
      <c r="E119" s="291"/>
      <c r="F119" s="291"/>
      <c r="G119" s="291"/>
      <c r="H119" s="291"/>
      <c r="I119" s="291"/>
      <c r="J119" s="291"/>
      <c r="K119" s="291"/>
      <c r="L119" s="291"/>
      <c r="M119" s="291"/>
      <c r="N119" s="291"/>
      <c r="O119" s="291"/>
      <c r="P119" s="291"/>
      <c r="Q119" s="291"/>
      <c r="R119" s="291"/>
      <c r="S119" s="291"/>
      <c r="T119" s="291"/>
      <c r="U119" s="291">
        <f>U118</f>
        <v>0</v>
      </c>
      <c r="V119" s="291"/>
      <c r="W119" s="291"/>
      <c r="X119" s="291"/>
      <c r="Y119" s="291"/>
      <c r="Z119" s="291"/>
      <c r="AA119" s="291"/>
      <c r="AB119" s="291"/>
      <c r="AC119" s="291"/>
      <c r="AD119" s="291"/>
      <c r="AE119" s="291"/>
      <c r="AF119" s="291"/>
      <c r="AG119" s="291"/>
      <c r="AH119" s="291"/>
      <c r="AI119" s="291"/>
      <c r="AJ119" s="291"/>
      <c r="AK119" s="291"/>
      <c r="AL119" s="291"/>
      <c r="AM119" s="406">
        <f>AM118</f>
        <v>0</v>
      </c>
      <c r="AN119" s="406">
        <f t="shared" ref="AN119:AZ119" si="30">AN118</f>
        <v>0</v>
      </c>
      <c r="AO119" s="406">
        <f t="shared" si="30"/>
        <v>0</v>
      </c>
      <c r="AP119" s="406">
        <f t="shared" si="30"/>
        <v>0</v>
      </c>
      <c r="AQ119" s="406">
        <f t="shared" si="30"/>
        <v>0</v>
      </c>
      <c r="AR119" s="406">
        <f t="shared" si="30"/>
        <v>0</v>
      </c>
      <c r="AS119" s="406">
        <f t="shared" si="30"/>
        <v>0</v>
      </c>
      <c r="AT119" s="406">
        <f t="shared" si="30"/>
        <v>0</v>
      </c>
      <c r="AU119" s="406">
        <f t="shared" si="30"/>
        <v>0</v>
      </c>
      <c r="AV119" s="406">
        <f t="shared" si="30"/>
        <v>0</v>
      </c>
      <c r="AW119" s="406">
        <f t="shared" si="30"/>
        <v>0</v>
      </c>
      <c r="AX119" s="406">
        <f t="shared" si="30"/>
        <v>0</v>
      </c>
      <c r="AY119" s="406">
        <f t="shared" si="30"/>
        <v>0</v>
      </c>
      <c r="AZ119" s="406">
        <f t="shared" si="30"/>
        <v>0</v>
      </c>
      <c r="BA119" s="492"/>
    </row>
    <row r="120" spans="1:53" s="279" customFormat="1" ht="15" hidden="1" outlineLevel="1">
      <c r="A120" s="496"/>
      <c r="B120" s="320"/>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287"/>
      <c r="AF120" s="287"/>
      <c r="AG120" s="287"/>
      <c r="AH120" s="287"/>
      <c r="AI120" s="287"/>
      <c r="AJ120" s="287"/>
      <c r="AK120" s="287"/>
      <c r="AL120" s="287"/>
      <c r="AM120" s="407"/>
      <c r="AN120" s="407"/>
      <c r="AO120" s="407"/>
      <c r="AP120" s="407"/>
      <c r="AQ120" s="407"/>
      <c r="AR120" s="407"/>
      <c r="AS120" s="411"/>
      <c r="AT120" s="411"/>
      <c r="AU120" s="411"/>
      <c r="AV120" s="411"/>
      <c r="AW120" s="411"/>
      <c r="AX120" s="411"/>
      <c r="AY120" s="411"/>
      <c r="AZ120" s="411"/>
      <c r="BA120" s="309"/>
    </row>
    <row r="121" spans="1:53" s="279" customFormat="1" ht="15" hidden="1" outlineLevel="1">
      <c r="A121" s="496">
        <v>32</v>
      </c>
      <c r="B121" s="320" t="s">
        <v>489</v>
      </c>
      <c r="C121" s="287" t="s">
        <v>25</v>
      </c>
      <c r="D121" s="291"/>
      <c r="E121" s="291"/>
      <c r="F121" s="291"/>
      <c r="G121" s="291"/>
      <c r="H121" s="291"/>
      <c r="I121" s="291"/>
      <c r="J121" s="291"/>
      <c r="K121" s="291"/>
      <c r="L121" s="291"/>
      <c r="M121" s="291"/>
      <c r="N121" s="291"/>
      <c r="O121" s="291"/>
      <c r="P121" s="291"/>
      <c r="Q121" s="291"/>
      <c r="R121" s="291"/>
      <c r="S121" s="291"/>
      <c r="T121" s="291"/>
      <c r="U121" s="291">
        <v>0</v>
      </c>
      <c r="V121" s="291"/>
      <c r="W121" s="291"/>
      <c r="X121" s="291"/>
      <c r="Y121" s="291"/>
      <c r="Z121" s="291"/>
      <c r="AA121" s="291"/>
      <c r="AB121" s="291"/>
      <c r="AC121" s="291"/>
      <c r="AD121" s="291"/>
      <c r="AE121" s="291"/>
      <c r="AF121" s="291"/>
      <c r="AG121" s="291"/>
      <c r="AH121" s="291"/>
      <c r="AI121" s="291"/>
      <c r="AJ121" s="291"/>
      <c r="AK121" s="291"/>
      <c r="AL121" s="291"/>
      <c r="AM121" s="405"/>
      <c r="AN121" s="405"/>
      <c r="AO121" s="405"/>
      <c r="AP121" s="405"/>
      <c r="AQ121" s="405"/>
      <c r="AR121" s="405"/>
      <c r="AS121" s="410"/>
      <c r="AT121" s="410"/>
      <c r="AU121" s="410"/>
      <c r="AV121" s="410"/>
      <c r="AW121" s="410"/>
      <c r="AX121" s="410"/>
      <c r="AY121" s="410"/>
      <c r="AZ121" s="410"/>
      <c r="BA121" s="292">
        <f>SUM(AM121:AZ121)</f>
        <v>0</v>
      </c>
    </row>
    <row r="122" spans="1:53" s="279" customFormat="1" ht="15" hidden="1" outlineLevel="1">
      <c r="A122" s="496"/>
      <c r="B122" s="320" t="s">
        <v>214</v>
      </c>
      <c r="C122" s="287" t="s">
        <v>163</v>
      </c>
      <c r="D122" s="291"/>
      <c r="E122" s="291"/>
      <c r="F122" s="291"/>
      <c r="G122" s="291"/>
      <c r="H122" s="291"/>
      <c r="I122" s="291"/>
      <c r="J122" s="291"/>
      <c r="K122" s="291"/>
      <c r="L122" s="291"/>
      <c r="M122" s="291"/>
      <c r="N122" s="291"/>
      <c r="O122" s="291"/>
      <c r="P122" s="291"/>
      <c r="Q122" s="291"/>
      <c r="R122" s="291"/>
      <c r="S122" s="291"/>
      <c r="T122" s="291"/>
      <c r="U122" s="291">
        <f>U121</f>
        <v>0</v>
      </c>
      <c r="V122" s="291"/>
      <c r="W122" s="291"/>
      <c r="X122" s="291"/>
      <c r="Y122" s="291"/>
      <c r="Z122" s="291"/>
      <c r="AA122" s="291"/>
      <c r="AB122" s="291"/>
      <c r="AC122" s="291"/>
      <c r="AD122" s="291"/>
      <c r="AE122" s="291"/>
      <c r="AF122" s="291"/>
      <c r="AG122" s="291"/>
      <c r="AH122" s="291"/>
      <c r="AI122" s="291"/>
      <c r="AJ122" s="291"/>
      <c r="AK122" s="291"/>
      <c r="AL122" s="291"/>
      <c r="AM122" s="406">
        <f>AM121</f>
        <v>0</v>
      </c>
      <c r="AN122" s="406">
        <f t="shared" ref="AN122:AZ122" si="31">AN121</f>
        <v>0</v>
      </c>
      <c r="AO122" s="406">
        <f t="shared" si="31"/>
        <v>0</v>
      </c>
      <c r="AP122" s="406">
        <f t="shared" si="31"/>
        <v>0</v>
      </c>
      <c r="AQ122" s="406">
        <f t="shared" si="31"/>
        <v>0</v>
      </c>
      <c r="AR122" s="406">
        <f t="shared" si="31"/>
        <v>0</v>
      </c>
      <c r="AS122" s="406">
        <f t="shared" si="31"/>
        <v>0</v>
      </c>
      <c r="AT122" s="406">
        <f t="shared" si="31"/>
        <v>0</v>
      </c>
      <c r="AU122" s="406">
        <f t="shared" si="31"/>
        <v>0</v>
      </c>
      <c r="AV122" s="406">
        <f t="shared" si="31"/>
        <v>0</v>
      </c>
      <c r="AW122" s="406">
        <f t="shared" si="31"/>
        <v>0</v>
      </c>
      <c r="AX122" s="406">
        <f t="shared" si="31"/>
        <v>0</v>
      </c>
      <c r="AY122" s="406">
        <f t="shared" si="31"/>
        <v>0</v>
      </c>
      <c r="AZ122" s="406">
        <f t="shared" si="31"/>
        <v>0</v>
      </c>
      <c r="BA122" s="492"/>
    </row>
    <row r="123" spans="1:53" s="279" customFormat="1" ht="15" hidden="1" outlineLevel="1">
      <c r="A123" s="496"/>
      <c r="B123" s="320"/>
      <c r="C123" s="287"/>
      <c r="D123" s="287"/>
      <c r="E123" s="287"/>
      <c r="F123" s="287"/>
      <c r="G123" s="287"/>
      <c r="H123" s="287"/>
      <c r="I123" s="287"/>
      <c r="J123" s="287"/>
      <c r="K123" s="287"/>
      <c r="L123" s="287"/>
      <c r="M123" s="287"/>
      <c r="N123" s="287"/>
      <c r="O123" s="287"/>
      <c r="P123" s="287"/>
      <c r="Q123" s="287"/>
      <c r="R123" s="287"/>
      <c r="S123" s="287"/>
      <c r="T123" s="287"/>
      <c r="U123" s="287"/>
      <c r="V123" s="287"/>
      <c r="W123" s="287"/>
      <c r="X123" s="287"/>
      <c r="Y123" s="287"/>
      <c r="Z123" s="287"/>
      <c r="AA123" s="287"/>
      <c r="AB123" s="287"/>
      <c r="AC123" s="287"/>
      <c r="AD123" s="287"/>
      <c r="AE123" s="287"/>
      <c r="AF123" s="287"/>
      <c r="AG123" s="287"/>
      <c r="AH123" s="287"/>
      <c r="AI123" s="287"/>
      <c r="AJ123" s="287"/>
      <c r="AK123" s="287"/>
      <c r="AL123" s="287"/>
      <c r="AM123" s="407"/>
      <c r="AN123" s="407"/>
      <c r="AO123" s="407"/>
      <c r="AP123" s="407"/>
      <c r="AQ123" s="407"/>
      <c r="AR123" s="407"/>
      <c r="AS123" s="411"/>
      <c r="AT123" s="411"/>
      <c r="AU123" s="411"/>
      <c r="AV123" s="411"/>
      <c r="AW123" s="411"/>
      <c r="AX123" s="411"/>
      <c r="AY123" s="411"/>
      <c r="AZ123" s="411"/>
      <c r="BA123" s="309"/>
    </row>
    <row r="124" spans="1:53" s="279" customFormat="1" ht="15" hidden="1" outlineLevel="1">
      <c r="A124" s="496">
        <v>33</v>
      </c>
      <c r="B124" s="320" t="s">
        <v>490</v>
      </c>
      <c r="C124" s="287" t="s">
        <v>25</v>
      </c>
      <c r="D124" s="291"/>
      <c r="E124" s="291"/>
      <c r="F124" s="291"/>
      <c r="G124" s="291"/>
      <c r="H124" s="291"/>
      <c r="I124" s="291"/>
      <c r="J124" s="291"/>
      <c r="K124" s="291"/>
      <c r="L124" s="291"/>
      <c r="M124" s="291"/>
      <c r="N124" s="291"/>
      <c r="O124" s="291"/>
      <c r="P124" s="291"/>
      <c r="Q124" s="291"/>
      <c r="R124" s="291"/>
      <c r="S124" s="291"/>
      <c r="T124" s="291"/>
      <c r="U124" s="291">
        <v>12</v>
      </c>
      <c r="V124" s="291"/>
      <c r="W124" s="291"/>
      <c r="X124" s="291"/>
      <c r="Y124" s="291"/>
      <c r="Z124" s="291"/>
      <c r="AA124" s="291"/>
      <c r="AB124" s="291"/>
      <c r="AC124" s="291"/>
      <c r="AD124" s="291"/>
      <c r="AE124" s="291"/>
      <c r="AF124" s="291"/>
      <c r="AG124" s="291"/>
      <c r="AH124" s="291"/>
      <c r="AI124" s="291"/>
      <c r="AJ124" s="291"/>
      <c r="AK124" s="291"/>
      <c r="AL124" s="291"/>
      <c r="AM124" s="405"/>
      <c r="AN124" s="405"/>
      <c r="AO124" s="405"/>
      <c r="AP124" s="405"/>
      <c r="AQ124" s="405"/>
      <c r="AR124" s="405"/>
      <c r="AS124" s="410"/>
      <c r="AT124" s="410"/>
      <c r="AU124" s="410"/>
      <c r="AV124" s="410"/>
      <c r="AW124" s="410"/>
      <c r="AX124" s="410"/>
      <c r="AY124" s="410"/>
      <c r="AZ124" s="410"/>
      <c r="BA124" s="292">
        <f>SUM(AM124:AZ124)</f>
        <v>0</v>
      </c>
    </row>
    <row r="125" spans="1:53" s="279" customFormat="1" ht="15" hidden="1" outlineLevel="1">
      <c r="A125" s="496"/>
      <c r="B125" s="320" t="s">
        <v>214</v>
      </c>
      <c r="C125" s="287" t="s">
        <v>163</v>
      </c>
      <c r="D125" s="291"/>
      <c r="E125" s="291"/>
      <c r="F125" s="291"/>
      <c r="G125" s="291"/>
      <c r="H125" s="291"/>
      <c r="I125" s="291"/>
      <c r="J125" s="291"/>
      <c r="K125" s="291"/>
      <c r="L125" s="291"/>
      <c r="M125" s="291"/>
      <c r="N125" s="291"/>
      <c r="O125" s="291"/>
      <c r="P125" s="291"/>
      <c r="Q125" s="291"/>
      <c r="R125" s="291"/>
      <c r="S125" s="291"/>
      <c r="T125" s="291"/>
      <c r="U125" s="291">
        <f>U124</f>
        <v>12</v>
      </c>
      <c r="V125" s="291"/>
      <c r="W125" s="291"/>
      <c r="X125" s="291"/>
      <c r="Y125" s="291"/>
      <c r="Z125" s="291"/>
      <c r="AA125" s="291"/>
      <c r="AB125" s="291"/>
      <c r="AC125" s="291"/>
      <c r="AD125" s="291"/>
      <c r="AE125" s="291"/>
      <c r="AF125" s="291"/>
      <c r="AG125" s="291"/>
      <c r="AH125" s="291"/>
      <c r="AI125" s="291"/>
      <c r="AJ125" s="291"/>
      <c r="AK125" s="291"/>
      <c r="AL125" s="291"/>
      <c r="AM125" s="406">
        <f>AM124</f>
        <v>0</v>
      </c>
      <c r="AN125" s="406">
        <f t="shared" ref="AN125:AZ125" si="32">AN124</f>
        <v>0</v>
      </c>
      <c r="AO125" s="406">
        <f t="shared" si="32"/>
        <v>0</v>
      </c>
      <c r="AP125" s="406">
        <f t="shared" si="32"/>
        <v>0</v>
      </c>
      <c r="AQ125" s="406">
        <f t="shared" si="32"/>
        <v>0</v>
      </c>
      <c r="AR125" s="406">
        <f t="shared" si="32"/>
        <v>0</v>
      </c>
      <c r="AS125" s="406">
        <f t="shared" si="32"/>
        <v>0</v>
      </c>
      <c r="AT125" s="406">
        <f t="shared" si="32"/>
        <v>0</v>
      </c>
      <c r="AU125" s="406">
        <f t="shared" si="32"/>
        <v>0</v>
      </c>
      <c r="AV125" s="406">
        <f t="shared" si="32"/>
        <v>0</v>
      </c>
      <c r="AW125" s="406">
        <f t="shared" si="32"/>
        <v>0</v>
      </c>
      <c r="AX125" s="406">
        <f t="shared" si="32"/>
        <v>0</v>
      </c>
      <c r="AY125" s="406">
        <f t="shared" si="32"/>
        <v>0</v>
      </c>
      <c r="AZ125" s="406">
        <f t="shared" si="32"/>
        <v>0</v>
      </c>
      <c r="BA125" s="492"/>
    </row>
    <row r="126" spans="1:53" s="279" customFormat="1" ht="15" hidden="1" outlineLevel="1">
      <c r="A126" s="496"/>
      <c r="B126" s="311"/>
      <c r="C126" s="321"/>
      <c r="D126" s="322"/>
      <c r="E126" s="322"/>
      <c r="F126" s="322"/>
      <c r="G126" s="322"/>
      <c r="H126" s="322"/>
      <c r="I126" s="322"/>
      <c r="J126" s="322"/>
      <c r="K126" s="322"/>
      <c r="L126" s="322"/>
      <c r="M126" s="322"/>
      <c r="N126" s="322"/>
      <c r="O126" s="322"/>
      <c r="P126" s="322"/>
      <c r="Q126" s="322"/>
      <c r="R126" s="322"/>
      <c r="S126" s="322"/>
      <c r="T126" s="322"/>
      <c r="U126" s="322"/>
      <c r="V126" s="322"/>
      <c r="W126" s="322"/>
      <c r="X126" s="322"/>
      <c r="Y126" s="322"/>
      <c r="Z126" s="322"/>
      <c r="AA126" s="322"/>
      <c r="AB126" s="322"/>
      <c r="AC126" s="322"/>
      <c r="AD126" s="322"/>
      <c r="AE126" s="322"/>
      <c r="AF126" s="287"/>
      <c r="AG126" s="287"/>
      <c r="AH126" s="287"/>
      <c r="AI126" s="287"/>
      <c r="AJ126" s="287"/>
      <c r="AK126" s="287"/>
      <c r="AL126" s="287"/>
      <c r="AM126" s="407"/>
      <c r="AN126" s="407"/>
      <c r="AO126" s="407"/>
      <c r="AP126" s="407"/>
      <c r="AQ126" s="407"/>
      <c r="AR126" s="407"/>
      <c r="AS126" s="407"/>
      <c r="AT126" s="407"/>
      <c r="AU126" s="407"/>
      <c r="AV126" s="407"/>
      <c r="AW126" s="407"/>
      <c r="AX126" s="407"/>
      <c r="AY126" s="407"/>
      <c r="AZ126" s="407"/>
      <c r="BA126" s="302"/>
    </row>
    <row r="127" spans="1:53" s="279" customFormat="1" ht="15.75" collapsed="1">
      <c r="A127" s="496"/>
      <c r="B127" s="323" t="s">
        <v>237</v>
      </c>
      <c r="C127" s="324"/>
      <c r="D127" s="324">
        <f>SUM(D22:D125)</f>
        <v>0</v>
      </c>
      <c r="E127" s="324"/>
      <c r="F127" s="324"/>
      <c r="G127" s="324"/>
      <c r="H127" s="324"/>
      <c r="I127" s="324"/>
      <c r="J127" s="324"/>
      <c r="K127" s="324"/>
      <c r="L127" s="324"/>
      <c r="M127" s="324"/>
      <c r="N127" s="324"/>
      <c r="O127" s="324"/>
      <c r="P127" s="324"/>
      <c r="Q127" s="324"/>
      <c r="R127" s="324"/>
      <c r="S127" s="324"/>
      <c r="T127" s="324"/>
      <c r="U127" s="324"/>
      <c r="V127" s="324">
        <f>SUM(V22:V125)</f>
        <v>0</v>
      </c>
      <c r="W127" s="324"/>
      <c r="X127" s="324"/>
      <c r="Y127" s="324"/>
      <c r="Z127" s="324"/>
      <c r="AA127" s="324"/>
      <c r="AB127" s="324"/>
      <c r="AC127" s="324"/>
      <c r="AD127" s="324"/>
      <c r="AE127" s="324"/>
      <c r="AF127" s="325"/>
      <c r="AG127" s="325"/>
      <c r="AH127" s="325"/>
      <c r="AI127" s="325"/>
      <c r="AJ127" s="325"/>
      <c r="AK127" s="325"/>
      <c r="AL127" s="325"/>
      <c r="AM127" s="325">
        <f>IF(AM21="kWh",SUMPRODUCT(D22:D125,AM22:AM125))</f>
        <v>0</v>
      </c>
      <c r="AN127" s="325">
        <f>IF(AN21="kWh",SUMPRODUCT(D22:D125,AN22:AN125))</f>
        <v>0</v>
      </c>
      <c r="AO127" s="325">
        <f>IF(AO21="kW",SUMPRODUCT(U22:U125,V22:V125,AO22:AO125),SUMPRODUCT(D22:D125,AO22:AO125))</f>
        <v>0</v>
      </c>
      <c r="AP127" s="325">
        <f>IF(AP21="kW",SUMPRODUCT(U22:U125,V22:V125,AP22:AP125),SUMPRODUCT(D22:D125,AP22:AP125))</f>
        <v>0</v>
      </c>
      <c r="AQ127" s="325">
        <f>IF(AQ21="kW",SUMPRODUCT(U22:U125,V22:V125,AQ22:AQ125),SUMPRODUCT(D22:D125,AQ22:AQ125))</f>
        <v>0</v>
      </c>
      <c r="AR127" s="325">
        <f>IF(AR21="kW",SUMPRODUCT(U22:U125,V22:V125,AR22:AR125),SUMPRODUCT(D22:D125,AR22:AR125))</f>
        <v>0</v>
      </c>
      <c r="AS127" s="325">
        <f>IF(AS21="kW",SUMPRODUCT(U22:U125,V22:V125,AS22:AS125),SUMPRODUCT(D22:D125,AS22:AS125))</f>
        <v>0</v>
      </c>
      <c r="AT127" s="325">
        <f>IF(AT21="kW",SUMPRODUCT(U22:U125,V22:V125,AT22:AT125),SUMPRODUCT(D22:D125,AT22:AT125))</f>
        <v>0</v>
      </c>
      <c r="AU127" s="325">
        <f>IF(AU21="kW",SUMPRODUCT(U22:U125,V22:V125,AU22:AU125),SUMPRODUCT(D22:D125,AU22:AU125))</f>
        <v>0</v>
      </c>
      <c r="AV127" s="325">
        <f>IF(AV21="kW",SUMPRODUCT(U22:U125,V22:V125,AV22:AV125),SUMPRODUCT(D22:D125,AV22:AV125))</f>
        <v>0</v>
      </c>
      <c r="AW127" s="325">
        <f>IF(AW21="kW",SUMPRODUCT(U22:U125,V22:V125,AW22:AW125),SUMPRODUCT(D22:D125,AW22:AW125))</f>
        <v>0</v>
      </c>
      <c r="AX127" s="325">
        <f>IF(AX21="kW",SUMPRODUCT(U22:U125,V22:V125,AX22:AX125),SUMPRODUCT(D22:D125,AX22:AX125))</f>
        <v>0</v>
      </c>
      <c r="AY127" s="325">
        <f>IF(AY21="kW",SUMPRODUCT(U22:U125,V22:V125,AY22:AY125),SUMPRODUCT(D22:D125,AY22:AY125))</f>
        <v>0</v>
      </c>
      <c r="AZ127" s="325">
        <f>IF(AZ21="kW",SUMPRODUCT(U22:U125,V22:V125,AZ22:AZ125),SUMPRODUCT(D22:D125,AZ22:AZ125))</f>
        <v>0</v>
      </c>
      <c r="BA127" s="326"/>
    </row>
    <row r="128" spans="1:53" s="279" customFormat="1" ht="15.75">
      <c r="A128" s="496"/>
      <c r="B128" s="327" t="s">
        <v>238</v>
      </c>
      <c r="C128" s="324"/>
      <c r="D128" s="324"/>
      <c r="E128" s="324"/>
      <c r="F128" s="324"/>
      <c r="G128" s="324"/>
      <c r="H128" s="324"/>
      <c r="I128" s="324"/>
      <c r="J128" s="324"/>
      <c r="K128" s="324"/>
      <c r="L128" s="324"/>
      <c r="M128" s="324"/>
      <c r="N128" s="324"/>
      <c r="O128" s="324"/>
      <c r="P128" s="324"/>
      <c r="Q128" s="324"/>
      <c r="R128" s="324"/>
      <c r="S128" s="324"/>
      <c r="T128" s="324"/>
      <c r="U128" s="324"/>
      <c r="V128" s="324"/>
      <c r="W128" s="324"/>
      <c r="X128" s="324"/>
      <c r="Y128" s="324"/>
      <c r="Z128" s="324"/>
      <c r="AA128" s="324"/>
      <c r="AB128" s="324"/>
      <c r="AC128" s="324"/>
      <c r="AD128" s="324"/>
      <c r="AE128" s="324"/>
      <c r="AF128" s="324"/>
      <c r="AG128" s="324"/>
      <c r="AH128" s="324"/>
      <c r="AI128" s="324"/>
      <c r="AJ128" s="324"/>
      <c r="AK128" s="324"/>
      <c r="AL128" s="324"/>
      <c r="AM128" s="324">
        <f>HLOOKUP(AM20,'2. LRAMVA Threshold'!$B$42:$Q$53,3,FALSE)</f>
        <v>0</v>
      </c>
      <c r="AN128" s="324">
        <f>HLOOKUP(AN20,'2. LRAMVA Threshold'!$B$42:$Q$53,3,FALSE)</f>
        <v>0</v>
      </c>
      <c r="AO128" s="324">
        <f>HLOOKUP(AO20,'2. LRAMVA Threshold'!$B$42:$Q$53,3,FALSE)</f>
        <v>0</v>
      </c>
      <c r="AP128" s="324">
        <f>HLOOKUP(AP20,'2. LRAMVA Threshold'!$B$42:$Q$53,3,FALSE)</f>
        <v>0</v>
      </c>
      <c r="AQ128" s="324">
        <f>HLOOKUP(AQ20,'2. LRAMVA Threshold'!$B$42:$Q$53,3,FALSE)</f>
        <v>0</v>
      </c>
      <c r="AR128" s="324">
        <f>HLOOKUP(AR20,'2. LRAMVA Threshold'!$B$42:$Q$53,3,FALSE)</f>
        <v>0</v>
      </c>
      <c r="AS128" s="324">
        <f>HLOOKUP(AS20,'2. LRAMVA Threshold'!$B$42:$Q$53,3,FALSE)</f>
        <v>0</v>
      </c>
      <c r="AT128" s="324">
        <f>HLOOKUP(AT20,'2. LRAMVA Threshold'!$B$42:$Q$53,3,FALSE)</f>
        <v>0</v>
      </c>
      <c r="AU128" s="324">
        <f>HLOOKUP(AU20,'2. LRAMVA Threshold'!$B$42:$Q$53,3,FALSE)</f>
        <v>0</v>
      </c>
      <c r="AV128" s="324">
        <f>HLOOKUP(AV20,'2. LRAMVA Threshold'!$B$42:$Q$53,3,FALSE)</f>
        <v>0</v>
      </c>
      <c r="AW128" s="324">
        <f>HLOOKUP(AW20,'2. LRAMVA Threshold'!$B$42:$Q$53,3,FALSE)</f>
        <v>0</v>
      </c>
      <c r="AX128" s="324">
        <f>HLOOKUP(AX20,'2. LRAMVA Threshold'!$B$42:$Q$53,3,FALSE)</f>
        <v>0</v>
      </c>
      <c r="AY128" s="324">
        <f>HLOOKUP(AY20,'2. LRAMVA Threshold'!$B$42:$Q$53,3,FALSE)</f>
        <v>0</v>
      </c>
      <c r="AZ128" s="324">
        <f>HLOOKUP(AZ20,'2. LRAMVA Threshold'!$B$42:$Q$53,3,FALSE)</f>
        <v>0</v>
      </c>
      <c r="BA128" s="328"/>
    </row>
    <row r="129" spans="1:54" s="299" customFormat="1" ht="15">
      <c r="A129" s="498"/>
      <c r="B129" s="320"/>
      <c r="C129" s="329"/>
      <c r="D129" s="330"/>
      <c r="E129" s="330"/>
      <c r="F129" s="330"/>
      <c r="G129" s="330"/>
      <c r="H129" s="330"/>
      <c r="I129" s="330"/>
      <c r="J129" s="330"/>
      <c r="K129" s="330"/>
      <c r="L129" s="330"/>
      <c r="M129" s="330"/>
      <c r="N129" s="330"/>
      <c r="O129" s="330"/>
      <c r="P129" s="330"/>
      <c r="Q129" s="330"/>
      <c r="R129" s="330"/>
      <c r="S129" s="330"/>
      <c r="T129" s="330"/>
      <c r="U129" s="330"/>
      <c r="V129" s="331"/>
      <c r="W129" s="330"/>
      <c r="X129" s="330"/>
      <c r="Y129" s="330"/>
      <c r="Z129" s="332"/>
      <c r="AA129" s="332"/>
      <c r="AB129" s="332"/>
      <c r="AC129" s="332"/>
      <c r="AD129" s="330"/>
      <c r="AE129" s="330"/>
      <c r="AF129" s="330"/>
      <c r="AG129" s="330"/>
      <c r="AH129" s="330"/>
      <c r="AI129" s="330"/>
      <c r="AJ129" s="330"/>
      <c r="AK129" s="330"/>
      <c r="AL129" s="330"/>
      <c r="AM129" s="296"/>
      <c r="AN129" s="296"/>
      <c r="AO129" s="296"/>
      <c r="AP129" s="296"/>
      <c r="AQ129" s="296"/>
      <c r="AR129" s="296"/>
      <c r="AS129" s="296"/>
      <c r="AT129" s="296"/>
      <c r="AU129" s="296"/>
      <c r="AV129" s="296"/>
      <c r="AW129" s="296"/>
      <c r="AX129" s="296"/>
      <c r="AY129" s="296"/>
      <c r="AZ129" s="296"/>
      <c r="BA129" s="333"/>
    </row>
    <row r="130" spans="1:54" s="340" customFormat="1" ht="15">
      <c r="A130" s="495"/>
      <c r="B130" s="320" t="s">
        <v>164</v>
      </c>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c r="Z130" s="334"/>
      <c r="AA130" s="335"/>
      <c r="AB130" s="335"/>
      <c r="AC130" s="335"/>
      <c r="AD130" s="336"/>
      <c r="AE130" s="336"/>
      <c r="AF130" s="336"/>
      <c r="AG130" s="336"/>
      <c r="AH130" s="336"/>
      <c r="AI130" s="336"/>
      <c r="AJ130" s="336"/>
      <c r="AK130" s="336"/>
      <c r="AL130" s="336"/>
      <c r="AM130" s="802">
        <f>HLOOKUP(AM$20,'3.  Distribution Rates'!$C$122:$P$133,3,FALSE)</f>
        <v>0</v>
      </c>
      <c r="AN130" s="802">
        <f>HLOOKUP(AN$20,'3.  Distribution Rates'!$C$122:$P$133,3,FALSE)</f>
        <v>0</v>
      </c>
      <c r="AO130" s="337">
        <f>HLOOKUP(AO$20,'3.  Distribution Rates'!$C$122:$P$133,3,FALSE)</f>
        <v>0</v>
      </c>
      <c r="AP130" s="337">
        <f>HLOOKUP(AP$20,'3.  Distribution Rates'!$C$122:$P$133,3,FALSE)</f>
        <v>0</v>
      </c>
      <c r="AQ130" s="337">
        <f>HLOOKUP(AQ$20,'3.  Distribution Rates'!$C$122:$P$133,3,FALSE)</f>
        <v>0</v>
      </c>
      <c r="AR130" s="337">
        <f>HLOOKUP(AR$20,'3.  Distribution Rates'!$C$122:$P$133,3,FALSE)</f>
        <v>0</v>
      </c>
      <c r="AS130" s="337">
        <f>HLOOKUP(AS$20,'3.  Distribution Rates'!$C$122:$P$133,3,FALSE)</f>
        <v>0</v>
      </c>
      <c r="AT130" s="337">
        <f>HLOOKUP(AT$20,'3.  Distribution Rates'!$C$122:$P$133,3,FALSE)</f>
        <v>0</v>
      </c>
      <c r="AU130" s="337">
        <f>HLOOKUP(AU$20,'3.  Distribution Rates'!$C$122:$P$133,3,FALSE)</f>
        <v>0</v>
      </c>
      <c r="AV130" s="337">
        <f>HLOOKUP(AV$20,'3.  Distribution Rates'!$C$122:$P$133,3,FALSE)</f>
        <v>0</v>
      </c>
      <c r="AW130" s="337">
        <f>HLOOKUP(AW$20,'3.  Distribution Rates'!$C$122:$P$133,3,FALSE)</f>
        <v>0</v>
      </c>
      <c r="AX130" s="337">
        <f>HLOOKUP(AX$20,'3.  Distribution Rates'!$C$122:$P$133,3,FALSE)</f>
        <v>0</v>
      </c>
      <c r="AY130" s="337">
        <f>HLOOKUP(AY$20,'3.  Distribution Rates'!$C$122:$P$133,3,FALSE)</f>
        <v>0</v>
      </c>
      <c r="AZ130" s="337">
        <f>HLOOKUP(AZ$20,'3.  Distribution Rates'!$C$122:$P$133,3,FALSE)</f>
        <v>0</v>
      </c>
      <c r="BA130" s="338"/>
      <c r="BB130" s="339"/>
    </row>
    <row r="131" spans="1:54" s="299" customFormat="1" ht="15.75">
      <c r="A131" s="498"/>
      <c r="B131" s="294" t="s">
        <v>252</v>
      </c>
      <c r="C131" s="341"/>
      <c r="D131" s="332"/>
      <c r="E131" s="330"/>
      <c r="F131" s="330"/>
      <c r="G131" s="330"/>
      <c r="H131" s="330"/>
      <c r="I131" s="330"/>
      <c r="J131" s="330"/>
      <c r="K131" s="330"/>
      <c r="L131" s="330"/>
      <c r="M131" s="330"/>
      <c r="N131" s="330"/>
      <c r="O131" s="330"/>
      <c r="P131" s="330"/>
      <c r="Q131" s="330"/>
      <c r="R131" s="330"/>
      <c r="S131" s="330"/>
      <c r="T131" s="330"/>
      <c r="U131" s="330"/>
      <c r="V131" s="296"/>
      <c r="W131" s="330"/>
      <c r="X131" s="330"/>
      <c r="Y131" s="330"/>
      <c r="Z131" s="332"/>
      <c r="AA131" s="332"/>
      <c r="AB131" s="332"/>
      <c r="AC131" s="332"/>
      <c r="AD131" s="330"/>
      <c r="AE131" s="330"/>
      <c r="AF131" s="330"/>
      <c r="AG131" s="330"/>
      <c r="AH131" s="330"/>
      <c r="AI131" s="330"/>
      <c r="AJ131" s="330"/>
      <c r="AK131" s="330"/>
      <c r="AL131" s="330"/>
      <c r="AM131" s="342">
        <f t="shared" ref="AM131:AR131" si="33">AM127*AM130</f>
        <v>0</v>
      </c>
      <c r="AN131" s="342">
        <f t="shared" si="33"/>
        <v>0</v>
      </c>
      <c r="AO131" s="343">
        <f t="shared" si="33"/>
        <v>0</v>
      </c>
      <c r="AP131" s="343">
        <f t="shared" si="33"/>
        <v>0</v>
      </c>
      <c r="AQ131" s="343">
        <f t="shared" si="33"/>
        <v>0</v>
      </c>
      <c r="AR131" s="343">
        <f t="shared" si="33"/>
        <v>0</v>
      </c>
      <c r="AS131" s="343">
        <f>AS127*AS130</f>
        <v>0</v>
      </c>
      <c r="AT131" s="343">
        <f t="shared" ref="AT131:AZ131" si="34">AT127*AT130</f>
        <v>0</v>
      </c>
      <c r="AU131" s="343">
        <f t="shared" si="34"/>
        <v>0</v>
      </c>
      <c r="AV131" s="343">
        <f t="shared" si="34"/>
        <v>0</v>
      </c>
      <c r="AW131" s="343">
        <f t="shared" si="34"/>
        <v>0</v>
      </c>
      <c r="AX131" s="343">
        <f t="shared" si="34"/>
        <v>0</v>
      </c>
      <c r="AY131" s="343">
        <f t="shared" si="34"/>
        <v>0</v>
      </c>
      <c r="AZ131" s="343">
        <f t="shared" si="34"/>
        <v>0</v>
      </c>
      <c r="BA131" s="402">
        <f>SUM(AM131:AZ131)</f>
        <v>0</v>
      </c>
    </row>
    <row r="132" spans="1:54" s="299" customFormat="1" ht="15.75">
      <c r="A132" s="498"/>
      <c r="B132" s="345" t="s">
        <v>210</v>
      </c>
      <c r="C132" s="341"/>
      <c r="D132" s="346"/>
      <c r="E132" s="330"/>
      <c r="F132" s="330"/>
      <c r="G132" s="330"/>
      <c r="H132" s="330"/>
      <c r="I132" s="330"/>
      <c r="J132" s="330"/>
      <c r="K132" s="330"/>
      <c r="L132" s="330"/>
      <c r="M132" s="330"/>
      <c r="N132" s="330"/>
      <c r="O132" s="330"/>
      <c r="P132" s="330"/>
      <c r="Q132" s="330"/>
      <c r="R132" s="330"/>
      <c r="S132" s="330"/>
      <c r="T132" s="330"/>
      <c r="U132" s="330"/>
      <c r="V132" s="296"/>
      <c r="W132" s="330"/>
      <c r="X132" s="330"/>
      <c r="Y132" s="330"/>
      <c r="Z132" s="332"/>
      <c r="AA132" s="332"/>
      <c r="AB132" s="332"/>
      <c r="AC132" s="332"/>
      <c r="AD132" s="330"/>
      <c r="AE132" s="330"/>
      <c r="AF132" s="330"/>
      <c r="AG132" s="330"/>
      <c r="AH132" s="330"/>
      <c r="AI132" s="330"/>
      <c r="AJ132" s="330"/>
      <c r="AK132" s="330"/>
      <c r="AL132" s="330"/>
      <c r="AM132" s="343">
        <f t="shared" ref="AM132:AR132" si="35">AM128*AM130</f>
        <v>0</v>
      </c>
      <c r="AN132" s="343">
        <f t="shared" si="35"/>
        <v>0</v>
      </c>
      <c r="AO132" s="343">
        <f t="shared" si="35"/>
        <v>0</v>
      </c>
      <c r="AP132" s="343">
        <f t="shared" si="35"/>
        <v>0</v>
      </c>
      <c r="AQ132" s="343">
        <f t="shared" si="35"/>
        <v>0</v>
      </c>
      <c r="AR132" s="343">
        <f t="shared" si="35"/>
        <v>0</v>
      </c>
      <c r="AS132" s="343">
        <f>AS128*AS130</f>
        <v>0</v>
      </c>
      <c r="AT132" s="343">
        <f t="shared" ref="AT132:AZ132" si="36">AT128*AT130</f>
        <v>0</v>
      </c>
      <c r="AU132" s="343">
        <f t="shared" si="36"/>
        <v>0</v>
      </c>
      <c r="AV132" s="343">
        <f t="shared" si="36"/>
        <v>0</v>
      </c>
      <c r="AW132" s="343">
        <f t="shared" si="36"/>
        <v>0</v>
      </c>
      <c r="AX132" s="343">
        <f t="shared" si="36"/>
        <v>0</v>
      </c>
      <c r="AY132" s="343">
        <f t="shared" si="36"/>
        <v>0</v>
      </c>
      <c r="AZ132" s="343">
        <f t="shared" si="36"/>
        <v>0</v>
      </c>
      <c r="BA132" s="402">
        <f>SUM(AM132:AZ132)</f>
        <v>0</v>
      </c>
    </row>
    <row r="133" spans="1:54" s="346" customFormat="1" ht="17.25" customHeight="1">
      <c r="A133" s="500"/>
      <c r="B133" s="345" t="s">
        <v>255</v>
      </c>
      <c r="C133" s="341"/>
      <c r="E133" s="330"/>
      <c r="F133" s="330"/>
      <c r="G133" s="330"/>
      <c r="H133" s="330"/>
      <c r="I133" s="330"/>
      <c r="J133" s="330"/>
      <c r="K133" s="330"/>
      <c r="L133" s="330"/>
      <c r="M133" s="330"/>
      <c r="N133" s="330"/>
      <c r="O133" s="330"/>
      <c r="P133" s="330"/>
      <c r="Q133" s="330"/>
      <c r="R133" s="330"/>
      <c r="S133" s="330"/>
      <c r="T133" s="330"/>
      <c r="U133" s="330"/>
      <c r="V133" s="296"/>
      <c r="W133" s="330"/>
      <c r="X133" s="330"/>
      <c r="Y133" s="330"/>
      <c r="AD133" s="330"/>
      <c r="AE133" s="330"/>
      <c r="AF133" s="330"/>
      <c r="AG133" s="330"/>
      <c r="AH133" s="330"/>
      <c r="AI133" s="330"/>
      <c r="AJ133" s="330"/>
      <c r="AK133" s="330"/>
      <c r="AL133" s="330"/>
      <c r="AM133" s="347"/>
      <c r="AN133" s="347"/>
      <c r="AO133" s="347"/>
      <c r="AP133" s="347"/>
      <c r="AQ133" s="347"/>
      <c r="AR133" s="347"/>
      <c r="AS133" s="347"/>
      <c r="AT133" s="347"/>
      <c r="AU133" s="347"/>
      <c r="AV133" s="347"/>
      <c r="AW133" s="347"/>
      <c r="AX133" s="347"/>
      <c r="AY133" s="347"/>
      <c r="AZ133" s="347"/>
      <c r="BA133" s="402">
        <f>BA131-BA132</f>
        <v>0</v>
      </c>
    </row>
    <row r="134" spans="1:54" s="350" customFormat="1" ht="19.5" customHeight="1">
      <c r="A134" s="495"/>
      <c r="B134" s="320"/>
      <c r="C134" s="346"/>
      <c r="D134" s="346"/>
      <c r="E134" s="330"/>
      <c r="F134" s="330"/>
      <c r="G134" s="330"/>
      <c r="H134" s="330"/>
      <c r="I134" s="330"/>
      <c r="J134" s="330"/>
      <c r="K134" s="330"/>
      <c r="L134" s="330"/>
      <c r="M134" s="330"/>
      <c r="N134" s="330"/>
      <c r="O134" s="330"/>
      <c r="P134" s="330"/>
      <c r="Q134" s="330"/>
      <c r="R134" s="330"/>
      <c r="S134" s="330"/>
      <c r="T134" s="330"/>
      <c r="U134" s="330"/>
      <c r="V134" s="296"/>
      <c r="W134" s="330"/>
      <c r="X134" s="330"/>
      <c r="Y134" s="330"/>
      <c r="Z134" s="346"/>
      <c r="AA134" s="341"/>
      <c r="AB134" s="346"/>
      <c r="AC134" s="346"/>
      <c r="AD134" s="330"/>
      <c r="AE134" s="330"/>
      <c r="AF134" s="330"/>
      <c r="AG134" s="330"/>
      <c r="AH134" s="330"/>
      <c r="AI134" s="330"/>
      <c r="AJ134" s="330"/>
      <c r="AK134" s="330"/>
      <c r="AL134" s="330"/>
      <c r="AM134" s="348"/>
      <c r="AN134" s="348"/>
      <c r="AO134" s="348"/>
      <c r="AP134" s="348"/>
      <c r="AQ134" s="348"/>
      <c r="AR134" s="348"/>
      <c r="AS134" s="348"/>
      <c r="AT134" s="348"/>
      <c r="AU134" s="348"/>
      <c r="AV134" s="348"/>
      <c r="AW134" s="348"/>
      <c r="AX134" s="348"/>
      <c r="AY134" s="348"/>
      <c r="AZ134" s="348"/>
      <c r="BA134" s="349"/>
    </row>
    <row r="135" spans="1:54" s="279" customFormat="1" ht="15">
      <c r="A135" s="496"/>
      <c r="B135" s="351" t="s">
        <v>215</v>
      </c>
      <c r="C135" s="352"/>
      <c r="D135" s="275"/>
      <c r="E135" s="275"/>
      <c r="F135" s="275"/>
      <c r="G135" s="275"/>
      <c r="H135" s="275"/>
      <c r="I135" s="275"/>
      <c r="J135" s="275"/>
      <c r="K135" s="275"/>
      <c r="L135" s="275"/>
      <c r="M135" s="275"/>
      <c r="N135" s="275"/>
      <c r="O135" s="275"/>
      <c r="P135" s="275"/>
      <c r="Q135" s="275"/>
      <c r="R135" s="275"/>
      <c r="S135" s="275"/>
      <c r="T135" s="275"/>
      <c r="U135" s="275"/>
      <c r="V135" s="353"/>
      <c r="W135" s="275"/>
      <c r="X135" s="275"/>
      <c r="Y135" s="275"/>
      <c r="Z135" s="300"/>
      <c r="AA135" s="305"/>
      <c r="AB135" s="305"/>
      <c r="AC135" s="275"/>
      <c r="AD135" s="275"/>
      <c r="AE135" s="305"/>
      <c r="AF135" s="305"/>
      <c r="AG135" s="305"/>
      <c r="AH135" s="305"/>
      <c r="AI135" s="305"/>
      <c r="AJ135" s="305"/>
      <c r="AK135" s="305"/>
      <c r="AL135" s="305"/>
      <c r="AM135" s="287">
        <f>SUMPRODUCT($E$22:$E$125,AM22:AM125)</f>
        <v>0</v>
      </c>
      <c r="AN135" s="287">
        <f>SUMPRODUCT($E$22:$E$125,AN22:AN125)</f>
        <v>0</v>
      </c>
      <c r="AO135" s="287">
        <f>IF(AO21="kW",SUMPRODUCT($U$22:$U$125,$W$22:$W$125,AO22:AO125),SUMPRODUCT($E$22:$E$125,AO22:AO125))</f>
        <v>0</v>
      </c>
      <c r="AP135" s="287">
        <f t="shared" ref="AP135:AZ135" si="37">IF(AP21="kW",SUMPRODUCT($U$22:$U$125,$W$22:$W$125,AP22:AP125),SUMPRODUCT($E$22:$E$125,AP22:AP125))</f>
        <v>0</v>
      </c>
      <c r="AQ135" s="287">
        <f t="shared" si="37"/>
        <v>0</v>
      </c>
      <c r="AR135" s="287">
        <f t="shared" si="37"/>
        <v>0</v>
      </c>
      <c r="AS135" s="287">
        <f t="shared" si="37"/>
        <v>0</v>
      </c>
      <c r="AT135" s="287">
        <f t="shared" si="37"/>
        <v>0</v>
      </c>
      <c r="AU135" s="287">
        <f t="shared" si="37"/>
        <v>0</v>
      </c>
      <c r="AV135" s="287">
        <f t="shared" si="37"/>
        <v>0</v>
      </c>
      <c r="AW135" s="287">
        <f t="shared" si="37"/>
        <v>0</v>
      </c>
      <c r="AX135" s="287">
        <f t="shared" si="37"/>
        <v>0</v>
      </c>
      <c r="AY135" s="287">
        <f t="shared" si="37"/>
        <v>0</v>
      </c>
      <c r="AZ135" s="287">
        <f t="shared" si="37"/>
        <v>0</v>
      </c>
      <c r="BA135" s="333"/>
    </row>
    <row r="136" spans="1:54" s="279" customFormat="1" ht="15">
      <c r="A136" s="496"/>
      <c r="B136" s="351" t="s">
        <v>216</v>
      </c>
      <c r="C136" s="352"/>
      <c r="D136" s="275"/>
      <c r="E136" s="275"/>
      <c r="F136" s="275"/>
      <c r="G136" s="275"/>
      <c r="H136" s="275"/>
      <c r="I136" s="275"/>
      <c r="J136" s="275"/>
      <c r="K136" s="275"/>
      <c r="L136" s="275"/>
      <c r="M136" s="275"/>
      <c r="N136" s="275"/>
      <c r="O136" s="275"/>
      <c r="P136" s="275"/>
      <c r="Q136" s="275"/>
      <c r="R136" s="275"/>
      <c r="S136" s="275"/>
      <c r="T136" s="275"/>
      <c r="U136" s="275"/>
      <c r="V136" s="353"/>
      <c r="W136" s="275"/>
      <c r="X136" s="275"/>
      <c r="Y136" s="275"/>
      <c r="Z136" s="300"/>
      <c r="AA136" s="305"/>
      <c r="AB136" s="305"/>
      <c r="AC136" s="275"/>
      <c r="AD136" s="275"/>
      <c r="AE136" s="305"/>
      <c r="AF136" s="305"/>
      <c r="AG136" s="305"/>
      <c r="AH136" s="305"/>
      <c r="AI136" s="305"/>
      <c r="AJ136" s="305"/>
      <c r="AK136" s="305"/>
      <c r="AL136" s="305"/>
      <c r="AM136" s="287">
        <f>SUMPRODUCT($F$22:$F$125,AM22:AM125)</f>
        <v>0</v>
      </c>
      <c r="AN136" s="287">
        <f>SUMPRODUCT($F$22:$F$125,AN22:AN125)</f>
        <v>0</v>
      </c>
      <c r="AO136" s="287">
        <f>IF(AO21="kW",SUMPRODUCT($U$22:$U$125,$X$22:$X$125,AO22:AO125),SUMPRODUCT($F$22:$F$125,AO22:AO125))</f>
        <v>0</v>
      </c>
      <c r="AP136" s="287">
        <f t="shared" ref="AP136:AZ136" si="38">IF(AP21="kW",SUMPRODUCT($U$22:$U$125,$X$22:$X$125,AP22:AP125),SUMPRODUCT($F$22:$F$125,AP22:AP125))</f>
        <v>0</v>
      </c>
      <c r="AQ136" s="287">
        <f t="shared" si="38"/>
        <v>0</v>
      </c>
      <c r="AR136" s="287">
        <f t="shared" si="38"/>
        <v>0</v>
      </c>
      <c r="AS136" s="287">
        <f t="shared" si="38"/>
        <v>0</v>
      </c>
      <c r="AT136" s="287">
        <f t="shared" si="38"/>
        <v>0</v>
      </c>
      <c r="AU136" s="287">
        <f t="shared" si="38"/>
        <v>0</v>
      </c>
      <c r="AV136" s="287">
        <f t="shared" si="38"/>
        <v>0</v>
      </c>
      <c r="AW136" s="287">
        <f t="shared" si="38"/>
        <v>0</v>
      </c>
      <c r="AX136" s="287">
        <f t="shared" si="38"/>
        <v>0</v>
      </c>
      <c r="AY136" s="287">
        <f t="shared" si="38"/>
        <v>0</v>
      </c>
      <c r="AZ136" s="287">
        <f t="shared" si="38"/>
        <v>0</v>
      </c>
      <c r="BA136" s="333"/>
    </row>
    <row r="137" spans="1:54" s="279" customFormat="1" ht="15">
      <c r="A137" s="496"/>
      <c r="B137" s="351" t="s">
        <v>217</v>
      </c>
      <c r="C137" s="352"/>
      <c r="D137" s="275"/>
      <c r="E137" s="275"/>
      <c r="F137" s="275"/>
      <c r="G137" s="275"/>
      <c r="H137" s="275"/>
      <c r="I137" s="275"/>
      <c r="J137" s="275"/>
      <c r="K137" s="275"/>
      <c r="L137" s="275"/>
      <c r="M137" s="275"/>
      <c r="N137" s="275"/>
      <c r="O137" s="275"/>
      <c r="P137" s="275"/>
      <c r="Q137" s="275"/>
      <c r="R137" s="275"/>
      <c r="S137" s="275"/>
      <c r="T137" s="275"/>
      <c r="U137" s="275"/>
      <c r="V137" s="353"/>
      <c r="W137" s="275"/>
      <c r="X137" s="275"/>
      <c r="Y137" s="275"/>
      <c r="Z137" s="300"/>
      <c r="AA137" s="305"/>
      <c r="AB137" s="305"/>
      <c r="AC137" s="275"/>
      <c r="AD137" s="275"/>
      <c r="AE137" s="305"/>
      <c r="AF137" s="305"/>
      <c r="AG137" s="305"/>
      <c r="AH137" s="305"/>
      <c r="AI137" s="305"/>
      <c r="AJ137" s="305"/>
      <c r="AK137" s="305"/>
      <c r="AL137" s="305"/>
      <c r="AM137" s="287">
        <f>SUMPRODUCT($G$22:$G$125,AM22:AM125)</f>
        <v>0</v>
      </c>
      <c r="AN137" s="287">
        <f>SUMPRODUCT($G$22:$G$125,AN22:AN125)</f>
        <v>0</v>
      </c>
      <c r="AO137" s="287">
        <f>IF(AO21="kW",SUMPRODUCT($U$22:$U$125,$Y$22:$Y$125,AO22:AO125),SUMPRODUCT($G$22:$G$125,AO22:AO125))</f>
        <v>0</v>
      </c>
      <c r="AP137" s="287">
        <f t="shared" ref="AP137:AZ137" si="39">IF(AP21="kW",SUMPRODUCT($U$22:$U$125,$Y$22:$Y$125,AP22:AP125),SUMPRODUCT($G$22:$G$125,AP22:AP125))</f>
        <v>0</v>
      </c>
      <c r="AQ137" s="287">
        <f t="shared" si="39"/>
        <v>0</v>
      </c>
      <c r="AR137" s="287">
        <f t="shared" si="39"/>
        <v>0</v>
      </c>
      <c r="AS137" s="287">
        <f t="shared" si="39"/>
        <v>0</v>
      </c>
      <c r="AT137" s="287">
        <f t="shared" si="39"/>
        <v>0</v>
      </c>
      <c r="AU137" s="287">
        <f t="shared" si="39"/>
        <v>0</v>
      </c>
      <c r="AV137" s="287">
        <f t="shared" si="39"/>
        <v>0</v>
      </c>
      <c r="AW137" s="287">
        <f t="shared" si="39"/>
        <v>0</v>
      </c>
      <c r="AX137" s="287">
        <f t="shared" si="39"/>
        <v>0</v>
      </c>
      <c r="AY137" s="287">
        <f t="shared" si="39"/>
        <v>0</v>
      </c>
      <c r="AZ137" s="287">
        <f t="shared" si="39"/>
        <v>0</v>
      </c>
      <c r="BA137" s="333"/>
    </row>
    <row r="138" spans="1:54" s="279" customFormat="1" ht="15">
      <c r="A138" s="496"/>
      <c r="B138" s="351" t="s">
        <v>218</v>
      </c>
      <c r="C138" s="352"/>
      <c r="D138" s="275"/>
      <c r="E138" s="275"/>
      <c r="F138" s="275"/>
      <c r="G138" s="275"/>
      <c r="H138" s="275"/>
      <c r="I138" s="275"/>
      <c r="J138" s="275"/>
      <c r="K138" s="275"/>
      <c r="L138" s="275"/>
      <c r="M138" s="275"/>
      <c r="N138" s="275"/>
      <c r="O138" s="275"/>
      <c r="P138" s="275"/>
      <c r="Q138" s="275"/>
      <c r="R138" s="275"/>
      <c r="S138" s="275"/>
      <c r="T138" s="275"/>
      <c r="U138" s="275"/>
      <c r="V138" s="353"/>
      <c r="W138" s="275"/>
      <c r="X138" s="275"/>
      <c r="Y138" s="275"/>
      <c r="Z138" s="300"/>
      <c r="AA138" s="305"/>
      <c r="AB138" s="305"/>
      <c r="AC138" s="275"/>
      <c r="AD138" s="275"/>
      <c r="AE138" s="305"/>
      <c r="AF138" s="305"/>
      <c r="AG138" s="305"/>
      <c r="AH138" s="305"/>
      <c r="AI138" s="305"/>
      <c r="AJ138" s="305"/>
      <c r="AK138" s="305"/>
      <c r="AL138" s="305"/>
      <c r="AM138" s="287">
        <f>SUMPRODUCT($H$22:$H$125,AM22:AM125)</f>
        <v>0</v>
      </c>
      <c r="AN138" s="287">
        <f>SUMPRODUCT($H$22:$H$125,AN22:AN125)</f>
        <v>0</v>
      </c>
      <c r="AO138" s="287">
        <f>IF(AO21="kW",SUMPRODUCT($U$22:$U$125,$Z$22:$Z$125,AO22:AO125),SUMPRODUCT($H$22:$H$125,AO22:AO125))</f>
        <v>0</v>
      </c>
      <c r="AP138" s="287">
        <f t="shared" ref="AP138:AZ138" si="40">IF(AP21="kW",SUMPRODUCT($U$22:$U$125,$Z$22:$Z$125,AP22:AP125),SUMPRODUCT($H$22:$H$125,AP22:AP125))</f>
        <v>0</v>
      </c>
      <c r="AQ138" s="287">
        <f t="shared" si="40"/>
        <v>0</v>
      </c>
      <c r="AR138" s="287">
        <f t="shared" si="40"/>
        <v>0</v>
      </c>
      <c r="AS138" s="287">
        <f t="shared" si="40"/>
        <v>0</v>
      </c>
      <c r="AT138" s="287">
        <f t="shared" si="40"/>
        <v>0</v>
      </c>
      <c r="AU138" s="287">
        <f t="shared" si="40"/>
        <v>0</v>
      </c>
      <c r="AV138" s="287">
        <f t="shared" si="40"/>
        <v>0</v>
      </c>
      <c r="AW138" s="287">
        <f t="shared" si="40"/>
        <v>0</v>
      </c>
      <c r="AX138" s="287">
        <f t="shared" si="40"/>
        <v>0</v>
      </c>
      <c r="AY138" s="287">
        <f t="shared" si="40"/>
        <v>0</v>
      </c>
      <c r="AZ138" s="287">
        <f t="shared" si="40"/>
        <v>0</v>
      </c>
      <c r="BA138" s="333"/>
    </row>
    <row r="139" spans="1:54" s="279" customFormat="1" ht="15">
      <c r="A139" s="496"/>
      <c r="B139" s="351" t="s">
        <v>219</v>
      </c>
      <c r="C139" s="352"/>
      <c r="D139" s="275"/>
      <c r="E139" s="275"/>
      <c r="F139" s="275"/>
      <c r="G139" s="275"/>
      <c r="H139" s="275"/>
      <c r="I139" s="275"/>
      <c r="J139" s="275"/>
      <c r="K139" s="275"/>
      <c r="L139" s="275"/>
      <c r="M139" s="275"/>
      <c r="N139" s="275"/>
      <c r="O139" s="275"/>
      <c r="P139" s="275"/>
      <c r="Q139" s="275"/>
      <c r="R139" s="275"/>
      <c r="S139" s="275"/>
      <c r="T139" s="275"/>
      <c r="U139" s="275"/>
      <c r="V139" s="353"/>
      <c r="W139" s="275"/>
      <c r="X139" s="275"/>
      <c r="Y139" s="275"/>
      <c r="Z139" s="300"/>
      <c r="AA139" s="305"/>
      <c r="AB139" s="305"/>
      <c r="AC139" s="275"/>
      <c r="AD139" s="275"/>
      <c r="AE139" s="305"/>
      <c r="AF139" s="305"/>
      <c r="AG139" s="305"/>
      <c r="AH139" s="305"/>
      <c r="AI139" s="305"/>
      <c r="AJ139" s="305"/>
      <c r="AK139" s="305"/>
      <c r="AL139" s="305"/>
      <c r="AM139" s="287">
        <f>SUMPRODUCT($I$22:$I$125,AM22:AM125)</f>
        <v>0</v>
      </c>
      <c r="AN139" s="287">
        <f>SUMPRODUCT($I$22:$I$125,AN22:AN125)</f>
        <v>0</v>
      </c>
      <c r="AO139" s="287">
        <f>IF(AO21="kW",SUMPRODUCT($U$22:$U$125,$AA$22:$AA$125,AO22:AO125),SUMPRODUCT($I$22:$I$125,AO22:AO125))</f>
        <v>0</v>
      </c>
      <c r="AP139" s="287">
        <f t="shared" ref="AP139:AZ139" si="41">IF(AP21="kW",SUMPRODUCT($U$22:$U$125,$AA$22:$AA$125,AP22:AP125),SUMPRODUCT($I$22:$I$125,AP22:AP125))</f>
        <v>0</v>
      </c>
      <c r="AQ139" s="287">
        <f t="shared" si="41"/>
        <v>0</v>
      </c>
      <c r="AR139" s="287">
        <f t="shared" si="41"/>
        <v>0</v>
      </c>
      <c r="AS139" s="287">
        <f t="shared" si="41"/>
        <v>0</v>
      </c>
      <c r="AT139" s="287">
        <f t="shared" si="41"/>
        <v>0</v>
      </c>
      <c r="AU139" s="287">
        <f t="shared" si="41"/>
        <v>0</v>
      </c>
      <c r="AV139" s="287">
        <f t="shared" si="41"/>
        <v>0</v>
      </c>
      <c r="AW139" s="287">
        <f t="shared" si="41"/>
        <v>0</v>
      </c>
      <c r="AX139" s="287">
        <f t="shared" si="41"/>
        <v>0</v>
      </c>
      <c r="AY139" s="287">
        <f t="shared" si="41"/>
        <v>0</v>
      </c>
      <c r="AZ139" s="287">
        <f t="shared" si="41"/>
        <v>0</v>
      </c>
      <c r="BA139" s="333"/>
    </row>
    <row r="140" spans="1:54" s="279" customFormat="1" ht="15">
      <c r="A140" s="496"/>
      <c r="B140" s="351" t="s">
        <v>220</v>
      </c>
      <c r="C140" s="352"/>
      <c r="D140" s="305"/>
      <c r="E140" s="305"/>
      <c r="F140" s="305"/>
      <c r="G140" s="305"/>
      <c r="H140" s="305"/>
      <c r="I140" s="305"/>
      <c r="J140" s="305"/>
      <c r="K140" s="305"/>
      <c r="L140" s="305"/>
      <c r="M140" s="305"/>
      <c r="N140" s="305"/>
      <c r="O140" s="305"/>
      <c r="P140" s="305"/>
      <c r="Q140" s="305"/>
      <c r="R140" s="305"/>
      <c r="S140" s="305"/>
      <c r="T140" s="305"/>
      <c r="U140" s="305"/>
      <c r="V140" s="353"/>
      <c r="W140" s="305"/>
      <c r="X140" s="305"/>
      <c r="Y140" s="305"/>
      <c r="Z140" s="300"/>
      <c r="AA140" s="305"/>
      <c r="AB140" s="305"/>
      <c r="AC140" s="305"/>
      <c r="AD140" s="305"/>
      <c r="AE140" s="305"/>
      <c r="AF140" s="305"/>
      <c r="AG140" s="305"/>
      <c r="AH140" s="305"/>
      <c r="AI140" s="305"/>
      <c r="AJ140" s="305"/>
      <c r="AK140" s="305"/>
      <c r="AL140" s="305"/>
      <c r="AM140" s="287">
        <f>SUMPRODUCT($J$22:$J$125,AM22:AM125)</f>
        <v>0</v>
      </c>
      <c r="AN140" s="287">
        <f>SUMPRODUCT($J$22:$J$125,AN22:AN125)</f>
        <v>0</v>
      </c>
      <c r="AO140" s="287">
        <f>IF(AO21="kW",SUMPRODUCT($U$22:$U$125,$AB$22:$AB$125,AO22:AO125),SUMPRODUCT($J$22:$J$125,AO22:AO125))</f>
        <v>0</v>
      </c>
      <c r="AP140" s="287">
        <f t="shared" ref="AP140:AZ140" si="42">IF(AP21="kW",SUMPRODUCT($U$22:$U$125,$AB$22:$AB$125,AP22:AP125),SUMPRODUCT($J$22:$J$125,AP22:AP125))</f>
        <v>0</v>
      </c>
      <c r="AQ140" s="287">
        <f t="shared" si="42"/>
        <v>0</v>
      </c>
      <c r="AR140" s="287">
        <f t="shared" si="42"/>
        <v>0</v>
      </c>
      <c r="AS140" s="287">
        <f t="shared" si="42"/>
        <v>0</v>
      </c>
      <c r="AT140" s="287">
        <f t="shared" si="42"/>
        <v>0</v>
      </c>
      <c r="AU140" s="287">
        <f t="shared" si="42"/>
        <v>0</v>
      </c>
      <c r="AV140" s="287">
        <f t="shared" si="42"/>
        <v>0</v>
      </c>
      <c r="AW140" s="287">
        <f t="shared" si="42"/>
        <v>0</v>
      </c>
      <c r="AX140" s="287">
        <f t="shared" si="42"/>
        <v>0</v>
      </c>
      <c r="AY140" s="287">
        <f t="shared" si="42"/>
        <v>0</v>
      </c>
      <c r="AZ140" s="287">
        <f t="shared" si="42"/>
        <v>0</v>
      </c>
      <c r="BA140" s="333"/>
    </row>
    <row r="141" spans="1:54" s="279" customFormat="1" ht="15">
      <c r="A141" s="496"/>
      <c r="B141" s="351" t="s">
        <v>221</v>
      </c>
      <c r="C141" s="352"/>
      <c r="D141" s="331"/>
      <c r="E141" s="331"/>
      <c r="F141" s="331"/>
      <c r="G141" s="331"/>
      <c r="H141" s="331"/>
      <c r="I141" s="331"/>
      <c r="J141" s="331"/>
      <c r="K141" s="331"/>
      <c r="L141" s="331"/>
      <c r="M141" s="331"/>
      <c r="N141" s="331"/>
      <c r="O141" s="331"/>
      <c r="P141" s="331"/>
      <c r="Q141" s="331"/>
      <c r="R141" s="331"/>
      <c r="S141" s="331"/>
      <c r="T141" s="331"/>
      <c r="U141" s="331"/>
      <c r="V141" s="305"/>
      <c r="W141" s="275"/>
      <c r="X141" s="275"/>
      <c r="Y141" s="305"/>
      <c r="Z141" s="300"/>
      <c r="AA141" s="305"/>
      <c r="AB141" s="305"/>
      <c r="AC141" s="353"/>
      <c r="AD141" s="353"/>
      <c r="AE141" s="305"/>
      <c r="AF141" s="305"/>
      <c r="AG141" s="305"/>
      <c r="AH141" s="305"/>
      <c r="AI141" s="305"/>
      <c r="AJ141" s="305"/>
      <c r="AK141" s="305"/>
      <c r="AL141" s="305"/>
      <c r="AM141" s="287">
        <f>SUMPRODUCT($K$22:$K$125,AM22:AM125)</f>
        <v>0</v>
      </c>
      <c r="AN141" s="287">
        <f>SUMPRODUCT($K$22:$K$125,AN22:AN125)</f>
        <v>0</v>
      </c>
      <c r="AO141" s="287">
        <f>IF(AO21="kW",SUMPRODUCT($U$22:$U$125,$AC$22:$AC$125,AO22:AO125),SUMPRODUCT($K$22:$K$125,AO22:AO125))</f>
        <v>0</v>
      </c>
      <c r="AP141" s="287">
        <f t="shared" ref="AP141:AZ141" si="43">IF(AP21="kW",SUMPRODUCT($U$22:$U$125,$AC$22:$AC$125,AP22:AP125),SUMPRODUCT($K$22:$K$125,AP22:AP125))</f>
        <v>0</v>
      </c>
      <c r="AQ141" s="287">
        <f t="shared" si="43"/>
        <v>0</v>
      </c>
      <c r="AR141" s="287">
        <f t="shared" si="43"/>
        <v>0</v>
      </c>
      <c r="AS141" s="287">
        <f t="shared" si="43"/>
        <v>0</v>
      </c>
      <c r="AT141" s="287">
        <f t="shared" si="43"/>
        <v>0</v>
      </c>
      <c r="AU141" s="287">
        <f t="shared" si="43"/>
        <v>0</v>
      </c>
      <c r="AV141" s="287">
        <f t="shared" si="43"/>
        <v>0</v>
      </c>
      <c r="AW141" s="287">
        <f t="shared" si="43"/>
        <v>0</v>
      </c>
      <c r="AX141" s="287">
        <f t="shared" si="43"/>
        <v>0</v>
      </c>
      <c r="AY141" s="287">
        <f t="shared" si="43"/>
        <v>0</v>
      </c>
      <c r="AZ141" s="287">
        <f t="shared" si="43"/>
        <v>0</v>
      </c>
      <c r="BA141" s="333"/>
    </row>
    <row r="142" spans="1:54" s="279" customFormat="1" ht="15">
      <c r="A142" s="496"/>
      <c r="B142" s="351" t="s">
        <v>222</v>
      </c>
      <c r="C142" s="352"/>
      <c r="D142" s="331"/>
      <c r="E142" s="331"/>
      <c r="F142" s="331"/>
      <c r="G142" s="331"/>
      <c r="H142" s="331"/>
      <c r="I142" s="331"/>
      <c r="J142" s="331"/>
      <c r="K142" s="331"/>
      <c r="L142" s="331"/>
      <c r="M142" s="331"/>
      <c r="N142" s="331"/>
      <c r="O142" s="331"/>
      <c r="P142" s="331"/>
      <c r="Q142" s="331"/>
      <c r="R142" s="331"/>
      <c r="S142" s="331"/>
      <c r="T142" s="331"/>
      <c r="U142" s="331"/>
      <c r="V142" s="353"/>
      <c r="W142" s="275"/>
      <c r="X142" s="275"/>
      <c r="Y142" s="305"/>
      <c r="Z142" s="300"/>
      <c r="AA142" s="305"/>
      <c r="AB142" s="305"/>
      <c r="AC142" s="353"/>
      <c r="AD142" s="353"/>
      <c r="AE142" s="305"/>
      <c r="AF142" s="305"/>
      <c r="AG142" s="305"/>
      <c r="AH142" s="305"/>
      <c r="AI142" s="305"/>
      <c r="AJ142" s="305"/>
      <c r="AK142" s="305"/>
      <c r="AL142" s="305"/>
      <c r="AM142" s="287">
        <f>SUMPRODUCT($L$22:$L$125,AM22:AM125)</f>
        <v>0</v>
      </c>
      <c r="AN142" s="287">
        <f>SUMPRODUCT($L$22:$L$125,AN22:AN125)</f>
        <v>0</v>
      </c>
      <c r="AO142" s="287">
        <f>IF(AO21="kW",SUMPRODUCT($U$22:$U$125,$AD$22:$AD$125,AO22:AO125),SUMPRODUCT($L$22:$L$125,AO22:AO125))</f>
        <v>0</v>
      </c>
      <c r="AP142" s="287">
        <f t="shared" ref="AP142:AZ142" si="44">IF(AP21="kW",SUMPRODUCT($U$22:$U$125,$AD$22:$AD$125,AP22:AP125),SUMPRODUCT($L$22:$L$125,AP22:AP125))</f>
        <v>0</v>
      </c>
      <c r="AQ142" s="287">
        <f t="shared" si="44"/>
        <v>0</v>
      </c>
      <c r="AR142" s="287">
        <f t="shared" si="44"/>
        <v>0</v>
      </c>
      <c r="AS142" s="287">
        <f t="shared" si="44"/>
        <v>0</v>
      </c>
      <c r="AT142" s="287">
        <f t="shared" si="44"/>
        <v>0</v>
      </c>
      <c r="AU142" s="287">
        <f t="shared" si="44"/>
        <v>0</v>
      </c>
      <c r="AV142" s="287">
        <f t="shared" si="44"/>
        <v>0</v>
      </c>
      <c r="AW142" s="287">
        <f t="shared" si="44"/>
        <v>0</v>
      </c>
      <c r="AX142" s="287">
        <f t="shared" si="44"/>
        <v>0</v>
      </c>
      <c r="AY142" s="287">
        <f t="shared" si="44"/>
        <v>0</v>
      </c>
      <c r="AZ142" s="287">
        <f t="shared" si="44"/>
        <v>0</v>
      </c>
      <c r="BA142" s="333"/>
    </row>
    <row r="143" spans="1:54" s="279" customFormat="1" ht="15">
      <c r="A143" s="496"/>
      <c r="B143" s="351" t="s">
        <v>223</v>
      </c>
      <c r="C143" s="352"/>
      <c r="D143" s="331"/>
      <c r="E143" s="331"/>
      <c r="F143" s="331"/>
      <c r="G143" s="331"/>
      <c r="H143" s="331"/>
      <c r="I143" s="331"/>
      <c r="J143" s="331"/>
      <c r="K143" s="331"/>
      <c r="L143" s="331"/>
      <c r="M143" s="331"/>
      <c r="N143" s="331"/>
      <c r="O143" s="331"/>
      <c r="P143" s="331"/>
      <c r="Q143" s="331"/>
      <c r="R143" s="331"/>
      <c r="S143" s="331"/>
      <c r="T143" s="331"/>
      <c r="U143" s="331"/>
      <c r="V143" s="353"/>
      <c r="W143" s="275"/>
      <c r="X143" s="275"/>
      <c r="Y143" s="305"/>
      <c r="Z143" s="300"/>
      <c r="AA143" s="305"/>
      <c r="AB143" s="305"/>
      <c r="AC143" s="353"/>
      <c r="AD143" s="353"/>
      <c r="AE143" s="305"/>
      <c r="AF143" s="305"/>
      <c r="AG143" s="305"/>
      <c r="AH143" s="305"/>
      <c r="AI143" s="305"/>
      <c r="AJ143" s="305"/>
      <c r="AK143" s="305"/>
      <c r="AL143" s="305"/>
      <c r="AM143" s="287">
        <f>SUMPRODUCT($M$22:$M$125,AM22:AM125)</f>
        <v>0</v>
      </c>
      <c r="AN143" s="287">
        <f>SUMPRODUCT($M$22:$M$125,AN22:AN125)</f>
        <v>0</v>
      </c>
      <c r="AO143" s="287">
        <f>IF(AO21="kW",SUMPRODUCT($U$22:$U$125,$AE$22:$AE$125,AO22:AO125),SUMPRODUCT($M$22:$M$125,AO22:AO125))</f>
        <v>0</v>
      </c>
      <c r="AP143" s="287">
        <f t="shared" ref="AP143:AZ143" si="45">IF(AP21="kW",SUMPRODUCT($U$22:$U$125,$AE$22:$AE$125,AP22:AP125),SUMPRODUCT($M$22:$M$125,AP22:AP125))</f>
        <v>0</v>
      </c>
      <c r="AQ143" s="287">
        <f t="shared" si="45"/>
        <v>0</v>
      </c>
      <c r="AR143" s="287">
        <f t="shared" si="45"/>
        <v>0</v>
      </c>
      <c r="AS143" s="287">
        <f t="shared" si="45"/>
        <v>0</v>
      </c>
      <c r="AT143" s="287">
        <f t="shared" si="45"/>
        <v>0</v>
      </c>
      <c r="AU143" s="287">
        <f t="shared" si="45"/>
        <v>0</v>
      </c>
      <c r="AV143" s="287">
        <f t="shared" si="45"/>
        <v>0</v>
      </c>
      <c r="AW143" s="287">
        <f t="shared" si="45"/>
        <v>0</v>
      </c>
      <c r="AX143" s="287">
        <f t="shared" si="45"/>
        <v>0</v>
      </c>
      <c r="AY143" s="287">
        <f t="shared" si="45"/>
        <v>0</v>
      </c>
      <c r="AZ143" s="287">
        <f t="shared" si="45"/>
        <v>0</v>
      </c>
      <c r="BA143" s="333"/>
    </row>
    <row r="144" spans="1:54" s="279" customFormat="1" ht="15">
      <c r="A144" s="496"/>
      <c r="B144" s="351" t="s">
        <v>829</v>
      </c>
      <c r="C144" s="352"/>
      <c r="D144" s="331"/>
      <c r="E144" s="331"/>
      <c r="F144" s="331"/>
      <c r="G144" s="331"/>
      <c r="H144" s="331"/>
      <c r="I144" s="331"/>
      <c r="J144" s="331"/>
      <c r="K144" s="331"/>
      <c r="L144" s="331"/>
      <c r="M144" s="331"/>
      <c r="N144" s="331"/>
      <c r="O144" s="331"/>
      <c r="P144" s="331"/>
      <c r="Q144" s="331"/>
      <c r="R144" s="331"/>
      <c r="S144" s="331"/>
      <c r="T144" s="331"/>
      <c r="U144" s="331"/>
      <c r="V144" s="353"/>
      <c r="W144" s="275"/>
      <c r="X144" s="275"/>
      <c r="Y144" s="305"/>
      <c r="Z144" s="300"/>
      <c r="AA144" s="305"/>
      <c r="AB144" s="305"/>
      <c r="AC144" s="353"/>
      <c r="AD144" s="353"/>
      <c r="AE144" s="305"/>
      <c r="AF144" s="305"/>
      <c r="AG144" s="305"/>
      <c r="AH144" s="305"/>
      <c r="AI144" s="305"/>
      <c r="AJ144" s="305"/>
      <c r="AK144" s="305"/>
      <c r="AL144" s="305"/>
      <c r="AM144" s="287">
        <f>SUMPRODUCT($N$22:$N$125,AM22:AM125)</f>
        <v>0</v>
      </c>
      <c r="AN144" s="287">
        <f>SUMPRODUCT($N$22:$N$125,AN22:AN125)</f>
        <v>0</v>
      </c>
      <c r="AO144" s="287">
        <f>IF(AO21="kW",SUMPRODUCT($U$22:$U$125,$AF$22:$AF$125,AO22:AO125),SUMPRODUCT($N$22:$N$125,AO22:AO125))</f>
        <v>0</v>
      </c>
      <c r="AP144" s="287">
        <f t="shared" ref="AP144:AZ144" si="46">IF(AP21="kW",SUMPRODUCT($U$22:$U$125,$AF$22:$AF$125,AP22:AP125),SUMPRODUCT($N$22:$N$125,AP22:AP125))</f>
        <v>0</v>
      </c>
      <c r="AQ144" s="287">
        <f t="shared" si="46"/>
        <v>0</v>
      </c>
      <c r="AR144" s="287">
        <f t="shared" si="46"/>
        <v>0</v>
      </c>
      <c r="AS144" s="287">
        <f t="shared" si="46"/>
        <v>0</v>
      </c>
      <c r="AT144" s="287">
        <f t="shared" si="46"/>
        <v>0</v>
      </c>
      <c r="AU144" s="287">
        <f t="shared" si="46"/>
        <v>0</v>
      </c>
      <c r="AV144" s="287">
        <f t="shared" si="46"/>
        <v>0</v>
      </c>
      <c r="AW144" s="287">
        <f t="shared" si="46"/>
        <v>0</v>
      </c>
      <c r="AX144" s="287">
        <f t="shared" si="46"/>
        <v>0</v>
      </c>
      <c r="AY144" s="287">
        <f t="shared" si="46"/>
        <v>0</v>
      </c>
      <c r="AZ144" s="287">
        <f t="shared" si="46"/>
        <v>0</v>
      </c>
      <c r="BA144" s="333"/>
    </row>
    <row r="145" spans="1:54" s="279" customFormat="1" ht="15">
      <c r="A145" s="496"/>
      <c r="B145" s="351" t="s">
        <v>830</v>
      </c>
      <c r="C145" s="352"/>
      <c r="D145" s="331"/>
      <c r="E145" s="331"/>
      <c r="F145" s="331"/>
      <c r="G145" s="331"/>
      <c r="H145" s="331"/>
      <c r="I145" s="331"/>
      <c r="J145" s="331"/>
      <c r="K145" s="331"/>
      <c r="L145" s="331"/>
      <c r="M145" s="331"/>
      <c r="N145" s="331"/>
      <c r="O145" s="331"/>
      <c r="P145" s="331"/>
      <c r="Q145" s="331"/>
      <c r="R145" s="331"/>
      <c r="S145" s="331"/>
      <c r="T145" s="331"/>
      <c r="U145" s="331"/>
      <c r="V145" s="353"/>
      <c r="W145" s="275"/>
      <c r="X145" s="275"/>
      <c r="Y145" s="305"/>
      <c r="Z145" s="300"/>
      <c r="AA145" s="305"/>
      <c r="AB145" s="305"/>
      <c r="AC145" s="353"/>
      <c r="AD145" s="353"/>
      <c r="AE145" s="305"/>
      <c r="AF145" s="305"/>
      <c r="AG145" s="305"/>
      <c r="AH145" s="305"/>
      <c r="AI145" s="305"/>
      <c r="AJ145" s="305"/>
      <c r="AK145" s="305"/>
      <c r="AL145" s="305"/>
      <c r="AM145" s="287">
        <f>SUMPRODUCT($O$22:$O$125,AM22:AM125)</f>
        <v>0</v>
      </c>
      <c r="AN145" s="287">
        <f>SUMPRODUCT($O$22:$O$125,AN22:AN125)</f>
        <v>0</v>
      </c>
      <c r="AO145" s="287">
        <f>IF(AO21="kW",SUMPRODUCT($U$22:$U$125,$AG$22:$AG$125,AO22:AO125),SUMPRODUCT($O$22:$O$125,AO22:AO125))</f>
        <v>0</v>
      </c>
      <c r="AP145" s="287">
        <f t="shared" ref="AP145:AZ145" si="47">IF(AP21="kW",SUMPRODUCT($U$22:$U$125,$AG$22:$AG$125,AP22:AP125),SUMPRODUCT($O$22:$O$125,AP22:AP125))</f>
        <v>0</v>
      </c>
      <c r="AQ145" s="287">
        <f t="shared" si="47"/>
        <v>0</v>
      </c>
      <c r="AR145" s="287">
        <f t="shared" si="47"/>
        <v>0</v>
      </c>
      <c r="AS145" s="287">
        <f t="shared" si="47"/>
        <v>0</v>
      </c>
      <c r="AT145" s="287">
        <f t="shared" si="47"/>
        <v>0</v>
      </c>
      <c r="AU145" s="287">
        <f t="shared" si="47"/>
        <v>0</v>
      </c>
      <c r="AV145" s="287">
        <f t="shared" si="47"/>
        <v>0</v>
      </c>
      <c r="AW145" s="287">
        <f t="shared" si="47"/>
        <v>0</v>
      </c>
      <c r="AX145" s="287">
        <f t="shared" si="47"/>
        <v>0</v>
      </c>
      <c r="AY145" s="287">
        <f t="shared" si="47"/>
        <v>0</v>
      </c>
      <c r="AZ145" s="287">
        <f t="shared" si="47"/>
        <v>0</v>
      </c>
      <c r="BA145" s="333"/>
    </row>
    <row r="146" spans="1:54" s="279" customFormat="1" ht="15">
      <c r="A146" s="496"/>
      <c r="B146" s="351" t="s">
        <v>831</v>
      </c>
      <c r="C146" s="352"/>
      <c r="D146" s="331"/>
      <c r="E146" s="331"/>
      <c r="F146" s="331"/>
      <c r="G146" s="331"/>
      <c r="H146" s="331"/>
      <c r="I146" s="331"/>
      <c r="J146" s="331"/>
      <c r="K146" s="331"/>
      <c r="L146" s="331"/>
      <c r="M146" s="331"/>
      <c r="N146" s="331"/>
      <c r="O146" s="331"/>
      <c r="P146" s="331"/>
      <c r="Q146" s="331"/>
      <c r="R146" s="331"/>
      <c r="S146" s="331"/>
      <c r="T146" s="331"/>
      <c r="U146" s="331"/>
      <c r="V146" s="353"/>
      <c r="W146" s="275"/>
      <c r="X146" s="275"/>
      <c r="Y146" s="305"/>
      <c r="Z146" s="300"/>
      <c r="AA146" s="305"/>
      <c r="AB146" s="305"/>
      <c r="AC146" s="353"/>
      <c r="AD146" s="353"/>
      <c r="AE146" s="305"/>
      <c r="AF146" s="305"/>
      <c r="AG146" s="305"/>
      <c r="AH146" s="305"/>
      <c r="AI146" s="305"/>
      <c r="AJ146" s="305"/>
      <c r="AK146" s="305"/>
      <c r="AL146" s="305"/>
      <c r="AM146" s="287">
        <f>SUMPRODUCT($P$22:$P$125,AM22:AM125)</f>
        <v>0</v>
      </c>
      <c r="AN146" s="287">
        <f>SUMPRODUCT($P$22:$P$125,AN22:AN125)</f>
        <v>0</v>
      </c>
      <c r="AO146" s="287">
        <f>IF(AO21="kW",SUMPRODUCT($U$22:$U$125,$AH$22:$AH$125,AO22:AO125),SUMPRODUCT($P$22:$P$125,AO22:AO125))</f>
        <v>0</v>
      </c>
      <c r="AP146" s="287">
        <f t="shared" ref="AP146:AZ146" si="48">IF(AP21="kW",SUMPRODUCT($U$22:$U$125,$AH$22:$AH$125,AP22:AP125),SUMPRODUCT($P$22:$P$125,AP22:AP125))</f>
        <v>0</v>
      </c>
      <c r="AQ146" s="287">
        <f t="shared" si="48"/>
        <v>0</v>
      </c>
      <c r="AR146" s="287">
        <f t="shared" si="48"/>
        <v>0</v>
      </c>
      <c r="AS146" s="287">
        <f t="shared" si="48"/>
        <v>0</v>
      </c>
      <c r="AT146" s="287">
        <f t="shared" si="48"/>
        <v>0</v>
      </c>
      <c r="AU146" s="287">
        <f t="shared" si="48"/>
        <v>0</v>
      </c>
      <c r="AV146" s="287">
        <f t="shared" si="48"/>
        <v>0</v>
      </c>
      <c r="AW146" s="287">
        <f t="shared" si="48"/>
        <v>0</v>
      </c>
      <c r="AX146" s="287">
        <f t="shared" si="48"/>
        <v>0</v>
      </c>
      <c r="AY146" s="287">
        <f t="shared" si="48"/>
        <v>0</v>
      </c>
      <c r="AZ146" s="287">
        <f t="shared" si="48"/>
        <v>0</v>
      </c>
      <c r="BA146" s="333"/>
    </row>
    <row r="147" spans="1:54" s="279" customFormat="1" ht="15">
      <c r="A147" s="496"/>
      <c r="B147" s="351" t="s">
        <v>832</v>
      </c>
      <c r="C147" s="352"/>
      <c r="D147" s="331"/>
      <c r="E147" s="331"/>
      <c r="F147" s="331"/>
      <c r="G147" s="331"/>
      <c r="H147" s="331"/>
      <c r="I147" s="331"/>
      <c r="J147" s="331"/>
      <c r="K147" s="331"/>
      <c r="L147" s="331"/>
      <c r="M147" s="331"/>
      <c r="N147" s="331"/>
      <c r="O147" s="331"/>
      <c r="P147" s="331"/>
      <c r="Q147" s="331"/>
      <c r="R147" s="331"/>
      <c r="S147" s="331"/>
      <c r="T147" s="331"/>
      <c r="U147" s="331"/>
      <c r="V147" s="353"/>
      <c r="W147" s="275"/>
      <c r="X147" s="275"/>
      <c r="Y147" s="305"/>
      <c r="Z147" s="300"/>
      <c r="AA147" s="305"/>
      <c r="AB147" s="305"/>
      <c r="AC147" s="353"/>
      <c r="AD147" s="353"/>
      <c r="AE147" s="305"/>
      <c r="AF147" s="305"/>
      <c r="AG147" s="305"/>
      <c r="AH147" s="305"/>
      <c r="AI147" s="305"/>
      <c r="AJ147" s="305"/>
      <c r="AK147" s="305"/>
      <c r="AL147" s="305"/>
      <c r="AM147" s="287">
        <f>SUMPRODUCT($Q$22:$Q$125,AM22:AM125)</f>
        <v>0</v>
      </c>
      <c r="AN147" s="287">
        <f>SUMPRODUCT($Q$22:$Q$125,AN22:AN125)</f>
        <v>0</v>
      </c>
      <c r="AO147" s="287">
        <f>IF(AO21="kW",SUMPRODUCT($U$22:$U$125,$AI$22:$AI$125,AO22:AO125),SUMPRODUCT($Q$22:$Q$125,AO22:AO125))</f>
        <v>0</v>
      </c>
      <c r="AP147" s="287">
        <f t="shared" ref="AP147:AZ147" si="49">IF(AP21="kW",SUMPRODUCT($U$22:$U$125,$AI$22:$AI$125,AP22:AP125),SUMPRODUCT($Q$22:$Q$125,AP22:AP125))</f>
        <v>0</v>
      </c>
      <c r="AQ147" s="287">
        <f t="shared" si="49"/>
        <v>0</v>
      </c>
      <c r="AR147" s="287">
        <f t="shared" si="49"/>
        <v>0</v>
      </c>
      <c r="AS147" s="287">
        <f t="shared" si="49"/>
        <v>0</v>
      </c>
      <c r="AT147" s="287">
        <f t="shared" si="49"/>
        <v>0</v>
      </c>
      <c r="AU147" s="287">
        <f t="shared" si="49"/>
        <v>0</v>
      </c>
      <c r="AV147" s="287">
        <f t="shared" si="49"/>
        <v>0</v>
      </c>
      <c r="AW147" s="287">
        <f t="shared" si="49"/>
        <v>0</v>
      </c>
      <c r="AX147" s="287">
        <f t="shared" si="49"/>
        <v>0</v>
      </c>
      <c r="AY147" s="287">
        <f t="shared" si="49"/>
        <v>0</v>
      </c>
      <c r="AZ147" s="287">
        <f t="shared" si="49"/>
        <v>0</v>
      </c>
      <c r="BA147" s="333"/>
    </row>
    <row r="148" spans="1:54" s="279" customFormat="1" ht="15">
      <c r="A148" s="496"/>
      <c r="B148" s="351" t="s">
        <v>833</v>
      </c>
      <c r="C148" s="352"/>
      <c r="D148" s="331"/>
      <c r="E148" s="331"/>
      <c r="F148" s="331"/>
      <c r="G148" s="331"/>
      <c r="H148" s="331"/>
      <c r="I148" s="331"/>
      <c r="J148" s="331"/>
      <c r="K148" s="331"/>
      <c r="L148" s="331"/>
      <c r="M148" s="331"/>
      <c r="N148" s="331"/>
      <c r="O148" s="331"/>
      <c r="P148" s="331"/>
      <c r="Q148" s="331"/>
      <c r="R148" s="331"/>
      <c r="S148" s="331"/>
      <c r="T148" s="331"/>
      <c r="U148" s="331"/>
      <c r="V148" s="353"/>
      <c r="W148" s="275"/>
      <c r="X148" s="275"/>
      <c r="Y148" s="305"/>
      <c r="Z148" s="300"/>
      <c r="AA148" s="305"/>
      <c r="AB148" s="305"/>
      <c r="AC148" s="353"/>
      <c r="AD148" s="353"/>
      <c r="AE148" s="305"/>
      <c r="AF148" s="305"/>
      <c r="AG148" s="305"/>
      <c r="AH148" s="305"/>
      <c r="AI148" s="305"/>
      <c r="AJ148" s="305"/>
      <c r="AK148" s="305"/>
      <c r="AL148" s="305"/>
      <c r="AM148" s="287">
        <f>SUMPRODUCT($R$22:$R$125,AM22:AM125)</f>
        <v>0</v>
      </c>
      <c r="AN148" s="287">
        <f>SUMPRODUCT($R$22:$R$125,AN22:AN125)</f>
        <v>0</v>
      </c>
      <c r="AO148" s="287">
        <f>IF(AO21="kW",SUMPRODUCT($U$22:$U$125,$AJ$22:$AJ$125,AO22:AO125),SUMPRODUCT($R$22:$R$125,AO22:AO125))</f>
        <v>0</v>
      </c>
      <c r="AP148" s="287">
        <f t="shared" ref="AP148:AZ148" si="50">IF(AP21="kW",SUMPRODUCT($U$22:$U$125,$AJ$22:$AJ$125,AP22:AP125),SUMPRODUCT($R$22:$R$125,AP22:AP125))</f>
        <v>0</v>
      </c>
      <c r="AQ148" s="287">
        <f t="shared" si="50"/>
        <v>0</v>
      </c>
      <c r="AR148" s="287">
        <f t="shared" si="50"/>
        <v>0</v>
      </c>
      <c r="AS148" s="287">
        <f t="shared" si="50"/>
        <v>0</v>
      </c>
      <c r="AT148" s="287">
        <f t="shared" si="50"/>
        <v>0</v>
      </c>
      <c r="AU148" s="287">
        <f t="shared" si="50"/>
        <v>0</v>
      </c>
      <c r="AV148" s="287">
        <f t="shared" si="50"/>
        <v>0</v>
      </c>
      <c r="AW148" s="287">
        <f t="shared" si="50"/>
        <v>0</v>
      </c>
      <c r="AX148" s="287">
        <f t="shared" si="50"/>
        <v>0</v>
      </c>
      <c r="AY148" s="287">
        <f t="shared" si="50"/>
        <v>0</v>
      </c>
      <c r="AZ148" s="287">
        <f t="shared" si="50"/>
        <v>0</v>
      </c>
      <c r="BA148" s="333"/>
    </row>
    <row r="149" spans="1:54" s="279" customFormat="1" ht="15">
      <c r="A149" s="496"/>
      <c r="B149" s="351" t="s">
        <v>834</v>
      </c>
      <c r="C149" s="352"/>
      <c r="D149" s="331"/>
      <c r="E149" s="331"/>
      <c r="F149" s="331"/>
      <c r="G149" s="331"/>
      <c r="H149" s="331"/>
      <c r="I149" s="331"/>
      <c r="J149" s="331"/>
      <c r="K149" s="331"/>
      <c r="L149" s="331"/>
      <c r="M149" s="331"/>
      <c r="N149" s="331"/>
      <c r="O149" s="331"/>
      <c r="P149" s="331"/>
      <c r="Q149" s="331"/>
      <c r="R149" s="331"/>
      <c r="S149" s="331"/>
      <c r="T149" s="331"/>
      <c r="U149" s="331"/>
      <c r="V149" s="353"/>
      <c r="W149" s="275"/>
      <c r="X149" s="275"/>
      <c r="Y149" s="305"/>
      <c r="Z149" s="300"/>
      <c r="AA149" s="305"/>
      <c r="AB149" s="305"/>
      <c r="AC149" s="353"/>
      <c r="AD149" s="353"/>
      <c r="AE149" s="305"/>
      <c r="AF149" s="305"/>
      <c r="AG149" s="305"/>
      <c r="AH149" s="305"/>
      <c r="AI149" s="305"/>
      <c r="AJ149" s="305"/>
      <c r="AK149" s="305"/>
      <c r="AL149" s="305"/>
      <c r="AM149" s="287">
        <f>SUMPRODUCT($S$22:$S$125,AM22:AM125)</f>
        <v>0</v>
      </c>
      <c r="AN149" s="287">
        <f>SUMPRODUCT($S$22:$S$125,AN22:AN125)</f>
        <v>0</v>
      </c>
      <c r="AO149" s="287">
        <f>IF(AO21="kW",SUMPRODUCT($U$22:$U$125,$AK$22:$AK$125,AO22:AO125),SUMPRODUCT($S$22:$S$125,AO22:AO125))</f>
        <v>0</v>
      </c>
      <c r="AP149" s="287">
        <f t="shared" ref="AP149:AZ149" si="51">IF(AP21="kW",SUMPRODUCT($U$22:$U$125,$AK$22:$AK$125,AP22:AP125),SUMPRODUCT($S$22:$S$125,AP22:AP125))</f>
        <v>0</v>
      </c>
      <c r="AQ149" s="287">
        <f t="shared" si="51"/>
        <v>0</v>
      </c>
      <c r="AR149" s="287">
        <f t="shared" si="51"/>
        <v>0</v>
      </c>
      <c r="AS149" s="287">
        <f t="shared" si="51"/>
        <v>0</v>
      </c>
      <c r="AT149" s="287">
        <f t="shared" si="51"/>
        <v>0</v>
      </c>
      <c r="AU149" s="287">
        <f t="shared" si="51"/>
        <v>0</v>
      </c>
      <c r="AV149" s="287">
        <f t="shared" si="51"/>
        <v>0</v>
      </c>
      <c r="AW149" s="287">
        <f t="shared" si="51"/>
        <v>0</v>
      </c>
      <c r="AX149" s="287">
        <f t="shared" si="51"/>
        <v>0</v>
      </c>
      <c r="AY149" s="287">
        <f t="shared" si="51"/>
        <v>0</v>
      </c>
      <c r="AZ149" s="287">
        <f t="shared" si="51"/>
        <v>0</v>
      </c>
      <c r="BA149" s="333"/>
    </row>
    <row r="150" spans="1:54" ht="15">
      <c r="B150" s="354" t="s">
        <v>835</v>
      </c>
      <c r="C150" s="355"/>
      <c r="D150" s="356"/>
      <c r="E150" s="356"/>
      <c r="F150" s="356"/>
      <c r="G150" s="356"/>
      <c r="H150" s="356"/>
      <c r="I150" s="356"/>
      <c r="J150" s="356"/>
      <c r="K150" s="356"/>
      <c r="L150" s="356"/>
      <c r="M150" s="356"/>
      <c r="N150" s="356"/>
      <c r="O150" s="356"/>
      <c r="P150" s="356"/>
      <c r="Q150" s="356"/>
      <c r="R150" s="356"/>
      <c r="S150" s="356"/>
      <c r="T150" s="356"/>
      <c r="U150" s="356"/>
      <c r="V150" s="357"/>
      <c r="W150" s="358"/>
      <c r="X150" s="359"/>
      <c r="Y150" s="357"/>
      <c r="Z150" s="360"/>
      <c r="AA150" s="361"/>
      <c r="AB150" s="361"/>
      <c r="AC150" s="357"/>
      <c r="AD150" s="357"/>
      <c r="AE150" s="361"/>
      <c r="AF150" s="361"/>
      <c r="AG150" s="361"/>
      <c r="AH150" s="361"/>
      <c r="AI150" s="361"/>
      <c r="AJ150" s="361"/>
      <c r="AK150" s="361"/>
      <c r="AL150" s="361"/>
      <c r="AM150" s="322">
        <f>SUMPRODUCT($T$22:$T$125,AM22:AM125)</f>
        <v>0</v>
      </c>
      <c r="AN150" s="322">
        <f>SUMPRODUCT($T$22:$T$125,AN22:AN125)</f>
        <v>0</v>
      </c>
      <c r="AO150" s="322">
        <f>IF(AO21="kW",SUMPRODUCT($U$22:$U$125,$AL$22:$AL$125,AO22:AO125),SUMPRODUCT($T$22:$T$125,AO22:AO125))</f>
        <v>0</v>
      </c>
      <c r="AP150" s="322">
        <f t="shared" ref="AP150:AZ150" si="52">IF(AP21="kW",SUMPRODUCT($U$22:$U$125,$AL$22:$AL$125,AP22:AP125),SUMPRODUCT($T$22:$T$125,AP22:AP125))</f>
        <v>0</v>
      </c>
      <c r="AQ150" s="322">
        <f t="shared" si="52"/>
        <v>0</v>
      </c>
      <c r="AR150" s="322">
        <f t="shared" si="52"/>
        <v>0</v>
      </c>
      <c r="AS150" s="322">
        <f t="shared" si="52"/>
        <v>0</v>
      </c>
      <c r="AT150" s="322">
        <f t="shared" si="52"/>
        <v>0</v>
      </c>
      <c r="AU150" s="322">
        <f t="shared" si="52"/>
        <v>0</v>
      </c>
      <c r="AV150" s="322">
        <f t="shared" si="52"/>
        <v>0</v>
      </c>
      <c r="AW150" s="322">
        <f t="shared" si="52"/>
        <v>0</v>
      </c>
      <c r="AX150" s="322">
        <f t="shared" si="52"/>
        <v>0</v>
      </c>
      <c r="AY150" s="322">
        <f t="shared" si="52"/>
        <v>0</v>
      </c>
      <c r="AZ150" s="322">
        <f t="shared" si="52"/>
        <v>0</v>
      </c>
      <c r="BA150" s="773"/>
      <c r="BB150" s="362"/>
    </row>
    <row r="151" spans="1:54" ht="15">
      <c r="B151" s="719"/>
      <c r="C151" s="352"/>
      <c r="D151" s="720"/>
      <c r="E151" s="720"/>
      <c r="F151" s="720"/>
      <c r="G151" s="720"/>
      <c r="H151" s="720"/>
      <c r="I151" s="720"/>
      <c r="J151" s="720"/>
      <c r="K151" s="720"/>
      <c r="L151" s="720"/>
      <c r="M151" s="720"/>
      <c r="N151" s="720"/>
      <c r="O151" s="720"/>
      <c r="P151" s="720"/>
      <c r="Q151" s="720"/>
      <c r="R151" s="720"/>
      <c r="S151" s="720"/>
      <c r="T151" s="720"/>
      <c r="U151" s="720"/>
      <c r="V151" s="721"/>
      <c r="W151" s="722"/>
      <c r="X151" s="723"/>
      <c r="Y151" s="721"/>
      <c r="Z151" s="300"/>
      <c r="AA151" s="385"/>
      <c r="AB151" s="385"/>
      <c r="AC151" s="721"/>
      <c r="AD151" s="721"/>
      <c r="AE151" s="385"/>
      <c r="AF151" s="385"/>
      <c r="AG151" s="385"/>
      <c r="AH151" s="385"/>
      <c r="AI151" s="385"/>
      <c r="AJ151" s="385"/>
      <c r="AK151" s="385"/>
      <c r="AL151" s="385"/>
      <c r="AM151" s="287"/>
      <c r="AN151" s="287"/>
      <c r="AO151" s="287"/>
      <c r="AP151" s="287"/>
      <c r="AQ151" s="287"/>
      <c r="AR151" s="287"/>
      <c r="AS151" s="287"/>
      <c r="AT151" s="287"/>
      <c r="AU151" s="287"/>
      <c r="AV151" s="287"/>
      <c r="AW151" s="287"/>
      <c r="AX151" s="287"/>
      <c r="AY151" s="287"/>
      <c r="AZ151" s="287"/>
      <c r="BB151" s="362"/>
    </row>
    <row r="152" spans="1:54" ht="15">
      <c r="B152" s="719"/>
      <c r="C152" s="352"/>
      <c r="D152" s="720"/>
      <c r="E152" s="720"/>
      <c r="F152" s="720"/>
      <c r="G152" s="720"/>
      <c r="H152" s="720"/>
      <c r="I152" s="720"/>
      <c r="J152" s="720"/>
      <c r="K152" s="720"/>
      <c r="L152" s="720"/>
      <c r="M152" s="720"/>
      <c r="N152" s="720"/>
      <c r="O152" s="720"/>
      <c r="P152" s="720"/>
      <c r="Q152" s="720"/>
      <c r="R152" s="720"/>
      <c r="S152" s="720"/>
      <c r="T152" s="720"/>
      <c r="U152" s="720"/>
      <c r="V152" s="721"/>
      <c r="W152" s="722"/>
      <c r="X152" s="723"/>
      <c r="Y152" s="721"/>
      <c r="Z152" s="300"/>
      <c r="AA152" s="385"/>
      <c r="AB152" s="385"/>
      <c r="AC152" s="721"/>
      <c r="AD152" s="721"/>
      <c r="AE152" s="385"/>
      <c r="AF152" s="385"/>
      <c r="AG152" s="385"/>
      <c r="AH152" s="385"/>
      <c r="AI152" s="385"/>
      <c r="AJ152" s="385"/>
      <c r="AK152" s="385"/>
      <c r="AL152" s="385"/>
      <c r="AM152" s="287"/>
      <c r="AN152" s="287"/>
      <c r="AO152" s="287"/>
      <c r="AP152" s="287"/>
      <c r="AQ152" s="287"/>
      <c r="AR152" s="287"/>
      <c r="AS152" s="287"/>
      <c r="AT152" s="287"/>
      <c r="AU152" s="287"/>
      <c r="AV152" s="287"/>
      <c r="AW152" s="287"/>
      <c r="AX152" s="287"/>
      <c r="AY152" s="287"/>
      <c r="AZ152" s="287"/>
      <c r="BB152" s="362"/>
    </row>
    <row r="153" spans="1:54" ht="15">
      <c r="B153" s="719"/>
      <c r="C153" s="352"/>
      <c r="D153" s="720"/>
      <c r="E153" s="720"/>
      <c r="F153" s="720"/>
      <c r="G153" s="720"/>
      <c r="H153" s="720"/>
      <c r="I153" s="720"/>
      <c r="J153" s="720"/>
      <c r="K153" s="720"/>
      <c r="L153" s="720"/>
      <c r="M153" s="720"/>
      <c r="N153" s="720"/>
      <c r="O153" s="720"/>
      <c r="P153" s="720"/>
      <c r="Q153" s="720"/>
      <c r="R153" s="720"/>
      <c r="S153" s="720"/>
      <c r="T153" s="720"/>
      <c r="U153" s="720"/>
      <c r="V153" s="721"/>
      <c r="W153" s="722"/>
      <c r="X153" s="723"/>
      <c r="Y153" s="721"/>
      <c r="Z153" s="300"/>
      <c r="AA153" s="385"/>
      <c r="AB153" s="385"/>
      <c r="AC153" s="721"/>
      <c r="AD153" s="721"/>
      <c r="AE153" s="385"/>
      <c r="AF153" s="385"/>
      <c r="AG153" s="385"/>
      <c r="AH153" s="385"/>
      <c r="AI153" s="385"/>
      <c r="AJ153" s="385"/>
      <c r="AK153" s="385"/>
      <c r="AL153" s="385"/>
      <c r="AM153" s="287"/>
      <c r="AN153" s="287"/>
      <c r="AO153" s="287"/>
      <c r="AP153" s="287"/>
      <c r="AQ153" s="287"/>
      <c r="AR153" s="287"/>
      <c r="AS153" s="287"/>
      <c r="AT153" s="287"/>
      <c r="AU153" s="287"/>
      <c r="AV153" s="287"/>
      <c r="AW153" s="287"/>
      <c r="AX153" s="287"/>
      <c r="AY153" s="287"/>
      <c r="AZ153" s="287"/>
      <c r="BB153" s="362"/>
    </row>
    <row r="154" spans="1:54" ht="21.75" customHeight="1">
      <c r="B154" s="363" t="s">
        <v>589</v>
      </c>
      <c r="C154" s="364"/>
      <c r="D154" s="365"/>
      <c r="E154" s="365"/>
      <c r="F154" s="365"/>
      <c r="G154" s="365"/>
      <c r="H154" s="365"/>
      <c r="I154" s="365"/>
      <c r="J154" s="365"/>
      <c r="K154" s="365"/>
      <c r="L154" s="365"/>
      <c r="M154" s="365"/>
      <c r="N154" s="365"/>
      <c r="O154" s="365"/>
      <c r="P154" s="365"/>
      <c r="Q154" s="365"/>
      <c r="R154" s="365"/>
      <c r="S154" s="365"/>
      <c r="T154" s="365"/>
      <c r="U154" s="365"/>
      <c r="V154" s="365"/>
      <c r="W154" s="365"/>
      <c r="X154" s="365"/>
      <c r="Y154" s="365"/>
      <c r="Z154" s="366"/>
      <c r="AA154" s="367"/>
      <c r="AB154" s="365"/>
      <c r="AC154" s="365"/>
      <c r="AD154" s="365"/>
      <c r="AE154" s="365"/>
      <c r="AF154" s="365"/>
      <c r="AG154" s="365"/>
      <c r="AH154" s="365"/>
      <c r="AI154" s="365"/>
      <c r="AJ154" s="365"/>
      <c r="AK154" s="365"/>
      <c r="AL154" s="365"/>
      <c r="AM154" s="368"/>
      <c r="AN154" s="368"/>
      <c r="AO154" s="368"/>
      <c r="AP154" s="368"/>
      <c r="AQ154" s="368"/>
      <c r="AR154" s="368"/>
      <c r="AS154" s="368"/>
      <c r="AT154" s="368"/>
      <c r="AU154" s="368"/>
      <c r="AV154" s="368"/>
      <c r="AW154" s="368"/>
      <c r="AX154" s="368"/>
      <c r="AY154" s="368"/>
      <c r="AZ154" s="368"/>
      <c r="BA154" s="369"/>
      <c r="BB154" s="362"/>
    </row>
    <row r="156" spans="1:54" ht="15.75">
      <c r="B156" s="276" t="s">
        <v>241</v>
      </c>
      <c r="C156" s="277"/>
      <c r="D156" s="577" t="s">
        <v>523</v>
      </c>
      <c r="F156" s="577"/>
      <c r="V156" s="277"/>
      <c r="AM156" s="266"/>
      <c r="AN156" s="263"/>
      <c r="AO156" s="263"/>
      <c r="AP156" s="263"/>
      <c r="AQ156" s="263"/>
      <c r="AR156" s="263"/>
      <c r="AS156" s="263"/>
      <c r="AT156" s="263"/>
      <c r="AU156" s="263"/>
      <c r="AV156" s="263"/>
      <c r="AW156" s="263"/>
      <c r="AX156" s="263"/>
      <c r="AY156" s="263"/>
      <c r="AZ156" s="263"/>
      <c r="BA156" s="278"/>
    </row>
    <row r="157" spans="1:54" ht="34.5" customHeight="1">
      <c r="B157" s="1031" t="s">
        <v>211</v>
      </c>
      <c r="C157" s="1033" t="s">
        <v>33</v>
      </c>
      <c r="D157" s="280" t="s">
        <v>421</v>
      </c>
      <c r="E157" s="1037" t="s">
        <v>209</v>
      </c>
      <c r="F157" s="1038"/>
      <c r="G157" s="1038"/>
      <c r="H157" s="1038"/>
      <c r="I157" s="1038"/>
      <c r="J157" s="1038"/>
      <c r="K157" s="1038"/>
      <c r="L157" s="1038"/>
      <c r="M157" s="1038"/>
      <c r="N157" s="1038"/>
      <c r="O157" s="1038"/>
      <c r="P157" s="1038"/>
      <c r="Q157" s="1038"/>
      <c r="R157" s="1038"/>
      <c r="S157" s="1038"/>
      <c r="T157" s="1039"/>
      <c r="U157" s="1035" t="s">
        <v>213</v>
      </c>
      <c r="V157" s="280" t="s">
        <v>422</v>
      </c>
      <c r="W157" s="1028" t="s">
        <v>212</v>
      </c>
      <c r="X157" s="1029"/>
      <c r="Y157" s="1029"/>
      <c r="Z157" s="1029"/>
      <c r="AA157" s="1029"/>
      <c r="AB157" s="1029"/>
      <c r="AC157" s="1029"/>
      <c r="AD157" s="1029"/>
      <c r="AE157" s="1029"/>
      <c r="AF157" s="1029"/>
      <c r="AG157" s="1029"/>
      <c r="AH157" s="1029"/>
      <c r="AI157" s="1029"/>
      <c r="AJ157" s="1029"/>
      <c r="AK157" s="1029"/>
      <c r="AL157" s="1040"/>
      <c r="AM157" s="1028" t="s">
        <v>242</v>
      </c>
      <c r="AN157" s="1029"/>
      <c r="AO157" s="1029"/>
      <c r="AP157" s="1029"/>
      <c r="AQ157" s="1029"/>
      <c r="AR157" s="1029"/>
      <c r="AS157" s="1029"/>
      <c r="AT157" s="1029"/>
      <c r="AU157" s="1029"/>
      <c r="AV157" s="1029"/>
      <c r="AW157" s="1029"/>
      <c r="AX157" s="1029"/>
      <c r="AY157" s="1029"/>
      <c r="AZ157" s="1029"/>
      <c r="BA157" s="1030"/>
    </row>
    <row r="158" spans="1:54" ht="60.75" customHeight="1">
      <c r="B158" s="1032"/>
      <c r="C158" s="1034"/>
      <c r="D158" s="281">
        <v>2012</v>
      </c>
      <c r="E158" s="281">
        <v>2013</v>
      </c>
      <c r="F158" s="281">
        <v>2014</v>
      </c>
      <c r="G158" s="281">
        <v>2015</v>
      </c>
      <c r="H158" s="281">
        <v>2016</v>
      </c>
      <c r="I158" s="281">
        <v>2017</v>
      </c>
      <c r="J158" s="281">
        <v>2018</v>
      </c>
      <c r="K158" s="281">
        <v>2019</v>
      </c>
      <c r="L158" s="281">
        <v>2020</v>
      </c>
      <c r="M158" s="281">
        <v>2021</v>
      </c>
      <c r="N158" s="281">
        <v>2022</v>
      </c>
      <c r="O158" s="281">
        <v>2023</v>
      </c>
      <c r="P158" s="281">
        <v>2024</v>
      </c>
      <c r="Q158" s="281">
        <v>2025</v>
      </c>
      <c r="R158" s="281">
        <v>2026</v>
      </c>
      <c r="S158" s="281">
        <v>2027</v>
      </c>
      <c r="T158" s="281">
        <v>2028</v>
      </c>
      <c r="U158" s="1036"/>
      <c r="V158" s="281">
        <v>2012</v>
      </c>
      <c r="W158" s="281">
        <v>2013</v>
      </c>
      <c r="X158" s="281">
        <v>2014</v>
      </c>
      <c r="Y158" s="281">
        <v>2015</v>
      </c>
      <c r="Z158" s="281">
        <v>2016</v>
      </c>
      <c r="AA158" s="281">
        <v>2017</v>
      </c>
      <c r="AB158" s="281">
        <v>2018</v>
      </c>
      <c r="AC158" s="281">
        <v>2019</v>
      </c>
      <c r="AD158" s="281">
        <v>2020</v>
      </c>
      <c r="AE158" s="281">
        <v>2021</v>
      </c>
      <c r="AF158" s="281">
        <v>2022</v>
      </c>
      <c r="AG158" s="281">
        <v>2023</v>
      </c>
      <c r="AH158" s="281">
        <v>2024</v>
      </c>
      <c r="AI158" s="281">
        <v>2025</v>
      </c>
      <c r="AJ158" s="281">
        <v>2026</v>
      </c>
      <c r="AK158" s="281">
        <v>2027</v>
      </c>
      <c r="AL158" s="281">
        <v>2028</v>
      </c>
      <c r="AM158" s="281" t="str">
        <f>'1.  LRAMVA Summary'!D53</f>
        <v>Residential</v>
      </c>
      <c r="AN158" s="281" t="str">
        <f>'1.  LRAMVA Summary'!E53</f>
        <v>GS&lt;50 kW</v>
      </c>
      <c r="AO158" s="281" t="str">
        <f>'1.  LRAMVA Summary'!F53</f>
        <v>GS 50 to 699 kW</v>
      </c>
      <c r="AP158" s="281" t="str">
        <f>'1.  LRAMVA Summary'!G53</f>
        <v>GS 700 to 4,999 kW</v>
      </c>
      <c r="AQ158" s="281" t="str">
        <f>'1.  LRAMVA Summary'!H53</f>
        <v>Large Use</v>
      </c>
      <c r="AR158" s="281" t="str">
        <f>'1.  LRAMVA Summary'!I53</f>
        <v>Street Lighting</v>
      </c>
      <c r="AS158" s="281" t="str">
        <f>'1.  LRAMVA Summary'!J53</f>
        <v>Unmetered Scattered Load</v>
      </c>
      <c r="AT158" s="281" t="str">
        <f>'1.  LRAMVA Summary'!K53</f>
        <v/>
      </c>
      <c r="AU158" s="281" t="str">
        <f>'1.  LRAMVA Summary'!L53</f>
        <v/>
      </c>
      <c r="AV158" s="281" t="str">
        <f>'1.  LRAMVA Summary'!M53</f>
        <v/>
      </c>
      <c r="AW158" s="281" t="str">
        <f>'1.  LRAMVA Summary'!N53</f>
        <v/>
      </c>
      <c r="AX158" s="281" t="str">
        <f>'1.  LRAMVA Summary'!O53</f>
        <v/>
      </c>
      <c r="AY158" s="281" t="str">
        <f>'1.  LRAMVA Summary'!P53</f>
        <v/>
      </c>
      <c r="AZ158" s="281" t="str">
        <f>'1.  LRAMVA Summary'!Q53</f>
        <v/>
      </c>
      <c r="BA158" s="283" t="str">
        <f>'1.  LRAMVA Summary'!R53</f>
        <v>Total</v>
      </c>
    </row>
    <row r="159" spans="1:54" ht="15.75" customHeight="1">
      <c r="A159" s="497"/>
      <c r="B159" s="284" t="s">
        <v>0</v>
      </c>
      <c r="C159" s="285"/>
      <c r="D159" s="285"/>
      <c r="E159" s="285"/>
      <c r="F159" s="285"/>
      <c r="G159" s="285"/>
      <c r="H159" s="285"/>
      <c r="I159" s="285"/>
      <c r="J159" s="285"/>
      <c r="K159" s="285"/>
      <c r="L159" s="285"/>
      <c r="M159" s="285"/>
      <c r="N159" s="285"/>
      <c r="O159" s="285"/>
      <c r="P159" s="285"/>
      <c r="Q159" s="285"/>
      <c r="R159" s="285"/>
      <c r="S159" s="285"/>
      <c r="T159" s="285"/>
      <c r="U159" s="286"/>
      <c r="V159" s="285"/>
      <c r="W159" s="285"/>
      <c r="X159" s="285"/>
      <c r="Y159" s="285"/>
      <c r="Z159" s="285"/>
      <c r="AA159" s="285"/>
      <c r="AB159" s="285"/>
      <c r="AC159" s="285"/>
      <c r="AD159" s="285"/>
      <c r="AE159" s="285"/>
      <c r="AF159" s="285"/>
      <c r="AG159" s="285"/>
      <c r="AH159" s="285"/>
      <c r="AI159" s="285"/>
      <c r="AJ159" s="285"/>
      <c r="AK159" s="285"/>
      <c r="AL159" s="285"/>
      <c r="AM159" s="287" t="str">
        <f>'1.  LRAMVA Summary'!D54</f>
        <v>kWh</v>
      </c>
      <c r="AN159" s="287" t="str">
        <f>'1.  LRAMVA Summary'!E54</f>
        <v>kWh</v>
      </c>
      <c r="AO159" s="287" t="str">
        <f>'1.  LRAMVA Summary'!F54</f>
        <v>kW</v>
      </c>
      <c r="AP159" s="287" t="str">
        <f>'1.  LRAMVA Summary'!G54</f>
        <v>kW</v>
      </c>
      <c r="AQ159" s="287" t="str">
        <f>'1.  LRAMVA Summary'!H54</f>
        <v>kW</v>
      </c>
      <c r="AR159" s="287" t="str">
        <f>'1.  LRAMVA Summary'!I54</f>
        <v>kW</v>
      </c>
      <c r="AS159" s="287" t="str">
        <f>'1.  LRAMVA Summary'!J54</f>
        <v>kWh</v>
      </c>
      <c r="AT159" s="287">
        <f>'1.  LRAMVA Summary'!K54</f>
        <v>0</v>
      </c>
      <c r="AU159" s="287">
        <f>'1.  LRAMVA Summary'!L54</f>
        <v>0</v>
      </c>
      <c r="AV159" s="287">
        <f>'1.  LRAMVA Summary'!M54</f>
        <v>0</v>
      </c>
      <c r="AW159" s="287">
        <f>'1.  LRAMVA Summary'!N54</f>
        <v>0</v>
      </c>
      <c r="AX159" s="287">
        <f>'1.  LRAMVA Summary'!O54</f>
        <v>0</v>
      </c>
      <c r="AY159" s="287">
        <f>'1.  LRAMVA Summary'!P54</f>
        <v>0</v>
      </c>
      <c r="AZ159" s="287">
        <f>'1.  LRAMVA Summary'!Q54</f>
        <v>0</v>
      </c>
      <c r="BA159" s="370"/>
    </row>
    <row r="160" spans="1:54" ht="15" hidden="1" outlineLevel="1">
      <c r="A160" s="496">
        <v>1</v>
      </c>
      <c r="B160" s="290" t="s">
        <v>1</v>
      </c>
      <c r="C160" s="287" t="s">
        <v>25</v>
      </c>
      <c r="D160" s="291"/>
      <c r="E160" s="291"/>
      <c r="F160" s="291"/>
      <c r="G160" s="291"/>
      <c r="H160" s="291"/>
      <c r="I160" s="291"/>
      <c r="J160" s="291"/>
      <c r="K160" s="291"/>
      <c r="L160" s="291"/>
      <c r="M160" s="291"/>
      <c r="N160" s="291"/>
      <c r="O160" s="291"/>
      <c r="P160" s="291"/>
      <c r="Q160" s="291"/>
      <c r="R160" s="291"/>
      <c r="S160" s="291"/>
      <c r="T160" s="291"/>
      <c r="U160" s="287"/>
      <c r="V160" s="291"/>
      <c r="W160" s="291"/>
      <c r="X160" s="291"/>
      <c r="Y160" s="291"/>
      <c r="Z160" s="291"/>
      <c r="AA160" s="291"/>
      <c r="AB160" s="291"/>
      <c r="AC160" s="291"/>
      <c r="AD160" s="291"/>
      <c r="AE160" s="291"/>
      <c r="AF160" s="291"/>
      <c r="AG160" s="291"/>
      <c r="AH160" s="291"/>
      <c r="AI160" s="291"/>
      <c r="AJ160" s="291"/>
      <c r="AK160" s="291"/>
      <c r="AL160" s="291"/>
      <c r="AM160" s="405"/>
      <c r="AN160" s="405"/>
      <c r="AO160" s="405"/>
      <c r="AP160" s="405"/>
      <c r="AQ160" s="405"/>
      <c r="AR160" s="405"/>
      <c r="AS160" s="405"/>
      <c r="AT160" s="405"/>
      <c r="AU160" s="405"/>
      <c r="AV160" s="405"/>
      <c r="AW160" s="405"/>
      <c r="AX160" s="405"/>
      <c r="AY160" s="405"/>
      <c r="AZ160" s="405"/>
      <c r="BA160" s="292">
        <f>SUM(AM160:AZ160)</f>
        <v>0</v>
      </c>
    </row>
    <row r="161" spans="1:53" ht="15" hidden="1" outlineLevel="1">
      <c r="B161" s="290" t="s">
        <v>243</v>
      </c>
      <c r="C161" s="287" t="s">
        <v>163</v>
      </c>
      <c r="D161" s="291"/>
      <c r="E161" s="291"/>
      <c r="F161" s="291"/>
      <c r="G161" s="291"/>
      <c r="H161" s="291"/>
      <c r="I161" s="291"/>
      <c r="J161" s="291"/>
      <c r="K161" s="291"/>
      <c r="L161" s="291"/>
      <c r="M161" s="291"/>
      <c r="N161" s="291"/>
      <c r="O161" s="291"/>
      <c r="P161" s="291"/>
      <c r="Q161" s="291"/>
      <c r="R161" s="291"/>
      <c r="S161" s="291"/>
      <c r="T161" s="291"/>
      <c r="U161" s="463"/>
      <c r="V161" s="291"/>
      <c r="W161" s="291"/>
      <c r="X161" s="291"/>
      <c r="Y161" s="291"/>
      <c r="Z161" s="291"/>
      <c r="AA161" s="291"/>
      <c r="AB161" s="291"/>
      <c r="AC161" s="291"/>
      <c r="AD161" s="291"/>
      <c r="AE161" s="291"/>
      <c r="AF161" s="291"/>
      <c r="AG161" s="291"/>
      <c r="AH161" s="291"/>
      <c r="AI161" s="291"/>
      <c r="AJ161" s="291"/>
      <c r="AK161" s="291"/>
      <c r="AL161" s="291"/>
      <c r="AM161" s="406">
        <f>AM160</f>
        <v>0</v>
      </c>
      <c r="AN161" s="406">
        <f>AN160</f>
        <v>0</v>
      </c>
      <c r="AO161" s="406">
        <f t="shared" ref="AO161:AZ161" si="53">AO160</f>
        <v>0</v>
      </c>
      <c r="AP161" s="406">
        <f t="shared" si="53"/>
        <v>0</v>
      </c>
      <c r="AQ161" s="406">
        <f t="shared" si="53"/>
        <v>0</v>
      </c>
      <c r="AR161" s="406">
        <f t="shared" si="53"/>
        <v>0</v>
      </c>
      <c r="AS161" s="406">
        <f t="shared" si="53"/>
        <v>0</v>
      </c>
      <c r="AT161" s="406">
        <f t="shared" si="53"/>
        <v>0</v>
      </c>
      <c r="AU161" s="406">
        <f t="shared" si="53"/>
        <v>0</v>
      </c>
      <c r="AV161" s="406">
        <f t="shared" si="53"/>
        <v>0</v>
      </c>
      <c r="AW161" s="406">
        <f t="shared" si="53"/>
        <v>0</v>
      </c>
      <c r="AX161" s="406">
        <f t="shared" si="53"/>
        <v>0</v>
      </c>
      <c r="AY161" s="406">
        <f t="shared" si="53"/>
        <v>0</v>
      </c>
      <c r="AZ161" s="406">
        <f t="shared" si="53"/>
        <v>0</v>
      </c>
      <c r="BA161" s="492"/>
    </row>
    <row r="162" spans="1:53" ht="15.75" hidden="1" outlineLevel="1">
      <c r="A162" s="498"/>
      <c r="B162" s="294"/>
      <c r="C162" s="295"/>
      <c r="D162" s="295"/>
      <c r="E162" s="295"/>
      <c r="F162" s="295"/>
      <c r="G162" s="295"/>
      <c r="H162" s="295"/>
      <c r="I162" s="295"/>
      <c r="J162" s="295"/>
      <c r="K162" s="295"/>
      <c r="L162" s="295"/>
      <c r="M162" s="295"/>
      <c r="N162" s="295"/>
      <c r="O162" s="295"/>
      <c r="P162" s="295"/>
      <c r="Q162" s="295"/>
      <c r="R162" s="295"/>
      <c r="S162" s="295"/>
      <c r="T162" s="295"/>
      <c r="U162" s="299"/>
      <c r="V162" s="295"/>
      <c r="W162" s="295"/>
      <c r="X162" s="295"/>
      <c r="Y162" s="295"/>
      <c r="Z162" s="295"/>
      <c r="AA162" s="295"/>
      <c r="AB162" s="295"/>
      <c r="AC162" s="295"/>
      <c r="AD162" s="295"/>
      <c r="AE162" s="295"/>
      <c r="AF162" s="295"/>
      <c r="AG162" s="295"/>
      <c r="AH162" s="295"/>
      <c r="AI162" s="295"/>
      <c r="AJ162" s="295"/>
      <c r="AK162" s="295"/>
      <c r="AL162" s="295"/>
      <c r="AM162" s="407"/>
      <c r="AN162" s="408"/>
      <c r="AO162" s="408"/>
      <c r="AP162" s="408"/>
      <c r="AQ162" s="408"/>
      <c r="AR162" s="408"/>
      <c r="AS162" s="408"/>
      <c r="AT162" s="408"/>
      <c r="AU162" s="408"/>
      <c r="AV162" s="408"/>
      <c r="AW162" s="408"/>
      <c r="AX162" s="408"/>
      <c r="AY162" s="408"/>
      <c r="AZ162" s="408"/>
      <c r="BA162" s="298"/>
    </row>
    <row r="163" spans="1:53" ht="15" hidden="1" outlineLevel="1">
      <c r="A163" s="496">
        <v>2</v>
      </c>
      <c r="B163" s="290" t="s">
        <v>2</v>
      </c>
      <c r="C163" s="287" t="s">
        <v>25</v>
      </c>
      <c r="D163" s="291"/>
      <c r="E163" s="291"/>
      <c r="F163" s="291"/>
      <c r="G163" s="291"/>
      <c r="H163" s="291"/>
      <c r="I163" s="291"/>
      <c r="J163" s="291"/>
      <c r="K163" s="291"/>
      <c r="L163" s="291"/>
      <c r="M163" s="291"/>
      <c r="N163" s="291"/>
      <c r="O163" s="291"/>
      <c r="P163" s="291"/>
      <c r="Q163" s="291"/>
      <c r="R163" s="291"/>
      <c r="S163" s="291"/>
      <c r="T163" s="291"/>
      <c r="U163" s="287"/>
      <c r="V163" s="291"/>
      <c r="W163" s="291"/>
      <c r="X163" s="291"/>
      <c r="Y163" s="291"/>
      <c r="Z163" s="291"/>
      <c r="AA163" s="291"/>
      <c r="AB163" s="291"/>
      <c r="AC163" s="291"/>
      <c r="AD163" s="291"/>
      <c r="AE163" s="291"/>
      <c r="AF163" s="291"/>
      <c r="AG163" s="291"/>
      <c r="AH163" s="291"/>
      <c r="AI163" s="291"/>
      <c r="AJ163" s="291"/>
      <c r="AK163" s="291"/>
      <c r="AL163" s="291"/>
      <c r="AM163" s="405"/>
      <c r="AN163" s="405"/>
      <c r="AO163" s="405"/>
      <c r="AP163" s="405"/>
      <c r="AQ163" s="405"/>
      <c r="AR163" s="405"/>
      <c r="AS163" s="405"/>
      <c r="AT163" s="405"/>
      <c r="AU163" s="405"/>
      <c r="AV163" s="405"/>
      <c r="AW163" s="405"/>
      <c r="AX163" s="405"/>
      <c r="AY163" s="405"/>
      <c r="AZ163" s="405"/>
      <c r="BA163" s="292">
        <f>SUM(AM163:AZ163)</f>
        <v>0</v>
      </c>
    </row>
    <row r="164" spans="1:53" ht="15" hidden="1" outlineLevel="1">
      <c r="B164" s="290" t="s">
        <v>243</v>
      </c>
      <c r="C164" s="287" t="s">
        <v>163</v>
      </c>
      <c r="D164" s="291"/>
      <c r="E164" s="291"/>
      <c r="F164" s="291"/>
      <c r="G164" s="291"/>
      <c r="H164" s="291"/>
      <c r="I164" s="291"/>
      <c r="J164" s="291"/>
      <c r="K164" s="291"/>
      <c r="L164" s="291"/>
      <c r="M164" s="291"/>
      <c r="N164" s="291"/>
      <c r="O164" s="291"/>
      <c r="P164" s="291"/>
      <c r="Q164" s="291"/>
      <c r="R164" s="291"/>
      <c r="S164" s="291"/>
      <c r="T164" s="291"/>
      <c r="U164" s="463"/>
      <c r="V164" s="291"/>
      <c r="W164" s="291"/>
      <c r="X164" s="291"/>
      <c r="Y164" s="291"/>
      <c r="Z164" s="291"/>
      <c r="AA164" s="291"/>
      <c r="AB164" s="291"/>
      <c r="AC164" s="291"/>
      <c r="AD164" s="291"/>
      <c r="AE164" s="291"/>
      <c r="AF164" s="291"/>
      <c r="AG164" s="291"/>
      <c r="AH164" s="291"/>
      <c r="AI164" s="291"/>
      <c r="AJ164" s="291"/>
      <c r="AK164" s="291"/>
      <c r="AL164" s="291"/>
      <c r="AM164" s="406">
        <f>AM163</f>
        <v>0</v>
      </c>
      <c r="AN164" s="406">
        <f>AN163</f>
        <v>0</v>
      </c>
      <c r="AO164" s="406">
        <f t="shared" ref="AO164:AZ164" si="54">AO163</f>
        <v>0</v>
      </c>
      <c r="AP164" s="406">
        <f t="shared" si="54"/>
        <v>0</v>
      </c>
      <c r="AQ164" s="406">
        <f t="shared" si="54"/>
        <v>0</v>
      </c>
      <c r="AR164" s="406">
        <f t="shared" si="54"/>
        <v>0</v>
      </c>
      <c r="AS164" s="406">
        <f t="shared" si="54"/>
        <v>0</v>
      </c>
      <c r="AT164" s="406">
        <f t="shared" si="54"/>
        <v>0</v>
      </c>
      <c r="AU164" s="406">
        <f t="shared" si="54"/>
        <v>0</v>
      </c>
      <c r="AV164" s="406">
        <f t="shared" si="54"/>
        <v>0</v>
      </c>
      <c r="AW164" s="406">
        <f t="shared" si="54"/>
        <v>0</v>
      </c>
      <c r="AX164" s="406">
        <f t="shared" si="54"/>
        <v>0</v>
      </c>
      <c r="AY164" s="406">
        <f t="shared" si="54"/>
        <v>0</v>
      </c>
      <c r="AZ164" s="406">
        <f t="shared" si="54"/>
        <v>0</v>
      </c>
      <c r="BA164" s="492"/>
    </row>
    <row r="165" spans="1:53" ht="15.75" hidden="1" outlineLevel="1">
      <c r="A165" s="498"/>
      <c r="B165" s="294"/>
      <c r="C165" s="295"/>
      <c r="D165" s="300"/>
      <c r="E165" s="300"/>
      <c r="F165" s="300"/>
      <c r="G165" s="300"/>
      <c r="H165" s="300"/>
      <c r="I165" s="300"/>
      <c r="J165" s="300"/>
      <c r="K165" s="300"/>
      <c r="L165" s="300"/>
      <c r="M165" s="300"/>
      <c r="N165" s="300"/>
      <c r="O165" s="300"/>
      <c r="P165" s="300"/>
      <c r="Q165" s="300"/>
      <c r="R165" s="300"/>
      <c r="S165" s="300"/>
      <c r="T165" s="300"/>
      <c r="U165" s="299"/>
      <c r="V165" s="300"/>
      <c r="W165" s="300"/>
      <c r="X165" s="300"/>
      <c r="Y165" s="300"/>
      <c r="Z165" s="300"/>
      <c r="AA165" s="300"/>
      <c r="AB165" s="300"/>
      <c r="AC165" s="300"/>
      <c r="AD165" s="300"/>
      <c r="AE165" s="300"/>
      <c r="AF165" s="300"/>
      <c r="AG165" s="300"/>
      <c r="AH165" s="300"/>
      <c r="AI165" s="300"/>
      <c r="AJ165" s="300"/>
      <c r="AK165" s="300"/>
      <c r="AL165" s="300"/>
      <c r="AM165" s="407"/>
      <c r="AN165" s="408"/>
      <c r="AO165" s="408"/>
      <c r="AP165" s="408"/>
      <c r="AQ165" s="408"/>
      <c r="AR165" s="408"/>
      <c r="AS165" s="408"/>
      <c r="AT165" s="408"/>
      <c r="AU165" s="408"/>
      <c r="AV165" s="408"/>
      <c r="AW165" s="408"/>
      <c r="AX165" s="408"/>
      <c r="AY165" s="408"/>
      <c r="AZ165" s="408"/>
      <c r="BA165" s="298"/>
    </row>
    <row r="166" spans="1:53" ht="15" hidden="1" outlineLevel="1">
      <c r="A166" s="496">
        <v>3</v>
      </c>
      <c r="B166" s="290" t="s">
        <v>3</v>
      </c>
      <c r="C166" s="287" t="s">
        <v>25</v>
      </c>
      <c r="D166" s="291"/>
      <c r="E166" s="291"/>
      <c r="F166" s="291"/>
      <c r="G166" s="291"/>
      <c r="H166" s="291"/>
      <c r="I166" s="291"/>
      <c r="J166" s="291"/>
      <c r="K166" s="291"/>
      <c r="L166" s="291"/>
      <c r="M166" s="291"/>
      <c r="N166" s="291"/>
      <c r="O166" s="291"/>
      <c r="P166" s="291"/>
      <c r="Q166" s="291"/>
      <c r="R166" s="291"/>
      <c r="S166" s="291"/>
      <c r="T166" s="291"/>
      <c r="U166" s="287"/>
      <c r="V166" s="291"/>
      <c r="W166" s="291"/>
      <c r="X166" s="291"/>
      <c r="Y166" s="291"/>
      <c r="Z166" s="291"/>
      <c r="AA166" s="291"/>
      <c r="AB166" s="291"/>
      <c r="AC166" s="291"/>
      <c r="AD166" s="291"/>
      <c r="AE166" s="291"/>
      <c r="AF166" s="291"/>
      <c r="AG166" s="291"/>
      <c r="AH166" s="291"/>
      <c r="AI166" s="291"/>
      <c r="AJ166" s="291"/>
      <c r="AK166" s="291"/>
      <c r="AL166" s="291"/>
      <c r="AM166" s="405"/>
      <c r="AN166" s="405"/>
      <c r="AO166" s="405"/>
      <c r="AP166" s="405"/>
      <c r="AQ166" s="405"/>
      <c r="AR166" s="405"/>
      <c r="AS166" s="405"/>
      <c r="AT166" s="405"/>
      <c r="AU166" s="405"/>
      <c r="AV166" s="405"/>
      <c r="AW166" s="405"/>
      <c r="AX166" s="405"/>
      <c r="AY166" s="405"/>
      <c r="AZ166" s="405"/>
      <c r="BA166" s="292">
        <f>SUM(AM166:AZ166)</f>
        <v>0</v>
      </c>
    </row>
    <row r="167" spans="1:53" ht="15" hidden="1" outlineLevel="1">
      <c r="B167" s="290" t="s">
        <v>243</v>
      </c>
      <c r="C167" s="287" t="s">
        <v>163</v>
      </c>
      <c r="D167" s="291"/>
      <c r="E167" s="291"/>
      <c r="F167" s="291"/>
      <c r="G167" s="291"/>
      <c r="H167" s="291"/>
      <c r="I167" s="291"/>
      <c r="J167" s="291"/>
      <c r="K167" s="291"/>
      <c r="L167" s="291"/>
      <c r="M167" s="291"/>
      <c r="N167" s="291"/>
      <c r="O167" s="291"/>
      <c r="P167" s="291"/>
      <c r="Q167" s="291"/>
      <c r="R167" s="291"/>
      <c r="S167" s="291"/>
      <c r="T167" s="291"/>
      <c r="U167" s="463"/>
      <c r="V167" s="291"/>
      <c r="W167" s="291"/>
      <c r="X167" s="291"/>
      <c r="Y167" s="291"/>
      <c r="Z167" s="291"/>
      <c r="AA167" s="291"/>
      <c r="AB167" s="291"/>
      <c r="AC167" s="291"/>
      <c r="AD167" s="291"/>
      <c r="AE167" s="291"/>
      <c r="AF167" s="291"/>
      <c r="AG167" s="291"/>
      <c r="AH167" s="291"/>
      <c r="AI167" s="291"/>
      <c r="AJ167" s="291"/>
      <c r="AK167" s="291"/>
      <c r="AL167" s="291"/>
      <c r="AM167" s="406">
        <f>AM166</f>
        <v>0</v>
      </c>
      <c r="AN167" s="406">
        <f>AN166</f>
        <v>0</v>
      </c>
      <c r="AO167" s="406">
        <f t="shared" ref="AO167:AZ167" si="55">AO166</f>
        <v>0</v>
      </c>
      <c r="AP167" s="406">
        <f t="shared" si="55"/>
        <v>0</v>
      </c>
      <c r="AQ167" s="406">
        <f t="shared" si="55"/>
        <v>0</v>
      </c>
      <c r="AR167" s="406">
        <f t="shared" si="55"/>
        <v>0</v>
      </c>
      <c r="AS167" s="406">
        <f t="shared" si="55"/>
        <v>0</v>
      </c>
      <c r="AT167" s="406">
        <f t="shared" si="55"/>
        <v>0</v>
      </c>
      <c r="AU167" s="406">
        <f t="shared" si="55"/>
        <v>0</v>
      </c>
      <c r="AV167" s="406">
        <f t="shared" si="55"/>
        <v>0</v>
      </c>
      <c r="AW167" s="406">
        <f t="shared" si="55"/>
        <v>0</v>
      </c>
      <c r="AX167" s="406">
        <f t="shared" si="55"/>
        <v>0</v>
      </c>
      <c r="AY167" s="406">
        <f t="shared" si="55"/>
        <v>0</v>
      </c>
      <c r="AZ167" s="406">
        <f t="shared" si="55"/>
        <v>0</v>
      </c>
      <c r="BA167" s="492"/>
    </row>
    <row r="168" spans="1:53" ht="15" hidden="1" outlineLevel="1">
      <c r="B168" s="290"/>
      <c r="C168" s="301"/>
      <c r="D168" s="287"/>
      <c r="E168" s="287"/>
      <c r="F168" s="287"/>
      <c r="G168" s="287"/>
      <c r="H168" s="287"/>
      <c r="I168" s="287"/>
      <c r="J168" s="287"/>
      <c r="K168" s="287"/>
      <c r="L168" s="287"/>
      <c r="M168" s="287"/>
      <c r="N168" s="287"/>
      <c r="O168" s="287"/>
      <c r="P168" s="287"/>
      <c r="Q168" s="287"/>
      <c r="R168" s="287"/>
      <c r="S168" s="287"/>
      <c r="T168" s="287"/>
      <c r="U168" s="279"/>
      <c r="V168" s="287"/>
      <c r="W168" s="287"/>
      <c r="X168" s="287"/>
      <c r="Y168" s="287"/>
      <c r="Z168" s="287"/>
      <c r="AA168" s="287"/>
      <c r="AB168" s="287"/>
      <c r="AC168" s="287"/>
      <c r="AD168" s="287"/>
      <c r="AE168" s="287"/>
      <c r="AF168" s="287"/>
      <c r="AG168" s="287"/>
      <c r="AH168" s="287"/>
      <c r="AI168" s="287"/>
      <c r="AJ168" s="287"/>
      <c r="AK168" s="287"/>
      <c r="AL168" s="287"/>
      <c r="AM168" s="407"/>
      <c r="AN168" s="407"/>
      <c r="AO168" s="407"/>
      <c r="AP168" s="407"/>
      <c r="AQ168" s="407"/>
      <c r="AR168" s="407"/>
      <c r="AS168" s="407"/>
      <c r="AT168" s="407"/>
      <c r="AU168" s="407"/>
      <c r="AV168" s="407"/>
      <c r="AW168" s="407"/>
      <c r="AX168" s="407"/>
      <c r="AY168" s="407"/>
      <c r="AZ168" s="407"/>
      <c r="BA168" s="302"/>
    </row>
    <row r="169" spans="1:53" ht="15" hidden="1" outlineLevel="1">
      <c r="A169" s="496">
        <v>4</v>
      </c>
      <c r="B169" s="290" t="s">
        <v>4</v>
      </c>
      <c r="C169" s="287" t="s">
        <v>25</v>
      </c>
      <c r="D169" s="291"/>
      <c r="E169" s="291"/>
      <c r="F169" s="291"/>
      <c r="G169" s="291"/>
      <c r="H169" s="291"/>
      <c r="I169" s="291"/>
      <c r="J169" s="291"/>
      <c r="K169" s="291"/>
      <c r="L169" s="291"/>
      <c r="M169" s="291"/>
      <c r="N169" s="291"/>
      <c r="O169" s="291"/>
      <c r="P169" s="291"/>
      <c r="Q169" s="291"/>
      <c r="R169" s="291"/>
      <c r="S169" s="291"/>
      <c r="T169" s="291"/>
      <c r="U169" s="287"/>
      <c r="V169" s="291"/>
      <c r="W169" s="291"/>
      <c r="X169" s="291"/>
      <c r="Y169" s="291"/>
      <c r="Z169" s="291"/>
      <c r="AA169" s="291"/>
      <c r="AB169" s="291"/>
      <c r="AC169" s="291"/>
      <c r="AD169" s="291"/>
      <c r="AE169" s="291"/>
      <c r="AF169" s="291"/>
      <c r="AG169" s="291"/>
      <c r="AH169" s="291"/>
      <c r="AI169" s="291"/>
      <c r="AJ169" s="291"/>
      <c r="AK169" s="291"/>
      <c r="AL169" s="291"/>
      <c r="AM169" s="405"/>
      <c r="AN169" s="405"/>
      <c r="AO169" s="405"/>
      <c r="AP169" s="405"/>
      <c r="AQ169" s="405"/>
      <c r="AR169" s="405"/>
      <c r="AS169" s="405"/>
      <c r="AT169" s="405"/>
      <c r="AU169" s="405"/>
      <c r="AV169" s="405"/>
      <c r="AW169" s="405"/>
      <c r="AX169" s="405"/>
      <c r="AY169" s="405"/>
      <c r="AZ169" s="405"/>
      <c r="BA169" s="292">
        <f>SUM(AM169:AZ169)</f>
        <v>0</v>
      </c>
    </row>
    <row r="170" spans="1:53" ht="15" hidden="1" outlineLevel="1">
      <c r="B170" s="290" t="s">
        <v>243</v>
      </c>
      <c r="C170" s="287" t="s">
        <v>163</v>
      </c>
      <c r="D170" s="291"/>
      <c r="E170" s="291"/>
      <c r="F170" s="291"/>
      <c r="G170" s="291"/>
      <c r="H170" s="291"/>
      <c r="I170" s="291"/>
      <c r="J170" s="291"/>
      <c r="K170" s="291"/>
      <c r="L170" s="291"/>
      <c r="M170" s="291"/>
      <c r="N170" s="291"/>
      <c r="O170" s="291"/>
      <c r="P170" s="291"/>
      <c r="Q170" s="291"/>
      <c r="R170" s="291"/>
      <c r="S170" s="291"/>
      <c r="T170" s="291"/>
      <c r="U170" s="463"/>
      <c r="V170" s="291"/>
      <c r="W170" s="291"/>
      <c r="X170" s="291"/>
      <c r="Y170" s="291"/>
      <c r="Z170" s="291"/>
      <c r="AA170" s="291"/>
      <c r="AB170" s="291"/>
      <c r="AC170" s="291"/>
      <c r="AD170" s="291"/>
      <c r="AE170" s="291"/>
      <c r="AF170" s="291"/>
      <c r="AG170" s="291"/>
      <c r="AH170" s="291"/>
      <c r="AI170" s="291"/>
      <c r="AJ170" s="291"/>
      <c r="AK170" s="291"/>
      <c r="AL170" s="291"/>
      <c r="AM170" s="406">
        <f>AM169</f>
        <v>0</v>
      </c>
      <c r="AN170" s="406">
        <f>AN169</f>
        <v>0</v>
      </c>
      <c r="AO170" s="406">
        <f t="shared" ref="AO170:AZ170" si="56">AO169</f>
        <v>0</v>
      </c>
      <c r="AP170" s="406">
        <f t="shared" si="56"/>
        <v>0</v>
      </c>
      <c r="AQ170" s="406">
        <f t="shared" si="56"/>
        <v>0</v>
      </c>
      <c r="AR170" s="406">
        <f t="shared" si="56"/>
        <v>0</v>
      </c>
      <c r="AS170" s="406">
        <f t="shared" si="56"/>
        <v>0</v>
      </c>
      <c r="AT170" s="406">
        <f t="shared" si="56"/>
        <v>0</v>
      </c>
      <c r="AU170" s="406">
        <f t="shared" si="56"/>
        <v>0</v>
      </c>
      <c r="AV170" s="406">
        <f t="shared" si="56"/>
        <v>0</v>
      </c>
      <c r="AW170" s="406">
        <f t="shared" si="56"/>
        <v>0</v>
      </c>
      <c r="AX170" s="406">
        <f t="shared" si="56"/>
        <v>0</v>
      </c>
      <c r="AY170" s="406">
        <f t="shared" si="56"/>
        <v>0</v>
      </c>
      <c r="AZ170" s="406">
        <f t="shared" si="56"/>
        <v>0</v>
      </c>
      <c r="BA170" s="492"/>
    </row>
    <row r="171" spans="1:53" ht="15" hidden="1" outlineLevel="1">
      <c r="B171" s="290"/>
      <c r="C171" s="301"/>
      <c r="D171" s="300"/>
      <c r="E171" s="300"/>
      <c r="F171" s="300"/>
      <c r="G171" s="300"/>
      <c r="H171" s="300"/>
      <c r="I171" s="300"/>
      <c r="J171" s="300"/>
      <c r="K171" s="300"/>
      <c r="L171" s="300"/>
      <c r="M171" s="300"/>
      <c r="N171" s="300"/>
      <c r="O171" s="300"/>
      <c r="P171" s="300"/>
      <c r="Q171" s="300"/>
      <c r="R171" s="300"/>
      <c r="S171" s="300"/>
      <c r="T171" s="300"/>
      <c r="U171" s="287"/>
      <c r="V171" s="300"/>
      <c r="W171" s="300"/>
      <c r="X171" s="300"/>
      <c r="Y171" s="300"/>
      <c r="Z171" s="300"/>
      <c r="AA171" s="300"/>
      <c r="AB171" s="300"/>
      <c r="AC171" s="300"/>
      <c r="AD171" s="300"/>
      <c r="AE171" s="300"/>
      <c r="AF171" s="300"/>
      <c r="AG171" s="300"/>
      <c r="AH171" s="300"/>
      <c r="AI171" s="300"/>
      <c r="AJ171" s="300"/>
      <c r="AK171" s="300"/>
      <c r="AL171" s="300"/>
      <c r="AM171" s="407"/>
      <c r="AN171" s="407"/>
      <c r="AO171" s="407"/>
      <c r="AP171" s="407"/>
      <c r="AQ171" s="407"/>
      <c r="AR171" s="407"/>
      <c r="AS171" s="407"/>
      <c r="AT171" s="407"/>
      <c r="AU171" s="407"/>
      <c r="AV171" s="407"/>
      <c r="AW171" s="407"/>
      <c r="AX171" s="407"/>
      <c r="AY171" s="407"/>
      <c r="AZ171" s="407"/>
      <c r="BA171" s="302"/>
    </row>
    <row r="172" spans="1:53" ht="15" hidden="1" outlineLevel="1">
      <c r="A172" s="496">
        <v>5</v>
      </c>
      <c r="B172" s="290" t="s">
        <v>5</v>
      </c>
      <c r="C172" s="287" t="s">
        <v>25</v>
      </c>
      <c r="D172" s="291"/>
      <c r="E172" s="291"/>
      <c r="F172" s="291"/>
      <c r="G172" s="291"/>
      <c r="H172" s="291"/>
      <c r="I172" s="291"/>
      <c r="J172" s="291"/>
      <c r="K172" s="291"/>
      <c r="L172" s="291"/>
      <c r="M172" s="291"/>
      <c r="N172" s="291"/>
      <c r="O172" s="291"/>
      <c r="P172" s="291"/>
      <c r="Q172" s="291"/>
      <c r="R172" s="291"/>
      <c r="S172" s="291"/>
      <c r="T172" s="291"/>
      <c r="U172" s="287"/>
      <c r="V172" s="291"/>
      <c r="W172" s="291"/>
      <c r="X172" s="291"/>
      <c r="Y172" s="291"/>
      <c r="Z172" s="291"/>
      <c r="AA172" s="291"/>
      <c r="AB172" s="291"/>
      <c r="AC172" s="291"/>
      <c r="AD172" s="291"/>
      <c r="AE172" s="291"/>
      <c r="AF172" s="291"/>
      <c r="AG172" s="291"/>
      <c r="AH172" s="291"/>
      <c r="AI172" s="291"/>
      <c r="AJ172" s="291"/>
      <c r="AK172" s="291"/>
      <c r="AL172" s="291"/>
      <c r="AM172" s="405"/>
      <c r="AN172" s="405"/>
      <c r="AO172" s="405"/>
      <c r="AP172" s="405"/>
      <c r="AQ172" s="405"/>
      <c r="AR172" s="405"/>
      <c r="AS172" s="405"/>
      <c r="AT172" s="405"/>
      <c r="AU172" s="405"/>
      <c r="AV172" s="405"/>
      <c r="AW172" s="405"/>
      <c r="AX172" s="405"/>
      <c r="AY172" s="405"/>
      <c r="AZ172" s="405"/>
      <c r="BA172" s="292">
        <f>SUM(AM172:AZ172)</f>
        <v>0</v>
      </c>
    </row>
    <row r="173" spans="1:53" ht="15" hidden="1" outlineLevel="1">
      <c r="B173" s="290" t="s">
        <v>243</v>
      </c>
      <c r="C173" s="287" t="s">
        <v>163</v>
      </c>
      <c r="D173" s="291"/>
      <c r="E173" s="291"/>
      <c r="F173" s="291"/>
      <c r="G173" s="291"/>
      <c r="H173" s="291"/>
      <c r="I173" s="291"/>
      <c r="J173" s="291"/>
      <c r="K173" s="291"/>
      <c r="L173" s="291"/>
      <c r="M173" s="291"/>
      <c r="N173" s="291"/>
      <c r="O173" s="291"/>
      <c r="P173" s="291"/>
      <c r="Q173" s="291"/>
      <c r="R173" s="291"/>
      <c r="S173" s="291"/>
      <c r="T173" s="291"/>
      <c r="U173" s="463"/>
      <c r="V173" s="291"/>
      <c r="W173" s="291"/>
      <c r="X173" s="291"/>
      <c r="Y173" s="291"/>
      <c r="Z173" s="291"/>
      <c r="AA173" s="291"/>
      <c r="AB173" s="291"/>
      <c r="AC173" s="291"/>
      <c r="AD173" s="291"/>
      <c r="AE173" s="291"/>
      <c r="AF173" s="291"/>
      <c r="AG173" s="291"/>
      <c r="AH173" s="291"/>
      <c r="AI173" s="291"/>
      <c r="AJ173" s="291"/>
      <c r="AK173" s="291"/>
      <c r="AL173" s="291"/>
      <c r="AM173" s="406">
        <f>AM172</f>
        <v>0</v>
      </c>
      <c r="AN173" s="406">
        <f>AN172</f>
        <v>0</v>
      </c>
      <c r="AO173" s="406">
        <f t="shared" ref="AO173:AZ173" si="57">AO172</f>
        <v>0</v>
      </c>
      <c r="AP173" s="406">
        <f t="shared" si="57"/>
        <v>0</v>
      </c>
      <c r="AQ173" s="406">
        <f t="shared" si="57"/>
        <v>0</v>
      </c>
      <c r="AR173" s="406">
        <f t="shared" si="57"/>
        <v>0</v>
      </c>
      <c r="AS173" s="406">
        <f t="shared" si="57"/>
        <v>0</v>
      </c>
      <c r="AT173" s="406">
        <f t="shared" si="57"/>
        <v>0</v>
      </c>
      <c r="AU173" s="406">
        <f t="shared" si="57"/>
        <v>0</v>
      </c>
      <c r="AV173" s="406">
        <f t="shared" si="57"/>
        <v>0</v>
      </c>
      <c r="AW173" s="406">
        <f t="shared" si="57"/>
        <v>0</v>
      </c>
      <c r="AX173" s="406">
        <f t="shared" si="57"/>
        <v>0</v>
      </c>
      <c r="AY173" s="406">
        <f t="shared" si="57"/>
        <v>0</v>
      </c>
      <c r="AZ173" s="406">
        <f t="shared" si="57"/>
        <v>0</v>
      </c>
      <c r="BA173" s="492"/>
    </row>
    <row r="174" spans="1:53" ht="15" hidden="1" outlineLevel="1">
      <c r="B174" s="290"/>
      <c r="C174" s="301"/>
      <c r="D174" s="300"/>
      <c r="E174" s="300"/>
      <c r="F174" s="300"/>
      <c r="G174" s="300"/>
      <c r="H174" s="300"/>
      <c r="I174" s="300"/>
      <c r="J174" s="300"/>
      <c r="K174" s="300"/>
      <c r="L174" s="300"/>
      <c r="M174" s="300"/>
      <c r="N174" s="300"/>
      <c r="O174" s="300"/>
      <c r="P174" s="300"/>
      <c r="Q174" s="300"/>
      <c r="R174" s="300"/>
      <c r="S174" s="300"/>
      <c r="T174" s="300"/>
      <c r="U174" s="287"/>
      <c r="V174" s="300"/>
      <c r="W174" s="300"/>
      <c r="X174" s="300"/>
      <c r="Y174" s="300"/>
      <c r="Z174" s="300"/>
      <c r="AA174" s="300"/>
      <c r="AB174" s="300"/>
      <c r="AC174" s="300"/>
      <c r="AD174" s="300"/>
      <c r="AE174" s="300"/>
      <c r="AF174" s="300"/>
      <c r="AG174" s="300"/>
      <c r="AH174" s="300"/>
      <c r="AI174" s="300"/>
      <c r="AJ174" s="300"/>
      <c r="AK174" s="300"/>
      <c r="AL174" s="300"/>
      <c r="AM174" s="407"/>
      <c r="AN174" s="407"/>
      <c r="AO174" s="407"/>
      <c r="AP174" s="407"/>
      <c r="AQ174" s="407"/>
      <c r="AR174" s="407"/>
      <c r="AS174" s="407"/>
      <c r="AT174" s="407"/>
      <c r="AU174" s="407"/>
      <c r="AV174" s="407"/>
      <c r="AW174" s="407"/>
      <c r="AX174" s="407"/>
      <c r="AY174" s="407"/>
      <c r="AZ174" s="407"/>
      <c r="BA174" s="302"/>
    </row>
    <row r="175" spans="1:53" ht="15" hidden="1" outlineLevel="1">
      <c r="A175" s="496">
        <v>6</v>
      </c>
      <c r="B175" s="290" t="s">
        <v>6</v>
      </c>
      <c r="C175" s="287" t="s">
        <v>25</v>
      </c>
      <c r="D175" s="291"/>
      <c r="E175" s="291"/>
      <c r="F175" s="291"/>
      <c r="G175" s="291"/>
      <c r="H175" s="291"/>
      <c r="I175" s="291"/>
      <c r="J175" s="291"/>
      <c r="K175" s="291"/>
      <c r="L175" s="291"/>
      <c r="M175" s="291"/>
      <c r="N175" s="291"/>
      <c r="O175" s="291"/>
      <c r="P175" s="291"/>
      <c r="Q175" s="291"/>
      <c r="R175" s="291"/>
      <c r="S175" s="291"/>
      <c r="T175" s="291"/>
      <c r="U175" s="287"/>
      <c r="V175" s="291"/>
      <c r="W175" s="291"/>
      <c r="X175" s="291"/>
      <c r="Y175" s="291"/>
      <c r="Z175" s="291"/>
      <c r="AA175" s="291"/>
      <c r="AB175" s="291"/>
      <c r="AC175" s="291"/>
      <c r="AD175" s="291"/>
      <c r="AE175" s="291"/>
      <c r="AF175" s="291"/>
      <c r="AG175" s="291"/>
      <c r="AH175" s="291"/>
      <c r="AI175" s="291"/>
      <c r="AJ175" s="291"/>
      <c r="AK175" s="291"/>
      <c r="AL175" s="291"/>
      <c r="AM175" s="405"/>
      <c r="AN175" s="405"/>
      <c r="AO175" s="405"/>
      <c r="AP175" s="405"/>
      <c r="AQ175" s="405"/>
      <c r="AR175" s="405"/>
      <c r="AS175" s="405"/>
      <c r="AT175" s="405"/>
      <c r="AU175" s="405"/>
      <c r="AV175" s="405"/>
      <c r="AW175" s="405"/>
      <c r="AX175" s="405"/>
      <c r="AY175" s="405"/>
      <c r="AZ175" s="405"/>
      <c r="BA175" s="292">
        <f>SUM(AM175:AZ175)</f>
        <v>0</v>
      </c>
    </row>
    <row r="176" spans="1:53" ht="15" hidden="1" outlineLevel="1">
      <c r="B176" s="290" t="s">
        <v>243</v>
      </c>
      <c r="C176" s="287" t="s">
        <v>163</v>
      </c>
      <c r="D176" s="291"/>
      <c r="E176" s="291"/>
      <c r="F176" s="291"/>
      <c r="G176" s="291"/>
      <c r="H176" s="291"/>
      <c r="I176" s="291"/>
      <c r="J176" s="291"/>
      <c r="K176" s="291"/>
      <c r="L176" s="291"/>
      <c r="M176" s="291"/>
      <c r="N176" s="291"/>
      <c r="O176" s="291"/>
      <c r="P176" s="291"/>
      <c r="Q176" s="291"/>
      <c r="R176" s="291"/>
      <c r="S176" s="291"/>
      <c r="T176" s="291"/>
      <c r="U176" s="463"/>
      <c r="V176" s="291"/>
      <c r="W176" s="291"/>
      <c r="X176" s="291"/>
      <c r="Y176" s="291"/>
      <c r="Z176" s="291"/>
      <c r="AA176" s="291"/>
      <c r="AB176" s="291"/>
      <c r="AC176" s="291"/>
      <c r="AD176" s="291"/>
      <c r="AE176" s="291"/>
      <c r="AF176" s="291"/>
      <c r="AG176" s="291"/>
      <c r="AH176" s="291"/>
      <c r="AI176" s="291"/>
      <c r="AJ176" s="291"/>
      <c r="AK176" s="291"/>
      <c r="AL176" s="291"/>
      <c r="AM176" s="406">
        <f>AM175</f>
        <v>0</v>
      </c>
      <c r="AN176" s="406">
        <f>AN175</f>
        <v>0</v>
      </c>
      <c r="AO176" s="406">
        <f t="shared" ref="AO176:AZ176" si="58">AO175</f>
        <v>0</v>
      </c>
      <c r="AP176" s="406">
        <f t="shared" si="58"/>
        <v>0</v>
      </c>
      <c r="AQ176" s="406">
        <f t="shared" si="58"/>
        <v>0</v>
      </c>
      <c r="AR176" s="406">
        <f t="shared" si="58"/>
        <v>0</v>
      </c>
      <c r="AS176" s="406">
        <f t="shared" si="58"/>
        <v>0</v>
      </c>
      <c r="AT176" s="406">
        <f t="shared" si="58"/>
        <v>0</v>
      </c>
      <c r="AU176" s="406">
        <f t="shared" si="58"/>
        <v>0</v>
      </c>
      <c r="AV176" s="406">
        <f t="shared" si="58"/>
        <v>0</v>
      </c>
      <c r="AW176" s="406">
        <f t="shared" si="58"/>
        <v>0</v>
      </c>
      <c r="AX176" s="406">
        <f t="shared" si="58"/>
        <v>0</v>
      </c>
      <c r="AY176" s="406">
        <f t="shared" si="58"/>
        <v>0</v>
      </c>
      <c r="AZ176" s="406">
        <f t="shared" si="58"/>
        <v>0</v>
      </c>
      <c r="BA176" s="492"/>
    </row>
    <row r="177" spans="1:53" ht="15" hidden="1" outlineLevel="1">
      <c r="B177" s="290"/>
      <c r="C177" s="301"/>
      <c r="D177" s="300"/>
      <c r="E177" s="300"/>
      <c r="F177" s="300"/>
      <c r="G177" s="300"/>
      <c r="H177" s="300"/>
      <c r="I177" s="300"/>
      <c r="J177" s="300"/>
      <c r="K177" s="300"/>
      <c r="L177" s="300"/>
      <c r="M177" s="300"/>
      <c r="N177" s="300"/>
      <c r="O177" s="300"/>
      <c r="P177" s="300"/>
      <c r="Q177" s="300"/>
      <c r="R177" s="300"/>
      <c r="S177" s="300"/>
      <c r="T177" s="300"/>
      <c r="U177" s="287"/>
      <c r="V177" s="300"/>
      <c r="W177" s="300"/>
      <c r="X177" s="300"/>
      <c r="Y177" s="300"/>
      <c r="Z177" s="300"/>
      <c r="AA177" s="300"/>
      <c r="AB177" s="300"/>
      <c r="AC177" s="300"/>
      <c r="AD177" s="300"/>
      <c r="AE177" s="300"/>
      <c r="AF177" s="300"/>
      <c r="AG177" s="300"/>
      <c r="AH177" s="300"/>
      <c r="AI177" s="300"/>
      <c r="AJ177" s="300"/>
      <c r="AK177" s="300"/>
      <c r="AL177" s="300"/>
      <c r="AM177" s="407"/>
      <c r="AN177" s="407"/>
      <c r="AO177" s="407"/>
      <c r="AP177" s="407"/>
      <c r="AQ177" s="407"/>
      <c r="AR177" s="407"/>
      <c r="AS177" s="407"/>
      <c r="AT177" s="407"/>
      <c r="AU177" s="407"/>
      <c r="AV177" s="407"/>
      <c r="AW177" s="407"/>
      <c r="AX177" s="407"/>
      <c r="AY177" s="407"/>
      <c r="AZ177" s="407"/>
      <c r="BA177" s="302"/>
    </row>
    <row r="178" spans="1:53" ht="15" hidden="1" outlineLevel="1">
      <c r="A178" s="496">
        <v>7</v>
      </c>
      <c r="B178" s="290" t="s">
        <v>42</v>
      </c>
      <c r="C178" s="287" t="s">
        <v>25</v>
      </c>
      <c r="D178" s="291"/>
      <c r="E178" s="291"/>
      <c r="F178" s="291"/>
      <c r="G178" s="291"/>
      <c r="H178" s="291"/>
      <c r="I178" s="291"/>
      <c r="J178" s="291"/>
      <c r="K178" s="291"/>
      <c r="L178" s="291"/>
      <c r="M178" s="291"/>
      <c r="N178" s="291"/>
      <c r="O178" s="291"/>
      <c r="P178" s="291"/>
      <c r="Q178" s="291"/>
      <c r="R178" s="291"/>
      <c r="S178" s="291"/>
      <c r="T178" s="291"/>
      <c r="U178" s="287"/>
      <c r="V178" s="291"/>
      <c r="W178" s="291"/>
      <c r="X178" s="291"/>
      <c r="Y178" s="291"/>
      <c r="Z178" s="291"/>
      <c r="AA178" s="291"/>
      <c r="AB178" s="291"/>
      <c r="AC178" s="291"/>
      <c r="AD178" s="291"/>
      <c r="AE178" s="291"/>
      <c r="AF178" s="291"/>
      <c r="AG178" s="291"/>
      <c r="AH178" s="291"/>
      <c r="AI178" s="291"/>
      <c r="AJ178" s="291"/>
      <c r="AK178" s="291"/>
      <c r="AL178" s="291"/>
      <c r="AM178" s="405"/>
      <c r="AN178" s="405"/>
      <c r="AO178" s="405"/>
      <c r="AP178" s="405"/>
      <c r="AQ178" s="405"/>
      <c r="AR178" s="405"/>
      <c r="AS178" s="405"/>
      <c r="AT178" s="405"/>
      <c r="AU178" s="405"/>
      <c r="AV178" s="405"/>
      <c r="AW178" s="405"/>
      <c r="AX178" s="405"/>
      <c r="AY178" s="405"/>
      <c r="AZ178" s="405"/>
      <c r="BA178" s="292">
        <f>SUM(AM178:AZ178)</f>
        <v>0</v>
      </c>
    </row>
    <row r="179" spans="1:53" ht="15" hidden="1" outlineLevel="1">
      <c r="B179" s="290" t="s">
        <v>243</v>
      </c>
      <c r="C179" s="287" t="s">
        <v>163</v>
      </c>
      <c r="D179" s="291"/>
      <c r="E179" s="291"/>
      <c r="F179" s="291"/>
      <c r="G179" s="291"/>
      <c r="H179" s="291"/>
      <c r="I179" s="291"/>
      <c r="J179" s="291"/>
      <c r="K179" s="291"/>
      <c r="L179" s="291"/>
      <c r="M179" s="291"/>
      <c r="N179" s="291"/>
      <c r="O179" s="291"/>
      <c r="P179" s="291"/>
      <c r="Q179" s="291"/>
      <c r="R179" s="291"/>
      <c r="S179" s="291"/>
      <c r="T179" s="291"/>
      <c r="U179" s="287"/>
      <c r="V179" s="291"/>
      <c r="W179" s="291"/>
      <c r="X179" s="291"/>
      <c r="Y179" s="291"/>
      <c r="Z179" s="291"/>
      <c r="AA179" s="291"/>
      <c r="AB179" s="291"/>
      <c r="AC179" s="291"/>
      <c r="AD179" s="291"/>
      <c r="AE179" s="291"/>
      <c r="AF179" s="291"/>
      <c r="AG179" s="291"/>
      <c r="AH179" s="291"/>
      <c r="AI179" s="291"/>
      <c r="AJ179" s="291"/>
      <c r="AK179" s="291"/>
      <c r="AL179" s="291"/>
      <c r="AM179" s="406">
        <f>AM178</f>
        <v>0</v>
      </c>
      <c r="AN179" s="406">
        <f>AN178</f>
        <v>0</v>
      </c>
      <c r="AO179" s="406">
        <f t="shared" ref="AO179:AZ179" si="59">AO178</f>
        <v>0</v>
      </c>
      <c r="AP179" s="406">
        <f t="shared" si="59"/>
        <v>0</v>
      </c>
      <c r="AQ179" s="406">
        <f t="shared" si="59"/>
        <v>0</v>
      </c>
      <c r="AR179" s="406">
        <f t="shared" si="59"/>
        <v>0</v>
      </c>
      <c r="AS179" s="406">
        <f t="shared" si="59"/>
        <v>0</v>
      </c>
      <c r="AT179" s="406">
        <f t="shared" si="59"/>
        <v>0</v>
      </c>
      <c r="AU179" s="406">
        <f t="shared" si="59"/>
        <v>0</v>
      </c>
      <c r="AV179" s="406">
        <f t="shared" si="59"/>
        <v>0</v>
      </c>
      <c r="AW179" s="406">
        <f t="shared" si="59"/>
        <v>0</v>
      </c>
      <c r="AX179" s="406">
        <f t="shared" si="59"/>
        <v>0</v>
      </c>
      <c r="AY179" s="406">
        <f t="shared" si="59"/>
        <v>0</v>
      </c>
      <c r="AZ179" s="406">
        <f t="shared" si="59"/>
        <v>0</v>
      </c>
      <c r="BA179" s="492"/>
    </row>
    <row r="180" spans="1:53" ht="15" hidden="1" outlineLevel="1">
      <c r="B180" s="290"/>
      <c r="C180" s="301"/>
      <c r="D180" s="300"/>
      <c r="E180" s="300"/>
      <c r="F180" s="300"/>
      <c r="G180" s="300"/>
      <c r="H180" s="300"/>
      <c r="I180" s="300"/>
      <c r="J180" s="300"/>
      <c r="K180" s="300"/>
      <c r="L180" s="300"/>
      <c r="M180" s="300"/>
      <c r="N180" s="300"/>
      <c r="O180" s="300"/>
      <c r="P180" s="300"/>
      <c r="Q180" s="300"/>
      <c r="R180" s="300"/>
      <c r="S180" s="300"/>
      <c r="T180" s="300"/>
      <c r="U180" s="287"/>
      <c r="V180" s="300"/>
      <c r="W180" s="300"/>
      <c r="X180" s="300"/>
      <c r="Y180" s="300"/>
      <c r="Z180" s="300"/>
      <c r="AA180" s="300"/>
      <c r="AB180" s="300"/>
      <c r="AC180" s="300"/>
      <c r="AD180" s="300"/>
      <c r="AE180" s="300"/>
      <c r="AF180" s="300"/>
      <c r="AG180" s="300"/>
      <c r="AH180" s="300"/>
      <c r="AI180" s="300"/>
      <c r="AJ180" s="300"/>
      <c r="AK180" s="300"/>
      <c r="AL180" s="300"/>
      <c r="AM180" s="407"/>
      <c r="AN180" s="407"/>
      <c r="AO180" s="407"/>
      <c r="AP180" s="407"/>
      <c r="AQ180" s="407"/>
      <c r="AR180" s="407"/>
      <c r="AS180" s="407"/>
      <c r="AT180" s="407"/>
      <c r="AU180" s="407"/>
      <c r="AV180" s="407"/>
      <c r="AW180" s="407"/>
      <c r="AX180" s="407"/>
      <c r="AY180" s="407"/>
      <c r="AZ180" s="407"/>
      <c r="BA180" s="302"/>
    </row>
    <row r="181" spans="1:53" s="279" customFormat="1" ht="15" hidden="1" outlineLevel="1">
      <c r="A181" s="496">
        <v>8</v>
      </c>
      <c r="B181" s="290" t="s">
        <v>482</v>
      </c>
      <c r="C181" s="287" t="s">
        <v>25</v>
      </c>
      <c r="D181" s="291"/>
      <c r="E181" s="291"/>
      <c r="F181" s="291"/>
      <c r="G181" s="291"/>
      <c r="H181" s="291"/>
      <c r="I181" s="291"/>
      <c r="J181" s="291"/>
      <c r="K181" s="291"/>
      <c r="L181" s="291"/>
      <c r="M181" s="291"/>
      <c r="N181" s="291"/>
      <c r="O181" s="291"/>
      <c r="P181" s="291"/>
      <c r="Q181" s="291"/>
      <c r="R181" s="291"/>
      <c r="S181" s="291"/>
      <c r="T181" s="291"/>
      <c r="U181" s="287"/>
      <c r="V181" s="291"/>
      <c r="W181" s="291"/>
      <c r="X181" s="291"/>
      <c r="Y181" s="291"/>
      <c r="Z181" s="291"/>
      <c r="AA181" s="291"/>
      <c r="AB181" s="291"/>
      <c r="AC181" s="291"/>
      <c r="AD181" s="291"/>
      <c r="AE181" s="291"/>
      <c r="AF181" s="291"/>
      <c r="AG181" s="291"/>
      <c r="AH181" s="291"/>
      <c r="AI181" s="291"/>
      <c r="AJ181" s="291"/>
      <c r="AK181" s="291"/>
      <c r="AL181" s="291"/>
      <c r="AM181" s="405"/>
      <c r="AN181" s="405"/>
      <c r="AO181" s="405"/>
      <c r="AP181" s="405"/>
      <c r="AQ181" s="405"/>
      <c r="AR181" s="405"/>
      <c r="AS181" s="405"/>
      <c r="AT181" s="405"/>
      <c r="AU181" s="405"/>
      <c r="AV181" s="405"/>
      <c r="AW181" s="405"/>
      <c r="AX181" s="405"/>
      <c r="AY181" s="405"/>
      <c r="AZ181" s="405"/>
      <c r="BA181" s="292">
        <f>SUM(AM181:AZ181)</f>
        <v>0</v>
      </c>
    </row>
    <row r="182" spans="1:53" s="279" customFormat="1" ht="15" hidden="1" outlineLevel="1">
      <c r="A182" s="496"/>
      <c r="B182" s="290" t="s">
        <v>243</v>
      </c>
      <c r="C182" s="287" t="s">
        <v>163</v>
      </c>
      <c r="D182" s="291"/>
      <c r="E182" s="291"/>
      <c r="F182" s="291"/>
      <c r="G182" s="291"/>
      <c r="H182" s="291"/>
      <c r="I182" s="291"/>
      <c r="J182" s="291"/>
      <c r="K182" s="291"/>
      <c r="L182" s="291"/>
      <c r="M182" s="291"/>
      <c r="N182" s="291"/>
      <c r="O182" s="291"/>
      <c r="P182" s="291"/>
      <c r="Q182" s="291"/>
      <c r="R182" s="291"/>
      <c r="S182" s="291"/>
      <c r="T182" s="291"/>
      <c r="U182" s="287"/>
      <c r="V182" s="291"/>
      <c r="W182" s="291"/>
      <c r="X182" s="291"/>
      <c r="Y182" s="291"/>
      <c r="Z182" s="291"/>
      <c r="AA182" s="291"/>
      <c r="AB182" s="291"/>
      <c r="AC182" s="291"/>
      <c r="AD182" s="291"/>
      <c r="AE182" s="291"/>
      <c r="AF182" s="291"/>
      <c r="AG182" s="291"/>
      <c r="AH182" s="291"/>
      <c r="AI182" s="291"/>
      <c r="AJ182" s="291"/>
      <c r="AK182" s="291"/>
      <c r="AL182" s="291"/>
      <c r="AM182" s="406">
        <f>AM181</f>
        <v>0</v>
      </c>
      <c r="AN182" s="406">
        <f>AN181</f>
        <v>0</v>
      </c>
      <c r="AO182" s="406">
        <f t="shared" ref="AO182:AZ182" si="60">AO181</f>
        <v>0</v>
      </c>
      <c r="AP182" s="406">
        <f t="shared" si="60"/>
        <v>0</v>
      </c>
      <c r="AQ182" s="406">
        <f t="shared" si="60"/>
        <v>0</v>
      </c>
      <c r="AR182" s="406">
        <f t="shared" si="60"/>
        <v>0</v>
      </c>
      <c r="AS182" s="406">
        <f t="shared" si="60"/>
        <v>0</v>
      </c>
      <c r="AT182" s="406">
        <f t="shared" si="60"/>
        <v>0</v>
      </c>
      <c r="AU182" s="406">
        <f t="shared" si="60"/>
        <v>0</v>
      </c>
      <c r="AV182" s="406">
        <f t="shared" si="60"/>
        <v>0</v>
      </c>
      <c r="AW182" s="406">
        <f t="shared" si="60"/>
        <v>0</v>
      </c>
      <c r="AX182" s="406">
        <f t="shared" si="60"/>
        <v>0</v>
      </c>
      <c r="AY182" s="406">
        <f t="shared" si="60"/>
        <v>0</v>
      </c>
      <c r="AZ182" s="406">
        <f t="shared" si="60"/>
        <v>0</v>
      </c>
      <c r="BA182" s="492"/>
    </row>
    <row r="183" spans="1:53" s="279" customFormat="1" ht="15" hidden="1" outlineLevel="1">
      <c r="A183" s="496"/>
      <c r="B183" s="290"/>
      <c r="C183" s="301"/>
      <c r="D183" s="300"/>
      <c r="E183" s="300"/>
      <c r="F183" s="300"/>
      <c r="G183" s="300"/>
      <c r="H183" s="300"/>
      <c r="I183" s="300"/>
      <c r="J183" s="300"/>
      <c r="K183" s="300"/>
      <c r="L183" s="300"/>
      <c r="M183" s="300"/>
      <c r="N183" s="300"/>
      <c r="O183" s="300"/>
      <c r="P183" s="300"/>
      <c r="Q183" s="300"/>
      <c r="R183" s="300"/>
      <c r="S183" s="300"/>
      <c r="T183" s="300"/>
      <c r="U183" s="287"/>
      <c r="V183" s="300"/>
      <c r="W183" s="300"/>
      <c r="X183" s="300"/>
      <c r="Y183" s="300"/>
      <c r="Z183" s="300"/>
      <c r="AA183" s="300"/>
      <c r="AB183" s="300"/>
      <c r="AC183" s="300"/>
      <c r="AD183" s="300"/>
      <c r="AE183" s="300"/>
      <c r="AF183" s="300"/>
      <c r="AG183" s="300"/>
      <c r="AH183" s="300"/>
      <c r="AI183" s="300"/>
      <c r="AJ183" s="300"/>
      <c r="AK183" s="300"/>
      <c r="AL183" s="300"/>
      <c r="AM183" s="407"/>
      <c r="AN183" s="407"/>
      <c r="AO183" s="407"/>
      <c r="AP183" s="407"/>
      <c r="AQ183" s="407"/>
      <c r="AR183" s="407"/>
      <c r="AS183" s="407"/>
      <c r="AT183" s="407"/>
      <c r="AU183" s="407"/>
      <c r="AV183" s="407"/>
      <c r="AW183" s="407"/>
      <c r="AX183" s="407"/>
      <c r="AY183" s="407"/>
      <c r="AZ183" s="407"/>
      <c r="BA183" s="302"/>
    </row>
    <row r="184" spans="1:53" ht="15" hidden="1" outlineLevel="1">
      <c r="A184" s="496">
        <v>9</v>
      </c>
      <c r="B184" s="290" t="s">
        <v>7</v>
      </c>
      <c r="C184" s="287" t="s">
        <v>25</v>
      </c>
      <c r="D184" s="291"/>
      <c r="E184" s="291"/>
      <c r="F184" s="291"/>
      <c r="G184" s="291"/>
      <c r="H184" s="291"/>
      <c r="I184" s="291"/>
      <c r="J184" s="291"/>
      <c r="K184" s="291"/>
      <c r="L184" s="291"/>
      <c r="M184" s="291"/>
      <c r="N184" s="291"/>
      <c r="O184" s="291"/>
      <c r="P184" s="291"/>
      <c r="Q184" s="291"/>
      <c r="R184" s="291"/>
      <c r="S184" s="291"/>
      <c r="T184" s="291"/>
      <c r="U184" s="287"/>
      <c r="V184" s="291"/>
      <c r="W184" s="291"/>
      <c r="X184" s="291"/>
      <c r="Y184" s="291"/>
      <c r="Z184" s="291"/>
      <c r="AA184" s="291"/>
      <c r="AB184" s="291"/>
      <c r="AC184" s="291"/>
      <c r="AD184" s="291"/>
      <c r="AE184" s="291"/>
      <c r="AF184" s="291"/>
      <c r="AG184" s="291"/>
      <c r="AH184" s="291"/>
      <c r="AI184" s="291"/>
      <c r="AJ184" s="291"/>
      <c r="AK184" s="291"/>
      <c r="AL184" s="291"/>
      <c r="AM184" s="405"/>
      <c r="AN184" s="405"/>
      <c r="AO184" s="405"/>
      <c r="AP184" s="405"/>
      <c r="AQ184" s="405"/>
      <c r="AR184" s="405"/>
      <c r="AS184" s="405"/>
      <c r="AT184" s="405"/>
      <c r="AU184" s="405"/>
      <c r="AV184" s="405"/>
      <c r="AW184" s="405"/>
      <c r="AX184" s="405"/>
      <c r="AY184" s="405"/>
      <c r="AZ184" s="405"/>
      <c r="BA184" s="292">
        <f>SUM(AM184:AZ184)</f>
        <v>0</v>
      </c>
    </row>
    <row r="185" spans="1:53" ht="15" hidden="1" outlineLevel="1">
      <c r="B185" s="290" t="s">
        <v>243</v>
      </c>
      <c r="C185" s="287" t="s">
        <v>163</v>
      </c>
      <c r="D185" s="291"/>
      <c r="E185" s="291"/>
      <c r="F185" s="291"/>
      <c r="G185" s="291"/>
      <c r="H185" s="291"/>
      <c r="I185" s="291"/>
      <c r="J185" s="291"/>
      <c r="K185" s="291"/>
      <c r="L185" s="291"/>
      <c r="M185" s="291"/>
      <c r="N185" s="291"/>
      <c r="O185" s="291"/>
      <c r="P185" s="291"/>
      <c r="Q185" s="291"/>
      <c r="R185" s="291"/>
      <c r="S185" s="291"/>
      <c r="T185" s="291"/>
      <c r="U185" s="287"/>
      <c r="V185" s="291"/>
      <c r="W185" s="291"/>
      <c r="X185" s="291"/>
      <c r="Y185" s="291"/>
      <c r="Z185" s="291"/>
      <c r="AA185" s="291"/>
      <c r="AB185" s="291"/>
      <c r="AC185" s="291"/>
      <c r="AD185" s="291"/>
      <c r="AE185" s="291"/>
      <c r="AF185" s="291"/>
      <c r="AG185" s="291"/>
      <c r="AH185" s="291"/>
      <c r="AI185" s="291"/>
      <c r="AJ185" s="291"/>
      <c r="AK185" s="291"/>
      <c r="AL185" s="291"/>
      <c r="AM185" s="406">
        <f>AM184</f>
        <v>0</v>
      </c>
      <c r="AN185" s="406">
        <f>AN184</f>
        <v>0</v>
      </c>
      <c r="AO185" s="406">
        <f t="shared" ref="AO185:AZ185" si="61">AO184</f>
        <v>0</v>
      </c>
      <c r="AP185" s="406">
        <f t="shared" si="61"/>
        <v>0</v>
      </c>
      <c r="AQ185" s="406">
        <f t="shared" si="61"/>
        <v>0</v>
      </c>
      <c r="AR185" s="406">
        <f t="shared" si="61"/>
        <v>0</v>
      </c>
      <c r="AS185" s="406">
        <f t="shared" si="61"/>
        <v>0</v>
      </c>
      <c r="AT185" s="406">
        <f t="shared" si="61"/>
        <v>0</v>
      </c>
      <c r="AU185" s="406">
        <f t="shared" si="61"/>
        <v>0</v>
      </c>
      <c r="AV185" s="406">
        <f t="shared" si="61"/>
        <v>0</v>
      </c>
      <c r="AW185" s="406">
        <f t="shared" si="61"/>
        <v>0</v>
      </c>
      <c r="AX185" s="406">
        <f t="shared" si="61"/>
        <v>0</v>
      </c>
      <c r="AY185" s="406">
        <f t="shared" si="61"/>
        <v>0</v>
      </c>
      <c r="AZ185" s="406">
        <f t="shared" si="61"/>
        <v>0</v>
      </c>
      <c r="BA185" s="492"/>
    </row>
    <row r="186" spans="1:53" ht="15" hidden="1" outlineLevel="1">
      <c r="B186" s="303"/>
      <c r="C186" s="304"/>
      <c r="D186" s="287"/>
      <c r="E186" s="287"/>
      <c r="F186" s="287"/>
      <c r="G186" s="287"/>
      <c r="H186" s="287"/>
      <c r="I186" s="287"/>
      <c r="J186" s="287"/>
      <c r="K186" s="287"/>
      <c r="L186" s="287"/>
      <c r="M186" s="287"/>
      <c r="N186" s="287"/>
      <c r="O186" s="287"/>
      <c r="P186" s="287"/>
      <c r="Q186" s="287"/>
      <c r="R186" s="287"/>
      <c r="S186" s="287"/>
      <c r="T186" s="287"/>
      <c r="U186" s="287"/>
      <c r="V186" s="287"/>
      <c r="W186" s="287"/>
      <c r="X186" s="287"/>
      <c r="Y186" s="287"/>
      <c r="Z186" s="287"/>
      <c r="AA186" s="287"/>
      <c r="AB186" s="287"/>
      <c r="AC186" s="287"/>
      <c r="AD186" s="287"/>
      <c r="AE186" s="287"/>
      <c r="AF186" s="287"/>
      <c r="AG186" s="287"/>
      <c r="AH186" s="287"/>
      <c r="AI186" s="287"/>
      <c r="AJ186" s="287"/>
      <c r="AK186" s="287"/>
      <c r="AL186" s="287"/>
      <c r="AM186" s="407"/>
      <c r="AN186" s="407"/>
      <c r="AO186" s="407"/>
      <c r="AP186" s="407"/>
      <c r="AQ186" s="407"/>
      <c r="AR186" s="407"/>
      <c r="AS186" s="407"/>
      <c r="AT186" s="407"/>
      <c r="AU186" s="407"/>
      <c r="AV186" s="407"/>
      <c r="AW186" s="407"/>
      <c r="AX186" s="407"/>
      <c r="AY186" s="407"/>
      <c r="AZ186" s="407"/>
      <c r="BA186" s="302"/>
    </row>
    <row r="187" spans="1:53" ht="15.75" hidden="1" outlineLevel="1">
      <c r="A187" s="497"/>
      <c r="B187" s="284" t="s">
        <v>8</v>
      </c>
      <c r="C187" s="285"/>
      <c r="D187" s="285"/>
      <c r="E187" s="285"/>
      <c r="F187" s="285"/>
      <c r="G187" s="285"/>
      <c r="H187" s="285"/>
      <c r="I187" s="285"/>
      <c r="J187" s="285"/>
      <c r="K187" s="285"/>
      <c r="L187" s="285"/>
      <c r="M187" s="285"/>
      <c r="N187" s="285"/>
      <c r="O187" s="285"/>
      <c r="P187" s="285"/>
      <c r="Q187" s="285"/>
      <c r="R187" s="285"/>
      <c r="S187" s="285"/>
      <c r="T187" s="285"/>
      <c r="U187" s="287"/>
      <c r="V187" s="285"/>
      <c r="W187" s="285"/>
      <c r="X187" s="285"/>
      <c r="Y187" s="285"/>
      <c r="Z187" s="285"/>
      <c r="AA187" s="285"/>
      <c r="AB187" s="285"/>
      <c r="AC187" s="285"/>
      <c r="AD187" s="285"/>
      <c r="AE187" s="285"/>
      <c r="AF187" s="285"/>
      <c r="AG187" s="285"/>
      <c r="AH187" s="285"/>
      <c r="AI187" s="285"/>
      <c r="AJ187" s="285"/>
      <c r="AK187" s="285"/>
      <c r="AL187" s="285"/>
      <c r="AM187" s="409"/>
      <c r="AN187" s="409"/>
      <c r="AO187" s="409"/>
      <c r="AP187" s="409"/>
      <c r="AQ187" s="409"/>
      <c r="AR187" s="409"/>
      <c r="AS187" s="409"/>
      <c r="AT187" s="409"/>
      <c r="AU187" s="409"/>
      <c r="AV187" s="409"/>
      <c r="AW187" s="409"/>
      <c r="AX187" s="409"/>
      <c r="AY187" s="409"/>
      <c r="AZ187" s="409"/>
      <c r="BA187" s="288"/>
    </row>
    <row r="188" spans="1:53" ht="15" hidden="1" outlineLevel="1">
      <c r="A188" s="496">
        <v>10</v>
      </c>
      <c r="B188" s="306" t="s">
        <v>22</v>
      </c>
      <c r="C188" s="287" t="s">
        <v>25</v>
      </c>
      <c r="D188" s="291"/>
      <c r="E188" s="291"/>
      <c r="F188" s="291"/>
      <c r="G188" s="291"/>
      <c r="H188" s="291"/>
      <c r="I188" s="291"/>
      <c r="J188" s="291"/>
      <c r="K188" s="291"/>
      <c r="L188" s="291"/>
      <c r="M188" s="291"/>
      <c r="N188" s="291"/>
      <c r="O188" s="291"/>
      <c r="P188" s="291"/>
      <c r="Q188" s="291"/>
      <c r="R188" s="291"/>
      <c r="S188" s="291"/>
      <c r="T188" s="291"/>
      <c r="U188" s="291">
        <v>12</v>
      </c>
      <c r="V188" s="291"/>
      <c r="W188" s="291"/>
      <c r="X188" s="291"/>
      <c r="Y188" s="291"/>
      <c r="Z188" s="291"/>
      <c r="AA188" s="291"/>
      <c r="AB188" s="291"/>
      <c r="AC188" s="291"/>
      <c r="AD188" s="291"/>
      <c r="AE188" s="291"/>
      <c r="AF188" s="291"/>
      <c r="AG188" s="291"/>
      <c r="AH188" s="291"/>
      <c r="AI188" s="291"/>
      <c r="AJ188" s="291"/>
      <c r="AK188" s="291"/>
      <c r="AL188" s="291"/>
      <c r="AM188" s="462"/>
      <c r="AN188" s="464"/>
      <c r="AO188" s="464"/>
      <c r="AP188" s="410"/>
      <c r="AQ188" s="410"/>
      <c r="AR188" s="410"/>
      <c r="AS188" s="410"/>
      <c r="AT188" s="410"/>
      <c r="AU188" s="410"/>
      <c r="AV188" s="410"/>
      <c r="AW188" s="410"/>
      <c r="AX188" s="410"/>
      <c r="AY188" s="410"/>
      <c r="AZ188" s="410"/>
      <c r="BA188" s="292">
        <f>SUM(AM188:AZ188)</f>
        <v>0</v>
      </c>
    </row>
    <row r="189" spans="1:53" ht="15" hidden="1" outlineLevel="1">
      <c r="B189" s="290" t="s">
        <v>243</v>
      </c>
      <c r="C189" s="287" t="s">
        <v>163</v>
      </c>
      <c r="D189" s="291"/>
      <c r="E189" s="291"/>
      <c r="F189" s="291"/>
      <c r="G189" s="291"/>
      <c r="H189" s="291"/>
      <c r="I189" s="291"/>
      <c r="J189" s="291"/>
      <c r="K189" s="291"/>
      <c r="L189" s="291"/>
      <c r="M189" s="291"/>
      <c r="N189" s="291"/>
      <c r="O189" s="291"/>
      <c r="P189" s="291"/>
      <c r="Q189" s="291"/>
      <c r="R189" s="291"/>
      <c r="S189" s="291"/>
      <c r="T189" s="291"/>
      <c r="U189" s="291">
        <f>U188</f>
        <v>12</v>
      </c>
      <c r="V189" s="291"/>
      <c r="W189" s="291"/>
      <c r="X189" s="291"/>
      <c r="Y189" s="291"/>
      <c r="Z189" s="291"/>
      <c r="AA189" s="291"/>
      <c r="AB189" s="291"/>
      <c r="AC189" s="291"/>
      <c r="AD189" s="291"/>
      <c r="AE189" s="291"/>
      <c r="AF189" s="291"/>
      <c r="AG189" s="291"/>
      <c r="AH189" s="291"/>
      <c r="AI189" s="291"/>
      <c r="AJ189" s="291"/>
      <c r="AK189" s="291"/>
      <c r="AL189" s="291"/>
      <c r="AM189" s="406">
        <f>AM188</f>
        <v>0</v>
      </c>
      <c r="AN189" s="406">
        <f>AN188</f>
        <v>0</v>
      </c>
      <c r="AO189" s="406">
        <f t="shared" ref="AO189:AZ189" si="62">AO188</f>
        <v>0</v>
      </c>
      <c r="AP189" s="406">
        <f t="shared" si="62"/>
        <v>0</v>
      </c>
      <c r="AQ189" s="406">
        <f t="shared" si="62"/>
        <v>0</v>
      </c>
      <c r="AR189" s="406">
        <f t="shared" si="62"/>
        <v>0</v>
      </c>
      <c r="AS189" s="406">
        <f t="shared" si="62"/>
        <v>0</v>
      </c>
      <c r="AT189" s="406">
        <f t="shared" si="62"/>
        <v>0</v>
      </c>
      <c r="AU189" s="406">
        <f t="shared" si="62"/>
        <v>0</v>
      </c>
      <c r="AV189" s="406">
        <f t="shared" si="62"/>
        <v>0</v>
      </c>
      <c r="AW189" s="406">
        <f t="shared" si="62"/>
        <v>0</v>
      </c>
      <c r="AX189" s="406">
        <f t="shared" si="62"/>
        <v>0</v>
      </c>
      <c r="AY189" s="406">
        <f t="shared" si="62"/>
        <v>0</v>
      </c>
      <c r="AZ189" s="406">
        <f t="shared" si="62"/>
        <v>0</v>
      </c>
      <c r="BA189" s="492"/>
    </row>
    <row r="190" spans="1:53" ht="15" hidden="1" outlineLevel="1">
      <c r="B190" s="306"/>
      <c r="C190" s="308"/>
      <c r="D190" s="287"/>
      <c r="E190" s="287"/>
      <c r="F190" s="287"/>
      <c r="G190" s="287"/>
      <c r="H190" s="287"/>
      <c r="I190" s="287"/>
      <c r="J190" s="287"/>
      <c r="K190" s="287"/>
      <c r="L190" s="287"/>
      <c r="M190" s="287"/>
      <c r="N190" s="287"/>
      <c r="O190" s="287"/>
      <c r="P190" s="287"/>
      <c r="Q190" s="287"/>
      <c r="R190" s="287"/>
      <c r="S190" s="287"/>
      <c r="T190" s="287"/>
      <c r="U190" s="287"/>
      <c r="V190" s="287"/>
      <c r="W190" s="287"/>
      <c r="X190" s="287"/>
      <c r="Y190" s="287"/>
      <c r="Z190" s="287"/>
      <c r="AA190" s="287"/>
      <c r="AB190" s="287"/>
      <c r="AC190" s="287"/>
      <c r="AD190" s="287"/>
      <c r="AE190" s="287"/>
      <c r="AF190" s="287"/>
      <c r="AG190" s="287"/>
      <c r="AH190" s="287"/>
      <c r="AI190" s="287"/>
      <c r="AJ190" s="287"/>
      <c r="AK190" s="287"/>
      <c r="AL190" s="287"/>
      <c r="AM190" s="411"/>
      <c r="AN190" s="411"/>
      <c r="AO190" s="411"/>
      <c r="AP190" s="411"/>
      <c r="AQ190" s="411"/>
      <c r="AR190" s="411"/>
      <c r="AS190" s="411"/>
      <c r="AT190" s="411"/>
      <c r="AU190" s="411"/>
      <c r="AV190" s="411"/>
      <c r="AW190" s="411"/>
      <c r="AX190" s="411"/>
      <c r="AY190" s="411"/>
      <c r="AZ190" s="411"/>
      <c r="BA190" s="309"/>
    </row>
    <row r="191" spans="1:53" ht="15" hidden="1" outlineLevel="1">
      <c r="A191" s="496">
        <v>11</v>
      </c>
      <c r="B191" s="310" t="s">
        <v>21</v>
      </c>
      <c r="C191" s="287" t="s">
        <v>25</v>
      </c>
      <c r="D191" s="291"/>
      <c r="E191" s="291"/>
      <c r="F191" s="291"/>
      <c r="G191" s="291"/>
      <c r="H191" s="291"/>
      <c r="I191" s="291"/>
      <c r="J191" s="291"/>
      <c r="K191" s="291"/>
      <c r="L191" s="291"/>
      <c r="M191" s="291"/>
      <c r="N191" s="291"/>
      <c r="O191" s="291"/>
      <c r="P191" s="291"/>
      <c r="Q191" s="291"/>
      <c r="R191" s="291"/>
      <c r="S191" s="291"/>
      <c r="T191" s="291"/>
      <c r="U191" s="291">
        <v>12</v>
      </c>
      <c r="V191" s="291"/>
      <c r="W191" s="291"/>
      <c r="X191" s="291"/>
      <c r="Y191" s="291"/>
      <c r="Z191" s="291"/>
      <c r="AA191" s="291"/>
      <c r="AB191" s="291"/>
      <c r="AC191" s="291"/>
      <c r="AD191" s="291"/>
      <c r="AE191" s="291"/>
      <c r="AF191" s="291"/>
      <c r="AG191" s="291"/>
      <c r="AH191" s="291"/>
      <c r="AI191" s="291"/>
      <c r="AJ191" s="291"/>
      <c r="AK191" s="291"/>
      <c r="AL191" s="291"/>
      <c r="AM191" s="410"/>
      <c r="AN191" s="464"/>
      <c r="AO191" s="410"/>
      <c r="AP191" s="410"/>
      <c r="AQ191" s="410"/>
      <c r="AR191" s="410"/>
      <c r="AS191" s="410"/>
      <c r="AT191" s="410"/>
      <c r="AU191" s="410"/>
      <c r="AV191" s="410"/>
      <c r="AW191" s="410"/>
      <c r="AX191" s="410"/>
      <c r="AY191" s="410"/>
      <c r="AZ191" s="410"/>
      <c r="BA191" s="292">
        <f>SUM(AM191:AZ191)</f>
        <v>0</v>
      </c>
    </row>
    <row r="192" spans="1:53" ht="15" hidden="1" outlineLevel="1">
      <c r="B192" s="290" t="s">
        <v>243</v>
      </c>
      <c r="C192" s="287" t="s">
        <v>163</v>
      </c>
      <c r="D192" s="291"/>
      <c r="E192" s="291"/>
      <c r="F192" s="291"/>
      <c r="G192" s="291"/>
      <c r="H192" s="291"/>
      <c r="I192" s="291"/>
      <c r="J192" s="291"/>
      <c r="K192" s="291"/>
      <c r="L192" s="291"/>
      <c r="M192" s="291"/>
      <c r="N192" s="291"/>
      <c r="O192" s="291"/>
      <c r="P192" s="291"/>
      <c r="Q192" s="291"/>
      <c r="R192" s="291"/>
      <c r="S192" s="291"/>
      <c r="T192" s="291"/>
      <c r="U192" s="291">
        <f>U191</f>
        <v>12</v>
      </c>
      <c r="V192" s="291"/>
      <c r="W192" s="291"/>
      <c r="X192" s="291"/>
      <c r="Y192" s="291"/>
      <c r="Z192" s="291"/>
      <c r="AA192" s="291"/>
      <c r="AB192" s="291"/>
      <c r="AC192" s="291"/>
      <c r="AD192" s="291"/>
      <c r="AE192" s="291"/>
      <c r="AF192" s="291"/>
      <c r="AG192" s="291"/>
      <c r="AH192" s="291"/>
      <c r="AI192" s="291"/>
      <c r="AJ192" s="291"/>
      <c r="AK192" s="291"/>
      <c r="AL192" s="291"/>
      <c r="AM192" s="406">
        <f>AM191</f>
        <v>0</v>
      </c>
      <c r="AN192" s="406">
        <f>AN191</f>
        <v>0</v>
      </c>
      <c r="AO192" s="406">
        <f t="shared" ref="AO192:AZ192" si="63">AO191</f>
        <v>0</v>
      </c>
      <c r="AP192" s="406">
        <f t="shared" si="63"/>
        <v>0</v>
      </c>
      <c r="AQ192" s="406">
        <f t="shared" si="63"/>
        <v>0</v>
      </c>
      <c r="AR192" s="406">
        <f t="shared" si="63"/>
        <v>0</v>
      </c>
      <c r="AS192" s="406">
        <f t="shared" si="63"/>
        <v>0</v>
      </c>
      <c r="AT192" s="406">
        <f t="shared" si="63"/>
        <v>0</v>
      </c>
      <c r="AU192" s="406">
        <f t="shared" si="63"/>
        <v>0</v>
      </c>
      <c r="AV192" s="406">
        <f t="shared" si="63"/>
        <v>0</v>
      </c>
      <c r="AW192" s="406">
        <f t="shared" si="63"/>
        <v>0</v>
      </c>
      <c r="AX192" s="406">
        <f t="shared" si="63"/>
        <v>0</v>
      </c>
      <c r="AY192" s="406">
        <f t="shared" si="63"/>
        <v>0</v>
      </c>
      <c r="AZ192" s="406">
        <f t="shared" si="63"/>
        <v>0</v>
      </c>
      <c r="BA192" s="492"/>
    </row>
    <row r="193" spans="1:53" ht="15" hidden="1" outlineLevel="1">
      <c r="B193" s="310"/>
      <c r="C193" s="308"/>
      <c r="D193" s="287"/>
      <c r="E193" s="287"/>
      <c r="F193" s="287"/>
      <c r="G193" s="287"/>
      <c r="H193" s="287"/>
      <c r="I193" s="287"/>
      <c r="J193" s="287"/>
      <c r="K193" s="287"/>
      <c r="L193" s="287"/>
      <c r="M193" s="287"/>
      <c r="N193" s="287"/>
      <c r="O193" s="287"/>
      <c r="P193" s="287"/>
      <c r="Q193" s="287"/>
      <c r="R193" s="287"/>
      <c r="S193" s="287"/>
      <c r="T193" s="287"/>
      <c r="U193" s="287"/>
      <c r="V193" s="287"/>
      <c r="W193" s="287"/>
      <c r="X193" s="287"/>
      <c r="Y193" s="287"/>
      <c r="Z193" s="287"/>
      <c r="AA193" s="287"/>
      <c r="AB193" s="287"/>
      <c r="AC193" s="287"/>
      <c r="AD193" s="287"/>
      <c r="AE193" s="287"/>
      <c r="AF193" s="287"/>
      <c r="AG193" s="287"/>
      <c r="AH193" s="287"/>
      <c r="AI193" s="287"/>
      <c r="AJ193" s="287"/>
      <c r="AK193" s="287"/>
      <c r="AL193" s="287"/>
      <c r="AM193" s="411"/>
      <c r="AN193" s="412"/>
      <c r="AO193" s="411"/>
      <c r="AP193" s="411"/>
      <c r="AQ193" s="411"/>
      <c r="AR193" s="411"/>
      <c r="AS193" s="411"/>
      <c r="AT193" s="411"/>
      <c r="AU193" s="411"/>
      <c r="AV193" s="411"/>
      <c r="AW193" s="411"/>
      <c r="AX193" s="411"/>
      <c r="AY193" s="411"/>
      <c r="AZ193" s="411"/>
      <c r="BA193" s="309"/>
    </row>
    <row r="194" spans="1:53" ht="15" hidden="1" outlineLevel="1">
      <c r="A194" s="496">
        <v>12</v>
      </c>
      <c r="B194" s="310" t="s">
        <v>23</v>
      </c>
      <c r="C194" s="287" t="s">
        <v>25</v>
      </c>
      <c r="D194" s="291"/>
      <c r="E194" s="291"/>
      <c r="F194" s="291"/>
      <c r="G194" s="291"/>
      <c r="H194" s="291"/>
      <c r="I194" s="291"/>
      <c r="J194" s="291"/>
      <c r="K194" s="291"/>
      <c r="L194" s="291"/>
      <c r="M194" s="291"/>
      <c r="N194" s="291"/>
      <c r="O194" s="291"/>
      <c r="P194" s="291"/>
      <c r="Q194" s="291"/>
      <c r="R194" s="291"/>
      <c r="S194" s="291"/>
      <c r="T194" s="291"/>
      <c r="U194" s="291">
        <v>3</v>
      </c>
      <c r="V194" s="291"/>
      <c r="W194" s="291"/>
      <c r="X194" s="291"/>
      <c r="Y194" s="291"/>
      <c r="Z194" s="291"/>
      <c r="AA194" s="291"/>
      <c r="AB194" s="291"/>
      <c r="AC194" s="291"/>
      <c r="AD194" s="291"/>
      <c r="AE194" s="291"/>
      <c r="AF194" s="291"/>
      <c r="AG194" s="291"/>
      <c r="AH194" s="291"/>
      <c r="AI194" s="291"/>
      <c r="AJ194" s="291"/>
      <c r="AK194" s="291"/>
      <c r="AL194" s="291"/>
      <c r="AM194" s="410"/>
      <c r="AN194" s="410"/>
      <c r="AO194" s="410"/>
      <c r="AP194" s="410"/>
      <c r="AQ194" s="410"/>
      <c r="AR194" s="410"/>
      <c r="AS194" s="410"/>
      <c r="AT194" s="410"/>
      <c r="AU194" s="410"/>
      <c r="AV194" s="410"/>
      <c r="AW194" s="410"/>
      <c r="AX194" s="410"/>
      <c r="AY194" s="410"/>
      <c r="AZ194" s="410"/>
      <c r="BA194" s="292">
        <f>SUM(AM194:AZ194)</f>
        <v>0</v>
      </c>
    </row>
    <row r="195" spans="1:53" ht="15" hidden="1" outlineLevel="1">
      <c r="B195" s="290" t="s">
        <v>243</v>
      </c>
      <c r="C195" s="287" t="s">
        <v>163</v>
      </c>
      <c r="D195" s="291"/>
      <c r="E195" s="291"/>
      <c r="F195" s="291"/>
      <c r="G195" s="291"/>
      <c r="H195" s="291"/>
      <c r="I195" s="291"/>
      <c r="J195" s="291"/>
      <c r="K195" s="291"/>
      <c r="L195" s="291"/>
      <c r="M195" s="291"/>
      <c r="N195" s="291"/>
      <c r="O195" s="291"/>
      <c r="P195" s="291"/>
      <c r="Q195" s="291"/>
      <c r="R195" s="291"/>
      <c r="S195" s="291"/>
      <c r="T195" s="291"/>
      <c r="U195" s="291">
        <f>U194</f>
        <v>3</v>
      </c>
      <c r="V195" s="291"/>
      <c r="W195" s="291"/>
      <c r="X195" s="291"/>
      <c r="Y195" s="291"/>
      <c r="Z195" s="291"/>
      <c r="AA195" s="291"/>
      <c r="AB195" s="291"/>
      <c r="AC195" s="291"/>
      <c r="AD195" s="291"/>
      <c r="AE195" s="291"/>
      <c r="AF195" s="291"/>
      <c r="AG195" s="291"/>
      <c r="AH195" s="291"/>
      <c r="AI195" s="291"/>
      <c r="AJ195" s="291"/>
      <c r="AK195" s="291"/>
      <c r="AL195" s="291"/>
      <c r="AM195" s="406">
        <f>AM194</f>
        <v>0</v>
      </c>
      <c r="AN195" s="406">
        <f>AN194</f>
        <v>0</v>
      </c>
      <c r="AO195" s="406">
        <f t="shared" ref="AO195:AZ195" si="64">AO194</f>
        <v>0</v>
      </c>
      <c r="AP195" s="406">
        <f t="shared" si="64"/>
        <v>0</v>
      </c>
      <c r="AQ195" s="406">
        <f t="shared" si="64"/>
        <v>0</v>
      </c>
      <c r="AR195" s="406">
        <f t="shared" si="64"/>
        <v>0</v>
      </c>
      <c r="AS195" s="406">
        <f t="shared" si="64"/>
        <v>0</v>
      </c>
      <c r="AT195" s="406">
        <f t="shared" si="64"/>
        <v>0</v>
      </c>
      <c r="AU195" s="406">
        <f t="shared" si="64"/>
        <v>0</v>
      </c>
      <c r="AV195" s="406">
        <f t="shared" si="64"/>
        <v>0</v>
      </c>
      <c r="AW195" s="406">
        <f t="shared" si="64"/>
        <v>0</v>
      </c>
      <c r="AX195" s="406">
        <f t="shared" si="64"/>
        <v>0</v>
      </c>
      <c r="AY195" s="406">
        <f t="shared" si="64"/>
        <v>0</v>
      </c>
      <c r="AZ195" s="406">
        <f t="shared" si="64"/>
        <v>0</v>
      </c>
      <c r="BA195" s="492"/>
    </row>
    <row r="196" spans="1:53" ht="15" hidden="1" outlineLevel="1">
      <c r="B196" s="310"/>
      <c r="C196" s="308"/>
      <c r="D196" s="312"/>
      <c r="E196" s="312"/>
      <c r="F196" s="312"/>
      <c r="G196" s="312"/>
      <c r="H196" s="312"/>
      <c r="I196" s="312"/>
      <c r="J196" s="312"/>
      <c r="K196" s="312"/>
      <c r="L196" s="312"/>
      <c r="M196" s="312"/>
      <c r="N196" s="312"/>
      <c r="O196" s="312"/>
      <c r="P196" s="312"/>
      <c r="Q196" s="312"/>
      <c r="R196" s="312"/>
      <c r="S196" s="312"/>
      <c r="T196" s="312"/>
      <c r="U196" s="287"/>
      <c r="V196" s="312"/>
      <c r="W196" s="312"/>
      <c r="X196" s="312"/>
      <c r="Y196" s="312"/>
      <c r="Z196" s="312"/>
      <c r="AA196" s="312"/>
      <c r="AB196" s="312"/>
      <c r="AC196" s="312"/>
      <c r="AD196" s="312"/>
      <c r="AE196" s="312"/>
      <c r="AF196" s="312"/>
      <c r="AG196" s="312"/>
      <c r="AH196" s="312"/>
      <c r="AI196" s="312"/>
      <c r="AJ196" s="312"/>
      <c r="AK196" s="312"/>
      <c r="AL196" s="312"/>
      <c r="AM196" s="411"/>
      <c r="AN196" s="412"/>
      <c r="AO196" s="411"/>
      <c r="AP196" s="411"/>
      <c r="AQ196" s="411"/>
      <c r="AR196" s="411"/>
      <c r="AS196" s="411"/>
      <c r="AT196" s="411"/>
      <c r="AU196" s="411"/>
      <c r="AV196" s="411"/>
      <c r="AW196" s="411"/>
      <c r="AX196" s="411"/>
      <c r="AY196" s="411"/>
      <c r="AZ196" s="411"/>
      <c r="BA196" s="309"/>
    </row>
    <row r="197" spans="1:53" ht="15" hidden="1" outlineLevel="1">
      <c r="A197" s="496">
        <v>13</v>
      </c>
      <c r="B197" s="310" t="s">
        <v>24</v>
      </c>
      <c r="C197" s="287" t="s">
        <v>25</v>
      </c>
      <c r="D197" s="291"/>
      <c r="E197" s="291"/>
      <c r="F197" s="291"/>
      <c r="G197" s="291"/>
      <c r="H197" s="291"/>
      <c r="I197" s="291"/>
      <c r="J197" s="291"/>
      <c r="K197" s="291"/>
      <c r="L197" s="291"/>
      <c r="M197" s="291"/>
      <c r="N197" s="291"/>
      <c r="O197" s="291"/>
      <c r="P197" s="291"/>
      <c r="Q197" s="291"/>
      <c r="R197" s="291"/>
      <c r="S197" s="291"/>
      <c r="T197" s="291"/>
      <c r="U197" s="291">
        <v>12</v>
      </c>
      <c r="V197" s="291"/>
      <c r="W197" s="291"/>
      <c r="X197" s="291"/>
      <c r="Y197" s="291"/>
      <c r="Z197" s="291"/>
      <c r="AA197" s="291"/>
      <c r="AB197" s="291"/>
      <c r="AC197" s="291"/>
      <c r="AD197" s="291"/>
      <c r="AE197" s="291"/>
      <c r="AF197" s="291"/>
      <c r="AG197" s="291"/>
      <c r="AH197" s="291"/>
      <c r="AI197" s="291"/>
      <c r="AJ197" s="291"/>
      <c r="AK197" s="291"/>
      <c r="AL197" s="291"/>
      <c r="AM197" s="410"/>
      <c r="AN197" s="410"/>
      <c r="AO197" s="410"/>
      <c r="AP197" s="410"/>
      <c r="AQ197" s="410"/>
      <c r="AR197" s="410"/>
      <c r="AS197" s="410"/>
      <c r="AT197" s="410"/>
      <c r="AU197" s="410"/>
      <c r="AV197" s="410"/>
      <c r="AW197" s="410"/>
      <c r="AX197" s="410"/>
      <c r="AY197" s="410"/>
      <c r="AZ197" s="410"/>
      <c r="BA197" s="292">
        <f>SUM(AM197:AZ197)</f>
        <v>0</v>
      </c>
    </row>
    <row r="198" spans="1:53" ht="15" hidden="1" outlineLevel="1">
      <c r="B198" s="290" t="s">
        <v>243</v>
      </c>
      <c r="C198" s="287" t="s">
        <v>163</v>
      </c>
      <c r="D198" s="291"/>
      <c r="E198" s="291"/>
      <c r="F198" s="291"/>
      <c r="G198" s="291"/>
      <c r="H198" s="291"/>
      <c r="I198" s="291"/>
      <c r="J198" s="291"/>
      <c r="K198" s="291"/>
      <c r="L198" s="291"/>
      <c r="M198" s="291"/>
      <c r="N198" s="291"/>
      <c r="O198" s="291"/>
      <c r="P198" s="291"/>
      <c r="Q198" s="291"/>
      <c r="R198" s="291"/>
      <c r="S198" s="291"/>
      <c r="T198" s="291"/>
      <c r="U198" s="291">
        <f>U197</f>
        <v>12</v>
      </c>
      <c r="V198" s="291"/>
      <c r="W198" s="291"/>
      <c r="X198" s="291"/>
      <c r="Y198" s="291"/>
      <c r="Z198" s="291"/>
      <c r="AA198" s="291"/>
      <c r="AB198" s="291"/>
      <c r="AC198" s="291"/>
      <c r="AD198" s="291"/>
      <c r="AE198" s="291"/>
      <c r="AF198" s="291"/>
      <c r="AG198" s="291"/>
      <c r="AH198" s="291"/>
      <c r="AI198" s="291"/>
      <c r="AJ198" s="291"/>
      <c r="AK198" s="291"/>
      <c r="AL198" s="291"/>
      <c r="AM198" s="406">
        <f>AM197</f>
        <v>0</v>
      </c>
      <c r="AN198" s="406">
        <f>AN197</f>
        <v>0</v>
      </c>
      <c r="AO198" s="406">
        <f t="shared" ref="AO198:AZ198" si="65">AO197</f>
        <v>0</v>
      </c>
      <c r="AP198" s="406">
        <f t="shared" si="65"/>
        <v>0</v>
      </c>
      <c r="AQ198" s="406">
        <f t="shared" si="65"/>
        <v>0</v>
      </c>
      <c r="AR198" s="406">
        <f t="shared" si="65"/>
        <v>0</v>
      </c>
      <c r="AS198" s="406">
        <f t="shared" si="65"/>
        <v>0</v>
      </c>
      <c r="AT198" s="406">
        <f t="shared" si="65"/>
        <v>0</v>
      </c>
      <c r="AU198" s="406">
        <f t="shared" si="65"/>
        <v>0</v>
      </c>
      <c r="AV198" s="406">
        <f t="shared" si="65"/>
        <v>0</v>
      </c>
      <c r="AW198" s="406">
        <f t="shared" si="65"/>
        <v>0</v>
      </c>
      <c r="AX198" s="406">
        <f t="shared" si="65"/>
        <v>0</v>
      </c>
      <c r="AY198" s="406">
        <f t="shared" si="65"/>
        <v>0</v>
      </c>
      <c r="AZ198" s="406">
        <f t="shared" si="65"/>
        <v>0</v>
      </c>
      <c r="BA198" s="492"/>
    </row>
    <row r="199" spans="1:53" ht="15" hidden="1" outlineLevel="1">
      <c r="B199" s="310"/>
      <c r="C199" s="308"/>
      <c r="D199" s="312"/>
      <c r="E199" s="312"/>
      <c r="F199" s="312"/>
      <c r="G199" s="312"/>
      <c r="H199" s="312"/>
      <c r="I199" s="312"/>
      <c r="J199" s="312"/>
      <c r="K199" s="312"/>
      <c r="L199" s="312"/>
      <c r="M199" s="312"/>
      <c r="N199" s="312"/>
      <c r="O199" s="312"/>
      <c r="P199" s="312"/>
      <c r="Q199" s="312"/>
      <c r="R199" s="312"/>
      <c r="S199" s="312"/>
      <c r="T199" s="312"/>
      <c r="U199" s="287"/>
      <c r="V199" s="312"/>
      <c r="W199" s="312"/>
      <c r="X199" s="312"/>
      <c r="Y199" s="312"/>
      <c r="Z199" s="312"/>
      <c r="AA199" s="312"/>
      <c r="AB199" s="312"/>
      <c r="AC199" s="312"/>
      <c r="AD199" s="312"/>
      <c r="AE199" s="312"/>
      <c r="AF199" s="312"/>
      <c r="AG199" s="312"/>
      <c r="AH199" s="312"/>
      <c r="AI199" s="312"/>
      <c r="AJ199" s="312"/>
      <c r="AK199" s="312"/>
      <c r="AL199" s="312"/>
      <c r="AM199" s="411"/>
      <c r="AN199" s="411"/>
      <c r="AO199" s="411"/>
      <c r="AP199" s="411"/>
      <c r="AQ199" s="411"/>
      <c r="AR199" s="411"/>
      <c r="AS199" s="411"/>
      <c r="AT199" s="411"/>
      <c r="AU199" s="411"/>
      <c r="AV199" s="411"/>
      <c r="AW199" s="411"/>
      <c r="AX199" s="411"/>
      <c r="AY199" s="411"/>
      <c r="AZ199" s="411"/>
      <c r="BA199" s="309"/>
    </row>
    <row r="200" spans="1:53" ht="15" hidden="1" outlineLevel="1">
      <c r="A200" s="496">
        <v>14</v>
      </c>
      <c r="B200" s="310" t="s">
        <v>20</v>
      </c>
      <c r="C200" s="287" t="s">
        <v>25</v>
      </c>
      <c r="D200" s="291"/>
      <c r="E200" s="291"/>
      <c r="F200" s="291"/>
      <c r="G200" s="291"/>
      <c r="H200" s="291"/>
      <c r="I200" s="291"/>
      <c r="J200" s="291"/>
      <c r="K200" s="291"/>
      <c r="L200" s="291"/>
      <c r="M200" s="291"/>
      <c r="N200" s="291"/>
      <c r="O200" s="291"/>
      <c r="P200" s="291"/>
      <c r="Q200" s="291"/>
      <c r="R200" s="291"/>
      <c r="S200" s="291"/>
      <c r="T200" s="291"/>
      <c r="U200" s="291">
        <v>12</v>
      </c>
      <c r="V200" s="291"/>
      <c r="W200" s="291"/>
      <c r="X200" s="291"/>
      <c r="Y200" s="291"/>
      <c r="Z200" s="291"/>
      <c r="AA200" s="291"/>
      <c r="AB200" s="291"/>
      <c r="AC200" s="291"/>
      <c r="AD200" s="291"/>
      <c r="AE200" s="291"/>
      <c r="AF200" s="291"/>
      <c r="AG200" s="291"/>
      <c r="AH200" s="291"/>
      <c r="AI200" s="291"/>
      <c r="AJ200" s="291"/>
      <c r="AK200" s="291"/>
      <c r="AL200" s="291"/>
      <c r="AM200" s="410"/>
      <c r="AN200" s="410"/>
      <c r="AO200" s="410"/>
      <c r="AP200" s="410"/>
      <c r="AQ200" s="410"/>
      <c r="AR200" s="410"/>
      <c r="AS200" s="410"/>
      <c r="AT200" s="410"/>
      <c r="AU200" s="410"/>
      <c r="AV200" s="410"/>
      <c r="AW200" s="410"/>
      <c r="AX200" s="410"/>
      <c r="AY200" s="410"/>
      <c r="AZ200" s="410"/>
      <c r="BA200" s="292">
        <f>SUM(AM200:AZ200)</f>
        <v>0</v>
      </c>
    </row>
    <row r="201" spans="1:53" ht="15" hidden="1" outlineLevel="1">
      <c r="B201" s="290" t="s">
        <v>243</v>
      </c>
      <c r="C201" s="287" t="s">
        <v>163</v>
      </c>
      <c r="D201" s="291"/>
      <c r="E201" s="291"/>
      <c r="F201" s="291"/>
      <c r="G201" s="291"/>
      <c r="H201" s="291"/>
      <c r="I201" s="291"/>
      <c r="J201" s="291"/>
      <c r="K201" s="291"/>
      <c r="L201" s="291"/>
      <c r="M201" s="291"/>
      <c r="N201" s="291"/>
      <c r="O201" s="291"/>
      <c r="P201" s="291"/>
      <c r="Q201" s="291"/>
      <c r="R201" s="291"/>
      <c r="S201" s="291"/>
      <c r="T201" s="291"/>
      <c r="U201" s="291">
        <f>U200</f>
        <v>12</v>
      </c>
      <c r="V201" s="291"/>
      <c r="W201" s="291"/>
      <c r="X201" s="291"/>
      <c r="Y201" s="291"/>
      <c r="Z201" s="291"/>
      <c r="AA201" s="291"/>
      <c r="AB201" s="291"/>
      <c r="AC201" s="291"/>
      <c r="AD201" s="291"/>
      <c r="AE201" s="291"/>
      <c r="AF201" s="291"/>
      <c r="AG201" s="291"/>
      <c r="AH201" s="291"/>
      <c r="AI201" s="291"/>
      <c r="AJ201" s="291"/>
      <c r="AK201" s="291"/>
      <c r="AL201" s="291"/>
      <c r="AM201" s="406">
        <f>AM200</f>
        <v>0</v>
      </c>
      <c r="AN201" s="406">
        <f>AN200</f>
        <v>0</v>
      </c>
      <c r="AO201" s="406">
        <f t="shared" ref="AO201:AZ201" si="66">AO200</f>
        <v>0</v>
      </c>
      <c r="AP201" s="406">
        <f t="shared" si="66"/>
        <v>0</v>
      </c>
      <c r="AQ201" s="406">
        <f t="shared" si="66"/>
        <v>0</v>
      </c>
      <c r="AR201" s="406">
        <f t="shared" si="66"/>
        <v>0</v>
      </c>
      <c r="AS201" s="406">
        <f t="shared" si="66"/>
        <v>0</v>
      </c>
      <c r="AT201" s="406">
        <f t="shared" si="66"/>
        <v>0</v>
      </c>
      <c r="AU201" s="406">
        <f t="shared" si="66"/>
        <v>0</v>
      </c>
      <c r="AV201" s="406">
        <f t="shared" si="66"/>
        <v>0</v>
      </c>
      <c r="AW201" s="406">
        <f t="shared" si="66"/>
        <v>0</v>
      </c>
      <c r="AX201" s="406">
        <f t="shared" si="66"/>
        <v>0</v>
      </c>
      <c r="AY201" s="406">
        <f t="shared" si="66"/>
        <v>0</v>
      </c>
      <c r="AZ201" s="406">
        <f t="shared" si="66"/>
        <v>0</v>
      </c>
      <c r="BA201" s="492"/>
    </row>
    <row r="202" spans="1:53" ht="15" hidden="1" outlineLevel="1">
      <c r="B202" s="310"/>
      <c r="C202" s="308"/>
      <c r="D202" s="312"/>
      <c r="E202" s="312"/>
      <c r="F202" s="312"/>
      <c r="G202" s="312"/>
      <c r="H202" s="312"/>
      <c r="I202" s="312"/>
      <c r="J202" s="312"/>
      <c r="K202" s="312"/>
      <c r="L202" s="312"/>
      <c r="M202" s="312"/>
      <c r="N202" s="312"/>
      <c r="O202" s="312"/>
      <c r="P202" s="312"/>
      <c r="Q202" s="312"/>
      <c r="R202" s="312"/>
      <c r="S202" s="312"/>
      <c r="T202" s="312"/>
      <c r="U202" s="287"/>
      <c r="V202" s="312"/>
      <c r="W202" s="312"/>
      <c r="X202" s="312"/>
      <c r="Y202" s="312"/>
      <c r="Z202" s="312"/>
      <c r="AA202" s="312"/>
      <c r="AB202" s="312"/>
      <c r="AC202" s="312"/>
      <c r="AD202" s="312"/>
      <c r="AE202" s="312"/>
      <c r="AF202" s="312"/>
      <c r="AG202" s="312"/>
      <c r="AH202" s="312"/>
      <c r="AI202" s="312"/>
      <c r="AJ202" s="312"/>
      <c r="AK202" s="312"/>
      <c r="AL202" s="312"/>
      <c r="AM202" s="411"/>
      <c r="AN202" s="412"/>
      <c r="AO202" s="411"/>
      <c r="AP202" s="411"/>
      <c r="AQ202" s="411"/>
      <c r="AR202" s="411"/>
      <c r="AS202" s="411"/>
      <c r="AT202" s="411"/>
      <c r="AU202" s="411"/>
      <c r="AV202" s="411"/>
      <c r="AW202" s="411"/>
      <c r="AX202" s="411"/>
      <c r="AY202" s="411"/>
      <c r="AZ202" s="411"/>
      <c r="BA202" s="309"/>
    </row>
    <row r="203" spans="1:53" s="279" customFormat="1" ht="15" hidden="1" outlineLevel="1">
      <c r="A203" s="496">
        <v>15</v>
      </c>
      <c r="B203" s="310" t="s">
        <v>483</v>
      </c>
      <c r="C203" s="287" t="s">
        <v>25</v>
      </c>
      <c r="D203" s="291"/>
      <c r="E203" s="291"/>
      <c r="F203" s="291"/>
      <c r="G203" s="291"/>
      <c r="H203" s="291"/>
      <c r="I203" s="291"/>
      <c r="J203" s="291"/>
      <c r="K203" s="291"/>
      <c r="L203" s="291"/>
      <c r="M203" s="291"/>
      <c r="N203" s="291"/>
      <c r="O203" s="291"/>
      <c r="P203" s="291"/>
      <c r="Q203" s="291"/>
      <c r="R203" s="291"/>
      <c r="S203" s="291"/>
      <c r="T203" s="291"/>
      <c r="U203" s="287"/>
      <c r="V203" s="291"/>
      <c r="W203" s="291"/>
      <c r="X203" s="291"/>
      <c r="Y203" s="291"/>
      <c r="Z203" s="291"/>
      <c r="AA203" s="291"/>
      <c r="AB203" s="291"/>
      <c r="AC203" s="291"/>
      <c r="AD203" s="291"/>
      <c r="AE203" s="291"/>
      <c r="AF203" s="291"/>
      <c r="AG203" s="291"/>
      <c r="AH203" s="291"/>
      <c r="AI203" s="291"/>
      <c r="AJ203" s="291"/>
      <c r="AK203" s="291"/>
      <c r="AL203" s="291"/>
      <c r="AM203" s="410"/>
      <c r="AN203" s="410"/>
      <c r="AO203" s="410"/>
      <c r="AP203" s="410"/>
      <c r="AQ203" s="410"/>
      <c r="AR203" s="410"/>
      <c r="AS203" s="410"/>
      <c r="AT203" s="410"/>
      <c r="AU203" s="410"/>
      <c r="AV203" s="410"/>
      <c r="AW203" s="410"/>
      <c r="AX203" s="410"/>
      <c r="AY203" s="410"/>
      <c r="AZ203" s="410"/>
      <c r="BA203" s="292">
        <f>SUM(AM203:AZ203)</f>
        <v>0</v>
      </c>
    </row>
    <row r="204" spans="1:53" s="279" customFormat="1" ht="15" hidden="1" outlineLevel="1">
      <c r="A204" s="496"/>
      <c r="B204" s="311" t="s">
        <v>243</v>
      </c>
      <c r="C204" s="287" t="s">
        <v>163</v>
      </c>
      <c r="D204" s="291"/>
      <c r="E204" s="291"/>
      <c r="F204" s="291"/>
      <c r="G204" s="291"/>
      <c r="H204" s="291"/>
      <c r="I204" s="291"/>
      <c r="J204" s="291"/>
      <c r="K204" s="291"/>
      <c r="L204" s="291"/>
      <c r="M204" s="291"/>
      <c r="N204" s="291"/>
      <c r="O204" s="291"/>
      <c r="P204" s="291"/>
      <c r="Q204" s="291"/>
      <c r="R204" s="291"/>
      <c r="S204" s="291"/>
      <c r="T204" s="291"/>
      <c r="U204" s="287"/>
      <c r="V204" s="291"/>
      <c r="W204" s="291"/>
      <c r="X204" s="291"/>
      <c r="Y204" s="291"/>
      <c r="Z204" s="291"/>
      <c r="AA204" s="291"/>
      <c r="AB204" s="291"/>
      <c r="AC204" s="291"/>
      <c r="AD204" s="291"/>
      <c r="AE204" s="291"/>
      <c r="AF204" s="291"/>
      <c r="AG204" s="291"/>
      <c r="AH204" s="291"/>
      <c r="AI204" s="291"/>
      <c r="AJ204" s="291"/>
      <c r="AK204" s="291"/>
      <c r="AL204" s="291"/>
      <c r="AM204" s="406">
        <f>AM203</f>
        <v>0</v>
      </c>
      <c r="AN204" s="406">
        <f>AN203</f>
        <v>0</v>
      </c>
      <c r="AO204" s="406">
        <f t="shared" ref="AO204:AZ204" si="67">AO203</f>
        <v>0</v>
      </c>
      <c r="AP204" s="406">
        <f t="shared" si="67"/>
        <v>0</v>
      </c>
      <c r="AQ204" s="406">
        <f t="shared" si="67"/>
        <v>0</v>
      </c>
      <c r="AR204" s="406">
        <f t="shared" si="67"/>
        <v>0</v>
      </c>
      <c r="AS204" s="406">
        <f t="shared" si="67"/>
        <v>0</v>
      </c>
      <c r="AT204" s="406">
        <f t="shared" si="67"/>
        <v>0</v>
      </c>
      <c r="AU204" s="406">
        <f t="shared" si="67"/>
        <v>0</v>
      </c>
      <c r="AV204" s="406">
        <f t="shared" si="67"/>
        <v>0</v>
      </c>
      <c r="AW204" s="406">
        <f t="shared" si="67"/>
        <v>0</v>
      </c>
      <c r="AX204" s="406">
        <f t="shared" si="67"/>
        <v>0</v>
      </c>
      <c r="AY204" s="406">
        <f t="shared" si="67"/>
        <v>0</v>
      </c>
      <c r="AZ204" s="406">
        <f t="shared" si="67"/>
        <v>0</v>
      </c>
      <c r="BA204" s="492"/>
    </row>
    <row r="205" spans="1:53" s="279" customFormat="1" ht="15" hidden="1" outlineLevel="1">
      <c r="A205" s="496"/>
      <c r="B205" s="310"/>
      <c r="C205" s="308"/>
      <c r="D205" s="312"/>
      <c r="E205" s="312"/>
      <c r="F205" s="312"/>
      <c r="G205" s="312"/>
      <c r="H205" s="312"/>
      <c r="I205" s="312"/>
      <c r="J205" s="312"/>
      <c r="K205" s="312"/>
      <c r="L205" s="312"/>
      <c r="M205" s="312"/>
      <c r="N205" s="312"/>
      <c r="O205" s="312"/>
      <c r="P205" s="312"/>
      <c r="Q205" s="312"/>
      <c r="R205" s="312"/>
      <c r="S205" s="312"/>
      <c r="T205" s="312"/>
      <c r="U205" s="287"/>
      <c r="V205" s="312"/>
      <c r="W205" s="312"/>
      <c r="X205" s="312"/>
      <c r="Y205" s="312"/>
      <c r="Z205" s="312"/>
      <c r="AA205" s="312"/>
      <c r="AB205" s="312"/>
      <c r="AC205" s="312"/>
      <c r="AD205" s="312"/>
      <c r="AE205" s="312"/>
      <c r="AF205" s="312"/>
      <c r="AG205" s="312"/>
      <c r="AH205" s="312"/>
      <c r="AI205" s="312"/>
      <c r="AJ205" s="312"/>
      <c r="AK205" s="312"/>
      <c r="AL205" s="312"/>
      <c r="AM205" s="413"/>
      <c r="AN205" s="411"/>
      <c r="AO205" s="411"/>
      <c r="AP205" s="411"/>
      <c r="AQ205" s="411"/>
      <c r="AR205" s="411"/>
      <c r="AS205" s="411"/>
      <c r="AT205" s="411"/>
      <c r="AU205" s="411"/>
      <c r="AV205" s="411"/>
      <c r="AW205" s="411"/>
      <c r="AX205" s="411"/>
      <c r="AY205" s="411"/>
      <c r="AZ205" s="411"/>
      <c r="BA205" s="309"/>
    </row>
    <row r="206" spans="1:53" s="279" customFormat="1" ht="30" hidden="1" outlineLevel="1">
      <c r="A206" s="496">
        <v>16</v>
      </c>
      <c r="B206" s="310" t="s">
        <v>484</v>
      </c>
      <c r="C206" s="287" t="s">
        <v>25</v>
      </c>
      <c r="D206" s="291"/>
      <c r="E206" s="291"/>
      <c r="F206" s="291"/>
      <c r="G206" s="291"/>
      <c r="H206" s="291"/>
      <c r="I206" s="291"/>
      <c r="J206" s="291"/>
      <c r="K206" s="291"/>
      <c r="L206" s="291"/>
      <c r="M206" s="291"/>
      <c r="N206" s="291"/>
      <c r="O206" s="291"/>
      <c r="P206" s="291"/>
      <c r="Q206" s="291"/>
      <c r="R206" s="291"/>
      <c r="S206" s="291"/>
      <c r="T206" s="291"/>
      <c r="U206" s="287"/>
      <c r="V206" s="291"/>
      <c r="W206" s="291"/>
      <c r="X206" s="291"/>
      <c r="Y206" s="291"/>
      <c r="Z206" s="291"/>
      <c r="AA206" s="291"/>
      <c r="AB206" s="291"/>
      <c r="AC206" s="291"/>
      <c r="AD206" s="291"/>
      <c r="AE206" s="291"/>
      <c r="AF206" s="291"/>
      <c r="AG206" s="291"/>
      <c r="AH206" s="291"/>
      <c r="AI206" s="291"/>
      <c r="AJ206" s="291"/>
      <c r="AK206" s="291"/>
      <c r="AL206" s="291"/>
      <c r="AM206" s="410"/>
      <c r="AN206" s="410"/>
      <c r="AO206" s="410"/>
      <c r="AP206" s="410"/>
      <c r="AQ206" s="410"/>
      <c r="AR206" s="410"/>
      <c r="AS206" s="410"/>
      <c r="AT206" s="410"/>
      <c r="AU206" s="410"/>
      <c r="AV206" s="410"/>
      <c r="AW206" s="410"/>
      <c r="AX206" s="410"/>
      <c r="AY206" s="410"/>
      <c r="AZ206" s="410"/>
      <c r="BA206" s="292">
        <f>SUM(AM206:AZ206)</f>
        <v>0</v>
      </c>
    </row>
    <row r="207" spans="1:53" s="279" customFormat="1" ht="15" hidden="1" outlineLevel="1">
      <c r="A207" s="496"/>
      <c r="B207" s="311" t="s">
        <v>243</v>
      </c>
      <c r="C207" s="287" t="s">
        <v>163</v>
      </c>
      <c r="D207" s="291"/>
      <c r="E207" s="291"/>
      <c r="F207" s="291"/>
      <c r="G207" s="291"/>
      <c r="H207" s="291"/>
      <c r="I207" s="291"/>
      <c r="J207" s="291"/>
      <c r="K207" s="291"/>
      <c r="L207" s="291"/>
      <c r="M207" s="291"/>
      <c r="N207" s="291"/>
      <c r="O207" s="291"/>
      <c r="P207" s="291"/>
      <c r="Q207" s="291"/>
      <c r="R207" s="291"/>
      <c r="S207" s="291"/>
      <c r="T207" s="291"/>
      <c r="U207" s="287"/>
      <c r="V207" s="291"/>
      <c r="W207" s="291"/>
      <c r="X207" s="291"/>
      <c r="Y207" s="291"/>
      <c r="Z207" s="291"/>
      <c r="AA207" s="291"/>
      <c r="AB207" s="291"/>
      <c r="AC207" s="291"/>
      <c r="AD207" s="291"/>
      <c r="AE207" s="291"/>
      <c r="AF207" s="291"/>
      <c r="AG207" s="291"/>
      <c r="AH207" s="291"/>
      <c r="AI207" s="291"/>
      <c r="AJ207" s="291"/>
      <c r="AK207" s="291"/>
      <c r="AL207" s="291"/>
      <c r="AM207" s="406">
        <f>AM206</f>
        <v>0</v>
      </c>
      <c r="AN207" s="406">
        <f>AN206</f>
        <v>0</v>
      </c>
      <c r="AO207" s="406">
        <f t="shared" ref="AO207:AZ207" si="68">AO206</f>
        <v>0</v>
      </c>
      <c r="AP207" s="406">
        <f t="shared" si="68"/>
        <v>0</v>
      </c>
      <c r="AQ207" s="406">
        <f t="shared" si="68"/>
        <v>0</v>
      </c>
      <c r="AR207" s="406">
        <f t="shared" si="68"/>
        <v>0</v>
      </c>
      <c r="AS207" s="406">
        <f t="shared" si="68"/>
        <v>0</v>
      </c>
      <c r="AT207" s="406">
        <f t="shared" si="68"/>
        <v>0</v>
      </c>
      <c r="AU207" s="406">
        <f t="shared" si="68"/>
        <v>0</v>
      </c>
      <c r="AV207" s="406">
        <f t="shared" si="68"/>
        <v>0</v>
      </c>
      <c r="AW207" s="406">
        <f t="shared" si="68"/>
        <v>0</v>
      </c>
      <c r="AX207" s="406">
        <f t="shared" si="68"/>
        <v>0</v>
      </c>
      <c r="AY207" s="406">
        <f t="shared" si="68"/>
        <v>0</v>
      </c>
      <c r="AZ207" s="406">
        <f t="shared" si="68"/>
        <v>0</v>
      </c>
      <c r="BA207" s="492"/>
    </row>
    <row r="208" spans="1:53" s="279" customFormat="1" ht="15" hidden="1" outlineLevel="1">
      <c r="A208" s="496"/>
      <c r="B208" s="310"/>
      <c r="C208" s="308"/>
      <c r="D208" s="312"/>
      <c r="E208" s="312"/>
      <c r="F208" s="312"/>
      <c r="G208" s="312"/>
      <c r="H208" s="312"/>
      <c r="I208" s="312"/>
      <c r="J208" s="312"/>
      <c r="K208" s="312"/>
      <c r="L208" s="312"/>
      <c r="M208" s="312"/>
      <c r="N208" s="312"/>
      <c r="O208" s="312"/>
      <c r="P208" s="312"/>
      <c r="Q208" s="312"/>
      <c r="R208" s="312"/>
      <c r="S208" s="312"/>
      <c r="T208" s="312"/>
      <c r="U208" s="287"/>
      <c r="V208" s="312"/>
      <c r="W208" s="312"/>
      <c r="X208" s="312"/>
      <c r="Y208" s="312"/>
      <c r="Z208" s="312"/>
      <c r="AA208" s="312"/>
      <c r="AB208" s="312"/>
      <c r="AC208" s="312"/>
      <c r="AD208" s="312"/>
      <c r="AE208" s="312"/>
      <c r="AF208" s="312"/>
      <c r="AG208" s="312"/>
      <c r="AH208" s="312"/>
      <c r="AI208" s="312"/>
      <c r="AJ208" s="312"/>
      <c r="AK208" s="312"/>
      <c r="AL208" s="312"/>
      <c r="AM208" s="413"/>
      <c r="AN208" s="411"/>
      <c r="AO208" s="411"/>
      <c r="AP208" s="411"/>
      <c r="AQ208" s="411"/>
      <c r="AR208" s="411"/>
      <c r="AS208" s="411"/>
      <c r="AT208" s="411"/>
      <c r="AU208" s="411"/>
      <c r="AV208" s="411"/>
      <c r="AW208" s="411"/>
      <c r="AX208" s="411"/>
      <c r="AY208" s="411"/>
      <c r="AZ208" s="411"/>
      <c r="BA208" s="309"/>
    </row>
    <row r="209" spans="1:53" ht="15" hidden="1" outlineLevel="1">
      <c r="A209" s="496">
        <v>17</v>
      </c>
      <c r="B209" s="310" t="s">
        <v>9</v>
      </c>
      <c r="C209" s="287" t="s">
        <v>25</v>
      </c>
      <c r="D209" s="291"/>
      <c r="E209" s="291"/>
      <c r="F209" s="291"/>
      <c r="G209" s="291"/>
      <c r="H209" s="291"/>
      <c r="I209" s="291"/>
      <c r="J209" s="291"/>
      <c r="K209" s="291"/>
      <c r="L209" s="291"/>
      <c r="M209" s="291"/>
      <c r="N209" s="291"/>
      <c r="O209" s="291"/>
      <c r="P209" s="291"/>
      <c r="Q209" s="291"/>
      <c r="R209" s="291"/>
      <c r="S209" s="291"/>
      <c r="T209" s="291"/>
      <c r="U209" s="287"/>
      <c r="V209" s="291"/>
      <c r="W209" s="291"/>
      <c r="X209" s="291"/>
      <c r="Y209" s="291"/>
      <c r="Z209" s="291"/>
      <c r="AA209" s="291"/>
      <c r="AB209" s="291"/>
      <c r="AC209" s="291"/>
      <c r="AD209" s="291"/>
      <c r="AE209" s="291"/>
      <c r="AF209" s="291"/>
      <c r="AG209" s="291"/>
      <c r="AH209" s="291"/>
      <c r="AI209" s="291"/>
      <c r="AJ209" s="291"/>
      <c r="AK209" s="291"/>
      <c r="AL209" s="291"/>
      <c r="AM209" s="410"/>
      <c r="AN209" s="410"/>
      <c r="AO209" s="410"/>
      <c r="AP209" s="410"/>
      <c r="AQ209" s="410"/>
      <c r="AR209" s="410"/>
      <c r="AS209" s="410"/>
      <c r="AT209" s="410"/>
      <c r="AU209" s="410"/>
      <c r="AV209" s="410"/>
      <c r="AW209" s="410"/>
      <c r="AX209" s="410"/>
      <c r="AY209" s="410"/>
      <c r="AZ209" s="410"/>
      <c r="BA209" s="292">
        <f>SUM(AM209:AZ209)</f>
        <v>0</v>
      </c>
    </row>
    <row r="210" spans="1:53" ht="15" hidden="1" outlineLevel="1">
      <c r="B210" s="290" t="s">
        <v>243</v>
      </c>
      <c r="C210" s="287" t="s">
        <v>163</v>
      </c>
      <c r="D210" s="291"/>
      <c r="E210" s="291"/>
      <c r="F210" s="291"/>
      <c r="G210" s="291"/>
      <c r="H210" s="291"/>
      <c r="I210" s="291"/>
      <c r="J210" s="291"/>
      <c r="K210" s="291"/>
      <c r="L210" s="291"/>
      <c r="M210" s="291"/>
      <c r="N210" s="291"/>
      <c r="O210" s="291"/>
      <c r="P210" s="291"/>
      <c r="Q210" s="291"/>
      <c r="R210" s="291"/>
      <c r="S210" s="291"/>
      <c r="T210" s="291"/>
      <c r="U210" s="287"/>
      <c r="V210" s="291"/>
      <c r="W210" s="291"/>
      <c r="X210" s="291"/>
      <c r="Y210" s="291"/>
      <c r="Z210" s="291"/>
      <c r="AA210" s="291"/>
      <c r="AB210" s="291"/>
      <c r="AC210" s="291"/>
      <c r="AD210" s="291"/>
      <c r="AE210" s="291"/>
      <c r="AF210" s="291"/>
      <c r="AG210" s="291"/>
      <c r="AH210" s="291"/>
      <c r="AI210" s="291"/>
      <c r="AJ210" s="291"/>
      <c r="AK210" s="291"/>
      <c r="AL210" s="291"/>
      <c r="AM210" s="406">
        <f>AM209</f>
        <v>0</v>
      </c>
      <c r="AN210" s="406">
        <f>AN209</f>
        <v>0</v>
      </c>
      <c r="AO210" s="406">
        <f t="shared" ref="AO210:AZ210" si="69">AO209</f>
        <v>0</v>
      </c>
      <c r="AP210" s="406">
        <f t="shared" si="69"/>
        <v>0</v>
      </c>
      <c r="AQ210" s="406">
        <f t="shared" si="69"/>
        <v>0</v>
      </c>
      <c r="AR210" s="406">
        <f t="shared" si="69"/>
        <v>0</v>
      </c>
      <c r="AS210" s="406">
        <f t="shared" si="69"/>
        <v>0</v>
      </c>
      <c r="AT210" s="406">
        <f t="shared" si="69"/>
        <v>0</v>
      </c>
      <c r="AU210" s="406">
        <f t="shared" si="69"/>
        <v>0</v>
      </c>
      <c r="AV210" s="406">
        <f t="shared" si="69"/>
        <v>0</v>
      </c>
      <c r="AW210" s="406">
        <f t="shared" si="69"/>
        <v>0</v>
      </c>
      <c r="AX210" s="406">
        <f t="shared" si="69"/>
        <v>0</v>
      </c>
      <c r="AY210" s="406">
        <f t="shared" si="69"/>
        <v>0</v>
      </c>
      <c r="AZ210" s="406">
        <f t="shared" si="69"/>
        <v>0</v>
      </c>
      <c r="BA210" s="492"/>
    </row>
    <row r="211" spans="1:53" ht="15" hidden="1" outlineLevel="1">
      <c r="B211" s="311"/>
      <c r="C211" s="301"/>
      <c r="D211" s="287"/>
      <c r="E211" s="287"/>
      <c r="F211" s="287"/>
      <c r="G211" s="287"/>
      <c r="H211" s="287"/>
      <c r="I211" s="287"/>
      <c r="J211" s="287"/>
      <c r="K211" s="287"/>
      <c r="L211" s="287"/>
      <c r="M211" s="287"/>
      <c r="N211" s="287"/>
      <c r="O211" s="287"/>
      <c r="P211" s="287"/>
      <c r="Q211" s="287"/>
      <c r="R211" s="287"/>
      <c r="S211" s="287"/>
      <c r="T211" s="287"/>
      <c r="U211" s="287"/>
      <c r="V211" s="287"/>
      <c r="W211" s="287"/>
      <c r="X211" s="287"/>
      <c r="Y211" s="287"/>
      <c r="Z211" s="287"/>
      <c r="AA211" s="287"/>
      <c r="AB211" s="287"/>
      <c r="AC211" s="287"/>
      <c r="AD211" s="287"/>
      <c r="AE211" s="287"/>
      <c r="AF211" s="287"/>
      <c r="AG211" s="287"/>
      <c r="AH211" s="287"/>
      <c r="AI211" s="287"/>
      <c r="AJ211" s="287"/>
      <c r="AK211" s="287"/>
      <c r="AL211" s="287"/>
      <c r="AM211" s="414"/>
      <c r="AN211" s="415"/>
      <c r="AO211" s="415"/>
      <c r="AP211" s="415"/>
      <c r="AQ211" s="415"/>
      <c r="AR211" s="415"/>
      <c r="AS211" s="415"/>
      <c r="AT211" s="415"/>
      <c r="AU211" s="415"/>
      <c r="AV211" s="415"/>
      <c r="AW211" s="415"/>
      <c r="AX211" s="415"/>
      <c r="AY211" s="415"/>
      <c r="AZ211" s="415"/>
      <c r="BA211" s="313"/>
    </row>
    <row r="212" spans="1:53" ht="15.75" hidden="1" outlineLevel="1">
      <c r="A212" s="497"/>
      <c r="B212" s="284" t="s">
        <v>10</v>
      </c>
      <c r="C212" s="285"/>
      <c r="D212" s="285"/>
      <c r="E212" s="285"/>
      <c r="F212" s="285"/>
      <c r="G212" s="285"/>
      <c r="H212" s="285"/>
      <c r="I212" s="285"/>
      <c r="J212" s="285"/>
      <c r="K212" s="285"/>
      <c r="L212" s="285"/>
      <c r="M212" s="285"/>
      <c r="N212" s="285"/>
      <c r="O212" s="285"/>
      <c r="P212" s="285"/>
      <c r="Q212" s="285"/>
      <c r="R212" s="285"/>
      <c r="S212" s="285"/>
      <c r="T212" s="285"/>
      <c r="U212" s="286"/>
      <c r="V212" s="285"/>
      <c r="W212" s="285"/>
      <c r="X212" s="285"/>
      <c r="Y212" s="285"/>
      <c r="Z212" s="285"/>
      <c r="AA212" s="285"/>
      <c r="AB212" s="285"/>
      <c r="AC212" s="285"/>
      <c r="AD212" s="285"/>
      <c r="AE212" s="285"/>
      <c r="AF212" s="285"/>
      <c r="AG212" s="285"/>
      <c r="AH212" s="285"/>
      <c r="AI212" s="285"/>
      <c r="AJ212" s="285"/>
      <c r="AK212" s="285"/>
      <c r="AL212" s="285"/>
      <c r="AM212" s="409"/>
      <c r="AN212" s="409"/>
      <c r="AO212" s="409"/>
      <c r="AP212" s="409"/>
      <c r="AQ212" s="409"/>
      <c r="AR212" s="409"/>
      <c r="AS212" s="409"/>
      <c r="AT212" s="409"/>
      <c r="AU212" s="409"/>
      <c r="AV212" s="409"/>
      <c r="AW212" s="409"/>
      <c r="AX212" s="409"/>
      <c r="AY212" s="409"/>
      <c r="AZ212" s="409"/>
      <c r="BA212" s="288"/>
    </row>
    <row r="213" spans="1:53" ht="15" hidden="1" outlineLevel="1">
      <c r="A213" s="496">
        <v>18</v>
      </c>
      <c r="B213" s="311" t="s">
        <v>11</v>
      </c>
      <c r="C213" s="287" t="s">
        <v>25</v>
      </c>
      <c r="D213" s="291"/>
      <c r="E213" s="291"/>
      <c r="F213" s="291"/>
      <c r="G213" s="291"/>
      <c r="H213" s="291"/>
      <c r="I213" s="291"/>
      <c r="J213" s="291"/>
      <c r="K213" s="291"/>
      <c r="L213" s="291"/>
      <c r="M213" s="291"/>
      <c r="N213" s="291"/>
      <c r="O213" s="291"/>
      <c r="P213" s="291"/>
      <c r="Q213" s="291"/>
      <c r="R213" s="291"/>
      <c r="S213" s="291"/>
      <c r="T213" s="291"/>
      <c r="U213" s="291">
        <v>12</v>
      </c>
      <c r="V213" s="291"/>
      <c r="W213" s="291"/>
      <c r="X213" s="291"/>
      <c r="Y213" s="291"/>
      <c r="Z213" s="291"/>
      <c r="AA213" s="291"/>
      <c r="AB213" s="291"/>
      <c r="AC213" s="291"/>
      <c r="AD213" s="291"/>
      <c r="AE213" s="291"/>
      <c r="AF213" s="291"/>
      <c r="AG213" s="291"/>
      <c r="AH213" s="291"/>
      <c r="AI213" s="291"/>
      <c r="AJ213" s="291"/>
      <c r="AK213" s="291"/>
      <c r="AL213" s="291"/>
      <c r="AM213" s="421"/>
      <c r="AN213" s="410"/>
      <c r="AO213" s="410"/>
      <c r="AP213" s="410"/>
      <c r="AQ213" s="410"/>
      <c r="AR213" s="410"/>
      <c r="AS213" s="410"/>
      <c r="AT213" s="410"/>
      <c r="AU213" s="410"/>
      <c r="AV213" s="410"/>
      <c r="AW213" s="410"/>
      <c r="AX213" s="410"/>
      <c r="AY213" s="410"/>
      <c r="AZ213" s="410"/>
      <c r="BA213" s="292">
        <f>SUM(AM213:AZ213)</f>
        <v>0</v>
      </c>
    </row>
    <row r="214" spans="1:53" ht="15" hidden="1" outlineLevel="1">
      <c r="B214" s="290" t="s">
        <v>243</v>
      </c>
      <c r="C214" s="287" t="s">
        <v>163</v>
      </c>
      <c r="D214" s="291"/>
      <c r="E214" s="291"/>
      <c r="F214" s="291"/>
      <c r="G214" s="291"/>
      <c r="H214" s="291"/>
      <c r="I214" s="291"/>
      <c r="J214" s="291"/>
      <c r="K214" s="291"/>
      <c r="L214" s="291"/>
      <c r="M214" s="291"/>
      <c r="N214" s="291"/>
      <c r="O214" s="291"/>
      <c r="P214" s="291"/>
      <c r="Q214" s="291"/>
      <c r="R214" s="291"/>
      <c r="S214" s="291"/>
      <c r="T214" s="291"/>
      <c r="U214" s="291">
        <f>U213</f>
        <v>12</v>
      </c>
      <c r="V214" s="291"/>
      <c r="W214" s="291"/>
      <c r="X214" s="291"/>
      <c r="Y214" s="291"/>
      <c r="Z214" s="291"/>
      <c r="AA214" s="291"/>
      <c r="AB214" s="291"/>
      <c r="AC214" s="291"/>
      <c r="AD214" s="291"/>
      <c r="AE214" s="291"/>
      <c r="AF214" s="291"/>
      <c r="AG214" s="291"/>
      <c r="AH214" s="291"/>
      <c r="AI214" s="291"/>
      <c r="AJ214" s="291"/>
      <c r="AK214" s="291"/>
      <c r="AL214" s="291"/>
      <c r="AM214" s="406">
        <f>AM213</f>
        <v>0</v>
      </c>
      <c r="AN214" s="406">
        <f>AN213</f>
        <v>0</v>
      </c>
      <c r="AO214" s="406">
        <f t="shared" ref="AO214:AZ214" si="70">AO213</f>
        <v>0</v>
      </c>
      <c r="AP214" s="406">
        <f t="shared" si="70"/>
        <v>0</v>
      </c>
      <c r="AQ214" s="406">
        <f t="shared" si="70"/>
        <v>0</v>
      </c>
      <c r="AR214" s="406">
        <f t="shared" si="70"/>
        <v>0</v>
      </c>
      <c r="AS214" s="406">
        <f t="shared" si="70"/>
        <v>0</v>
      </c>
      <c r="AT214" s="406">
        <f t="shared" si="70"/>
        <v>0</v>
      </c>
      <c r="AU214" s="406">
        <f t="shared" si="70"/>
        <v>0</v>
      </c>
      <c r="AV214" s="406">
        <f t="shared" si="70"/>
        <v>0</v>
      </c>
      <c r="AW214" s="406">
        <f t="shared" si="70"/>
        <v>0</v>
      </c>
      <c r="AX214" s="406">
        <f t="shared" si="70"/>
        <v>0</v>
      </c>
      <c r="AY214" s="406">
        <f t="shared" si="70"/>
        <v>0</v>
      </c>
      <c r="AZ214" s="406">
        <f t="shared" si="70"/>
        <v>0</v>
      </c>
      <c r="BA214" s="492"/>
    </row>
    <row r="215" spans="1:53" ht="15" hidden="1" outlineLevel="1">
      <c r="A215" s="499"/>
      <c r="B215" s="311"/>
      <c r="C215" s="301"/>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287"/>
      <c r="AE215" s="287"/>
      <c r="AF215" s="287"/>
      <c r="AG215" s="287"/>
      <c r="AH215" s="287"/>
      <c r="AI215" s="287"/>
      <c r="AJ215" s="287"/>
      <c r="AK215" s="287"/>
      <c r="AL215" s="287"/>
      <c r="AM215" s="407"/>
      <c r="AN215" s="416"/>
      <c r="AO215" s="416"/>
      <c r="AP215" s="416"/>
      <c r="AQ215" s="416"/>
      <c r="AR215" s="416"/>
      <c r="AS215" s="416"/>
      <c r="AT215" s="416"/>
      <c r="AU215" s="416"/>
      <c r="AV215" s="416"/>
      <c r="AW215" s="416"/>
      <c r="AX215" s="416"/>
      <c r="AY215" s="416"/>
      <c r="AZ215" s="416"/>
      <c r="BA215" s="302"/>
    </row>
    <row r="216" spans="1:53" ht="15" hidden="1" outlineLevel="1">
      <c r="A216" s="496">
        <v>19</v>
      </c>
      <c r="B216" s="311" t="s">
        <v>12</v>
      </c>
      <c r="C216" s="287" t="s">
        <v>25</v>
      </c>
      <c r="D216" s="291"/>
      <c r="E216" s="291"/>
      <c r="F216" s="291"/>
      <c r="G216" s="291"/>
      <c r="H216" s="291"/>
      <c r="I216" s="291"/>
      <c r="J216" s="291"/>
      <c r="K216" s="291"/>
      <c r="L216" s="291"/>
      <c r="M216" s="291"/>
      <c r="N216" s="291"/>
      <c r="O216" s="291"/>
      <c r="P216" s="291"/>
      <c r="Q216" s="291"/>
      <c r="R216" s="291"/>
      <c r="S216" s="291"/>
      <c r="T216" s="291"/>
      <c r="U216" s="291">
        <v>12</v>
      </c>
      <c r="V216" s="291"/>
      <c r="W216" s="291"/>
      <c r="X216" s="291"/>
      <c r="Y216" s="291"/>
      <c r="Z216" s="291"/>
      <c r="AA216" s="291"/>
      <c r="AB216" s="291"/>
      <c r="AC216" s="291"/>
      <c r="AD216" s="291"/>
      <c r="AE216" s="291"/>
      <c r="AF216" s="291"/>
      <c r="AG216" s="291"/>
      <c r="AH216" s="291"/>
      <c r="AI216" s="291"/>
      <c r="AJ216" s="291"/>
      <c r="AK216" s="291"/>
      <c r="AL216" s="291"/>
      <c r="AM216" s="405"/>
      <c r="AN216" s="410"/>
      <c r="AO216" s="410"/>
      <c r="AP216" s="410"/>
      <c r="AQ216" s="410"/>
      <c r="AR216" s="410"/>
      <c r="AS216" s="410"/>
      <c r="AT216" s="410"/>
      <c r="AU216" s="410"/>
      <c r="AV216" s="410"/>
      <c r="AW216" s="410"/>
      <c r="AX216" s="410"/>
      <c r="AY216" s="410"/>
      <c r="AZ216" s="410"/>
      <c r="BA216" s="292">
        <f>SUM(AM216:AZ216)</f>
        <v>0</v>
      </c>
    </row>
    <row r="217" spans="1:53" ht="15" hidden="1" outlineLevel="1">
      <c r="B217" s="290" t="s">
        <v>243</v>
      </c>
      <c r="C217" s="287" t="s">
        <v>163</v>
      </c>
      <c r="D217" s="291"/>
      <c r="E217" s="291"/>
      <c r="F217" s="291"/>
      <c r="G217" s="291"/>
      <c r="H217" s="291"/>
      <c r="I217" s="291"/>
      <c r="J217" s="291"/>
      <c r="K217" s="291"/>
      <c r="L217" s="291"/>
      <c r="M217" s="291"/>
      <c r="N217" s="291"/>
      <c r="O217" s="291"/>
      <c r="P217" s="291"/>
      <c r="Q217" s="291"/>
      <c r="R217" s="291"/>
      <c r="S217" s="291"/>
      <c r="T217" s="291"/>
      <c r="U217" s="291">
        <f>U216</f>
        <v>12</v>
      </c>
      <c r="V217" s="291"/>
      <c r="W217" s="291"/>
      <c r="X217" s="291"/>
      <c r="Y217" s="291"/>
      <c r="Z217" s="291"/>
      <c r="AA217" s="291"/>
      <c r="AB217" s="291"/>
      <c r="AC217" s="291"/>
      <c r="AD217" s="291"/>
      <c r="AE217" s="291"/>
      <c r="AF217" s="291"/>
      <c r="AG217" s="291"/>
      <c r="AH217" s="291"/>
      <c r="AI217" s="291"/>
      <c r="AJ217" s="291"/>
      <c r="AK217" s="291"/>
      <c r="AL217" s="291"/>
      <c r="AM217" s="406">
        <f>AM216</f>
        <v>0</v>
      </c>
      <c r="AN217" s="406">
        <f>AN216</f>
        <v>0</v>
      </c>
      <c r="AO217" s="406">
        <f t="shared" ref="AO217:AZ217" si="71">AO216</f>
        <v>0</v>
      </c>
      <c r="AP217" s="406">
        <f t="shared" si="71"/>
        <v>0</v>
      </c>
      <c r="AQ217" s="406">
        <f t="shared" si="71"/>
        <v>0</v>
      </c>
      <c r="AR217" s="406">
        <f t="shared" si="71"/>
        <v>0</v>
      </c>
      <c r="AS217" s="406">
        <f t="shared" si="71"/>
        <v>0</v>
      </c>
      <c r="AT217" s="406">
        <f t="shared" si="71"/>
        <v>0</v>
      </c>
      <c r="AU217" s="406">
        <f t="shared" si="71"/>
        <v>0</v>
      </c>
      <c r="AV217" s="406">
        <f t="shared" si="71"/>
        <v>0</v>
      </c>
      <c r="AW217" s="406">
        <f t="shared" si="71"/>
        <v>0</v>
      </c>
      <c r="AX217" s="406">
        <f t="shared" si="71"/>
        <v>0</v>
      </c>
      <c r="AY217" s="406">
        <f t="shared" si="71"/>
        <v>0</v>
      </c>
      <c r="AZ217" s="406">
        <f t="shared" si="71"/>
        <v>0</v>
      </c>
      <c r="BA217" s="492"/>
    </row>
    <row r="218" spans="1:53" ht="15" hidden="1" outlineLevel="1">
      <c r="B218" s="311"/>
      <c r="C218" s="301"/>
      <c r="D218" s="287"/>
      <c r="E218" s="287"/>
      <c r="F218" s="287"/>
      <c r="G218" s="287"/>
      <c r="H218" s="287"/>
      <c r="I218" s="287"/>
      <c r="J218" s="287"/>
      <c r="K218" s="287"/>
      <c r="L218" s="287"/>
      <c r="M218" s="287"/>
      <c r="N218" s="287"/>
      <c r="O218" s="287"/>
      <c r="P218" s="287"/>
      <c r="Q218" s="287"/>
      <c r="R218" s="287"/>
      <c r="S218" s="287"/>
      <c r="T218" s="287"/>
      <c r="U218" s="287"/>
      <c r="V218" s="287"/>
      <c r="W218" s="287"/>
      <c r="X218" s="287"/>
      <c r="Y218" s="287"/>
      <c r="Z218" s="287"/>
      <c r="AA218" s="287"/>
      <c r="AB218" s="287"/>
      <c r="AC218" s="287"/>
      <c r="AD218" s="287"/>
      <c r="AE218" s="287"/>
      <c r="AF218" s="287"/>
      <c r="AG218" s="287"/>
      <c r="AH218" s="287"/>
      <c r="AI218" s="287"/>
      <c r="AJ218" s="287"/>
      <c r="AK218" s="287"/>
      <c r="AL218" s="287"/>
      <c r="AM218" s="417"/>
      <c r="AN218" s="417"/>
      <c r="AO218" s="407"/>
      <c r="AP218" s="407"/>
      <c r="AQ218" s="407"/>
      <c r="AR218" s="407"/>
      <c r="AS218" s="407"/>
      <c r="AT218" s="407"/>
      <c r="AU218" s="407"/>
      <c r="AV218" s="407"/>
      <c r="AW218" s="407"/>
      <c r="AX218" s="407"/>
      <c r="AY218" s="407"/>
      <c r="AZ218" s="407"/>
      <c r="BA218" s="302"/>
    </row>
    <row r="219" spans="1:53" ht="15" hidden="1" outlineLevel="1">
      <c r="A219" s="496">
        <v>20</v>
      </c>
      <c r="B219" s="311" t="s">
        <v>13</v>
      </c>
      <c r="C219" s="287" t="s">
        <v>25</v>
      </c>
      <c r="D219" s="291"/>
      <c r="E219" s="291"/>
      <c r="F219" s="291"/>
      <c r="G219" s="291"/>
      <c r="H219" s="291"/>
      <c r="I219" s="291"/>
      <c r="J219" s="291"/>
      <c r="K219" s="291"/>
      <c r="L219" s="291"/>
      <c r="M219" s="291"/>
      <c r="N219" s="291"/>
      <c r="O219" s="291"/>
      <c r="P219" s="291"/>
      <c r="Q219" s="291"/>
      <c r="R219" s="291"/>
      <c r="S219" s="291"/>
      <c r="T219" s="291"/>
      <c r="U219" s="291">
        <v>12</v>
      </c>
      <c r="V219" s="291"/>
      <c r="W219" s="291"/>
      <c r="X219" s="291"/>
      <c r="Y219" s="291"/>
      <c r="Z219" s="291"/>
      <c r="AA219" s="291"/>
      <c r="AB219" s="291"/>
      <c r="AC219" s="291"/>
      <c r="AD219" s="291"/>
      <c r="AE219" s="291"/>
      <c r="AF219" s="291"/>
      <c r="AG219" s="291"/>
      <c r="AH219" s="291"/>
      <c r="AI219" s="291"/>
      <c r="AJ219" s="291"/>
      <c r="AK219" s="291"/>
      <c r="AL219" s="291"/>
      <c r="AM219" s="405"/>
      <c r="AN219" s="410"/>
      <c r="AO219" s="410"/>
      <c r="AP219" s="410"/>
      <c r="AQ219" s="410"/>
      <c r="AR219" s="410"/>
      <c r="AS219" s="410"/>
      <c r="AT219" s="410"/>
      <c r="AU219" s="410"/>
      <c r="AV219" s="410"/>
      <c r="AW219" s="410"/>
      <c r="AX219" s="410"/>
      <c r="AY219" s="410"/>
      <c r="AZ219" s="410"/>
      <c r="BA219" s="292">
        <f>SUM(AM219:AZ219)</f>
        <v>0</v>
      </c>
    </row>
    <row r="220" spans="1:53" ht="15" hidden="1" outlineLevel="1">
      <c r="B220" s="290" t="s">
        <v>243</v>
      </c>
      <c r="C220" s="287" t="s">
        <v>163</v>
      </c>
      <c r="D220" s="291"/>
      <c r="E220" s="291"/>
      <c r="F220" s="291"/>
      <c r="G220" s="291"/>
      <c r="H220" s="291"/>
      <c r="I220" s="291"/>
      <c r="J220" s="291"/>
      <c r="K220" s="291"/>
      <c r="L220" s="291"/>
      <c r="M220" s="291"/>
      <c r="N220" s="291"/>
      <c r="O220" s="291"/>
      <c r="P220" s="291"/>
      <c r="Q220" s="291"/>
      <c r="R220" s="291"/>
      <c r="S220" s="291"/>
      <c r="T220" s="291"/>
      <c r="U220" s="291">
        <f>U219</f>
        <v>12</v>
      </c>
      <c r="V220" s="291"/>
      <c r="W220" s="291"/>
      <c r="X220" s="291"/>
      <c r="Y220" s="291"/>
      <c r="Z220" s="291"/>
      <c r="AA220" s="291"/>
      <c r="AB220" s="291"/>
      <c r="AC220" s="291"/>
      <c r="AD220" s="291"/>
      <c r="AE220" s="291"/>
      <c r="AF220" s="291"/>
      <c r="AG220" s="291"/>
      <c r="AH220" s="291"/>
      <c r="AI220" s="291"/>
      <c r="AJ220" s="291"/>
      <c r="AK220" s="291"/>
      <c r="AL220" s="291"/>
      <c r="AM220" s="406">
        <f>AM219</f>
        <v>0</v>
      </c>
      <c r="AN220" s="406">
        <f>AN219</f>
        <v>0</v>
      </c>
      <c r="AO220" s="406">
        <f t="shared" ref="AO220:AZ220" si="72">AO219</f>
        <v>0</v>
      </c>
      <c r="AP220" s="406">
        <f t="shared" si="72"/>
        <v>0</v>
      </c>
      <c r="AQ220" s="406">
        <f t="shared" si="72"/>
        <v>0</v>
      </c>
      <c r="AR220" s="406">
        <f t="shared" si="72"/>
        <v>0</v>
      </c>
      <c r="AS220" s="406">
        <f t="shared" si="72"/>
        <v>0</v>
      </c>
      <c r="AT220" s="406">
        <f t="shared" si="72"/>
        <v>0</v>
      </c>
      <c r="AU220" s="406">
        <f t="shared" si="72"/>
        <v>0</v>
      </c>
      <c r="AV220" s="406">
        <f t="shared" si="72"/>
        <v>0</v>
      </c>
      <c r="AW220" s="406">
        <f t="shared" si="72"/>
        <v>0</v>
      </c>
      <c r="AX220" s="406">
        <f t="shared" si="72"/>
        <v>0</v>
      </c>
      <c r="AY220" s="406">
        <f t="shared" si="72"/>
        <v>0</v>
      </c>
      <c r="AZ220" s="406">
        <f t="shared" si="72"/>
        <v>0</v>
      </c>
      <c r="BA220" s="492"/>
    </row>
    <row r="221" spans="1:53" ht="15" hidden="1" outlineLevel="1">
      <c r="B221" s="311"/>
      <c r="C221" s="301"/>
      <c r="D221" s="287"/>
      <c r="E221" s="287"/>
      <c r="F221" s="287"/>
      <c r="G221" s="287"/>
      <c r="H221" s="287"/>
      <c r="I221" s="287"/>
      <c r="J221" s="287"/>
      <c r="K221" s="287"/>
      <c r="L221" s="287"/>
      <c r="M221" s="287"/>
      <c r="N221" s="287"/>
      <c r="O221" s="287"/>
      <c r="P221" s="287"/>
      <c r="Q221" s="287"/>
      <c r="R221" s="287"/>
      <c r="S221" s="287"/>
      <c r="T221" s="287"/>
      <c r="U221" s="314"/>
      <c r="V221" s="287"/>
      <c r="W221" s="287"/>
      <c r="X221" s="287"/>
      <c r="Y221" s="287"/>
      <c r="Z221" s="287"/>
      <c r="AA221" s="287"/>
      <c r="AB221" s="287"/>
      <c r="AC221" s="287"/>
      <c r="AD221" s="287"/>
      <c r="AE221" s="287"/>
      <c r="AF221" s="287"/>
      <c r="AG221" s="287"/>
      <c r="AH221" s="287"/>
      <c r="AI221" s="287"/>
      <c r="AJ221" s="287"/>
      <c r="AK221" s="287"/>
      <c r="AL221" s="287"/>
      <c r="AM221" s="407"/>
      <c r="AN221" s="407"/>
      <c r="AO221" s="407"/>
      <c r="AP221" s="407"/>
      <c r="AQ221" s="407"/>
      <c r="AR221" s="407"/>
      <c r="AS221" s="407"/>
      <c r="AT221" s="407"/>
      <c r="AU221" s="407"/>
      <c r="AV221" s="407"/>
      <c r="AW221" s="407"/>
      <c r="AX221" s="407"/>
      <c r="AY221" s="407"/>
      <c r="AZ221" s="407"/>
      <c r="BA221" s="302"/>
    </row>
    <row r="222" spans="1:53" ht="15" hidden="1" outlineLevel="1">
      <c r="A222" s="496">
        <v>21</v>
      </c>
      <c r="B222" s="311" t="s">
        <v>22</v>
      </c>
      <c r="C222" s="287" t="s">
        <v>25</v>
      </c>
      <c r="D222" s="291"/>
      <c r="E222" s="291"/>
      <c r="F222" s="291"/>
      <c r="G222" s="291"/>
      <c r="H222" s="291"/>
      <c r="I222" s="291"/>
      <c r="J222" s="291"/>
      <c r="K222" s="291"/>
      <c r="L222" s="291"/>
      <c r="M222" s="291"/>
      <c r="N222" s="291"/>
      <c r="O222" s="291"/>
      <c r="P222" s="291"/>
      <c r="Q222" s="291"/>
      <c r="R222" s="291"/>
      <c r="S222" s="291"/>
      <c r="T222" s="291"/>
      <c r="U222" s="291">
        <v>12</v>
      </c>
      <c r="V222" s="291"/>
      <c r="W222" s="291"/>
      <c r="X222" s="291"/>
      <c r="Y222" s="291"/>
      <c r="Z222" s="291"/>
      <c r="AA222" s="291"/>
      <c r="AB222" s="291"/>
      <c r="AC222" s="291"/>
      <c r="AD222" s="291"/>
      <c r="AE222" s="291"/>
      <c r="AF222" s="291"/>
      <c r="AG222" s="291"/>
      <c r="AH222" s="291"/>
      <c r="AI222" s="291"/>
      <c r="AJ222" s="291"/>
      <c r="AK222" s="291"/>
      <c r="AL222" s="291"/>
      <c r="AM222" s="405"/>
      <c r="AN222" s="410"/>
      <c r="AO222" s="410"/>
      <c r="AP222" s="410"/>
      <c r="AQ222" s="410"/>
      <c r="AR222" s="410"/>
      <c r="AS222" s="410"/>
      <c r="AT222" s="410"/>
      <c r="AU222" s="410"/>
      <c r="AV222" s="410"/>
      <c r="AW222" s="410"/>
      <c r="AX222" s="410"/>
      <c r="AY222" s="410"/>
      <c r="AZ222" s="410"/>
      <c r="BA222" s="292">
        <f>SUM(AM222:AZ222)</f>
        <v>0</v>
      </c>
    </row>
    <row r="223" spans="1:53" ht="15" hidden="1" outlineLevel="1">
      <c r="B223" s="290" t="s">
        <v>243</v>
      </c>
      <c r="C223" s="287" t="s">
        <v>163</v>
      </c>
      <c r="D223" s="291"/>
      <c r="E223" s="291"/>
      <c r="F223" s="291"/>
      <c r="G223" s="291"/>
      <c r="H223" s="291"/>
      <c r="I223" s="291"/>
      <c r="J223" s="291"/>
      <c r="K223" s="291"/>
      <c r="L223" s="291"/>
      <c r="M223" s="291"/>
      <c r="N223" s="291"/>
      <c r="O223" s="291"/>
      <c r="P223" s="291"/>
      <c r="Q223" s="291"/>
      <c r="R223" s="291"/>
      <c r="S223" s="291"/>
      <c r="T223" s="291"/>
      <c r="U223" s="291">
        <f>U222</f>
        <v>12</v>
      </c>
      <c r="V223" s="291"/>
      <c r="W223" s="291"/>
      <c r="X223" s="291"/>
      <c r="Y223" s="291"/>
      <c r="Z223" s="291"/>
      <c r="AA223" s="291"/>
      <c r="AB223" s="291"/>
      <c r="AC223" s="291"/>
      <c r="AD223" s="291"/>
      <c r="AE223" s="291"/>
      <c r="AF223" s="291"/>
      <c r="AG223" s="291"/>
      <c r="AH223" s="291"/>
      <c r="AI223" s="291"/>
      <c r="AJ223" s="291"/>
      <c r="AK223" s="291"/>
      <c r="AL223" s="291"/>
      <c r="AM223" s="406">
        <f>AM222</f>
        <v>0</v>
      </c>
      <c r="AN223" s="406">
        <f>AN222</f>
        <v>0</v>
      </c>
      <c r="AO223" s="406">
        <f t="shared" ref="AO223:AZ223" si="73">AO222</f>
        <v>0</v>
      </c>
      <c r="AP223" s="406">
        <f t="shared" si="73"/>
        <v>0</v>
      </c>
      <c r="AQ223" s="406">
        <f t="shared" si="73"/>
        <v>0</v>
      </c>
      <c r="AR223" s="406">
        <f t="shared" si="73"/>
        <v>0</v>
      </c>
      <c r="AS223" s="406">
        <f t="shared" si="73"/>
        <v>0</v>
      </c>
      <c r="AT223" s="406">
        <f t="shared" si="73"/>
        <v>0</v>
      </c>
      <c r="AU223" s="406">
        <f t="shared" si="73"/>
        <v>0</v>
      </c>
      <c r="AV223" s="406">
        <f t="shared" si="73"/>
        <v>0</v>
      </c>
      <c r="AW223" s="406">
        <f t="shared" si="73"/>
        <v>0</v>
      </c>
      <c r="AX223" s="406">
        <f t="shared" si="73"/>
        <v>0</v>
      </c>
      <c r="AY223" s="406">
        <f t="shared" si="73"/>
        <v>0</v>
      </c>
      <c r="AZ223" s="406">
        <f t="shared" si="73"/>
        <v>0</v>
      </c>
      <c r="BA223" s="492"/>
    </row>
    <row r="224" spans="1:53" ht="15" hidden="1" outlineLevel="1">
      <c r="B224" s="311"/>
      <c r="C224" s="301"/>
      <c r="D224" s="287"/>
      <c r="E224" s="287"/>
      <c r="F224" s="287"/>
      <c r="G224" s="287"/>
      <c r="H224" s="287"/>
      <c r="I224" s="287"/>
      <c r="J224" s="287"/>
      <c r="K224" s="287"/>
      <c r="L224" s="287"/>
      <c r="M224" s="287"/>
      <c r="N224" s="287"/>
      <c r="O224" s="287"/>
      <c r="P224" s="287"/>
      <c r="Q224" s="287"/>
      <c r="R224" s="287"/>
      <c r="S224" s="287"/>
      <c r="T224" s="287"/>
      <c r="U224" s="287"/>
      <c r="V224" s="287"/>
      <c r="W224" s="287"/>
      <c r="X224" s="287"/>
      <c r="Y224" s="287"/>
      <c r="Z224" s="287"/>
      <c r="AA224" s="287"/>
      <c r="AB224" s="287"/>
      <c r="AC224" s="287"/>
      <c r="AD224" s="287"/>
      <c r="AE224" s="287"/>
      <c r="AF224" s="287"/>
      <c r="AG224" s="287"/>
      <c r="AH224" s="287"/>
      <c r="AI224" s="287"/>
      <c r="AJ224" s="287"/>
      <c r="AK224" s="287"/>
      <c r="AL224" s="287"/>
      <c r="AM224" s="417"/>
      <c r="AN224" s="407"/>
      <c r="AO224" s="407"/>
      <c r="AP224" s="407"/>
      <c r="AQ224" s="407"/>
      <c r="AR224" s="407"/>
      <c r="AS224" s="407"/>
      <c r="AT224" s="407"/>
      <c r="AU224" s="407"/>
      <c r="AV224" s="407"/>
      <c r="AW224" s="407"/>
      <c r="AX224" s="407"/>
      <c r="AY224" s="407"/>
      <c r="AZ224" s="407"/>
      <c r="BA224" s="302"/>
    </row>
    <row r="225" spans="1:53" ht="15" hidden="1" outlineLevel="1">
      <c r="A225" s="496">
        <v>22</v>
      </c>
      <c r="B225" s="311" t="s">
        <v>9</v>
      </c>
      <c r="C225" s="287" t="s">
        <v>25</v>
      </c>
      <c r="D225" s="291"/>
      <c r="E225" s="291"/>
      <c r="F225" s="291"/>
      <c r="G225" s="291"/>
      <c r="H225" s="291"/>
      <c r="I225" s="291"/>
      <c r="J225" s="291"/>
      <c r="K225" s="291"/>
      <c r="L225" s="291"/>
      <c r="M225" s="291"/>
      <c r="N225" s="291"/>
      <c r="O225" s="291"/>
      <c r="P225" s="291"/>
      <c r="Q225" s="291"/>
      <c r="R225" s="291"/>
      <c r="S225" s="291"/>
      <c r="T225" s="291"/>
      <c r="U225" s="287"/>
      <c r="V225" s="291"/>
      <c r="W225" s="291"/>
      <c r="X225" s="291"/>
      <c r="Y225" s="291"/>
      <c r="Z225" s="291"/>
      <c r="AA225" s="291"/>
      <c r="AB225" s="291"/>
      <c r="AC225" s="291"/>
      <c r="AD225" s="291"/>
      <c r="AE225" s="291"/>
      <c r="AF225" s="291"/>
      <c r="AG225" s="291"/>
      <c r="AH225" s="291"/>
      <c r="AI225" s="291"/>
      <c r="AJ225" s="291"/>
      <c r="AK225" s="291"/>
      <c r="AL225" s="291"/>
      <c r="AM225" s="405"/>
      <c r="AN225" s="410"/>
      <c r="AO225" s="410"/>
      <c r="AP225" s="410"/>
      <c r="AQ225" s="410"/>
      <c r="AR225" s="410"/>
      <c r="AS225" s="410"/>
      <c r="AT225" s="410"/>
      <c r="AU225" s="410"/>
      <c r="AV225" s="410"/>
      <c r="AW225" s="410"/>
      <c r="AX225" s="410"/>
      <c r="AY225" s="410"/>
      <c r="AZ225" s="410"/>
      <c r="BA225" s="292">
        <f>SUM(AM225:AZ225)</f>
        <v>0</v>
      </c>
    </row>
    <row r="226" spans="1:53" ht="15" hidden="1" outlineLevel="1">
      <c r="B226" s="290" t="s">
        <v>243</v>
      </c>
      <c r="C226" s="287" t="s">
        <v>163</v>
      </c>
      <c r="D226" s="291"/>
      <c r="E226" s="291"/>
      <c r="F226" s="291"/>
      <c r="G226" s="291"/>
      <c r="H226" s="291"/>
      <c r="I226" s="291"/>
      <c r="J226" s="291"/>
      <c r="K226" s="291"/>
      <c r="L226" s="291"/>
      <c r="M226" s="291"/>
      <c r="N226" s="291"/>
      <c r="O226" s="291"/>
      <c r="P226" s="291"/>
      <c r="Q226" s="291"/>
      <c r="R226" s="291"/>
      <c r="S226" s="291"/>
      <c r="T226" s="291"/>
      <c r="U226" s="287"/>
      <c r="V226" s="291"/>
      <c r="W226" s="291"/>
      <c r="X226" s="291"/>
      <c r="Y226" s="291"/>
      <c r="Z226" s="291"/>
      <c r="AA226" s="291"/>
      <c r="AB226" s="291"/>
      <c r="AC226" s="291"/>
      <c r="AD226" s="291"/>
      <c r="AE226" s="291"/>
      <c r="AF226" s="291"/>
      <c r="AG226" s="291"/>
      <c r="AH226" s="291"/>
      <c r="AI226" s="291"/>
      <c r="AJ226" s="291"/>
      <c r="AK226" s="291"/>
      <c r="AL226" s="291"/>
      <c r="AM226" s="406">
        <f>AM225</f>
        <v>0</v>
      </c>
      <c r="AN226" s="406">
        <f>AN225</f>
        <v>0</v>
      </c>
      <c r="AO226" s="406">
        <f t="shared" ref="AO226:AZ226" si="74">AO225</f>
        <v>0</v>
      </c>
      <c r="AP226" s="406">
        <f t="shared" si="74"/>
        <v>0</v>
      </c>
      <c r="AQ226" s="406">
        <f t="shared" si="74"/>
        <v>0</v>
      </c>
      <c r="AR226" s="406">
        <f t="shared" si="74"/>
        <v>0</v>
      </c>
      <c r="AS226" s="406">
        <f t="shared" si="74"/>
        <v>0</v>
      </c>
      <c r="AT226" s="406">
        <f t="shared" si="74"/>
        <v>0</v>
      </c>
      <c r="AU226" s="406">
        <f t="shared" si="74"/>
        <v>0</v>
      </c>
      <c r="AV226" s="406">
        <f t="shared" si="74"/>
        <v>0</v>
      </c>
      <c r="AW226" s="406">
        <f t="shared" si="74"/>
        <v>0</v>
      </c>
      <c r="AX226" s="406">
        <f t="shared" si="74"/>
        <v>0</v>
      </c>
      <c r="AY226" s="406">
        <f t="shared" si="74"/>
        <v>0</v>
      </c>
      <c r="AZ226" s="406">
        <f t="shared" si="74"/>
        <v>0</v>
      </c>
      <c r="BA226" s="492"/>
    </row>
    <row r="227" spans="1:53" ht="15" hidden="1" outlineLevel="1">
      <c r="B227" s="311"/>
      <c r="C227" s="301"/>
      <c r="D227" s="287"/>
      <c r="E227" s="287"/>
      <c r="F227" s="287"/>
      <c r="G227" s="287"/>
      <c r="H227" s="287"/>
      <c r="I227" s="287"/>
      <c r="J227" s="287"/>
      <c r="K227" s="287"/>
      <c r="L227" s="287"/>
      <c r="M227" s="287"/>
      <c r="N227" s="287"/>
      <c r="O227" s="287"/>
      <c r="P227" s="287"/>
      <c r="Q227" s="287"/>
      <c r="R227" s="287"/>
      <c r="S227" s="287"/>
      <c r="T227" s="287"/>
      <c r="U227" s="287"/>
      <c r="V227" s="287"/>
      <c r="W227" s="287"/>
      <c r="X227" s="287"/>
      <c r="Y227" s="287"/>
      <c r="Z227" s="287"/>
      <c r="AA227" s="287"/>
      <c r="AB227" s="287"/>
      <c r="AC227" s="287"/>
      <c r="AD227" s="287"/>
      <c r="AE227" s="287"/>
      <c r="AF227" s="287"/>
      <c r="AG227" s="287"/>
      <c r="AH227" s="287"/>
      <c r="AI227" s="287"/>
      <c r="AJ227" s="287"/>
      <c r="AK227" s="287"/>
      <c r="AL227" s="287"/>
      <c r="AM227" s="407"/>
      <c r="AN227" s="407"/>
      <c r="AO227" s="407"/>
      <c r="AP227" s="407"/>
      <c r="AQ227" s="407"/>
      <c r="AR227" s="407"/>
      <c r="AS227" s="407"/>
      <c r="AT227" s="407"/>
      <c r="AU227" s="407"/>
      <c r="AV227" s="407"/>
      <c r="AW227" s="407"/>
      <c r="AX227" s="407"/>
      <c r="AY227" s="407"/>
      <c r="AZ227" s="407"/>
      <c r="BA227" s="302"/>
    </row>
    <row r="228" spans="1:53" ht="15.75" hidden="1" outlineLevel="1">
      <c r="A228" s="497"/>
      <c r="B228" s="284" t="s">
        <v>14</v>
      </c>
      <c r="C228" s="285"/>
      <c r="D228" s="286"/>
      <c r="E228" s="286"/>
      <c r="F228" s="286"/>
      <c r="G228" s="286"/>
      <c r="H228" s="286"/>
      <c r="I228" s="286"/>
      <c r="J228" s="286"/>
      <c r="K228" s="286"/>
      <c r="L228" s="286"/>
      <c r="M228" s="286"/>
      <c r="N228" s="286"/>
      <c r="O228" s="286"/>
      <c r="P228" s="286"/>
      <c r="Q228" s="286"/>
      <c r="R228" s="286"/>
      <c r="S228" s="286"/>
      <c r="T228" s="286"/>
      <c r="U228" s="286"/>
      <c r="V228" s="286"/>
      <c r="W228" s="285"/>
      <c r="X228" s="285"/>
      <c r="Y228" s="285"/>
      <c r="Z228" s="285"/>
      <c r="AA228" s="285"/>
      <c r="AB228" s="285"/>
      <c r="AC228" s="285"/>
      <c r="AD228" s="285"/>
      <c r="AE228" s="285"/>
      <c r="AF228" s="285"/>
      <c r="AG228" s="285"/>
      <c r="AH228" s="285"/>
      <c r="AI228" s="285"/>
      <c r="AJ228" s="285"/>
      <c r="AK228" s="285"/>
      <c r="AL228" s="285"/>
      <c r="AM228" s="409"/>
      <c r="AN228" s="409"/>
      <c r="AO228" s="409"/>
      <c r="AP228" s="409"/>
      <c r="AQ228" s="409"/>
      <c r="AR228" s="409"/>
      <c r="AS228" s="409"/>
      <c r="AT228" s="409"/>
      <c r="AU228" s="409"/>
      <c r="AV228" s="409"/>
      <c r="AW228" s="409"/>
      <c r="AX228" s="409"/>
      <c r="AY228" s="409"/>
      <c r="AZ228" s="409"/>
      <c r="BA228" s="288"/>
    </row>
    <row r="229" spans="1:53" ht="15" hidden="1" outlineLevel="1">
      <c r="A229" s="496">
        <v>23</v>
      </c>
      <c r="B229" s="311" t="s">
        <v>14</v>
      </c>
      <c r="C229" s="287" t="s">
        <v>25</v>
      </c>
      <c r="D229" s="291"/>
      <c r="E229" s="291"/>
      <c r="F229" s="291"/>
      <c r="G229" s="291"/>
      <c r="H229" s="291"/>
      <c r="I229" s="291"/>
      <c r="J229" s="291"/>
      <c r="K229" s="291"/>
      <c r="L229" s="291"/>
      <c r="M229" s="291"/>
      <c r="N229" s="291"/>
      <c r="O229" s="291"/>
      <c r="P229" s="291"/>
      <c r="Q229" s="291"/>
      <c r="R229" s="291"/>
      <c r="S229" s="291"/>
      <c r="T229" s="291"/>
      <c r="U229" s="287"/>
      <c r="V229" s="291"/>
      <c r="W229" s="291"/>
      <c r="X229" s="291"/>
      <c r="Y229" s="291"/>
      <c r="Z229" s="291"/>
      <c r="AA229" s="291"/>
      <c r="AB229" s="291"/>
      <c r="AC229" s="291"/>
      <c r="AD229" s="291"/>
      <c r="AE229" s="291"/>
      <c r="AF229" s="291"/>
      <c r="AG229" s="291"/>
      <c r="AH229" s="291"/>
      <c r="AI229" s="291"/>
      <c r="AJ229" s="291"/>
      <c r="AK229" s="291"/>
      <c r="AL229" s="291"/>
      <c r="AM229" s="465"/>
      <c r="AN229" s="405"/>
      <c r="AO229" s="405"/>
      <c r="AP229" s="405"/>
      <c r="AQ229" s="405"/>
      <c r="AR229" s="405"/>
      <c r="AS229" s="405"/>
      <c r="AT229" s="405"/>
      <c r="AU229" s="405"/>
      <c r="AV229" s="405"/>
      <c r="AW229" s="405"/>
      <c r="AX229" s="405"/>
      <c r="AY229" s="405"/>
      <c r="AZ229" s="405"/>
      <c r="BA229" s="292">
        <f>SUM(AM229:AZ229)</f>
        <v>0</v>
      </c>
    </row>
    <row r="230" spans="1:53" ht="15" hidden="1" outlineLevel="1">
      <c r="B230" s="290" t="s">
        <v>243</v>
      </c>
      <c r="C230" s="287" t="s">
        <v>163</v>
      </c>
      <c r="D230" s="291"/>
      <c r="E230" s="291"/>
      <c r="F230" s="291"/>
      <c r="G230" s="291"/>
      <c r="H230" s="291"/>
      <c r="I230" s="291"/>
      <c r="J230" s="291"/>
      <c r="K230" s="291"/>
      <c r="L230" s="291"/>
      <c r="M230" s="291"/>
      <c r="N230" s="291"/>
      <c r="O230" s="291"/>
      <c r="P230" s="291"/>
      <c r="Q230" s="291"/>
      <c r="R230" s="291"/>
      <c r="S230" s="291"/>
      <c r="T230" s="291"/>
      <c r="U230" s="463"/>
      <c r="V230" s="291"/>
      <c r="W230" s="291"/>
      <c r="X230" s="291"/>
      <c r="Y230" s="291"/>
      <c r="Z230" s="291"/>
      <c r="AA230" s="291"/>
      <c r="AB230" s="291"/>
      <c r="AC230" s="291"/>
      <c r="AD230" s="291"/>
      <c r="AE230" s="291"/>
      <c r="AF230" s="291"/>
      <c r="AG230" s="291"/>
      <c r="AH230" s="291"/>
      <c r="AI230" s="291"/>
      <c r="AJ230" s="291"/>
      <c r="AK230" s="291"/>
      <c r="AL230" s="291"/>
      <c r="AM230" s="406">
        <f>AM229</f>
        <v>0</v>
      </c>
      <c r="AN230" s="406">
        <f>AN229</f>
        <v>0</v>
      </c>
      <c r="AO230" s="406">
        <f t="shared" ref="AO230:AZ230" si="75">AO229</f>
        <v>0</v>
      </c>
      <c r="AP230" s="406">
        <f t="shared" si="75"/>
        <v>0</v>
      </c>
      <c r="AQ230" s="406">
        <f t="shared" si="75"/>
        <v>0</v>
      </c>
      <c r="AR230" s="406">
        <f t="shared" si="75"/>
        <v>0</v>
      </c>
      <c r="AS230" s="406">
        <f t="shared" si="75"/>
        <v>0</v>
      </c>
      <c r="AT230" s="406">
        <f t="shared" si="75"/>
        <v>0</v>
      </c>
      <c r="AU230" s="406">
        <f t="shared" si="75"/>
        <v>0</v>
      </c>
      <c r="AV230" s="406">
        <f t="shared" si="75"/>
        <v>0</v>
      </c>
      <c r="AW230" s="406">
        <f t="shared" si="75"/>
        <v>0</v>
      </c>
      <c r="AX230" s="406">
        <f t="shared" si="75"/>
        <v>0</v>
      </c>
      <c r="AY230" s="406">
        <f t="shared" si="75"/>
        <v>0</v>
      </c>
      <c r="AZ230" s="406">
        <f t="shared" si="75"/>
        <v>0</v>
      </c>
      <c r="BA230" s="492"/>
    </row>
    <row r="231" spans="1:53" ht="15" hidden="1" outlineLevel="1">
      <c r="B231" s="311"/>
      <c r="C231" s="301"/>
      <c r="D231" s="287"/>
      <c r="E231" s="287"/>
      <c r="F231" s="287"/>
      <c r="G231" s="287"/>
      <c r="H231" s="287"/>
      <c r="I231" s="287"/>
      <c r="J231" s="287"/>
      <c r="K231" s="287"/>
      <c r="L231" s="287"/>
      <c r="M231" s="287"/>
      <c r="N231" s="287"/>
      <c r="O231" s="287"/>
      <c r="P231" s="287"/>
      <c r="Q231" s="287"/>
      <c r="R231" s="287"/>
      <c r="S231" s="287"/>
      <c r="T231" s="287"/>
      <c r="U231" s="287"/>
      <c r="V231" s="287"/>
      <c r="W231" s="287"/>
      <c r="X231" s="287"/>
      <c r="Y231" s="287"/>
      <c r="Z231" s="287"/>
      <c r="AA231" s="287"/>
      <c r="AB231" s="287"/>
      <c r="AC231" s="287"/>
      <c r="AD231" s="287"/>
      <c r="AE231" s="287"/>
      <c r="AF231" s="287"/>
      <c r="AG231" s="287"/>
      <c r="AH231" s="287"/>
      <c r="AI231" s="287"/>
      <c r="AJ231" s="287"/>
      <c r="AK231" s="287"/>
      <c r="AL231" s="287"/>
      <c r="AM231" s="407"/>
      <c r="AN231" s="407"/>
      <c r="AO231" s="407"/>
      <c r="AP231" s="407"/>
      <c r="AQ231" s="407"/>
      <c r="AR231" s="407"/>
      <c r="AS231" s="407"/>
      <c r="AT231" s="407"/>
      <c r="AU231" s="407"/>
      <c r="AV231" s="407"/>
      <c r="AW231" s="407"/>
      <c r="AX231" s="407"/>
      <c r="AY231" s="407"/>
      <c r="AZ231" s="407"/>
      <c r="BA231" s="302"/>
    </row>
    <row r="232" spans="1:53" s="289" customFormat="1" ht="15.75" hidden="1" outlineLevel="1">
      <c r="A232" s="497"/>
      <c r="B232" s="284" t="s">
        <v>485</v>
      </c>
      <c r="C232" s="285"/>
      <c r="D232" s="286"/>
      <c r="E232" s="286"/>
      <c r="F232" s="286"/>
      <c r="G232" s="286"/>
      <c r="H232" s="286"/>
      <c r="I232" s="286"/>
      <c r="J232" s="286"/>
      <c r="K232" s="286"/>
      <c r="L232" s="286"/>
      <c r="M232" s="286"/>
      <c r="N232" s="286"/>
      <c r="O232" s="286"/>
      <c r="P232" s="286"/>
      <c r="Q232" s="286"/>
      <c r="R232" s="286"/>
      <c r="S232" s="286"/>
      <c r="T232" s="286"/>
      <c r="U232" s="286"/>
      <c r="V232" s="286"/>
      <c r="W232" s="285"/>
      <c r="X232" s="285"/>
      <c r="Y232" s="285"/>
      <c r="Z232" s="285"/>
      <c r="AA232" s="285"/>
      <c r="AB232" s="285"/>
      <c r="AC232" s="285"/>
      <c r="AD232" s="285"/>
      <c r="AE232" s="285"/>
      <c r="AF232" s="285"/>
      <c r="AG232" s="285"/>
      <c r="AH232" s="285"/>
      <c r="AI232" s="285"/>
      <c r="AJ232" s="285"/>
      <c r="AK232" s="285"/>
      <c r="AL232" s="285"/>
      <c r="AM232" s="409"/>
      <c r="AN232" s="409"/>
      <c r="AO232" s="409"/>
      <c r="AP232" s="409"/>
      <c r="AQ232" s="409"/>
      <c r="AR232" s="409"/>
      <c r="AS232" s="409"/>
      <c r="AT232" s="409"/>
      <c r="AU232" s="409"/>
      <c r="AV232" s="409"/>
      <c r="AW232" s="409"/>
      <c r="AX232" s="409"/>
      <c r="AY232" s="409"/>
      <c r="AZ232" s="409"/>
      <c r="BA232" s="288"/>
    </row>
    <row r="233" spans="1:53" s="279" customFormat="1" ht="15" hidden="1" outlineLevel="1">
      <c r="A233" s="496">
        <v>24</v>
      </c>
      <c r="B233" s="311" t="s">
        <v>14</v>
      </c>
      <c r="C233" s="287" t="s">
        <v>25</v>
      </c>
      <c r="D233" s="291"/>
      <c r="E233" s="291"/>
      <c r="F233" s="291"/>
      <c r="G233" s="291"/>
      <c r="H233" s="291"/>
      <c r="I233" s="291"/>
      <c r="J233" s="291"/>
      <c r="K233" s="291"/>
      <c r="L233" s="291"/>
      <c r="M233" s="291"/>
      <c r="N233" s="291"/>
      <c r="O233" s="291"/>
      <c r="P233" s="291"/>
      <c r="Q233" s="291"/>
      <c r="R233" s="291"/>
      <c r="S233" s="291"/>
      <c r="T233" s="291"/>
      <c r="U233" s="287"/>
      <c r="V233" s="291"/>
      <c r="W233" s="291"/>
      <c r="X233" s="291"/>
      <c r="Y233" s="291"/>
      <c r="Z233" s="291"/>
      <c r="AA233" s="291"/>
      <c r="AB233" s="291"/>
      <c r="AC233" s="291"/>
      <c r="AD233" s="291"/>
      <c r="AE233" s="291"/>
      <c r="AF233" s="291"/>
      <c r="AG233" s="291"/>
      <c r="AH233" s="291"/>
      <c r="AI233" s="291"/>
      <c r="AJ233" s="291"/>
      <c r="AK233" s="291"/>
      <c r="AL233" s="291"/>
      <c r="AM233" s="405"/>
      <c r="AN233" s="405"/>
      <c r="AO233" s="405"/>
      <c r="AP233" s="405"/>
      <c r="AQ233" s="405"/>
      <c r="AR233" s="405"/>
      <c r="AS233" s="405"/>
      <c r="AT233" s="405"/>
      <c r="AU233" s="405"/>
      <c r="AV233" s="405"/>
      <c r="AW233" s="405"/>
      <c r="AX233" s="405"/>
      <c r="AY233" s="405"/>
      <c r="AZ233" s="405"/>
      <c r="BA233" s="292">
        <f>SUM(AM233:AZ233)</f>
        <v>0</v>
      </c>
    </row>
    <row r="234" spans="1:53" s="279" customFormat="1" ht="15" hidden="1" outlineLevel="1">
      <c r="A234" s="496"/>
      <c r="B234" s="311" t="s">
        <v>243</v>
      </c>
      <c r="C234" s="287" t="s">
        <v>163</v>
      </c>
      <c r="D234" s="291"/>
      <c r="E234" s="291"/>
      <c r="F234" s="291"/>
      <c r="G234" s="291"/>
      <c r="H234" s="291"/>
      <c r="I234" s="291"/>
      <c r="J234" s="291"/>
      <c r="K234" s="291"/>
      <c r="L234" s="291"/>
      <c r="M234" s="291"/>
      <c r="N234" s="291"/>
      <c r="O234" s="291"/>
      <c r="P234" s="291"/>
      <c r="Q234" s="291"/>
      <c r="R234" s="291"/>
      <c r="S234" s="291"/>
      <c r="T234" s="291"/>
      <c r="U234" s="463"/>
      <c r="V234" s="291"/>
      <c r="W234" s="291"/>
      <c r="X234" s="291"/>
      <c r="Y234" s="291"/>
      <c r="Z234" s="291"/>
      <c r="AA234" s="291"/>
      <c r="AB234" s="291"/>
      <c r="AC234" s="291"/>
      <c r="AD234" s="291"/>
      <c r="AE234" s="291"/>
      <c r="AF234" s="291"/>
      <c r="AG234" s="291"/>
      <c r="AH234" s="291"/>
      <c r="AI234" s="291"/>
      <c r="AJ234" s="291"/>
      <c r="AK234" s="291"/>
      <c r="AL234" s="291"/>
      <c r="AM234" s="406">
        <f>AM233</f>
        <v>0</v>
      </c>
      <c r="AN234" s="406">
        <f>AN233</f>
        <v>0</v>
      </c>
      <c r="AO234" s="406">
        <f t="shared" ref="AO234:AZ234" si="76">AO233</f>
        <v>0</v>
      </c>
      <c r="AP234" s="406">
        <f t="shared" si="76"/>
        <v>0</v>
      </c>
      <c r="AQ234" s="406">
        <f t="shared" si="76"/>
        <v>0</v>
      </c>
      <c r="AR234" s="406">
        <f t="shared" si="76"/>
        <v>0</v>
      </c>
      <c r="AS234" s="406">
        <f t="shared" si="76"/>
        <v>0</v>
      </c>
      <c r="AT234" s="406">
        <f t="shared" si="76"/>
        <v>0</v>
      </c>
      <c r="AU234" s="406">
        <f t="shared" si="76"/>
        <v>0</v>
      </c>
      <c r="AV234" s="406">
        <f t="shared" si="76"/>
        <v>0</v>
      </c>
      <c r="AW234" s="406">
        <f t="shared" si="76"/>
        <v>0</v>
      </c>
      <c r="AX234" s="406">
        <f t="shared" si="76"/>
        <v>0</v>
      </c>
      <c r="AY234" s="406">
        <f t="shared" si="76"/>
        <v>0</v>
      </c>
      <c r="AZ234" s="406">
        <f t="shared" si="76"/>
        <v>0</v>
      </c>
      <c r="BA234" s="492"/>
    </row>
    <row r="235" spans="1:53" s="279" customFormat="1" ht="15" hidden="1" outlineLevel="1">
      <c r="A235" s="496"/>
      <c r="B235" s="311"/>
      <c r="C235" s="301"/>
      <c r="D235" s="287"/>
      <c r="E235" s="287"/>
      <c r="F235" s="287"/>
      <c r="G235" s="287"/>
      <c r="H235" s="287"/>
      <c r="I235" s="287"/>
      <c r="J235" s="287"/>
      <c r="K235" s="287"/>
      <c r="L235" s="287"/>
      <c r="M235" s="287"/>
      <c r="N235" s="287"/>
      <c r="O235" s="287"/>
      <c r="P235" s="287"/>
      <c r="Q235" s="287"/>
      <c r="R235" s="287"/>
      <c r="S235" s="287"/>
      <c r="T235" s="287"/>
      <c r="U235" s="287"/>
      <c r="V235" s="287"/>
      <c r="W235" s="287"/>
      <c r="X235" s="287"/>
      <c r="Y235" s="287"/>
      <c r="Z235" s="287"/>
      <c r="AA235" s="287"/>
      <c r="AB235" s="287"/>
      <c r="AC235" s="287"/>
      <c r="AD235" s="287"/>
      <c r="AE235" s="287"/>
      <c r="AF235" s="287"/>
      <c r="AG235" s="287"/>
      <c r="AH235" s="287"/>
      <c r="AI235" s="287"/>
      <c r="AJ235" s="287"/>
      <c r="AK235" s="287"/>
      <c r="AL235" s="287"/>
      <c r="AM235" s="407"/>
      <c r="AN235" s="407"/>
      <c r="AO235" s="407"/>
      <c r="AP235" s="407"/>
      <c r="AQ235" s="407"/>
      <c r="AR235" s="407"/>
      <c r="AS235" s="407"/>
      <c r="AT235" s="407"/>
      <c r="AU235" s="407"/>
      <c r="AV235" s="407"/>
      <c r="AW235" s="407"/>
      <c r="AX235" s="407"/>
      <c r="AY235" s="407"/>
      <c r="AZ235" s="407"/>
      <c r="BA235" s="302"/>
    </row>
    <row r="236" spans="1:53" s="279" customFormat="1" ht="15" hidden="1" outlineLevel="1">
      <c r="A236" s="496">
        <v>25</v>
      </c>
      <c r="B236" s="310" t="s">
        <v>21</v>
      </c>
      <c r="C236" s="287" t="s">
        <v>25</v>
      </c>
      <c r="D236" s="291"/>
      <c r="E236" s="291"/>
      <c r="F236" s="291"/>
      <c r="G236" s="291"/>
      <c r="H236" s="291"/>
      <c r="I236" s="291"/>
      <c r="J236" s="291"/>
      <c r="K236" s="291"/>
      <c r="L236" s="291"/>
      <c r="M236" s="291"/>
      <c r="N236" s="291"/>
      <c r="O236" s="291"/>
      <c r="P236" s="291"/>
      <c r="Q236" s="291"/>
      <c r="R236" s="291"/>
      <c r="S236" s="291"/>
      <c r="T236" s="291"/>
      <c r="U236" s="291">
        <v>0</v>
      </c>
      <c r="V236" s="291"/>
      <c r="W236" s="291"/>
      <c r="X236" s="291"/>
      <c r="Y236" s="291"/>
      <c r="Z236" s="291"/>
      <c r="AA236" s="291"/>
      <c r="AB236" s="291"/>
      <c r="AC236" s="291"/>
      <c r="AD236" s="291"/>
      <c r="AE236" s="291"/>
      <c r="AF236" s="291"/>
      <c r="AG236" s="291"/>
      <c r="AH236" s="291"/>
      <c r="AI236" s="291"/>
      <c r="AJ236" s="291"/>
      <c r="AK236" s="291"/>
      <c r="AL236" s="291"/>
      <c r="AM236" s="410"/>
      <c r="AN236" s="410"/>
      <c r="AO236" s="410"/>
      <c r="AP236" s="410"/>
      <c r="AQ236" s="410"/>
      <c r="AR236" s="410"/>
      <c r="AS236" s="410"/>
      <c r="AT236" s="410"/>
      <c r="AU236" s="410"/>
      <c r="AV236" s="410"/>
      <c r="AW236" s="410"/>
      <c r="AX236" s="410"/>
      <c r="AY236" s="410"/>
      <c r="AZ236" s="410"/>
      <c r="BA236" s="292">
        <f>SUM(AM236:AZ236)</f>
        <v>0</v>
      </c>
    </row>
    <row r="237" spans="1:53" s="279" customFormat="1" ht="15" hidden="1" outlineLevel="1">
      <c r="A237" s="496"/>
      <c r="B237" s="311" t="s">
        <v>243</v>
      </c>
      <c r="C237" s="287" t="s">
        <v>163</v>
      </c>
      <c r="D237" s="291"/>
      <c r="E237" s="291"/>
      <c r="F237" s="291"/>
      <c r="G237" s="291"/>
      <c r="H237" s="291"/>
      <c r="I237" s="291"/>
      <c r="J237" s="291"/>
      <c r="K237" s="291"/>
      <c r="L237" s="291"/>
      <c r="M237" s="291"/>
      <c r="N237" s="291"/>
      <c r="O237" s="291"/>
      <c r="P237" s="291"/>
      <c r="Q237" s="291"/>
      <c r="R237" s="291"/>
      <c r="S237" s="291"/>
      <c r="T237" s="291"/>
      <c r="U237" s="291">
        <f>U236</f>
        <v>0</v>
      </c>
      <c r="V237" s="291"/>
      <c r="W237" s="291"/>
      <c r="X237" s="291"/>
      <c r="Y237" s="291"/>
      <c r="Z237" s="291"/>
      <c r="AA237" s="291"/>
      <c r="AB237" s="291"/>
      <c r="AC237" s="291"/>
      <c r="AD237" s="291"/>
      <c r="AE237" s="291"/>
      <c r="AF237" s="291"/>
      <c r="AG237" s="291"/>
      <c r="AH237" s="291"/>
      <c r="AI237" s="291"/>
      <c r="AJ237" s="291"/>
      <c r="AK237" s="291"/>
      <c r="AL237" s="291"/>
      <c r="AM237" s="406">
        <f>AM236</f>
        <v>0</v>
      </c>
      <c r="AN237" s="406">
        <f>AN236</f>
        <v>0</v>
      </c>
      <c r="AO237" s="406">
        <f t="shared" ref="AO237:AZ237" si="77">AO236</f>
        <v>0</v>
      </c>
      <c r="AP237" s="406">
        <f t="shared" si="77"/>
        <v>0</v>
      </c>
      <c r="AQ237" s="406">
        <f t="shared" si="77"/>
        <v>0</v>
      </c>
      <c r="AR237" s="406">
        <f t="shared" si="77"/>
        <v>0</v>
      </c>
      <c r="AS237" s="406">
        <f t="shared" si="77"/>
        <v>0</v>
      </c>
      <c r="AT237" s="406">
        <f t="shared" si="77"/>
        <v>0</v>
      </c>
      <c r="AU237" s="406">
        <f t="shared" si="77"/>
        <v>0</v>
      </c>
      <c r="AV237" s="406">
        <f t="shared" si="77"/>
        <v>0</v>
      </c>
      <c r="AW237" s="406">
        <f t="shared" si="77"/>
        <v>0</v>
      </c>
      <c r="AX237" s="406">
        <f t="shared" si="77"/>
        <v>0</v>
      </c>
      <c r="AY237" s="406">
        <f t="shared" si="77"/>
        <v>0</v>
      </c>
      <c r="AZ237" s="406">
        <f t="shared" si="77"/>
        <v>0</v>
      </c>
      <c r="BA237" s="492"/>
    </row>
    <row r="238" spans="1:53" s="279" customFormat="1" ht="15" hidden="1" outlineLevel="1">
      <c r="A238" s="496"/>
      <c r="B238" s="310"/>
      <c r="C238" s="308"/>
      <c r="D238" s="287"/>
      <c r="E238" s="287"/>
      <c r="F238" s="287"/>
      <c r="G238" s="287"/>
      <c r="H238" s="287"/>
      <c r="I238" s="287"/>
      <c r="J238" s="287"/>
      <c r="K238" s="287"/>
      <c r="L238" s="287"/>
      <c r="M238" s="287"/>
      <c r="N238" s="287"/>
      <c r="O238" s="287"/>
      <c r="P238" s="287"/>
      <c r="Q238" s="287"/>
      <c r="R238" s="287"/>
      <c r="S238" s="287"/>
      <c r="T238" s="287"/>
      <c r="U238" s="287"/>
      <c r="V238" s="287"/>
      <c r="W238" s="287"/>
      <c r="X238" s="287"/>
      <c r="Y238" s="287"/>
      <c r="Z238" s="287"/>
      <c r="AA238" s="287"/>
      <c r="AB238" s="287"/>
      <c r="AC238" s="287"/>
      <c r="AD238" s="287"/>
      <c r="AE238" s="287"/>
      <c r="AF238" s="287"/>
      <c r="AG238" s="287"/>
      <c r="AH238" s="287"/>
      <c r="AI238" s="287"/>
      <c r="AJ238" s="287"/>
      <c r="AK238" s="287"/>
      <c r="AL238" s="287"/>
      <c r="AM238" s="411"/>
      <c r="AN238" s="412"/>
      <c r="AO238" s="411"/>
      <c r="AP238" s="411"/>
      <c r="AQ238" s="411"/>
      <c r="AR238" s="411"/>
      <c r="AS238" s="411"/>
      <c r="AT238" s="411"/>
      <c r="AU238" s="411"/>
      <c r="AV238" s="411"/>
      <c r="AW238" s="411"/>
      <c r="AX238" s="411"/>
      <c r="AY238" s="411"/>
      <c r="AZ238" s="411"/>
      <c r="BA238" s="309"/>
    </row>
    <row r="239" spans="1:53" ht="15.75" hidden="1" outlineLevel="1">
      <c r="A239" s="497"/>
      <c r="B239" s="284" t="s">
        <v>15</v>
      </c>
      <c r="C239" s="316"/>
      <c r="D239" s="286"/>
      <c r="E239" s="285"/>
      <c r="F239" s="285"/>
      <c r="G239" s="285"/>
      <c r="H239" s="285"/>
      <c r="I239" s="285"/>
      <c r="J239" s="285"/>
      <c r="K239" s="285"/>
      <c r="L239" s="285"/>
      <c r="M239" s="285"/>
      <c r="N239" s="285"/>
      <c r="O239" s="285"/>
      <c r="P239" s="285"/>
      <c r="Q239" s="285"/>
      <c r="R239" s="285"/>
      <c r="S239" s="285"/>
      <c r="T239" s="285"/>
      <c r="U239" s="287"/>
      <c r="V239" s="285"/>
      <c r="W239" s="285"/>
      <c r="X239" s="285"/>
      <c r="Y239" s="285"/>
      <c r="Z239" s="285"/>
      <c r="AA239" s="285"/>
      <c r="AB239" s="285"/>
      <c r="AC239" s="285"/>
      <c r="AD239" s="285"/>
      <c r="AE239" s="285"/>
      <c r="AF239" s="285"/>
      <c r="AG239" s="285"/>
      <c r="AH239" s="285"/>
      <c r="AI239" s="285"/>
      <c r="AJ239" s="285"/>
      <c r="AK239" s="285"/>
      <c r="AL239" s="285"/>
      <c r="AM239" s="409"/>
      <c r="AN239" s="409"/>
      <c r="AO239" s="409"/>
      <c r="AP239" s="409"/>
      <c r="AQ239" s="409"/>
      <c r="AR239" s="409"/>
      <c r="AS239" s="409"/>
      <c r="AT239" s="409"/>
      <c r="AU239" s="409"/>
      <c r="AV239" s="409"/>
      <c r="AW239" s="409"/>
      <c r="AX239" s="409"/>
      <c r="AY239" s="409"/>
      <c r="AZ239" s="409"/>
      <c r="BA239" s="288"/>
    </row>
    <row r="240" spans="1:53" ht="15" hidden="1" outlineLevel="1">
      <c r="A240" s="496">
        <v>26</v>
      </c>
      <c r="B240" s="317" t="s">
        <v>16</v>
      </c>
      <c r="C240" s="287" t="s">
        <v>25</v>
      </c>
      <c r="D240" s="291"/>
      <c r="E240" s="291"/>
      <c r="F240" s="291"/>
      <c r="G240" s="291"/>
      <c r="H240" s="291"/>
      <c r="I240" s="291"/>
      <c r="J240" s="291"/>
      <c r="K240" s="291"/>
      <c r="L240" s="291"/>
      <c r="M240" s="291"/>
      <c r="N240" s="291"/>
      <c r="O240" s="291"/>
      <c r="P240" s="291"/>
      <c r="Q240" s="291"/>
      <c r="R240" s="291"/>
      <c r="S240" s="291"/>
      <c r="T240" s="291"/>
      <c r="U240" s="291">
        <v>12</v>
      </c>
      <c r="V240" s="291"/>
      <c r="W240" s="291"/>
      <c r="X240" s="291"/>
      <c r="Y240" s="291"/>
      <c r="Z240" s="291"/>
      <c r="AA240" s="291"/>
      <c r="AB240" s="291"/>
      <c r="AC240" s="291"/>
      <c r="AD240" s="291"/>
      <c r="AE240" s="291"/>
      <c r="AF240" s="291"/>
      <c r="AG240" s="291"/>
      <c r="AH240" s="291"/>
      <c r="AI240" s="291"/>
      <c r="AJ240" s="291"/>
      <c r="AK240" s="291"/>
      <c r="AL240" s="291"/>
      <c r="AM240" s="421"/>
      <c r="AN240" s="410"/>
      <c r="AO240" s="464"/>
      <c r="AP240" s="410"/>
      <c r="AQ240" s="410"/>
      <c r="AR240" s="410"/>
      <c r="AS240" s="410"/>
      <c r="AT240" s="410"/>
      <c r="AU240" s="410"/>
      <c r="AV240" s="410"/>
      <c r="AW240" s="410"/>
      <c r="AX240" s="410"/>
      <c r="AY240" s="410"/>
      <c r="AZ240" s="410"/>
      <c r="BA240" s="292">
        <f>SUM(AM240:AZ240)</f>
        <v>0</v>
      </c>
    </row>
    <row r="241" spans="1:53" ht="15" hidden="1" outlineLevel="1">
      <c r="B241" s="290" t="s">
        <v>243</v>
      </c>
      <c r="C241" s="287" t="s">
        <v>163</v>
      </c>
      <c r="D241" s="291"/>
      <c r="E241" s="291"/>
      <c r="F241" s="291"/>
      <c r="G241" s="291"/>
      <c r="H241" s="291"/>
      <c r="I241" s="291"/>
      <c r="J241" s="291"/>
      <c r="K241" s="291"/>
      <c r="L241" s="291"/>
      <c r="M241" s="291"/>
      <c r="N241" s="291"/>
      <c r="O241" s="291"/>
      <c r="P241" s="291"/>
      <c r="Q241" s="291"/>
      <c r="R241" s="291"/>
      <c r="S241" s="291"/>
      <c r="T241" s="291"/>
      <c r="U241" s="291">
        <f>U240</f>
        <v>12</v>
      </c>
      <c r="V241" s="291"/>
      <c r="W241" s="291"/>
      <c r="X241" s="291"/>
      <c r="Y241" s="291"/>
      <c r="Z241" s="291"/>
      <c r="AA241" s="291"/>
      <c r="AB241" s="291"/>
      <c r="AC241" s="291"/>
      <c r="AD241" s="291"/>
      <c r="AE241" s="291"/>
      <c r="AF241" s="291"/>
      <c r="AG241" s="291"/>
      <c r="AH241" s="291"/>
      <c r="AI241" s="291"/>
      <c r="AJ241" s="291"/>
      <c r="AK241" s="291"/>
      <c r="AL241" s="291"/>
      <c r="AM241" s="406">
        <f>AM240</f>
        <v>0</v>
      </c>
      <c r="AN241" s="406">
        <f>AN240</f>
        <v>0</v>
      </c>
      <c r="AO241" s="406">
        <f t="shared" ref="AO241:AZ241" si="78">AO240</f>
        <v>0</v>
      </c>
      <c r="AP241" s="406">
        <f t="shared" si="78"/>
        <v>0</v>
      </c>
      <c r="AQ241" s="406">
        <f t="shared" si="78"/>
        <v>0</v>
      </c>
      <c r="AR241" s="406">
        <f t="shared" si="78"/>
        <v>0</v>
      </c>
      <c r="AS241" s="406">
        <f t="shared" si="78"/>
        <v>0</v>
      </c>
      <c r="AT241" s="406">
        <f t="shared" si="78"/>
        <v>0</v>
      </c>
      <c r="AU241" s="406">
        <f t="shared" si="78"/>
        <v>0</v>
      </c>
      <c r="AV241" s="406">
        <f t="shared" si="78"/>
        <v>0</v>
      </c>
      <c r="AW241" s="406">
        <f t="shared" si="78"/>
        <v>0</v>
      </c>
      <c r="AX241" s="406">
        <f t="shared" si="78"/>
        <v>0</v>
      </c>
      <c r="AY241" s="406">
        <f t="shared" si="78"/>
        <v>0</v>
      </c>
      <c r="AZ241" s="406">
        <f t="shared" si="78"/>
        <v>0</v>
      </c>
      <c r="BA241" s="492"/>
    </row>
    <row r="242" spans="1:53" ht="15" hidden="1" outlineLevel="1">
      <c r="A242" s="499"/>
      <c r="B242" s="318"/>
      <c r="C242" s="287"/>
      <c r="D242" s="287"/>
      <c r="E242" s="287"/>
      <c r="F242" s="287"/>
      <c r="G242" s="287"/>
      <c r="H242" s="287"/>
      <c r="I242" s="287"/>
      <c r="J242" s="287"/>
      <c r="K242" s="287"/>
      <c r="L242" s="287"/>
      <c r="M242" s="287"/>
      <c r="N242" s="287"/>
      <c r="O242" s="287"/>
      <c r="P242" s="287"/>
      <c r="Q242" s="287"/>
      <c r="R242" s="287"/>
      <c r="S242" s="287"/>
      <c r="T242" s="287"/>
      <c r="U242" s="287"/>
      <c r="V242" s="287"/>
      <c r="W242" s="287"/>
      <c r="X242" s="287"/>
      <c r="Y242" s="287"/>
      <c r="Z242" s="287"/>
      <c r="AA242" s="287"/>
      <c r="AB242" s="287"/>
      <c r="AC242" s="287"/>
      <c r="AD242" s="287"/>
      <c r="AE242" s="287"/>
      <c r="AF242" s="287"/>
      <c r="AG242" s="287"/>
      <c r="AH242" s="287"/>
      <c r="AI242" s="287"/>
      <c r="AJ242" s="287"/>
      <c r="AK242" s="287"/>
      <c r="AL242" s="287"/>
      <c r="AM242" s="418"/>
      <c r="AN242" s="419"/>
      <c r="AO242" s="419"/>
      <c r="AP242" s="419"/>
      <c r="AQ242" s="419"/>
      <c r="AR242" s="419"/>
      <c r="AS242" s="419"/>
      <c r="AT242" s="419"/>
      <c r="AU242" s="419"/>
      <c r="AV242" s="419"/>
      <c r="AW242" s="419"/>
      <c r="AX242" s="419"/>
      <c r="AY242" s="419"/>
      <c r="AZ242" s="419"/>
      <c r="BA242" s="293"/>
    </row>
    <row r="243" spans="1:53" ht="15" hidden="1" outlineLevel="1">
      <c r="A243" s="496">
        <v>27</v>
      </c>
      <c r="B243" s="317" t="s">
        <v>17</v>
      </c>
      <c r="C243" s="287" t="s">
        <v>25</v>
      </c>
      <c r="D243" s="291"/>
      <c r="E243" s="291"/>
      <c r="F243" s="291"/>
      <c r="G243" s="291"/>
      <c r="H243" s="291"/>
      <c r="I243" s="291"/>
      <c r="J243" s="291"/>
      <c r="K243" s="291"/>
      <c r="L243" s="291"/>
      <c r="M243" s="291"/>
      <c r="N243" s="291"/>
      <c r="O243" s="291"/>
      <c r="P243" s="291"/>
      <c r="Q243" s="291"/>
      <c r="R243" s="291"/>
      <c r="S243" s="291"/>
      <c r="T243" s="291"/>
      <c r="U243" s="291">
        <v>12</v>
      </c>
      <c r="V243" s="291"/>
      <c r="W243" s="291"/>
      <c r="X243" s="291"/>
      <c r="Y243" s="291"/>
      <c r="Z243" s="291"/>
      <c r="AA243" s="291"/>
      <c r="AB243" s="291"/>
      <c r="AC243" s="291"/>
      <c r="AD243" s="291"/>
      <c r="AE243" s="291"/>
      <c r="AF243" s="291"/>
      <c r="AG243" s="291"/>
      <c r="AH243" s="291"/>
      <c r="AI243" s="291"/>
      <c r="AJ243" s="291"/>
      <c r="AK243" s="291"/>
      <c r="AL243" s="291"/>
      <c r="AM243" s="421"/>
      <c r="AN243" s="410"/>
      <c r="AO243" s="410"/>
      <c r="AP243" s="410"/>
      <c r="AQ243" s="410"/>
      <c r="AR243" s="410"/>
      <c r="AS243" s="410"/>
      <c r="AT243" s="410"/>
      <c r="AU243" s="410"/>
      <c r="AV243" s="410"/>
      <c r="AW243" s="410"/>
      <c r="AX243" s="410"/>
      <c r="AY243" s="410"/>
      <c r="AZ243" s="410"/>
      <c r="BA243" s="292">
        <f>SUM(AM243:AZ243)</f>
        <v>0</v>
      </c>
    </row>
    <row r="244" spans="1:53" ht="15" hidden="1" outlineLevel="1">
      <c r="B244" s="290" t="s">
        <v>243</v>
      </c>
      <c r="C244" s="287" t="s">
        <v>163</v>
      </c>
      <c r="D244" s="291"/>
      <c r="E244" s="291"/>
      <c r="F244" s="291"/>
      <c r="G244" s="291"/>
      <c r="H244" s="291"/>
      <c r="I244" s="291"/>
      <c r="J244" s="291"/>
      <c r="K244" s="291"/>
      <c r="L244" s="291"/>
      <c r="M244" s="291"/>
      <c r="N244" s="291"/>
      <c r="O244" s="291"/>
      <c r="P244" s="291"/>
      <c r="Q244" s="291"/>
      <c r="R244" s="291"/>
      <c r="S244" s="291"/>
      <c r="T244" s="291"/>
      <c r="U244" s="291">
        <f>U243</f>
        <v>12</v>
      </c>
      <c r="V244" s="291"/>
      <c r="W244" s="291"/>
      <c r="X244" s="291"/>
      <c r="Y244" s="291"/>
      <c r="Z244" s="291"/>
      <c r="AA244" s="291"/>
      <c r="AB244" s="291"/>
      <c r="AC244" s="291"/>
      <c r="AD244" s="291"/>
      <c r="AE244" s="291"/>
      <c r="AF244" s="291"/>
      <c r="AG244" s="291"/>
      <c r="AH244" s="291"/>
      <c r="AI244" s="291"/>
      <c r="AJ244" s="291"/>
      <c r="AK244" s="291"/>
      <c r="AL244" s="291"/>
      <c r="AM244" s="406">
        <f>AM243</f>
        <v>0</v>
      </c>
      <c r="AN244" s="406">
        <f>AN243</f>
        <v>0</v>
      </c>
      <c r="AO244" s="406">
        <f t="shared" ref="AO244:AZ244" si="79">AO243</f>
        <v>0</v>
      </c>
      <c r="AP244" s="406">
        <f t="shared" si="79"/>
        <v>0</v>
      </c>
      <c r="AQ244" s="406">
        <f t="shared" si="79"/>
        <v>0</v>
      </c>
      <c r="AR244" s="406">
        <f t="shared" si="79"/>
        <v>0</v>
      </c>
      <c r="AS244" s="406">
        <f t="shared" si="79"/>
        <v>0</v>
      </c>
      <c r="AT244" s="406">
        <f t="shared" si="79"/>
        <v>0</v>
      </c>
      <c r="AU244" s="406">
        <f t="shared" si="79"/>
        <v>0</v>
      </c>
      <c r="AV244" s="406">
        <f t="shared" si="79"/>
        <v>0</v>
      </c>
      <c r="AW244" s="406">
        <f t="shared" si="79"/>
        <v>0</v>
      </c>
      <c r="AX244" s="406">
        <f t="shared" si="79"/>
        <v>0</v>
      </c>
      <c r="AY244" s="406">
        <f t="shared" si="79"/>
        <v>0</v>
      </c>
      <c r="AZ244" s="406">
        <f t="shared" si="79"/>
        <v>0</v>
      </c>
      <c r="BA244" s="492"/>
    </row>
    <row r="245" spans="1:53" ht="15.75" hidden="1" outlineLevel="1">
      <c r="A245" s="499"/>
      <c r="B245" s="319"/>
      <c r="C245" s="296"/>
      <c r="D245" s="287"/>
      <c r="E245" s="287"/>
      <c r="F245" s="287"/>
      <c r="G245" s="287"/>
      <c r="H245" s="287"/>
      <c r="I245" s="287"/>
      <c r="J245" s="287"/>
      <c r="K245" s="287"/>
      <c r="L245" s="287"/>
      <c r="M245" s="287"/>
      <c r="N245" s="287"/>
      <c r="O245" s="287"/>
      <c r="P245" s="287"/>
      <c r="Q245" s="287"/>
      <c r="R245" s="287"/>
      <c r="S245" s="287"/>
      <c r="T245" s="287"/>
      <c r="U245" s="296"/>
      <c r="V245" s="287"/>
      <c r="W245" s="287"/>
      <c r="X245" s="287"/>
      <c r="Y245" s="287"/>
      <c r="Z245" s="287"/>
      <c r="AA245" s="287"/>
      <c r="AB245" s="287"/>
      <c r="AC245" s="287"/>
      <c r="AD245" s="287"/>
      <c r="AE245" s="287"/>
      <c r="AF245" s="287"/>
      <c r="AG245" s="287"/>
      <c r="AH245" s="287"/>
      <c r="AI245" s="287"/>
      <c r="AJ245" s="287"/>
      <c r="AK245" s="287"/>
      <c r="AL245" s="287"/>
      <c r="AM245" s="407"/>
      <c r="AN245" s="407"/>
      <c r="AO245" s="407"/>
      <c r="AP245" s="407"/>
      <c r="AQ245" s="407"/>
      <c r="AR245" s="407"/>
      <c r="AS245" s="407"/>
      <c r="AT245" s="407"/>
      <c r="AU245" s="407"/>
      <c r="AV245" s="407"/>
      <c r="AW245" s="407"/>
      <c r="AX245" s="407"/>
      <c r="AY245" s="407"/>
      <c r="AZ245" s="407"/>
      <c r="BA245" s="302"/>
    </row>
    <row r="246" spans="1:53" ht="15" hidden="1" outlineLevel="1">
      <c r="A246" s="496">
        <v>28</v>
      </c>
      <c r="B246" s="317" t="s">
        <v>18</v>
      </c>
      <c r="C246" s="287" t="s">
        <v>25</v>
      </c>
      <c r="D246" s="291"/>
      <c r="E246" s="291"/>
      <c r="F246" s="291"/>
      <c r="G246" s="291"/>
      <c r="H246" s="291"/>
      <c r="I246" s="291"/>
      <c r="J246" s="291"/>
      <c r="K246" s="291"/>
      <c r="L246" s="291"/>
      <c r="M246" s="291"/>
      <c r="N246" s="291"/>
      <c r="O246" s="291"/>
      <c r="P246" s="291"/>
      <c r="Q246" s="291"/>
      <c r="R246" s="291"/>
      <c r="S246" s="291"/>
      <c r="T246" s="291"/>
      <c r="U246" s="291">
        <v>0</v>
      </c>
      <c r="V246" s="291"/>
      <c r="W246" s="291"/>
      <c r="X246" s="291"/>
      <c r="Y246" s="291"/>
      <c r="Z246" s="291"/>
      <c r="AA246" s="291"/>
      <c r="AB246" s="291"/>
      <c r="AC246" s="291"/>
      <c r="AD246" s="291"/>
      <c r="AE246" s="291"/>
      <c r="AF246" s="291"/>
      <c r="AG246" s="291"/>
      <c r="AH246" s="291"/>
      <c r="AI246" s="291"/>
      <c r="AJ246" s="291"/>
      <c r="AK246" s="291"/>
      <c r="AL246" s="291"/>
      <c r="AM246" s="421"/>
      <c r="AN246" s="410"/>
      <c r="AO246" s="410"/>
      <c r="AP246" s="410"/>
      <c r="AQ246" s="410"/>
      <c r="AR246" s="410"/>
      <c r="AS246" s="410"/>
      <c r="AT246" s="410"/>
      <c r="AU246" s="410"/>
      <c r="AV246" s="410"/>
      <c r="AW246" s="410"/>
      <c r="AX246" s="410"/>
      <c r="AY246" s="410"/>
      <c r="AZ246" s="410"/>
      <c r="BA246" s="292">
        <f>SUM(AM246:AZ246)</f>
        <v>0</v>
      </c>
    </row>
    <row r="247" spans="1:53" ht="15" hidden="1" outlineLevel="1">
      <c r="B247" s="290" t="s">
        <v>243</v>
      </c>
      <c r="C247" s="287" t="s">
        <v>163</v>
      </c>
      <c r="D247" s="291"/>
      <c r="E247" s="291"/>
      <c r="F247" s="291"/>
      <c r="G247" s="291"/>
      <c r="H247" s="291"/>
      <c r="I247" s="291"/>
      <c r="J247" s="291"/>
      <c r="K247" s="291"/>
      <c r="L247" s="291"/>
      <c r="M247" s="291"/>
      <c r="N247" s="291"/>
      <c r="O247" s="291"/>
      <c r="P247" s="291"/>
      <c r="Q247" s="291"/>
      <c r="R247" s="291"/>
      <c r="S247" s="291"/>
      <c r="T247" s="291"/>
      <c r="U247" s="291">
        <f>U246</f>
        <v>0</v>
      </c>
      <c r="V247" s="291"/>
      <c r="W247" s="291"/>
      <c r="X247" s="291"/>
      <c r="Y247" s="291"/>
      <c r="Z247" s="291"/>
      <c r="AA247" s="291"/>
      <c r="AB247" s="291"/>
      <c r="AC247" s="291"/>
      <c r="AD247" s="291"/>
      <c r="AE247" s="291"/>
      <c r="AF247" s="291"/>
      <c r="AG247" s="291"/>
      <c r="AH247" s="291"/>
      <c r="AI247" s="291"/>
      <c r="AJ247" s="291"/>
      <c r="AK247" s="291"/>
      <c r="AL247" s="291"/>
      <c r="AM247" s="406">
        <f>AM246</f>
        <v>0</v>
      </c>
      <c r="AN247" s="406">
        <f>AN246</f>
        <v>0</v>
      </c>
      <c r="AO247" s="406">
        <f t="shared" ref="AO247:AZ247" si="80">AO246</f>
        <v>0</v>
      </c>
      <c r="AP247" s="406">
        <f t="shared" si="80"/>
        <v>0</v>
      </c>
      <c r="AQ247" s="406">
        <f t="shared" si="80"/>
        <v>0</v>
      </c>
      <c r="AR247" s="406">
        <f t="shared" si="80"/>
        <v>0</v>
      </c>
      <c r="AS247" s="406">
        <f t="shared" si="80"/>
        <v>0</v>
      </c>
      <c r="AT247" s="406">
        <f t="shared" si="80"/>
        <v>0</v>
      </c>
      <c r="AU247" s="406">
        <f t="shared" si="80"/>
        <v>0</v>
      </c>
      <c r="AV247" s="406">
        <f t="shared" si="80"/>
        <v>0</v>
      </c>
      <c r="AW247" s="406">
        <f t="shared" si="80"/>
        <v>0</v>
      </c>
      <c r="AX247" s="406">
        <f t="shared" si="80"/>
        <v>0</v>
      </c>
      <c r="AY247" s="406">
        <f t="shared" si="80"/>
        <v>0</v>
      </c>
      <c r="AZ247" s="406">
        <f t="shared" si="80"/>
        <v>0</v>
      </c>
      <c r="BA247" s="492"/>
    </row>
    <row r="248" spans="1:53" ht="15" hidden="1" outlineLevel="1">
      <c r="A248" s="499"/>
      <c r="B248" s="318"/>
      <c r="C248" s="287"/>
      <c r="D248" s="287"/>
      <c r="E248" s="287"/>
      <c r="F248" s="287"/>
      <c r="G248" s="287"/>
      <c r="H248" s="287"/>
      <c r="I248" s="287"/>
      <c r="J248" s="287"/>
      <c r="K248" s="287"/>
      <c r="L248" s="287"/>
      <c r="M248" s="287"/>
      <c r="N248" s="287"/>
      <c r="O248" s="287"/>
      <c r="P248" s="287"/>
      <c r="Q248" s="287"/>
      <c r="R248" s="287"/>
      <c r="S248" s="287"/>
      <c r="T248" s="287"/>
      <c r="U248" s="287"/>
      <c r="V248" s="287"/>
      <c r="W248" s="287"/>
      <c r="X248" s="287"/>
      <c r="Y248" s="287"/>
      <c r="Z248" s="287"/>
      <c r="AA248" s="287"/>
      <c r="AB248" s="287"/>
      <c r="AC248" s="287"/>
      <c r="AD248" s="287"/>
      <c r="AE248" s="287"/>
      <c r="AF248" s="287"/>
      <c r="AG248" s="287"/>
      <c r="AH248" s="287"/>
      <c r="AI248" s="287"/>
      <c r="AJ248" s="287"/>
      <c r="AK248" s="287"/>
      <c r="AL248" s="287"/>
      <c r="AM248" s="407"/>
      <c r="AN248" s="407"/>
      <c r="AO248" s="407"/>
      <c r="AP248" s="407"/>
      <c r="AQ248" s="407"/>
      <c r="AR248" s="407"/>
      <c r="AS248" s="407"/>
      <c r="AT248" s="407"/>
      <c r="AU248" s="407"/>
      <c r="AV248" s="407"/>
      <c r="AW248" s="407"/>
      <c r="AX248" s="407"/>
      <c r="AY248" s="407"/>
      <c r="AZ248" s="407"/>
      <c r="BA248" s="302"/>
    </row>
    <row r="249" spans="1:53" ht="15" hidden="1" outlineLevel="1">
      <c r="A249" s="496">
        <v>29</v>
      </c>
      <c r="B249" s="320" t="s">
        <v>19</v>
      </c>
      <c r="C249" s="287" t="s">
        <v>25</v>
      </c>
      <c r="D249" s="291"/>
      <c r="E249" s="291"/>
      <c r="F249" s="291"/>
      <c r="G249" s="291"/>
      <c r="H249" s="291"/>
      <c r="I249" s="291"/>
      <c r="J249" s="291"/>
      <c r="K249" s="291"/>
      <c r="L249" s="291"/>
      <c r="M249" s="291"/>
      <c r="N249" s="291"/>
      <c r="O249" s="291"/>
      <c r="P249" s="291"/>
      <c r="Q249" s="291"/>
      <c r="R249" s="291"/>
      <c r="S249" s="291"/>
      <c r="T249" s="291"/>
      <c r="U249" s="291">
        <v>0</v>
      </c>
      <c r="V249" s="291"/>
      <c r="W249" s="291"/>
      <c r="X249" s="291"/>
      <c r="Y249" s="291"/>
      <c r="Z249" s="291"/>
      <c r="AA249" s="291"/>
      <c r="AB249" s="291"/>
      <c r="AC249" s="291"/>
      <c r="AD249" s="291"/>
      <c r="AE249" s="291"/>
      <c r="AF249" s="291"/>
      <c r="AG249" s="291"/>
      <c r="AH249" s="291"/>
      <c r="AI249" s="291"/>
      <c r="AJ249" s="291"/>
      <c r="AK249" s="291"/>
      <c r="AL249" s="291"/>
      <c r="AM249" s="421"/>
      <c r="AN249" s="410"/>
      <c r="AO249" s="410"/>
      <c r="AP249" s="410"/>
      <c r="AQ249" s="410"/>
      <c r="AR249" s="410"/>
      <c r="AS249" s="410"/>
      <c r="AT249" s="410"/>
      <c r="AU249" s="410"/>
      <c r="AV249" s="410"/>
      <c r="AW249" s="410"/>
      <c r="AX249" s="410"/>
      <c r="AY249" s="410"/>
      <c r="AZ249" s="410"/>
      <c r="BA249" s="292">
        <f>SUM(AM249:AZ249)</f>
        <v>0</v>
      </c>
    </row>
    <row r="250" spans="1:53" ht="15" hidden="1" outlineLevel="1">
      <c r="B250" s="320" t="s">
        <v>243</v>
      </c>
      <c r="C250" s="287" t="s">
        <v>163</v>
      </c>
      <c r="D250" s="291"/>
      <c r="E250" s="291"/>
      <c r="F250" s="291"/>
      <c r="G250" s="291"/>
      <c r="H250" s="291"/>
      <c r="I250" s="291"/>
      <c r="J250" s="291"/>
      <c r="K250" s="291"/>
      <c r="L250" s="291"/>
      <c r="M250" s="291"/>
      <c r="N250" s="291"/>
      <c r="O250" s="291"/>
      <c r="P250" s="291"/>
      <c r="Q250" s="291"/>
      <c r="R250" s="291"/>
      <c r="S250" s="291"/>
      <c r="T250" s="291"/>
      <c r="U250" s="291">
        <f>U249</f>
        <v>0</v>
      </c>
      <c r="V250" s="291"/>
      <c r="W250" s="291"/>
      <c r="X250" s="291"/>
      <c r="Y250" s="291"/>
      <c r="Z250" s="291"/>
      <c r="AA250" s="291"/>
      <c r="AB250" s="291"/>
      <c r="AC250" s="291"/>
      <c r="AD250" s="291"/>
      <c r="AE250" s="291"/>
      <c r="AF250" s="291"/>
      <c r="AG250" s="291"/>
      <c r="AH250" s="291"/>
      <c r="AI250" s="291"/>
      <c r="AJ250" s="291"/>
      <c r="AK250" s="291"/>
      <c r="AL250" s="291"/>
      <c r="AM250" s="406">
        <f>AM249</f>
        <v>0</v>
      </c>
      <c r="AN250" s="406">
        <f t="shared" ref="AN250:AZ250" si="81">AN249</f>
        <v>0</v>
      </c>
      <c r="AO250" s="406">
        <f t="shared" si="81"/>
        <v>0</v>
      </c>
      <c r="AP250" s="406">
        <f t="shared" si="81"/>
        <v>0</v>
      </c>
      <c r="AQ250" s="406">
        <f t="shared" si="81"/>
        <v>0</v>
      </c>
      <c r="AR250" s="406">
        <f t="shared" si="81"/>
        <v>0</v>
      </c>
      <c r="AS250" s="406">
        <f t="shared" si="81"/>
        <v>0</v>
      </c>
      <c r="AT250" s="406">
        <f t="shared" si="81"/>
        <v>0</v>
      </c>
      <c r="AU250" s="406">
        <f t="shared" si="81"/>
        <v>0</v>
      </c>
      <c r="AV250" s="406">
        <f t="shared" si="81"/>
        <v>0</v>
      </c>
      <c r="AW250" s="406">
        <f t="shared" si="81"/>
        <v>0</v>
      </c>
      <c r="AX250" s="406">
        <f t="shared" si="81"/>
        <v>0</v>
      </c>
      <c r="AY250" s="406">
        <f t="shared" si="81"/>
        <v>0</v>
      </c>
      <c r="AZ250" s="406">
        <f t="shared" si="81"/>
        <v>0</v>
      </c>
      <c r="BA250" s="492"/>
    </row>
    <row r="251" spans="1:53" ht="15" hidden="1" outlineLevel="1">
      <c r="B251" s="320"/>
      <c r="C251" s="287"/>
      <c r="D251" s="287"/>
      <c r="E251" s="287"/>
      <c r="F251" s="287"/>
      <c r="G251" s="287"/>
      <c r="H251" s="287"/>
      <c r="I251" s="287"/>
      <c r="J251" s="287"/>
      <c r="K251" s="287"/>
      <c r="L251" s="287"/>
      <c r="M251" s="287"/>
      <c r="N251" s="287"/>
      <c r="O251" s="287"/>
      <c r="P251" s="287"/>
      <c r="Q251" s="287"/>
      <c r="R251" s="287"/>
      <c r="S251" s="287"/>
      <c r="T251" s="287"/>
      <c r="U251" s="287"/>
      <c r="V251" s="287"/>
      <c r="W251" s="287"/>
      <c r="X251" s="287"/>
      <c r="Y251" s="287"/>
      <c r="Z251" s="287"/>
      <c r="AA251" s="287"/>
      <c r="AB251" s="287"/>
      <c r="AC251" s="287"/>
      <c r="AD251" s="287"/>
      <c r="AE251" s="287"/>
      <c r="AF251" s="287"/>
      <c r="AG251" s="287"/>
      <c r="AH251" s="287"/>
      <c r="AI251" s="287"/>
      <c r="AJ251" s="287"/>
      <c r="AK251" s="287"/>
      <c r="AL251" s="287"/>
      <c r="AM251" s="418"/>
      <c r="AN251" s="418"/>
      <c r="AO251" s="418"/>
      <c r="AP251" s="418"/>
      <c r="AQ251" s="418"/>
      <c r="AR251" s="418"/>
      <c r="AS251" s="418"/>
      <c r="AT251" s="418"/>
      <c r="AU251" s="418"/>
      <c r="AV251" s="418"/>
      <c r="AW251" s="418"/>
      <c r="AX251" s="418"/>
      <c r="AY251" s="418"/>
      <c r="AZ251" s="418"/>
      <c r="BA251" s="309"/>
    </row>
    <row r="252" spans="1:53" s="279" customFormat="1" ht="15" hidden="1" outlineLevel="1">
      <c r="A252" s="496">
        <v>30</v>
      </c>
      <c r="B252" s="320" t="s">
        <v>486</v>
      </c>
      <c r="C252" s="287" t="s">
        <v>25</v>
      </c>
      <c r="D252" s="291"/>
      <c r="E252" s="291"/>
      <c r="F252" s="291"/>
      <c r="G252" s="291"/>
      <c r="H252" s="291"/>
      <c r="I252" s="291"/>
      <c r="J252" s="291"/>
      <c r="K252" s="291"/>
      <c r="L252" s="291"/>
      <c r="M252" s="291"/>
      <c r="N252" s="291"/>
      <c r="O252" s="291"/>
      <c r="P252" s="291"/>
      <c r="Q252" s="291"/>
      <c r="R252" s="291"/>
      <c r="S252" s="291"/>
      <c r="T252" s="291"/>
      <c r="U252" s="291">
        <v>0</v>
      </c>
      <c r="V252" s="291"/>
      <c r="W252" s="291"/>
      <c r="X252" s="291"/>
      <c r="Y252" s="291"/>
      <c r="Z252" s="291"/>
      <c r="AA252" s="291"/>
      <c r="AB252" s="291"/>
      <c r="AC252" s="291"/>
      <c r="AD252" s="291"/>
      <c r="AE252" s="291"/>
      <c r="AF252" s="291"/>
      <c r="AG252" s="291"/>
      <c r="AH252" s="291"/>
      <c r="AI252" s="291"/>
      <c r="AJ252" s="291"/>
      <c r="AK252" s="291"/>
      <c r="AL252" s="291"/>
      <c r="AM252" s="405"/>
      <c r="AN252" s="405"/>
      <c r="AO252" s="405"/>
      <c r="AP252" s="405"/>
      <c r="AQ252" s="405"/>
      <c r="AR252" s="405"/>
      <c r="AS252" s="405"/>
      <c r="AT252" s="405"/>
      <c r="AU252" s="405"/>
      <c r="AV252" s="405"/>
      <c r="AW252" s="405"/>
      <c r="AX252" s="405"/>
      <c r="AY252" s="405"/>
      <c r="AZ252" s="405"/>
      <c r="BA252" s="292">
        <f>SUM(AM252:AZ252)</f>
        <v>0</v>
      </c>
    </row>
    <row r="253" spans="1:53" s="279" customFormat="1" ht="15" hidden="1" outlineLevel="1">
      <c r="A253" s="496"/>
      <c r="B253" s="320" t="s">
        <v>243</v>
      </c>
      <c r="C253" s="287" t="s">
        <v>163</v>
      </c>
      <c r="D253" s="291"/>
      <c r="E253" s="291"/>
      <c r="F253" s="291"/>
      <c r="G253" s="291"/>
      <c r="H253" s="291"/>
      <c r="I253" s="291"/>
      <c r="J253" s="291"/>
      <c r="K253" s="291"/>
      <c r="L253" s="291"/>
      <c r="M253" s="291"/>
      <c r="N253" s="291"/>
      <c r="O253" s="291"/>
      <c r="P253" s="291"/>
      <c r="Q253" s="291"/>
      <c r="R253" s="291"/>
      <c r="S253" s="291"/>
      <c r="T253" s="291"/>
      <c r="U253" s="291">
        <f>U252</f>
        <v>0</v>
      </c>
      <c r="V253" s="291"/>
      <c r="W253" s="291"/>
      <c r="X253" s="291"/>
      <c r="Y253" s="291"/>
      <c r="Z253" s="291"/>
      <c r="AA253" s="291"/>
      <c r="AB253" s="291"/>
      <c r="AC253" s="291"/>
      <c r="AD253" s="291"/>
      <c r="AE253" s="291"/>
      <c r="AF253" s="291"/>
      <c r="AG253" s="291"/>
      <c r="AH253" s="291"/>
      <c r="AI253" s="291"/>
      <c r="AJ253" s="291"/>
      <c r="AK253" s="291"/>
      <c r="AL253" s="291"/>
      <c r="AM253" s="406">
        <f>AM252</f>
        <v>0</v>
      </c>
      <c r="AN253" s="406">
        <f t="shared" ref="AN253:AZ253" si="82">AN252</f>
        <v>0</v>
      </c>
      <c r="AO253" s="406">
        <f t="shared" si="82"/>
        <v>0</v>
      </c>
      <c r="AP253" s="406">
        <f t="shared" si="82"/>
        <v>0</v>
      </c>
      <c r="AQ253" s="406">
        <f t="shared" si="82"/>
        <v>0</v>
      </c>
      <c r="AR253" s="406">
        <f t="shared" si="82"/>
        <v>0</v>
      </c>
      <c r="AS253" s="406">
        <f t="shared" si="82"/>
        <v>0</v>
      </c>
      <c r="AT253" s="406">
        <f t="shared" si="82"/>
        <v>0</v>
      </c>
      <c r="AU253" s="406">
        <f t="shared" si="82"/>
        <v>0</v>
      </c>
      <c r="AV253" s="406">
        <f t="shared" si="82"/>
        <v>0</v>
      </c>
      <c r="AW253" s="406">
        <f t="shared" si="82"/>
        <v>0</v>
      </c>
      <c r="AX253" s="406">
        <f t="shared" si="82"/>
        <v>0</v>
      </c>
      <c r="AY253" s="406">
        <f t="shared" si="82"/>
        <v>0</v>
      </c>
      <c r="AZ253" s="406">
        <f t="shared" si="82"/>
        <v>0</v>
      </c>
      <c r="BA253" s="492"/>
    </row>
    <row r="254" spans="1:53" s="279" customFormat="1" ht="15" hidden="1" outlineLevel="1">
      <c r="A254" s="496"/>
      <c r="B254" s="320"/>
      <c r="C254" s="287"/>
      <c r="D254" s="287"/>
      <c r="E254" s="287"/>
      <c r="F254" s="287"/>
      <c r="G254" s="287"/>
      <c r="H254" s="287"/>
      <c r="I254" s="287"/>
      <c r="J254" s="287"/>
      <c r="K254" s="287"/>
      <c r="L254" s="287"/>
      <c r="M254" s="287"/>
      <c r="N254" s="287"/>
      <c r="O254" s="287"/>
      <c r="P254" s="287"/>
      <c r="Q254" s="287"/>
      <c r="R254" s="287"/>
      <c r="S254" s="287"/>
      <c r="T254" s="287"/>
      <c r="U254" s="287"/>
      <c r="V254" s="287"/>
      <c r="W254" s="287"/>
      <c r="X254" s="287"/>
      <c r="Y254" s="287"/>
      <c r="Z254" s="287"/>
      <c r="AA254" s="287"/>
      <c r="AB254" s="287"/>
      <c r="AC254" s="287"/>
      <c r="AD254" s="287"/>
      <c r="AE254" s="287"/>
      <c r="AF254" s="287"/>
      <c r="AG254" s="287"/>
      <c r="AH254" s="287"/>
      <c r="AI254" s="287"/>
      <c r="AJ254" s="287"/>
      <c r="AK254" s="287"/>
      <c r="AL254" s="287"/>
      <c r="AM254" s="407"/>
      <c r="AN254" s="407"/>
      <c r="AO254" s="407"/>
      <c r="AP254" s="407"/>
      <c r="AQ254" s="407"/>
      <c r="AR254" s="407"/>
      <c r="AS254" s="407"/>
      <c r="AT254" s="407"/>
      <c r="AU254" s="407"/>
      <c r="AV254" s="407"/>
      <c r="AW254" s="407"/>
      <c r="AX254" s="407"/>
      <c r="AY254" s="407"/>
      <c r="AZ254" s="407"/>
      <c r="BA254" s="309"/>
    </row>
    <row r="255" spans="1:53" s="279" customFormat="1" ht="15.75" hidden="1" outlineLevel="1">
      <c r="A255" s="496"/>
      <c r="B255" s="284" t="s">
        <v>487</v>
      </c>
      <c r="C255" s="287"/>
      <c r="D255" s="287"/>
      <c r="E255" s="287"/>
      <c r="F255" s="287"/>
      <c r="G255" s="287"/>
      <c r="H255" s="287"/>
      <c r="I255" s="287"/>
      <c r="J255" s="287"/>
      <c r="K255" s="287"/>
      <c r="L255" s="287"/>
      <c r="M255" s="287"/>
      <c r="N255" s="287"/>
      <c r="O255" s="287"/>
      <c r="P255" s="287"/>
      <c r="Q255" s="287"/>
      <c r="R255" s="287"/>
      <c r="S255" s="287"/>
      <c r="T255" s="287"/>
      <c r="U255" s="287"/>
      <c r="V255" s="287"/>
      <c r="W255" s="287"/>
      <c r="X255" s="287"/>
      <c r="Y255" s="287"/>
      <c r="Z255" s="287"/>
      <c r="AA255" s="287"/>
      <c r="AB255" s="287"/>
      <c r="AC255" s="287"/>
      <c r="AD255" s="287"/>
      <c r="AE255" s="287"/>
      <c r="AF255" s="287"/>
      <c r="AG255" s="287"/>
      <c r="AH255" s="287"/>
      <c r="AI255" s="287"/>
      <c r="AJ255" s="287"/>
      <c r="AK255" s="287"/>
      <c r="AL255" s="287"/>
      <c r="AM255" s="407"/>
      <c r="AN255" s="407"/>
      <c r="AO255" s="407"/>
      <c r="AP255" s="407"/>
      <c r="AQ255" s="407"/>
      <c r="AR255" s="407"/>
      <c r="AS255" s="407"/>
      <c r="AT255" s="407"/>
      <c r="AU255" s="407"/>
      <c r="AV255" s="407"/>
      <c r="AW255" s="407"/>
      <c r="AX255" s="407"/>
      <c r="AY255" s="407"/>
      <c r="AZ255" s="407"/>
      <c r="BA255" s="309"/>
    </row>
    <row r="256" spans="1:53" s="279" customFormat="1" ht="15" hidden="1" outlineLevel="1">
      <c r="A256" s="496">
        <v>31</v>
      </c>
      <c r="B256" s="320" t="s">
        <v>488</v>
      </c>
      <c r="C256" s="287" t="s">
        <v>25</v>
      </c>
      <c r="D256" s="291"/>
      <c r="E256" s="291"/>
      <c r="F256" s="291"/>
      <c r="G256" s="291"/>
      <c r="H256" s="291"/>
      <c r="I256" s="291"/>
      <c r="J256" s="291"/>
      <c r="K256" s="291"/>
      <c r="L256" s="291"/>
      <c r="M256" s="291"/>
      <c r="N256" s="291"/>
      <c r="O256" s="291"/>
      <c r="P256" s="291"/>
      <c r="Q256" s="291"/>
      <c r="R256" s="291"/>
      <c r="S256" s="291"/>
      <c r="T256" s="291"/>
      <c r="U256" s="291">
        <v>0</v>
      </c>
      <c r="V256" s="291"/>
      <c r="W256" s="291"/>
      <c r="X256" s="291"/>
      <c r="Y256" s="291"/>
      <c r="Z256" s="291"/>
      <c r="AA256" s="291"/>
      <c r="AB256" s="291"/>
      <c r="AC256" s="291"/>
      <c r="AD256" s="291"/>
      <c r="AE256" s="291"/>
      <c r="AF256" s="291"/>
      <c r="AG256" s="291"/>
      <c r="AH256" s="291"/>
      <c r="AI256" s="291"/>
      <c r="AJ256" s="291"/>
      <c r="AK256" s="291"/>
      <c r="AL256" s="291"/>
      <c r="AM256" s="405"/>
      <c r="AN256" s="405"/>
      <c r="AO256" s="405"/>
      <c r="AP256" s="405"/>
      <c r="AQ256" s="405"/>
      <c r="AR256" s="405"/>
      <c r="AS256" s="405"/>
      <c r="AT256" s="405"/>
      <c r="AU256" s="405"/>
      <c r="AV256" s="405"/>
      <c r="AW256" s="405"/>
      <c r="AX256" s="405"/>
      <c r="AY256" s="405"/>
      <c r="AZ256" s="405"/>
      <c r="BA256" s="292">
        <f>SUM(AM256:AZ256)</f>
        <v>0</v>
      </c>
    </row>
    <row r="257" spans="1:53" s="279" customFormat="1" ht="15" hidden="1" outlineLevel="1">
      <c r="A257" s="496"/>
      <c r="B257" s="320" t="s">
        <v>243</v>
      </c>
      <c r="C257" s="287" t="s">
        <v>163</v>
      </c>
      <c r="D257" s="291"/>
      <c r="E257" s="291"/>
      <c r="F257" s="291"/>
      <c r="G257" s="291"/>
      <c r="H257" s="291"/>
      <c r="I257" s="291"/>
      <c r="J257" s="291"/>
      <c r="K257" s="291"/>
      <c r="L257" s="291"/>
      <c r="M257" s="291"/>
      <c r="N257" s="291"/>
      <c r="O257" s="291"/>
      <c r="P257" s="291"/>
      <c r="Q257" s="291"/>
      <c r="R257" s="291"/>
      <c r="S257" s="291"/>
      <c r="T257" s="291"/>
      <c r="U257" s="291">
        <f>U256</f>
        <v>0</v>
      </c>
      <c r="V257" s="291"/>
      <c r="W257" s="291"/>
      <c r="X257" s="291"/>
      <c r="Y257" s="291"/>
      <c r="Z257" s="291"/>
      <c r="AA257" s="291"/>
      <c r="AB257" s="291"/>
      <c r="AC257" s="291"/>
      <c r="AD257" s="291"/>
      <c r="AE257" s="291"/>
      <c r="AF257" s="291"/>
      <c r="AG257" s="291"/>
      <c r="AH257" s="291"/>
      <c r="AI257" s="291"/>
      <c r="AJ257" s="291"/>
      <c r="AK257" s="291"/>
      <c r="AL257" s="291"/>
      <c r="AM257" s="406">
        <f>AM256</f>
        <v>0</v>
      </c>
      <c r="AN257" s="406">
        <f t="shared" ref="AN257:AZ257" si="83">AN256</f>
        <v>0</v>
      </c>
      <c r="AO257" s="406">
        <f t="shared" si="83"/>
        <v>0</v>
      </c>
      <c r="AP257" s="406">
        <f t="shared" si="83"/>
        <v>0</v>
      </c>
      <c r="AQ257" s="406">
        <f t="shared" si="83"/>
        <v>0</v>
      </c>
      <c r="AR257" s="406">
        <f t="shared" si="83"/>
        <v>0</v>
      </c>
      <c r="AS257" s="406">
        <f t="shared" si="83"/>
        <v>0</v>
      </c>
      <c r="AT257" s="406">
        <f t="shared" si="83"/>
        <v>0</v>
      </c>
      <c r="AU257" s="406">
        <f t="shared" si="83"/>
        <v>0</v>
      </c>
      <c r="AV257" s="406">
        <f t="shared" si="83"/>
        <v>0</v>
      </c>
      <c r="AW257" s="406">
        <f t="shared" si="83"/>
        <v>0</v>
      </c>
      <c r="AX257" s="406">
        <f t="shared" si="83"/>
        <v>0</v>
      </c>
      <c r="AY257" s="406">
        <f t="shared" si="83"/>
        <v>0</v>
      </c>
      <c r="AZ257" s="406">
        <f t="shared" si="83"/>
        <v>0</v>
      </c>
      <c r="BA257" s="492"/>
    </row>
    <row r="258" spans="1:53" s="279" customFormat="1" ht="15" hidden="1" outlineLevel="1">
      <c r="A258" s="496"/>
      <c r="B258" s="320"/>
      <c r="C258" s="287"/>
      <c r="D258" s="287"/>
      <c r="E258" s="287"/>
      <c r="F258" s="287"/>
      <c r="G258" s="287"/>
      <c r="H258" s="287"/>
      <c r="I258" s="287"/>
      <c r="J258" s="287"/>
      <c r="K258" s="287"/>
      <c r="L258" s="287"/>
      <c r="M258" s="287"/>
      <c r="N258" s="287"/>
      <c r="O258" s="287"/>
      <c r="P258" s="287"/>
      <c r="Q258" s="287"/>
      <c r="R258" s="287"/>
      <c r="S258" s="287"/>
      <c r="T258" s="287"/>
      <c r="U258" s="287"/>
      <c r="V258" s="287"/>
      <c r="W258" s="287"/>
      <c r="X258" s="287"/>
      <c r="Y258" s="287"/>
      <c r="Z258" s="287"/>
      <c r="AA258" s="287"/>
      <c r="AB258" s="287"/>
      <c r="AC258" s="287"/>
      <c r="AD258" s="287"/>
      <c r="AE258" s="287"/>
      <c r="AF258" s="287"/>
      <c r="AG258" s="287"/>
      <c r="AH258" s="287"/>
      <c r="AI258" s="287"/>
      <c r="AJ258" s="287"/>
      <c r="AK258" s="287"/>
      <c r="AL258" s="287"/>
      <c r="AM258" s="407"/>
      <c r="AN258" s="407"/>
      <c r="AO258" s="407"/>
      <c r="AP258" s="407"/>
      <c r="AQ258" s="407"/>
      <c r="AR258" s="407"/>
      <c r="AS258" s="407"/>
      <c r="AT258" s="407"/>
      <c r="AU258" s="407"/>
      <c r="AV258" s="407"/>
      <c r="AW258" s="407"/>
      <c r="AX258" s="407"/>
      <c r="AY258" s="407"/>
      <c r="AZ258" s="407"/>
      <c r="BA258" s="309"/>
    </row>
    <row r="259" spans="1:53" s="279" customFormat="1" ht="15" hidden="1" outlineLevel="1">
      <c r="A259" s="496">
        <v>32</v>
      </c>
      <c r="B259" s="320" t="s">
        <v>489</v>
      </c>
      <c r="C259" s="287" t="s">
        <v>25</v>
      </c>
      <c r="D259" s="291"/>
      <c r="E259" s="291"/>
      <c r="F259" s="291"/>
      <c r="G259" s="291"/>
      <c r="H259" s="291"/>
      <c r="I259" s="291"/>
      <c r="J259" s="291"/>
      <c r="K259" s="291"/>
      <c r="L259" s="291"/>
      <c r="M259" s="291"/>
      <c r="N259" s="291"/>
      <c r="O259" s="291"/>
      <c r="P259" s="291"/>
      <c r="Q259" s="291"/>
      <c r="R259" s="291"/>
      <c r="S259" s="291"/>
      <c r="T259" s="291"/>
      <c r="U259" s="291">
        <v>0</v>
      </c>
      <c r="V259" s="291"/>
      <c r="W259" s="291"/>
      <c r="X259" s="291"/>
      <c r="Y259" s="291"/>
      <c r="Z259" s="291"/>
      <c r="AA259" s="291"/>
      <c r="AB259" s="291"/>
      <c r="AC259" s="291"/>
      <c r="AD259" s="291"/>
      <c r="AE259" s="291"/>
      <c r="AF259" s="291"/>
      <c r="AG259" s="291"/>
      <c r="AH259" s="291"/>
      <c r="AI259" s="291"/>
      <c r="AJ259" s="291"/>
      <c r="AK259" s="291"/>
      <c r="AL259" s="291"/>
      <c r="AM259" s="405"/>
      <c r="AN259" s="405"/>
      <c r="AO259" s="405"/>
      <c r="AP259" s="405"/>
      <c r="AQ259" s="405"/>
      <c r="AR259" s="405"/>
      <c r="AS259" s="405"/>
      <c r="AT259" s="405"/>
      <c r="AU259" s="405"/>
      <c r="AV259" s="405"/>
      <c r="AW259" s="405"/>
      <c r="AX259" s="405"/>
      <c r="AY259" s="405"/>
      <c r="AZ259" s="405"/>
      <c r="BA259" s="292">
        <f>SUM(AM259:AZ259)</f>
        <v>0</v>
      </c>
    </row>
    <row r="260" spans="1:53" s="279" customFormat="1" ht="15" hidden="1" outlineLevel="1">
      <c r="A260" s="496"/>
      <c r="B260" s="320" t="s">
        <v>243</v>
      </c>
      <c r="C260" s="287" t="s">
        <v>163</v>
      </c>
      <c r="D260" s="291"/>
      <c r="E260" s="291"/>
      <c r="F260" s="291"/>
      <c r="G260" s="291"/>
      <c r="H260" s="291"/>
      <c r="I260" s="291"/>
      <c r="J260" s="291"/>
      <c r="K260" s="291"/>
      <c r="L260" s="291"/>
      <c r="M260" s="291"/>
      <c r="N260" s="291"/>
      <c r="O260" s="291"/>
      <c r="P260" s="291"/>
      <c r="Q260" s="291"/>
      <c r="R260" s="291"/>
      <c r="S260" s="291"/>
      <c r="T260" s="291"/>
      <c r="U260" s="291">
        <f>U259</f>
        <v>0</v>
      </c>
      <c r="V260" s="291"/>
      <c r="W260" s="291"/>
      <c r="X260" s="291"/>
      <c r="Y260" s="291"/>
      <c r="Z260" s="291"/>
      <c r="AA260" s="291"/>
      <c r="AB260" s="291"/>
      <c r="AC260" s="291"/>
      <c r="AD260" s="291"/>
      <c r="AE260" s="291"/>
      <c r="AF260" s="291"/>
      <c r="AG260" s="291"/>
      <c r="AH260" s="291"/>
      <c r="AI260" s="291"/>
      <c r="AJ260" s="291"/>
      <c r="AK260" s="291"/>
      <c r="AL260" s="291"/>
      <c r="AM260" s="406">
        <f>AM259</f>
        <v>0</v>
      </c>
      <c r="AN260" s="406">
        <f t="shared" ref="AN260:AZ260" si="84">AN259</f>
        <v>0</v>
      </c>
      <c r="AO260" s="406">
        <f t="shared" si="84"/>
        <v>0</v>
      </c>
      <c r="AP260" s="406">
        <f t="shared" si="84"/>
        <v>0</v>
      </c>
      <c r="AQ260" s="406">
        <f t="shared" si="84"/>
        <v>0</v>
      </c>
      <c r="AR260" s="406">
        <f t="shared" si="84"/>
        <v>0</v>
      </c>
      <c r="AS260" s="406">
        <f t="shared" si="84"/>
        <v>0</v>
      </c>
      <c r="AT260" s="406">
        <f t="shared" si="84"/>
        <v>0</v>
      </c>
      <c r="AU260" s="406">
        <f t="shared" si="84"/>
        <v>0</v>
      </c>
      <c r="AV260" s="406">
        <f t="shared" si="84"/>
        <v>0</v>
      </c>
      <c r="AW260" s="406">
        <f t="shared" si="84"/>
        <v>0</v>
      </c>
      <c r="AX260" s="406">
        <f t="shared" si="84"/>
        <v>0</v>
      </c>
      <c r="AY260" s="406">
        <f t="shared" si="84"/>
        <v>0</v>
      </c>
      <c r="AZ260" s="406">
        <f t="shared" si="84"/>
        <v>0</v>
      </c>
      <c r="BA260" s="492"/>
    </row>
    <row r="261" spans="1:53" s="279" customFormat="1" ht="15" hidden="1" outlineLevel="1">
      <c r="A261" s="496"/>
      <c r="B261" s="320"/>
      <c r="C261" s="287"/>
      <c r="D261" s="287"/>
      <c r="E261" s="287"/>
      <c r="F261" s="287"/>
      <c r="G261" s="287"/>
      <c r="H261" s="287"/>
      <c r="I261" s="287"/>
      <c r="J261" s="287"/>
      <c r="K261" s="287"/>
      <c r="L261" s="287"/>
      <c r="M261" s="287"/>
      <c r="N261" s="287"/>
      <c r="O261" s="287"/>
      <c r="P261" s="287"/>
      <c r="Q261" s="287"/>
      <c r="R261" s="287"/>
      <c r="S261" s="287"/>
      <c r="T261" s="287"/>
      <c r="U261" s="287"/>
      <c r="V261" s="287"/>
      <c r="W261" s="287"/>
      <c r="X261" s="287"/>
      <c r="Y261" s="287"/>
      <c r="Z261" s="287"/>
      <c r="AA261" s="287"/>
      <c r="AB261" s="287"/>
      <c r="AC261" s="287"/>
      <c r="AD261" s="287"/>
      <c r="AE261" s="287"/>
      <c r="AF261" s="287"/>
      <c r="AG261" s="287"/>
      <c r="AH261" s="287"/>
      <c r="AI261" s="287"/>
      <c r="AJ261" s="287"/>
      <c r="AK261" s="287"/>
      <c r="AL261" s="287"/>
      <c r="AM261" s="407"/>
      <c r="AN261" s="407"/>
      <c r="AO261" s="407"/>
      <c r="AP261" s="407"/>
      <c r="AQ261" s="407"/>
      <c r="AR261" s="407"/>
      <c r="AS261" s="407"/>
      <c r="AT261" s="407"/>
      <c r="AU261" s="407"/>
      <c r="AV261" s="407"/>
      <c r="AW261" s="407"/>
      <c r="AX261" s="407"/>
      <c r="AY261" s="407"/>
      <c r="AZ261" s="407"/>
      <c r="BA261" s="309"/>
    </row>
    <row r="262" spans="1:53" s="279" customFormat="1" ht="15" hidden="1" outlineLevel="1">
      <c r="A262" s="496">
        <v>33</v>
      </c>
      <c r="B262" s="320" t="s">
        <v>490</v>
      </c>
      <c r="C262" s="287" t="s">
        <v>25</v>
      </c>
      <c r="D262" s="291"/>
      <c r="E262" s="291"/>
      <c r="F262" s="291"/>
      <c r="G262" s="291"/>
      <c r="H262" s="291"/>
      <c r="I262" s="291"/>
      <c r="J262" s="291"/>
      <c r="K262" s="291"/>
      <c r="L262" s="291"/>
      <c r="M262" s="291"/>
      <c r="N262" s="291"/>
      <c r="O262" s="291"/>
      <c r="P262" s="291"/>
      <c r="Q262" s="291"/>
      <c r="R262" s="291"/>
      <c r="S262" s="291"/>
      <c r="T262" s="291"/>
      <c r="U262" s="291">
        <v>12</v>
      </c>
      <c r="V262" s="291"/>
      <c r="W262" s="291"/>
      <c r="X262" s="291"/>
      <c r="Y262" s="291"/>
      <c r="Z262" s="291"/>
      <c r="AA262" s="291"/>
      <c r="AB262" s="291"/>
      <c r="AC262" s="291"/>
      <c r="AD262" s="291"/>
      <c r="AE262" s="291"/>
      <c r="AF262" s="291"/>
      <c r="AG262" s="291"/>
      <c r="AH262" s="291"/>
      <c r="AI262" s="291"/>
      <c r="AJ262" s="291"/>
      <c r="AK262" s="291"/>
      <c r="AL262" s="291"/>
      <c r="AM262" s="405"/>
      <c r="AN262" s="405"/>
      <c r="AO262" s="405"/>
      <c r="AP262" s="405"/>
      <c r="AQ262" s="405"/>
      <c r="AR262" s="405"/>
      <c r="AS262" s="405"/>
      <c r="AT262" s="405"/>
      <c r="AU262" s="405"/>
      <c r="AV262" s="405"/>
      <c r="AW262" s="405"/>
      <c r="AX262" s="405"/>
      <c r="AY262" s="405"/>
      <c r="AZ262" s="405"/>
      <c r="BA262" s="292">
        <f>SUM(AM262:AZ262)</f>
        <v>0</v>
      </c>
    </row>
    <row r="263" spans="1:53" s="279" customFormat="1" ht="15" hidden="1" outlineLevel="1">
      <c r="A263" s="496"/>
      <c r="B263" s="320" t="s">
        <v>243</v>
      </c>
      <c r="C263" s="287" t="s">
        <v>163</v>
      </c>
      <c r="D263" s="291"/>
      <c r="E263" s="291"/>
      <c r="F263" s="291"/>
      <c r="G263" s="291"/>
      <c r="H263" s="291"/>
      <c r="I263" s="291"/>
      <c r="J263" s="291"/>
      <c r="K263" s="291"/>
      <c r="L263" s="291"/>
      <c r="M263" s="291"/>
      <c r="N263" s="291"/>
      <c r="O263" s="291"/>
      <c r="P263" s="291"/>
      <c r="Q263" s="291"/>
      <c r="R263" s="291"/>
      <c r="S263" s="291"/>
      <c r="T263" s="291"/>
      <c r="U263" s="291">
        <f>U262</f>
        <v>12</v>
      </c>
      <c r="V263" s="291"/>
      <c r="W263" s="291"/>
      <c r="X263" s="291"/>
      <c r="Y263" s="291"/>
      <c r="Z263" s="291"/>
      <c r="AA263" s="291"/>
      <c r="AB263" s="291"/>
      <c r="AC263" s="291"/>
      <c r="AD263" s="291"/>
      <c r="AE263" s="291"/>
      <c r="AF263" s="291"/>
      <c r="AG263" s="291"/>
      <c r="AH263" s="291"/>
      <c r="AI263" s="291"/>
      <c r="AJ263" s="291"/>
      <c r="AK263" s="291"/>
      <c r="AL263" s="291"/>
      <c r="AM263" s="406">
        <f>AM262</f>
        <v>0</v>
      </c>
      <c r="AN263" s="406">
        <f t="shared" ref="AN263:AZ263" si="85">AN262</f>
        <v>0</v>
      </c>
      <c r="AO263" s="406">
        <f t="shared" si="85"/>
        <v>0</v>
      </c>
      <c r="AP263" s="406">
        <f t="shared" si="85"/>
        <v>0</v>
      </c>
      <c r="AQ263" s="406">
        <f t="shared" si="85"/>
        <v>0</v>
      </c>
      <c r="AR263" s="406">
        <f t="shared" si="85"/>
        <v>0</v>
      </c>
      <c r="AS263" s="406">
        <f t="shared" si="85"/>
        <v>0</v>
      </c>
      <c r="AT263" s="406">
        <f t="shared" si="85"/>
        <v>0</v>
      </c>
      <c r="AU263" s="406">
        <f t="shared" si="85"/>
        <v>0</v>
      </c>
      <c r="AV263" s="406">
        <f t="shared" si="85"/>
        <v>0</v>
      </c>
      <c r="AW263" s="406">
        <f t="shared" si="85"/>
        <v>0</v>
      </c>
      <c r="AX263" s="406">
        <f t="shared" si="85"/>
        <v>0</v>
      </c>
      <c r="AY263" s="406">
        <f t="shared" si="85"/>
        <v>0</v>
      </c>
      <c r="AZ263" s="406">
        <f t="shared" si="85"/>
        <v>0</v>
      </c>
      <c r="BA263" s="492"/>
    </row>
    <row r="264" spans="1:53" ht="15" hidden="1" outlineLevel="1">
      <c r="B264" s="311"/>
      <c r="C264" s="321"/>
      <c r="D264" s="322"/>
      <c r="E264" s="322"/>
      <c r="F264" s="322"/>
      <c r="G264" s="322"/>
      <c r="H264" s="322"/>
      <c r="I264" s="322"/>
      <c r="J264" s="322"/>
      <c r="K264" s="322"/>
      <c r="L264" s="322"/>
      <c r="M264" s="322"/>
      <c r="N264" s="322"/>
      <c r="O264" s="322"/>
      <c r="P264" s="322"/>
      <c r="Q264" s="322"/>
      <c r="R264" s="322"/>
      <c r="S264" s="322"/>
      <c r="T264" s="322"/>
      <c r="U264" s="322"/>
      <c r="V264" s="322"/>
      <c r="W264" s="322"/>
      <c r="X264" s="322"/>
      <c r="Y264" s="322"/>
      <c r="Z264" s="322"/>
      <c r="AA264" s="322"/>
      <c r="AB264" s="322"/>
      <c r="AC264" s="322"/>
      <c r="AD264" s="322"/>
      <c r="AE264" s="322"/>
      <c r="AF264" s="287"/>
      <c r="AG264" s="287"/>
      <c r="AH264" s="287"/>
      <c r="AI264" s="287"/>
      <c r="AJ264" s="287"/>
      <c r="AK264" s="287"/>
      <c r="AL264" s="287"/>
      <c r="AM264" s="297"/>
      <c r="AN264" s="297"/>
      <c r="AO264" s="297"/>
      <c r="AP264" s="297"/>
      <c r="AQ264" s="297"/>
      <c r="AR264" s="297"/>
      <c r="AS264" s="297"/>
      <c r="AT264" s="297"/>
      <c r="AU264" s="297"/>
      <c r="AV264" s="297"/>
      <c r="AW264" s="297"/>
      <c r="AX264" s="297"/>
      <c r="AY264" s="297"/>
      <c r="AZ264" s="297"/>
      <c r="BA264" s="302"/>
    </row>
    <row r="265" spans="1:53" ht="15.75" collapsed="1">
      <c r="B265" s="323" t="s">
        <v>244</v>
      </c>
      <c r="C265" s="325"/>
      <c r="D265" s="325">
        <f>SUM(D160:D263)</f>
        <v>0</v>
      </c>
      <c r="E265" s="325"/>
      <c r="F265" s="325"/>
      <c r="G265" s="325"/>
      <c r="H265" s="325"/>
      <c r="I265" s="325"/>
      <c r="J265" s="325"/>
      <c r="K265" s="325"/>
      <c r="L265" s="325"/>
      <c r="M265" s="325"/>
      <c r="N265" s="325"/>
      <c r="O265" s="325"/>
      <c r="P265" s="325"/>
      <c r="Q265" s="325"/>
      <c r="R265" s="325"/>
      <c r="S265" s="325"/>
      <c r="T265" s="325"/>
      <c r="U265" s="325"/>
      <c r="V265" s="325">
        <f>SUM(V160:V263)</f>
        <v>0</v>
      </c>
      <c r="W265" s="325"/>
      <c r="X265" s="325"/>
      <c r="Y265" s="325"/>
      <c r="Z265" s="325"/>
      <c r="AA265" s="325"/>
      <c r="AB265" s="325"/>
      <c r="AC265" s="325"/>
      <c r="AD265" s="325"/>
      <c r="AE265" s="325"/>
      <c r="AF265" s="325"/>
      <c r="AG265" s="325"/>
      <c r="AH265" s="325"/>
      <c r="AI265" s="325"/>
      <c r="AJ265" s="325"/>
      <c r="AK265" s="325"/>
      <c r="AL265" s="325"/>
      <c r="AM265" s="325">
        <f>IF(AM159="kWh",SUMPRODUCT(D160:D263,AM160:AM263))</f>
        <v>0</v>
      </c>
      <c r="AN265" s="325">
        <f>IF(AN159="kWh",SUMPRODUCT(D160:D263,AN160:AN263))</f>
        <v>0</v>
      </c>
      <c r="AO265" s="325">
        <f>IF(AO159="kW",SUMPRODUCT(U160:U263,V160:V263,AO160:AO263),SUMPRODUCT(D160:D263,AO160:AO263))</f>
        <v>0</v>
      </c>
      <c r="AP265" s="325">
        <f>IF(AP159="kW",SUMPRODUCT(U160:U263,V160:V263,AP160:AP263),SUMPRODUCT(D160:D263,AP160:AP263))</f>
        <v>0</v>
      </c>
      <c r="AQ265" s="325">
        <f>IF(AQ159="kW",SUMPRODUCT(U160:U263,V160:V263,AQ160:AQ263),SUMPRODUCT(D160:D263,AQ160:AQ263))</f>
        <v>0</v>
      </c>
      <c r="AR265" s="325">
        <f>IF(AR159="kW",SUMPRODUCT(U160:U263,V160:V263,AR160:AR263),SUMPRODUCT(D160:D263,AR160:AR263))</f>
        <v>0</v>
      </c>
      <c r="AS265" s="325">
        <f>IF(AS159="kW",SUMPRODUCT(U160:U263,V160:V263,AS160:AS263),SUMPRODUCT(D160:D263,AS160:AS263))</f>
        <v>0</v>
      </c>
      <c r="AT265" s="325">
        <f>IF(AT159="kW",SUMPRODUCT(U160:U263,V160:V263,AT160:AT263),SUMPRODUCT(D160:D263,AT160:AT263))</f>
        <v>0</v>
      </c>
      <c r="AU265" s="325">
        <f>IF(AU159="kW",SUMPRODUCT(U160:U263,V160:V263,AU160:AU263),SUMPRODUCT(D160:D263,AU160:AU263))</f>
        <v>0</v>
      </c>
      <c r="AV265" s="325">
        <f>IF(AV159="kW",SUMPRODUCT(U160:U263,V160:V263,AV160:AV263),SUMPRODUCT(D160:D263,AV160:AV263))</f>
        <v>0</v>
      </c>
      <c r="AW265" s="325">
        <f>IF(AW159="kW",SUMPRODUCT(U160:U263,V160:V263,AW160:AW263),SUMPRODUCT(D160:D263,AW160:AW263))</f>
        <v>0</v>
      </c>
      <c r="AX265" s="325">
        <f>IF(AX159="kW",SUMPRODUCT(U160:U263,V160:V263,AX160:AX263),SUMPRODUCT(D160:D263,AX160:AX263))</f>
        <v>0</v>
      </c>
      <c r="AY265" s="325">
        <f>IF(AY159="kW",SUMPRODUCT(U160:U263,V160:V263,AY160:AY263),SUMPRODUCT(D160:D263,AY160:AY263))</f>
        <v>0</v>
      </c>
      <c r="AZ265" s="325">
        <f>IF(AZ159="kW",SUMPRODUCT(U160:U263,V160:V263,AZ160:AZ263),SUMPRODUCT(D160:D263,AZ160:AZ263))</f>
        <v>0</v>
      </c>
      <c r="BA265" s="326"/>
    </row>
    <row r="266" spans="1:53" ht="15.75">
      <c r="B266" s="327" t="s">
        <v>245</v>
      </c>
      <c r="C266" s="324"/>
      <c r="D266" s="324"/>
      <c r="E266" s="324"/>
      <c r="F266" s="324"/>
      <c r="G266" s="324"/>
      <c r="H266" s="324"/>
      <c r="I266" s="324"/>
      <c r="J266" s="324"/>
      <c r="K266" s="324"/>
      <c r="L266" s="324"/>
      <c r="M266" s="324"/>
      <c r="N266" s="324"/>
      <c r="O266" s="324"/>
      <c r="P266" s="324"/>
      <c r="Q266" s="324"/>
      <c r="R266" s="324"/>
      <c r="S266" s="324"/>
      <c r="T266" s="324"/>
      <c r="U266" s="324"/>
      <c r="V266" s="324"/>
      <c r="W266" s="324"/>
      <c r="X266" s="324"/>
      <c r="Y266" s="324"/>
      <c r="Z266" s="324"/>
      <c r="AA266" s="324"/>
      <c r="AB266" s="324"/>
      <c r="AC266" s="324"/>
      <c r="AD266" s="324"/>
      <c r="AE266" s="324"/>
      <c r="AF266" s="324"/>
      <c r="AG266" s="324"/>
      <c r="AH266" s="324"/>
      <c r="AI266" s="324"/>
      <c r="AJ266" s="324"/>
      <c r="AK266" s="324"/>
      <c r="AL266" s="324"/>
      <c r="AM266" s="324">
        <f>HLOOKUP(AM158,'2. LRAMVA Threshold'!$B$42:$Q$53,4,FALSE)</f>
        <v>0</v>
      </c>
      <c r="AN266" s="324">
        <f>HLOOKUP(AN158,'2. LRAMVA Threshold'!$B$42:$Q$53,4,FALSE)</f>
        <v>0</v>
      </c>
      <c r="AO266" s="324">
        <f>HLOOKUP(AO158,'2. LRAMVA Threshold'!$B$42:$Q$53,4,FALSE)</f>
        <v>0</v>
      </c>
      <c r="AP266" s="324">
        <f>HLOOKUP(AP158,'2. LRAMVA Threshold'!$B$42:$Q$53,4,FALSE)</f>
        <v>0</v>
      </c>
      <c r="AQ266" s="324">
        <f>HLOOKUP(AQ158,'2. LRAMVA Threshold'!$B$42:$Q$53,4,FALSE)</f>
        <v>0</v>
      </c>
      <c r="AR266" s="324">
        <f>HLOOKUP(AR158,'2. LRAMVA Threshold'!$B$42:$Q$53,4,FALSE)</f>
        <v>0</v>
      </c>
      <c r="AS266" s="324">
        <f>HLOOKUP(AS158,'2. LRAMVA Threshold'!$B$42:$Q$53,4,FALSE)</f>
        <v>0</v>
      </c>
      <c r="AT266" s="324">
        <f>HLOOKUP(AT158,'2. LRAMVA Threshold'!$B$42:$Q$53,4,FALSE)</f>
        <v>0</v>
      </c>
      <c r="AU266" s="324">
        <f>HLOOKUP(AU158,'2. LRAMVA Threshold'!$B$42:$Q$53,4,FALSE)</f>
        <v>0</v>
      </c>
      <c r="AV266" s="324">
        <f>HLOOKUP(AV158,'2. LRAMVA Threshold'!$B$42:$Q$53,4,FALSE)</f>
        <v>0</v>
      </c>
      <c r="AW266" s="324">
        <f>HLOOKUP(AW158,'2. LRAMVA Threshold'!$B$42:$Q$53,4,FALSE)</f>
        <v>0</v>
      </c>
      <c r="AX266" s="324">
        <f>HLOOKUP(AX158,'2. LRAMVA Threshold'!$B$42:$Q$53,4,FALSE)</f>
        <v>0</v>
      </c>
      <c r="AY266" s="324">
        <f>HLOOKUP(AY158,'2. LRAMVA Threshold'!$B$42:$Q$53,4,FALSE)</f>
        <v>0</v>
      </c>
      <c r="AZ266" s="324">
        <f>HLOOKUP(AZ158,'2. LRAMVA Threshold'!$B$42:$Q$53,4,FALSE)</f>
        <v>0</v>
      </c>
      <c r="BA266" s="328"/>
    </row>
    <row r="267" spans="1:53" ht="15">
      <c r="B267" s="320"/>
      <c r="C267" s="329"/>
      <c r="D267" s="330"/>
      <c r="E267" s="330"/>
      <c r="F267" s="330"/>
      <c r="G267" s="330"/>
      <c r="H267" s="330"/>
      <c r="I267" s="330"/>
      <c r="J267" s="330"/>
      <c r="K267" s="330"/>
      <c r="L267" s="330"/>
      <c r="M267" s="330"/>
      <c r="N267" s="330"/>
      <c r="O267" s="330"/>
      <c r="P267" s="330"/>
      <c r="Q267" s="330"/>
      <c r="R267" s="330"/>
      <c r="S267" s="330"/>
      <c r="T267" s="330"/>
      <c r="U267" s="330"/>
      <c r="V267" s="331"/>
      <c r="W267" s="330"/>
      <c r="X267" s="330"/>
      <c r="Y267" s="330"/>
      <c r="Z267" s="332"/>
      <c r="AA267" s="332"/>
      <c r="AB267" s="332"/>
      <c r="AC267" s="332"/>
      <c r="AD267" s="330"/>
      <c r="AE267" s="330"/>
      <c r="AF267" s="330"/>
      <c r="AG267" s="330"/>
      <c r="AH267" s="330"/>
      <c r="AI267" s="330"/>
      <c r="AJ267" s="330"/>
      <c r="AK267" s="330"/>
      <c r="AL267" s="330"/>
      <c r="AM267" s="296"/>
      <c r="AN267" s="296"/>
      <c r="AO267" s="296"/>
      <c r="AP267" s="296"/>
      <c r="AQ267" s="296"/>
      <c r="AR267" s="296"/>
      <c r="AS267" s="296"/>
      <c r="AT267" s="296"/>
      <c r="AU267" s="296"/>
      <c r="AV267" s="296"/>
      <c r="AW267" s="296"/>
      <c r="AX267" s="296"/>
      <c r="AY267" s="296"/>
      <c r="AZ267" s="296"/>
      <c r="BA267" s="333"/>
    </row>
    <row r="268" spans="1:53" ht="15">
      <c r="B268" s="320" t="s">
        <v>165</v>
      </c>
      <c r="C268" s="334"/>
      <c r="D268" s="334"/>
      <c r="E268" s="371"/>
      <c r="F268" s="371"/>
      <c r="G268" s="371"/>
      <c r="H268" s="371"/>
      <c r="I268" s="371"/>
      <c r="J268" s="371"/>
      <c r="K268" s="371"/>
      <c r="L268" s="371"/>
      <c r="M268" s="371"/>
      <c r="N268" s="371"/>
      <c r="O268" s="371"/>
      <c r="P268" s="371"/>
      <c r="Q268" s="371"/>
      <c r="R268" s="371"/>
      <c r="S268" s="371"/>
      <c r="T268" s="371"/>
      <c r="U268" s="371"/>
      <c r="V268" s="287"/>
      <c r="W268" s="336"/>
      <c r="X268" s="336"/>
      <c r="Y268" s="336"/>
      <c r="Z268" s="335"/>
      <c r="AA268" s="335"/>
      <c r="AB268" s="335"/>
      <c r="AC268" s="335"/>
      <c r="AD268" s="336"/>
      <c r="AE268" s="336"/>
      <c r="AF268" s="336"/>
      <c r="AG268" s="336"/>
      <c r="AH268" s="336"/>
      <c r="AI268" s="336"/>
      <c r="AJ268" s="336"/>
      <c r="AK268" s="336"/>
      <c r="AL268" s="336"/>
      <c r="AM268" s="802">
        <f>HLOOKUP(AM$20,'3.  Distribution Rates'!$C$122:$P$133,4,FALSE)</f>
        <v>0</v>
      </c>
      <c r="AN268" s="802">
        <f>HLOOKUP(AN$20,'3.  Distribution Rates'!$C$122:$P$133,4,FALSE)</f>
        <v>0</v>
      </c>
      <c r="AO268" s="337">
        <f>HLOOKUP(AO$20,'3.  Distribution Rates'!$C$122:$P$133,4,FALSE)</f>
        <v>0</v>
      </c>
      <c r="AP268" s="337">
        <f>HLOOKUP(AP$20,'3.  Distribution Rates'!$C$122:$P$133,4,FALSE)</f>
        <v>0</v>
      </c>
      <c r="AQ268" s="337">
        <f>HLOOKUP(AQ$20,'3.  Distribution Rates'!$C$122:$P$133,4,FALSE)</f>
        <v>0</v>
      </c>
      <c r="AR268" s="337">
        <f>HLOOKUP(AR$20,'3.  Distribution Rates'!$C$122:$P$133,4,FALSE)</f>
        <v>0</v>
      </c>
      <c r="AS268" s="337">
        <f>HLOOKUP(AS$20,'3.  Distribution Rates'!$C$122:$P$133,4,FALSE)</f>
        <v>0</v>
      </c>
      <c r="AT268" s="337">
        <f>HLOOKUP(AT$20,'3.  Distribution Rates'!$C$122:$P$133,4,FALSE)</f>
        <v>0</v>
      </c>
      <c r="AU268" s="337">
        <f>HLOOKUP(AU$20,'3.  Distribution Rates'!$C$122:$P$133,4,FALSE)</f>
        <v>0</v>
      </c>
      <c r="AV268" s="337">
        <f>HLOOKUP(AV$20,'3.  Distribution Rates'!$C$122:$P$133,4,FALSE)</f>
        <v>0</v>
      </c>
      <c r="AW268" s="337">
        <f>HLOOKUP(AW$20,'3.  Distribution Rates'!$C$122:$P$133,4,FALSE)</f>
        <v>0</v>
      </c>
      <c r="AX268" s="337">
        <f>HLOOKUP(AX$20,'3.  Distribution Rates'!$C$122:$P$133,4,FALSE)</f>
        <v>0</v>
      </c>
      <c r="AY268" s="337">
        <f>HLOOKUP(AY$20,'3.  Distribution Rates'!$C$122:$P$133,4,FALSE)</f>
        <v>0</v>
      </c>
      <c r="AZ268" s="337">
        <f>HLOOKUP(AZ$20,'3.  Distribution Rates'!$C$122:$P$133,4,FALSE)</f>
        <v>0</v>
      </c>
      <c r="BA268" s="372"/>
    </row>
    <row r="269" spans="1:53" ht="15">
      <c r="B269" s="290" t="s">
        <v>154</v>
      </c>
      <c r="C269" s="341"/>
      <c r="D269" s="305"/>
      <c r="E269" s="275"/>
      <c r="F269" s="275"/>
      <c r="G269" s="275"/>
      <c r="H269" s="275"/>
      <c r="I269" s="275"/>
      <c r="J269" s="275"/>
      <c r="K269" s="275"/>
      <c r="L269" s="275"/>
      <c r="M269" s="275"/>
      <c r="N269" s="275"/>
      <c r="O269" s="275"/>
      <c r="P269" s="275"/>
      <c r="Q269" s="275"/>
      <c r="R269" s="275"/>
      <c r="S269" s="275"/>
      <c r="T269" s="275"/>
      <c r="U269" s="275"/>
      <c r="V269" s="287"/>
      <c r="W269" s="275"/>
      <c r="X269" s="275"/>
      <c r="Y269" s="275"/>
      <c r="Z269" s="305"/>
      <c r="AA269" s="305"/>
      <c r="AB269" s="305"/>
      <c r="AC269" s="305"/>
      <c r="AD269" s="275"/>
      <c r="AE269" s="275"/>
      <c r="AF269" s="275"/>
      <c r="AG269" s="275"/>
      <c r="AH269" s="275"/>
      <c r="AI269" s="275"/>
      <c r="AJ269" s="275"/>
      <c r="AK269" s="275"/>
      <c r="AL269" s="275"/>
      <c r="AM269" s="373">
        <f>AM135*AM268</f>
        <v>0</v>
      </c>
      <c r="AN269" s="373">
        <f>AN135*AN268</f>
        <v>0</v>
      </c>
      <c r="AO269" s="373">
        <f t="shared" ref="AO269:AZ269" si="86">AO135*AO268</f>
        <v>0</v>
      </c>
      <c r="AP269" s="373">
        <f t="shared" si="86"/>
        <v>0</v>
      </c>
      <c r="AQ269" s="373">
        <f t="shared" si="86"/>
        <v>0</v>
      </c>
      <c r="AR269" s="373">
        <f t="shared" si="86"/>
        <v>0</v>
      </c>
      <c r="AS269" s="373">
        <f t="shared" si="86"/>
        <v>0</v>
      </c>
      <c r="AT269" s="373">
        <f t="shared" si="86"/>
        <v>0</v>
      </c>
      <c r="AU269" s="373">
        <f t="shared" si="86"/>
        <v>0</v>
      </c>
      <c r="AV269" s="373">
        <f t="shared" si="86"/>
        <v>0</v>
      </c>
      <c r="AW269" s="373">
        <f t="shared" si="86"/>
        <v>0</v>
      </c>
      <c r="AX269" s="373">
        <f t="shared" si="86"/>
        <v>0</v>
      </c>
      <c r="AY269" s="373">
        <f t="shared" si="86"/>
        <v>0</v>
      </c>
      <c r="AZ269" s="373">
        <f t="shared" si="86"/>
        <v>0</v>
      </c>
      <c r="BA269" s="613">
        <f>SUM(AM269:AZ269)</f>
        <v>0</v>
      </c>
    </row>
    <row r="270" spans="1:53" ht="15">
      <c r="B270" s="290" t="s">
        <v>155</v>
      </c>
      <c r="C270" s="341"/>
      <c r="D270" s="305"/>
      <c r="E270" s="275"/>
      <c r="F270" s="275"/>
      <c r="G270" s="275"/>
      <c r="H270" s="275"/>
      <c r="I270" s="275"/>
      <c r="J270" s="275"/>
      <c r="K270" s="275"/>
      <c r="L270" s="275"/>
      <c r="M270" s="275"/>
      <c r="N270" s="275"/>
      <c r="O270" s="275"/>
      <c r="P270" s="275"/>
      <c r="Q270" s="275"/>
      <c r="R270" s="275"/>
      <c r="S270" s="275"/>
      <c r="T270" s="275"/>
      <c r="U270" s="275"/>
      <c r="V270" s="287"/>
      <c r="W270" s="275"/>
      <c r="X270" s="275"/>
      <c r="Y270" s="275"/>
      <c r="Z270" s="305"/>
      <c r="AA270" s="305"/>
      <c r="AB270" s="305"/>
      <c r="AC270" s="305"/>
      <c r="AD270" s="275"/>
      <c r="AE270" s="275"/>
      <c r="AF270" s="275"/>
      <c r="AG270" s="275"/>
      <c r="AH270" s="275"/>
      <c r="AI270" s="275"/>
      <c r="AJ270" s="275"/>
      <c r="AK270" s="275"/>
      <c r="AL270" s="275"/>
      <c r="AM270" s="373">
        <f t="shared" ref="AM270:AZ270" si="87">AM265*AM268</f>
        <v>0</v>
      </c>
      <c r="AN270" s="373">
        <f t="shared" si="87"/>
        <v>0</v>
      </c>
      <c r="AO270" s="374">
        <f t="shared" si="87"/>
        <v>0</v>
      </c>
      <c r="AP270" s="373">
        <f t="shared" si="87"/>
        <v>0</v>
      </c>
      <c r="AQ270" s="373">
        <f t="shared" si="87"/>
        <v>0</v>
      </c>
      <c r="AR270" s="374">
        <f t="shared" si="87"/>
        <v>0</v>
      </c>
      <c r="AS270" s="373">
        <f t="shared" si="87"/>
        <v>0</v>
      </c>
      <c r="AT270" s="373">
        <f t="shared" si="87"/>
        <v>0</v>
      </c>
      <c r="AU270" s="374">
        <f t="shared" si="87"/>
        <v>0</v>
      </c>
      <c r="AV270" s="373">
        <f t="shared" si="87"/>
        <v>0</v>
      </c>
      <c r="AW270" s="373">
        <f t="shared" si="87"/>
        <v>0</v>
      </c>
      <c r="AX270" s="374">
        <f t="shared" si="87"/>
        <v>0</v>
      </c>
      <c r="AY270" s="373">
        <f t="shared" si="87"/>
        <v>0</v>
      </c>
      <c r="AZ270" s="373">
        <f t="shared" si="87"/>
        <v>0</v>
      </c>
      <c r="BA270" s="613">
        <f>SUM(AM270:AZ270)</f>
        <v>0</v>
      </c>
    </row>
    <row r="271" spans="1:53" s="375" customFormat="1" ht="15.75">
      <c r="A271" s="498"/>
      <c r="B271" s="345" t="s">
        <v>253</v>
      </c>
      <c r="C271" s="341"/>
      <c r="D271" s="332"/>
      <c r="E271" s="330"/>
      <c r="F271" s="330"/>
      <c r="G271" s="330"/>
      <c r="H271" s="330"/>
      <c r="I271" s="330"/>
      <c r="J271" s="330"/>
      <c r="K271" s="330"/>
      <c r="L271" s="330"/>
      <c r="M271" s="330"/>
      <c r="N271" s="330"/>
      <c r="O271" s="330"/>
      <c r="P271" s="330"/>
      <c r="Q271" s="330"/>
      <c r="R271" s="330"/>
      <c r="S271" s="330"/>
      <c r="T271" s="330"/>
      <c r="U271" s="330"/>
      <c r="V271" s="296"/>
      <c r="W271" s="330"/>
      <c r="X271" s="330"/>
      <c r="Y271" s="330"/>
      <c r="Z271" s="332"/>
      <c r="AA271" s="332"/>
      <c r="AB271" s="332"/>
      <c r="AC271" s="332"/>
      <c r="AD271" s="330"/>
      <c r="AE271" s="330"/>
      <c r="AF271" s="330"/>
      <c r="AG271" s="330"/>
      <c r="AH271" s="330"/>
      <c r="AI271" s="330"/>
      <c r="AJ271" s="330"/>
      <c r="AK271" s="330"/>
      <c r="AL271" s="330"/>
      <c r="AM271" s="342">
        <f>SUM(AM269:AM270)</f>
        <v>0</v>
      </c>
      <c r="AN271" s="342">
        <f t="shared" ref="AN271:AS271" si="88">SUM(AN269:AN270)</f>
        <v>0</v>
      </c>
      <c r="AO271" s="342">
        <f t="shared" si="88"/>
        <v>0</v>
      </c>
      <c r="AP271" s="342">
        <f t="shared" si="88"/>
        <v>0</v>
      </c>
      <c r="AQ271" s="342">
        <f t="shared" si="88"/>
        <v>0</v>
      </c>
      <c r="AR271" s="342">
        <f t="shared" si="88"/>
        <v>0</v>
      </c>
      <c r="AS271" s="342">
        <f t="shared" si="88"/>
        <v>0</v>
      </c>
      <c r="AT271" s="342">
        <f t="shared" ref="AT271:AZ271" si="89">SUM(AT269:AT270)</f>
        <v>0</v>
      </c>
      <c r="AU271" s="342">
        <f t="shared" si="89"/>
        <v>0</v>
      </c>
      <c r="AV271" s="342">
        <f t="shared" si="89"/>
        <v>0</v>
      </c>
      <c r="AW271" s="342">
        <f t="shared" si="89"/>
        <v>0</v>
      </c>
      <c r="AX271" s="342">
        <f t="shared" si="89"/>
        <v>0</v>
      </c>
      <c r="AY271" s="342">
        <f t="shared" si="89"/>
        <v>0</v>
      </c>
      <c r="AZ271" s="342">
        <f t="shared" si="89"/>
        <v>0</v>
      </c>
      <c r="BA271" s="402">
        <f>SUM(BA269:BA270)</f>
        <v>0</v>
      </c>
    </row>
    <row r="272" spans="1:53" s="375" customFormat="1" ht="15.75">
      <c r="A272" s="498"/>
      <c r="B272" s="345" t="s">
        <v>246</v>
      </c>
      <c r="C272" s="341"/>
      <c r="D272" s="346"/>
      <c r="E272" s="330"/>
      <c r="F272" s="330"/>
      <c r="G272" s="330"/>
      <c r="H272" s="330"/>
      <c r="I272" s="330"/>
      <c r="J272" s="330"/>
      <c r="K272" s="330"/>
      <c r="L272" s="330"/>
      <c r="M272" s="330"/>
      <c r="N272" s="330"/>
      <c r="O272" s="330"/>
      <c r="P272" s="330"/>
      <c r="Q272" s="330"/>
      <c r="R272" s="330"/>
      <c r="S272" s="330"/>
      <c r="T272" s="330"/>
      <c r="U272" s="330"/>
      <c r="V272" s="296"/>
      <c r="W272" s="330"/>
      <c r="X272" s="330"/>
      <c r="Y272" s="330"/>
      <c r="Z272" s="332"/>
      <c r="AA272" s="332"/>
      <c r="AB272" s="332"/>
      <c r="AC272" s="332"/>
      <c r="AD272" s="330"/>
      <c r="AE272" s="330"/>
      <c r="AF272" s="330"/>
      <c r="AG272" s="330"/>
      <c r="AH272" s="330"/>
      <c r="AI272" s="330"/>
      <c r="AJ272" s="330"/>
      <c r="AK272" s="330"/>
      <c r="AL272" s="330"/>
      <c r="AM272" s="343">
        <f t="shared" ref="AM272:AS272" si="90">AM266*AM268</f>
        <v>0</v>
      </c>
      <c r="AN272" s="343">
        <f t="shared" si="90"/>
        <v>0</v>
      </c>
      <c r="AO272" s="343">
        <f t="shared" si="90"/>
        <v>0</v>
      </c>
      <c r="AP272" s="343">
        <f t="shared" si="90"/>
        <v>0</v>
      </c>
      <c r="AQ272" s="343">
        <f t="shared" si="90"/>
        <v>0</v>
      </c>
      <c r="AR272" s="343">
        <f t="shared" si="90"/>
        <v>0</v>
      </c>
      <c r="AS272" s="343">
        <f t="shared" si="90"/>
        <v>0</v>
      </c>
      <c r="AT272" s="343">
        <f t="shared" ref="AT272:AZ272" si="91">AT266*AT268</f>
        <v>0</v>
      </c>
      <c r="AU272" s="343">
        <f t="shared" si="91"/>
        <v>0</v>
      </c>
      <c r="AV272" s="343">
        <f t="shared" si="91"/>
        <v>0</v>
      </c>
      <c r="AW272" s="343">
        <f t="shared" si="91"/>
        <v>0</v>
      </c>
      <c r="AX272" s="343">
        <f t="shared" si="91"/>
        <v>0</v>
      </c>
      <c r="AY272" s="343">
        <f t="shared" si="91"/>
        <v>0</v>
      </c>
      <c r="AZ272" s="343">
        <f t="shared" si="91"/>
        <v>0</v>
      </c>
      <c r="BA272" s="402">
        <f>SUM(AM272:AZ272)</f>
        <v>0</v>
      </c>
    </row>
    <row r="273" spans="1:55" s="375" customFormat="1" ht="15.75">
      <c r="A273" s="498"/>
      <c r="B273" s="345" t="s">
        <v>254</v>
      </c>
      <c r="C273" s="341"/>
      <c r="D273" s="346"/>
      <c r="E273" s="330"/>
      <c r="F273" s="330"/>
      <c r="G273" s="330"/>
      <c r="H273" s="330"/>
      <c r="I273" s="330"/>
      <c r="J273" s="330"/>
      <c r="K273" s="330"/>
      <c r="L273" s="330"/>
      <c r="M273" s="330"/>
      <c r="N273" s="330"/>
      <c r="O273" s="330"/>
      <c r="P273" s="330"/>
      <c r="Q273" s="330"/>
      <c r="R273" s="330"/>
      <c r="S273" s="330"/>
      <c r="T273" s="330"/>
      <c r="U273" s="330"/>
      <c r="V273" s="296"/>
      <c r="W273" s="330"/>
      <c r="X273" s="330"/>
      <c r="Y273" s="330"/>
      <c r="Z273" s="346"/>
      <c r="AA273" s="346"/>
      <c r="AB273" s="346"/>
      <c r="AC273" s="346"/>
      <c r="AD273" s="330"/>
      <c r="AE273" s="330"/>
      <c r="AF273" s="330"/>
      <c r="AG273" s="330"/>
      <c r="AH273" s="330"/>
      <c r="AI273" s="330"/>
      <c r="AJ273" s="330"/>
      <c r="AK273" s="330"/>
      <c r="AL273" s="330"/>
      <c r="BA273" s="402">
        <f>BA271-BA272</f>
        <v>0</v>
      </c>
    </row>
    <row r="274" spans="1:55" ht="15">
      <c r="B274" s="320"/>
      <c r="C274" s="346"/>
      <c r="D274" s="346"/>
      <c r="E274" s="330"/>
      <c r="F274" s="330"/>
      <c r="G274" s="330"/>
      <c r="H274" s="330"/>
      <c r="I274" s="330"/>
      <c r="J274" s="330"/>
      <c r="K274" s="330"/>
      <c r="L274" s="330"/>
      <c r="M274" s="330"/>
      <c r="N274" s="330"/>
      <c r="O274" s="330"/>
      <c r="P274" s="330"/>
      <c r="Q274" s="330"/>
      <c r="R274" s="330"/>
      <c r="S274" s="330"/>
      <c r="T274" s="330"/>
      <c r="U274" s="330"/>
      <c r="V274" s="296"/>
      <c r="W274" s="330"/>
      <c r="X274" s="330"/>
      <c r="Y274" s="330"/>
      <c r="Z274" s="346"/>
      <c r="AA274" s="341"/>
      <c r="AB274" s="346"/>
      <c r="AC274" s="346"/>
      <c r="AD274" s="330"/>
      <c r="AE274" s="330"/>
      <c r="AF274" s="330"/>
      <c r="AG274" s="330"/>
      <c r="AH274" s="330"/>
      <c r="AI274" s="330"/>
      <c r="AJ274" s="330"/>
      <c r="AK274" s="330"/>
      <c r="AL274" s="330"/>
      <c r="BA274" s="344"/>
    </row>
    <row r="275" spans="1:55" ht="15">
      <c r="B275" s="290" t="s">
        <v>70</v>
      </c>
      <c r="C275" s="352"/>
      <c r="D275" s="275"/>
      <c r="E275" s="275"/>
      <c r="F275" s="275"/>
      <c r="G275" s="275"/>
      <c r="H275" s="275"/>
      <c r="I275" s="275"/>
      <c r="J275" s="275"/>
      <c r="K275" s="275"/>
      <c r="L275" s="275"/>
      <c r="M275" s="275"/>
      <c r="N275" s="275"/>
      <c r="O275" s="275"/>
      <c r="P275" s="275"/>
      <c r="Q275" s="275"/>
      <c r="R275" s="275"/>
      <c r="S275" s="275"/>
      <c r="T275" s="275"/>
      <c r="U275" s="275"/>
      <c r="V275" s="353"/>
      <c r="W275" s="275"/>
      <c r="X275" s="275"/>
      <c r="Y275" s="275"/>
      <c r="Z275" s="300"/>
      <c r="AA275" s="305"/>
      <c r="AB275" s="305"/>
      <c r="AC275" s="275"/>
      <c r="AD275" s="275"/>
      <c r="AE275" s="305"/>
      <c r="AF275" s="305"/>
      <c r="AG275" s="305"/>
      <c r="AH275" s="305"/>
      <c r="AI275" s="305"/>
      <c r="AJ275" s="305"/>
      <c r="AK275" s="305"/>
      <c r="AL275" s="305"/>
      <c r="AM275" s="287">
        <f>SUMPRODUCT($E$160:$E$263,AM160:AM263)</f>
        <v>0</v>
      </c>
      <c r="AN275" s="287">
        <f>SUMPRODUCT($E$160:$E$263,AN160:AN263)</f>
        <v>0</v>
      </c>
      <c r="AO275" s="287">
        <f>IF(AO159="kW",SUMPRODUCT(U160:U263,W160:W263,AO160:AO263),SUMPRODUCT(E160:E263,AO160:AO263))</f>
        <v>0</v>
      </c>
      <c r="AP275" s="287">
        <f>IF(AP159="kW",SUMPRODUCT(U160:U263,W160:W263,AP160:AP263),SUMPRODUCT(E160:E263,AP160:AP263))</f>
        <v>0</v>
      </c>
      <c r="AQ275" s="287">
        <f>IF(AQ159="kW",SUMPRODUCT(U160:U263,W160:W263,AQ160:AQ263),SUMPRODUCT(E160:E263,AQ160:AQ263))</f>
        <v>0</v>
      </c>
      <c r="AR275" s="287">
        <f>IF(AR159="kW",SUMPRODUCT(U160:U263,W160:W263,AR160:AR263),SUMPRODUCT(E160:E263, AR160:AR263))</f>
        <v>0</v>
      </c>
      <c r="AS275" s="287">
        <f>IF(AS159="kW",SUMPRODUCT(U160:U263,W160:W263,AS160:AS263),SUMPRODUCT(E160:E263,AS160:AS263))</f>
        <v>0</v>
      </c>
      <c r="AT275" s="287">
        <f>IF(AT159="kW",SUMPRODUCT(U160:U263,W160:W263,AT160:AT263),SUMPRODUCT(E160:E263,AT160:AT263))</f>
        <v>0</v>
      </c>
      <c r="AU275" s="287">
        <f>IF(AU159="kW",SUMPRODUCT(U160:U263,W160:W263,AU160:AU263),SUMPRODUCT(E160:E263,AU160:AU263))</f>
        <v>0</v>
      </c>
      <c r="AV275" s="287">
        <f>IF(AV159="kW",SUMPRODUCT(U160:U263,W160:W263,AV160:AV263),SUMPRODUCT(E160:E263,AV160:AV263))</f>
        <v>0</v>
      </c>
      <c r="AW275" s="287">
        <f>IF(AW159="kW",SUMPRODUCT(U160:U263,W160:W263,AW160:AW263),SUMPRODUCT(E160:E263,AW160:AW263))</f>
        <v>0</v>
      </c>
      <c r="AX275" s="287">
        <f>IF(AX159="kW",SUMPRODUCT(U160:U263,W160:W263,AX160:AX263),SUMPRODUCT(E160:E263,AX160:AX263))</f>
        <v>0</v>
      </c>
      <c r="AY275" s="287">
        <f>IF(AY159="kW",SUMPRODUCT(U160:U263,W160:W263,AY160:AY263),SUMPRODUCT(E160:E263,AY160:AY263))</f>
        <v>0</v>
      </c>
      <c r="AZ275" s="287">
        <f>IF(AZ159="kW",SUMPRODUCT(U160:U263,W160:W263,AZ160:AZ263),SUMPRODUCT(E160:E263,AZ160:AZ263))</f>
        <v>0</v>
      </c>
      <c r="BA275" s="344"/>
      <c r="BC275" s="279"/>
    </row>
    <row r="276" spans="1:55" ht="15">
      <c r="B276" s="290" t="s">
        <v>71</v>
      </c>
      <c r="C276" s="352"/>
      <c r="D276" s="275"/>
      <c r="E276" s="275"/>
      <c r="F276" s="275"/>
      <c r="G276" s="275"/>
      <c r="H276" s="275"/>
      <c r="I276" s="275"/>
      <c r="J276" s="275"/>
      <c r="K276" s="275"/>
      <c r="L276" s="275"/>
      <c r="M276" s="275"/>
      <c r="N276" s="275"/>
      <c r="O276" s="275"/>
      <c r="P276" s="275"/>
      <c r="Q276" s="275"/>
      <c r="R276" s="275"/>
      <c r="S276" s="275"/>
      <c r="T276" s="275"/>
      <c r="U276" s="275"/>
      <c r="V276" s="353"/>
      <c r="W276" s="275"/>
      <c r="X276" s="275"/>
      <c r="Y276" s="275"/>
      <c r="Z276" s="300"/>
      <c r="AA276" s="305"/>
      <c r="AB276" s="305"/>
      <c r="AC276" s="275"/>
      <c r="AD276" s="275"/>
      <c r="AE276" s="305"/>
      <c r="AF276" s="305"/>
      <c r="AG276" s="305"/>
      <c r="AH276" s="305"/>
      <c r="AI276" s="305"/>
      <c r="AJ276" s="305"/>
      <c r="AK276" s="305"/>
      <c r="AL276" s="305"/>
      <c r="AM276" s="287">
        <f>SUMPRODUCT($F$160:$F$263,AM160:AM263)</f>
        <v>0</v>
      </c>
      <c r="AN276" s="287">
        <f>SUMPRODUCT($F$160:$F$263,AN160:AN263)</f>
        <v>0</v>
      </c>
      <c r="AO276" s="287">
        <f>IF(AO159="kW",SUMPRODUCT(U160:U263,X160:X263,AO160:AO263),SUMPRODUCT(F160:F263,AO160:AO263))</f>
        <v>0</v>
      </c>
      <c r="AP276" s="287">
        <f>IF(AP159="kW",SUMPRODUCT(U160:U263,X160:X263,AP160:AP263),SUMPRODUCT(F160:F263,AP160:AP263))</f>
        <v>0</v>
      </c>
      <c r="AQ276" s="287">
        <f>IF(AQ159="kW",SUMPRODUCT(U160:U263,X160:X263,AQ160:AQ263),SUMPRODUCT(F160:F263, AQ160:AQ263))</f>
        <v>0</v>
      </c>
      <c r="AR276" s="287">
        <f>IF(AR159="kW",SUMPRODUCT(U160:U263,X160:X263,AR160:AR263),SUMPRODUCT(F160:F263, AR160:AR263))</f>
        <v>0</v>
      </c>
      <c r="AS276" s="287">
        <f>IF(AS159="kW",SUMPRODUCT(U160:U263,X160:X263,AS160:AS263),SUMPRODUCT(F160:F263,AS160:AS263))</f>
        <v>0</v>
      </c>
      <c r="AT276" s="287">
        <f>IF(AT159="kW",SUMPRODUCT(U160:U263,X160:X263,AT160:AT263),SUMPRODUCT(F160:F263,AT160:AT263))</f>
        <v>0</v>
      </c>
      <c r="AU276" s="287">
        <f>IF(AU159="kW",SUMPRODUCT(U160:U263,X160:X263,AU160:AU263),SUMPRODUCT(F160:F263,AU160:AU263))</f>
        <v>0</v>
      </c>
      <c r="AV276" s="287">
        <f>IF(AV159="kW",SUMPRODUCT(U160:U263,X160:X263,AV160:AV263),SUMPRODUCT(F160:F263,AV160:AV263))</f>
        <v>0</v>
      </c>
      <c r="AW276" s="287">
        <f>IF(AW159="kW",SUMPRODUCT(U160:U263,X160:X263,AW160:AW263),SUMPRODUCT(F160:F263,AW160:AW263))</f>
        <v>0</v>
      </c>
      <c r="AX276" s="287">
        <f>IF(AX159="kW",SUMPRODUCT(U160:U263,X160:X263,AX160:AX263),SUMPRODUCT(F160:F263,AX160:AX263))</f>
        <v>0</v>
      </c>
      <c r="AY276" s="287">
        <f>IF(AY159="kW",SUMPRODUCT(U160:U263,X160:X263,AY160:AY263),SUMPRODUCT(F160:F263,AY160:AY263))</f>
        <v>0</v>
      </c>
      <c r="AZ276" s="287">
        <f>IF(AZ159="kW",SUMPRODUCT(U160:U263,X160:X263,AZ160:AZ263),SUMPRODUCT(F160:F263,AZ160:AZ263))</f>
        <v>0</v>
      </c>
      <c r="BA276" s="333"/>
    </row>
    <row r="277" spans="1:55" ht="15">
      <c r="B277" s="320" t="s">
        <v>189</v>
      </c>
      <c r="C277" s="352"/>
      <c r="D277" s="275"/>
      <c r="E277" s="275"/>
      <c r="F277" s="275"/>
      <c r="G277" s="275"/>
      <c r="H277" s="275"/>
      <c r="I277" s="275"/>
      <c r="J277" s="275"/>
      <c r="K277" s="275"/>
      <c r="L277" s="275"/>
      <c r="M277" s="275"/>
      <c r="N277" s="275"/>
      <c r="O277" s="275"/>
      <c r="P277" s="275"/>
      <c r="Q277" s="275"/>
      <c r="R277" s="275"/>
      <c r="S277" s="275"/>
      <c r="T277" s="275"/>
      <c r="U277" s="275"/>
      <c r="V277" s="353"/>
      <c r="W277" s="275"/>
      <c r="X277" s="275"/>
      <c r="Y277" s="275"/>
      <c r="Z277" s="300"/>
      <c r="AA277" s="305"/>
      <c r="AB277" s="305"/>
      <c r="AC277" s="275"/>
      <c r="AD277" s="275"/>
      <c r="AE277" s="305"/>
      <c r="AF277" s="305"/>
      <c r="AG277" s="305"/>
      <c r="AH277" s="305"/>
      <c r="AI277" s="305"/>
      <c r="AJ277" s="305"/>
      <c r="AK277" s="305"/>
      <c r="AL277" s="305"/>
      <c r="AM277" s="287">
        <f>SUMPRODUCT($G$160:$G$263,AM160:AM263)</f>
        <v>0</v>
      </c>
      <c r="AN277" s="287">
        <f>SUMPRODUCT($G$160:$G$263,AN160:AN263)</f>
        <v>0</v>
      </c>
      <c r="AO277" s="287">
        <f>IF(AO159="kW",SUMPRODUCT(U160:U263,Y160:Y263,AO160:AO263),SUMPRODUCT(G160:G263,AO160:AO263))</f>
        <v>0</v>
      </c>
      <c r="AP277" s="287">
        <f>IF(AP159="kW",SUMPRODUCT(U160:U263,Y160:Y263,AP160:AP263),SUMPRODUCT(G160:G263,AP160:AP263))</f>
        <v>0</v>
      </c>
      <c r="AQ277" s="287">
        <f>IF(AQ159="kW",SUMPRODUCT(U160:U263,Y160:Y263,AQ160:AQ263),SUMPRODUCT(G160:G263, AQ160:AQ263))</f>
        <v>0</v>
      </c>
      <c r="AR277" s="287">
        <f>IF(AR159="kW",SUMPRODUCT(U160:U263,Y160:Y263,AR160:AR263),SUMPRODUCT(G160:G263, AR160:AR263))</f>
        <v>0</v>
      </c>
      <c r="AS277" s="287">
        <f>IF(AS159="kW",SUMPRODUCT(U160:U263,Y160:Y263,AS160:AS263),SUMPRODUCT(G160:G263,AS160:AS263))</f>
        <v>0</v>
      </c>
      <c r="AT277" s="287">
        <f>IF(AT159="kW",SUMPRODUCT(U160:U263,Y160:Y263,AT160:AT263),SUMPRODUCT(G160:G263,AT160:AT263))</f>
        <v>0</v>
      </c>
      <c r="AU277" s="287">
        <f>IF(AU159="kW",SUMPRODUCT(U160:U263,Y160:Y263,AU160:AU263),SUMPRODUCT(G160:G263,AU160:AU263))</f>
        <v>0</v>
      </c>
      <c r="AV277" s="287">
        <f>IF(AV159="kW",SUMPRODUCT(U160:U263,Y160:Y263,AV160:AV263),SUMPRODUCT(G160:G263,AV160:AV263))</f>
        <v>0</v>
      </c>
      <c r="AW277" s="287">
        <f>IF(AW159="kW",SUMPRODUCT(U160:U263,Y160:Y263,AW160:AW263),SUMPRODUCT(G160:G263,AW160:AW263))</f>
        <v>0</v>
      </c>
      <c r="AX277" s="287">
        <f>IF(AX159="kW",SUMPRODUCT(U160:U263,Y160:Y263,AX160:AX263),SUMPRODUCT(G160:G263,AX160:AX263))</f>
        <v>0</v>
      </c>
      <c r="AY277" s="287">
        <f>IF(AY159="kW",SUMPRODUCT(U160:U263,Y160:Y263,AY160:AY263),SUMPRODUCT(G160:G263,AY160:AY263))</f>
        <v>0</v>
      </c>
      <c r="AZ277" s="287">
        <f>IF(AZ159="kW",SUMPRODUCT(U160:U263,Y160:Y263,AZ160:AZ263),SUMPRODUCT(G160:G263,AZ160:AZ263))</f>
        <v>0</v>
      </c>
      <c r="BA277" s="333"/>
    </row>
    <row r="278" spans="1:55" ht="15">
      <c r="B278" s="320" t="s">
        <v>190</v>
      </c>
      <c r="C278" s="352"/>
      <c r="D278" s="275"/>
      <c r="E278" s="275"/>
      <c r="F278" s="275"/>
      <c r="G278" s="275"/>
      <c r="H278" s="275"/>
      <c r="I278" s="275"/>
      <c r="J278" s="275"/>
      <c r="K278" s="275"/>
      <c r="L278" s="275"/>
      <c r="M278" s="275"/>
      <c r="N278" s="275"/>
      <c r="O278" s="275"/>
      <c r="P278" s="275"/>
      <c r="Q278" s="275"/>
      <c r="R278" s="275"/>
      <c r="S278" s="275"/>
      <c r="T278" s="275"/>
      <c r="U278" s="275"/>
      <c r="V278" s="353"/>
      <c r="W278" s="275"/>
      <c r="X278" s="275"/>
      <c r="Y278" s="275"/>
      <c r="Z278" s="300"/>
      <c r="AA278" s="305"/>
      <c r="AB278" s="305"/>
      <c r="AC278" s="275"/>
      <c r="AD278" s="275"/>
      <c r="AE278" s="305"/>
      <c r="AF278" s="305"/>
      <c r="AG278" s="305"/>
      <c r="AH278" s="305"/>
      <c r="AI278" s="305"/>
      <c r="AJ278" s="305"/>
      <c r="AK278" s="305"/>
      <c r="AL278" s="305"/>
      <c r="AM278" s="287">
        <f>SUMPRODUCT($H$160:$H$263,AM160:AM263)</f>
        <v>0</v>
      </c>
      <c r="AN278" s="287">
        <f>SUMPRODUCT($H$160:$H$263,AN160:AN263)</f>
        <v>0</v>
      </c>
      <c r="AO278" s="287">
        <f>IF(AO159="kW",SUMPRODUCT(U160:U263,Z160:Z263,AO160:AO263),SUMPRODUCT(H160:H263,AO160:AO263))</f>
        <v>0</v>
      </c>
      <c r="AP278" s="287">
        <f>IF(AP159="kW",SUMPRODUCT(U160:U263,Z160:Z263,AP160:AP263),SUMPRODUCT(H160:H263,AP160:AP263))</f>
        <v>0</v>
      </c>
      <c r="AQ278" s="287">
        <f>IF(AQ159="kW",SUMPRODUCT(U160:U263,Z160:Z263,AQ160:AQ263),SUMPRODUCT(H160:H263, AQ160:AQ263))</f>
        <v>0</v>
      </c>
      <c r="AR278" s="287">
        <f>IF(AR159="kW",SUMPRODUCT(U160:U263,Z160:Z263,AR160:AR263),SUMPRODUCT(H160:H263, AR160:AR263))</f>
        <v>0</v>
      </c>
      <c r="AS278" s="287">
        <f>IF(AS159="kW",SUMPRODUCT(U160:U263,Z160:Z263,AS160:AS263),SUMPRODUCT(H160:H263,AS160:AS263))</f>
        <v>0</v>
      </c>
      <c r="AT278" s="287">
        <f>IF(AT159="kW",SUMPRODUCT(U160:U263,Z160:Z263,AT160:AT263),SUMPRODUCT(H160:H263,AT160:AT263))</f>
        <v>0</v>
      </c>
      <c r="AU278" s="287">
        <f>IF(AU159="kW",SUMPRODUCT(U160:U263,Z160:Z263,AU160:AU263),SUMPRODUCT(H160:H263,AU160:AU263))</f>
        <v>0</v>
      </c>
      <c r="AV278" s="287">
        <f>IF(AV159="kW",SUMPRODUCT(U160:U263,Z160:Z263,AV160:AV263),SUMPRODUCT(H160:H263,AV160:AV263))</f>
        <v>0</v>
      </c>
      <c r="AW278" s="287">
        <f>IF(AW159="kW",SUMPRODUCT(U160:U263,Z160:Z263,AW160:AW263),SUMPRODUCT(H160:H263,AW160:AW263))</f>
        <v>0</v>
      </c>
      <c r="AX278" s="287">
        <f>IF(AX159="kW",SUMPRODUCT(U160:U263,Z160:Z263,AX160:AX263),SUMPRODUCT(H160:H263,AX160:AX263))</f>
        <v>0</v>
      </c>
      <c r="AY278" s="287">
        <f>IF(AY159="kW",SUMPRODUCT(U160:U263,Z160:Z263,AY160:AY263),SUMPRODUCT(H160:H263,AY160:AY263))</f>
        <v>0</v>
      </c>
      <c r="AZ278" s="287">
        <f>IF(AZ159="kW",SUMPRODUCT(U160:U263,Z160:Z263,AZ160:AZ263),SUMPRODUCT(H160:H263,AZ160:AZ263))</f>
        <v>0</v>
      </c>
      <c r="BA278" s="333"/>
    </row>
    <row r="279" spans="1:55" ht="15">
      <c r="B279" s="320" t="s">
        <v>191</v>
      </c>
      <c r="C279" s="352"/>
      <c r="D279" s="275"/>
      <c r="E279" s="275"/>
      <c r="F279" s="275"/>
      <c r="G279" s="275"/>
      <c r="H279" s="275"/>
      <c r="I279" s="275"/>
      <c r="J279" s="275"/>
      <c r="K279" s="275"/>
      <c r="L279" s="275"/>
      <c r="M279" s="275"/>
      <c r="N279" s="275"/>
      <c r="O279" s="275"/>
      <c r="P279" s="275"/>
      <c r="Q279" s="275"/>
      <c r="R279" s="275"/>
      <c r="S279" s="275"/>
      <c r="T279" s="275"/>
      <c r="U279" s="275"/>
      <c r="V279" s="353"/>
      <c r="W279" s="275"/>
      <c r="X279" s="275"/>
      <c r="Y279" s="275"/>
      <c r="Z279" s="300"/>
      <c r="AA279" s="305"/>
      <c r="AB279" s="305"/>
      <c r="AC279" s="275"/>
      <c r="AD279" s="275"/>
      <c r="AE279" s="305"/>
      <c r="AF279" s="305"/>
      <c r="AG279" s="305"/>
      <c r="AH279" s="305"/>
      <c r="AI279" s="305"/>
      <c r="AJ279" s="305"/>
      <c r="AK279" s="305"/>
      <c r="AL279" s="305"/>
      <c r="AM279" s="287">
        <f>SUMPRODUCT($I$160:$I$263,AM160:AM263)</f>
        <v>0</v>
      </c>
      <c r="AN279" s="287">
        <f>SUMPRODUCT($I$160:$I$263,AN160:AN263)</f>
        <v>0</v>
      </c>
      <c r="AO279" s="287">
        <f>IF(AO159="kW",SUMPRODUCT(U160:U263,AA160:AA263,AO160:AO263),SUMPRODUCT(I160:I263,AO160:AO263))</f>
        <v>0</v>
      </c>
      <c r="AP279" s="287">
        <f>IF(AP159="kW",SUMPRODUCT(U160:U263,AA160:AA263,AP160:AP263),SUMPRODUCT(I160:I263,AP160:AP263))</f>
        <v>0</v>
      </c>
      <c r="AQ279" s="287">
        <f>IF(AQ159="kW",SUMPRODUCT(U160:U263,AA160:AA263,AQ160:AQ263),SUMPRODUCT(I160:I263, AQ160:AQ263))</f>
        <v>0</v>
      </c>
      <c r="AR279" s="287">
        <f>IF(AR159="kW",SUMPRODUCT(U160:U263,AA160:AA263,AR160:AR263),SUMPRODUCT(I160:I263, AR160:AR263))</f>
        <v>0</v>
      </c>
      <c r="AS279" s="287">
        <f>IF(AS159="kW",SUMPRODUCT(U160:U263,AA160:AA263,AS160:AS263),SUMPRODUCT(I160:I263,AS160:AS263))</f>
        <v>0</v>
      </c>
      <c r="AT279" s="287">
        <f>IF(AT159="kW",SUMPRODUCT(U160:U263,AA160:AA263,AT160:AT263),SUMPRODUCT(I160:I263,AT160:AT263))</f>
        <v>0</v>
      </c>
      <c r="AU279" s="287">
        <f>IF(AU159="kW",SUMPRODUCT(U160:U263,AA160:AA263,AU160:AU263),SUMPRODUCT(I160:I263,AU160:AU263))</f>
        <v>0</v>
      </c>
      <c r="AV279" s="287">
        <f>IF(AV159="kW",SUMPRODUCT(U160:U263,AA160:AA263,AV160:AV263),SUMPRODUCT(I160:I263,AV160:AV263))</f>
        <v>0</v>
      </c>
      <c r="AW279" s="287">
        <f>IF(AW159="kW",SUMPRODUCT(U160:U263,AA160:AA263,AW160:AW263),SUMPRODUCT(I160:I263,AW160:AW263))</f>
        <v>0</v>
      </c>
      <c r="AX279" s="287">
        <f>IF(AX159="kW",SUMPRODUCT(U160:U263,AA160:AA263,AX160:AX263),SUMPRODUCT(I160:I263,AX160:AX263))</f>
        <v>0</v>
      </c>
      <c r="AY279" s="287">
        <f>IF(AY159="kW",SUMPRODUCT(U160:U263,AA160:AA263,AY160:AY263),SUMPRODUCT(I160:I263,AY160:AY263))</f>
        <v>0</v>
      </c>
      <c r="AZ279" s="287">
        <f>IF(AZ159="kW",SUMPRODUCT(U160:U263,AA160:AA263,AZ160:AZ263),SUMPRODUCT(I160:I263,AZ160:AZ263))</f>
        <v>0</v>
      </c>
      <c r="BA279" s="333"/>
    </row>
    <row r="280" spans="1:55" ht="15">
      <c r="B280" s="320" t="s">
        <v>192</v>
      </c>
      <c r="C280" s="352"/>
      <c r="D280" s="305"/>
      <c r="E280" s="305"/>
      <c r="F280" s="305"/>
      <c r="G280" s="305"/>
      <c r="H280" s="305"/>
      <c r="I280" s="305"/>
      <c r="J280" s="305"/>
      <c r="K280" s="305"/>
      <c r="L280" s="305"/>
      <c r="M280" s="305"/>
      <c r="N280" s="305"/>
      <c r="O280" s="305"/>
      <c r="P280" s="305"/>
      <c r="Q280" s="305"/>
      <c r="R280" s="305"/>
      <c r="S280" s="305"/>
      <c r="T280" s="305"/>
      <c r="U280" s="305"/>
      <c r="V280" s="353"/>
      <c r="W280" s="305"/>
      <c r="X280" s="305"/>
      <c r="Y280" s="305"/>
      <c r="Z280" s="300"/>
      <c r="AA280" s="305"/>
      <c r="AB280" s="305"/>
      <c r="AC280" s="305"/>
      <c r="AD280" s="305"/>
      <c r="AE280" s="305"/>
      <c r="AF280" s="305"/>
      <c r="AG280" s="305"/>
      <c r="AH280" s="305"/>
      <c r="AI280" s="305"/>
      <c r="AJ280" s="305"/>
      <c r="AK280" s="305"/>
      <c r="AL280" s="305"/>
      <c r="AM280" s="287">
        <f>SUMPRODUCT($J$160:$J$263,AM160:AM263)</f>
        <v>0</v>
      </c>
      <c r="AN280" s="287">
        <f>SUMPRODUCT($J$160:$J$263,AN160:AN263)</f>
        <v>0</v>
      </c>
      <c r="AO280" s="287">
        <f>IF(AO159="kW",SUMPRODUCT(U160:U263,AB160:AB263,AO160:AO263),SUMPRODUCT(J160:J263,AO160:AO263))</f>
        <v>0</v>
      </c>
      <c r="AP280" s="287">
        <f>IF(AP159="kW",SUMPRODUCT(U160:U263,AB160:AB263,AP160:AP263),SUMPRODUCT(J160:J263,AP160:AP263))</f>
        <v>0</v>
      </c>
      <c r="AQ280" s="287">
        <f>IF(AQ159="kW",SUMPRODUCT(U160:U263,AB160:AB263,AQ160:AQ263),SUMPRODUCT(J160:J263, AQ160:AQ263))</f>
        <v>0</v>
      </c>
      <c r="AR280" s="287">
        <f>IF(AR159="kW",SUMPRODUCT(U160:U263,AB160:AB263,AR160:AR263),SUMPRODUCT(J160:J263, AR160:AR263))</f>
        <v>0</v>
      </c>
      <c r="AS280" s="287">
        <f>IF(AS159="kW",SUMPRODUCT(U160:U263,AB160:AB263,AS160:AS263),SUMPRODUCT(J160:J263,AS160:AS263))</f>
        <v>0</v>
      </c>
      <c r="AT280" s="287">
        <f>IF(AT159="kW",SUMPRODUCT(U160:U263,AB160:AB263,AT160:AT263),SUMPRODUCT(J160:J263,AT160:AT263))</f>
        <v>0</v>
      </c>
      <c r="AU280" s="287">
        <f>IF(AU159="kW",SUMPRODUCT(U160:U263,AB160:AB263,AU160:AU263),SUMPRODUCT(J160:J263,AU160:AU263))</f>
        <v>0</v>
      </c>
      <c r="AV280" s="287">
        <f>IF(AV159="kW",SUMPRODUCT(U160:U263,AB160:AB263,AV160:AV263),SUMPRODUCT(J160:J263,AV160:AV263))</f>
        <v>0</v>
      </c>
      <c r="AW280" s="287">
        <f>IF(AW159="kW",SUMPRODUCT(U160:U263,AB160:AB263,AW160:AW263),SUMPRODUCT(J160:J263,AW160:AW263))</f>
        <v>0</v>
      </c>
      <c r="AX280" s="287">
        <f>IF(AX159="kW",SUMPRODUCT(U160:U263,AB160:AB263,AX160:AX263),SUMPRODUCT(J160:J263,AX160:AX263))</f>
        <v>0</v>
      </c>
      <c r="AY280" s="287">
        <f>IF(AY159="kW",SUMPRODUCT(U160:U263,AB160:AB263,AY160:AY263),SUMPRODUCT(J160:J263,AY160:AY263))</f>
        <v>0</v>
      </c>
      <c r="AZ280" s="287">
        <f>IF(AZ159="kW",SUMPRODUCT(U160:U263,AB160:AB263,AZ160:AZ263),SUMPRODUCT(J160:J263,AZ160:AZ263))</f>
        <v>0</v>
      </c>
      <c r="BA280" s="333"/>
    </row>
    <row r="281" spans="1:55" ht="15">
      <c r="B281" s="320" t="s">
        <v>193</v>
      </c>
      <c r="C281" s="352"/>
      <c r="D281" s="331"/>
      <c r="E281" s="331"/>
      <c r="F281" s="331"/>
      <c r="G281" s="331"/>
      <c r="H281" s="331"/>
      <c r="I281" s="331"/>
      <c r="J281" s="331"/>
      <c r="K281" s="331"/>
      <c r="L281" s="331"/>
      <c r="M281" s="331"/>
      <c r="N281" s="331"/>
      <c r="O281" s="331"/>
      <c r="P281" s="331"/>
      <c r="Q281" s="331"/>
      <c r="R281" s="331"/>
      <c r="S281" s="331"/>
      <c r="T281" s="331"/>
      <c r="U281" s="331"/>
      <c r="V281" s="305"/>
      <c r="W281" s="275"/>
      <c r="X281" s="275"/>
      <c r="Y281" s="305"/>
      <c r="Z281" s="300"/>
      <c r="AA281" s="305"/>
      <c r="AB281" s="305"/>
      <c r="AC281" s="353"/>
      <c r="AD281" s="353"/>
      <c r="AE281" s="305"/>
      <c r="AF281" s="305"/>
      <c r="AG281" s="305"/>
      <c r="AH281" s="305"/>
      <c r="AI281" s="305"/>
      <c r="AJ281" s="305"/>
      <c r="AK281" s="305"/>
      <c r="AL281" s="305"/>
      <c r="AM281" s="287">
        <f>SUMPRODUCT($K$160:$K$263,AM160:AM263)</f>
        <v>0</v>
      </c>
      <c r="AN281" s="287">
        <f>SUMPRODUCT($K$160:$K$263,AN160:AN263)</f>
        <v>0</v>
      </c>
      <c r="AO281" s="287">
        <f>IF(AO159="kW",SUMPRODUCT(U160:U263,AC160:AC263,AO160:AO263),SUMPRODUCT(K160:K263,AO160:AO263))</f>
        <v>0</v>
      </c>
      <c r="AP281" s="287">
        <f>IF(AP159="kW",SUMPRODUCT(U160:U263,AC160:AC263,AP160:AP263),SUMPRODUCT(K160:K263,AP160:AP263))</f>
        <v>0</v>
      </c>
      <c r="AQ281" s="287">
        <f>IF(AQ159="kW",SUMPRODUCT(U160:U263,AC160:AC263,AQ160:AQ263),SUMPRODUCT(K160:K263, AQ160:AQ263))</f>
        <v>0</v>
      </c>
      <c r="AR281" s="287">
        <f>IF(AR159="kW",SUMPRODUCT(U160:U263,AC160:AC263,AR160:AR263),SUMPRODUCT(K160:K263, AR160:AR263))</f>
        <v>0</v>
      </c>
      <c r="AS281" s="287">
        <f>IF(AS159="kW",SUMPRODUCT(U160:U263,AC160:AC263,AS160:AS263),SUMPRODUCT(K160:K263,AS160:AS263))</f>
        <v>0</v>
      </c>
      <c r="AT281" s="287">
        <f>IF(AT159="kW",SUMPRODUCT(U160:U263,AC160:AC263,AT160:AT263),SUMPRODUCT(K160:K263,AT160:AT263))</f>
        <v>0</v>
      </c>
      <c r="AU281" s="287">
        <f>IF(AU159="kW",SUMPRODUCT(U160:U263,AC160:AC263,AU160:AU263),SUMPRODUCT(K160:K263,AU160:AU263))</f>
        <v>0</v>
      </c>
      <c r="AV281" s="287">
        <f>IF(AV159="kW",SUMPRODUCT(U160:U263,AC160:AC263,AV160:AV263),SUMPRODUCT(K160:K263,AV160:AV263))</f>
        <v>0</v>
      </c>
      <c r="AW281" s="287">
        <f>IF(AW159="kW",SUMPRODUCT(U160:U263,AC160:AC263,AW160:AW263),SUMPRODUCT(K160:K263,AW160:AW263))</f>
        <v>0</v>
      </c>
      <c r="AX281" s="287">
        <f>IF(AX159="kW",SUMPRODUCT(U160:U263,AC160:AC263,AX160:AX263),SUMPRODUCT(K160:K263,AX160:AX263))</f>
        <v>0</v>
      </c>
      <c r="AY281" s="287">
        <f>IF(AY159="kW",SUMPRODUCT(U160:U263,AC160:AC263,AY160:AY263),SUMPRODUCT(K160:K263,AY160:AY263))</f>
        <v>0</v>
      </c>
      <c r="AZ281" s="287">
        <f>IF(AZ159="kW",SUMPRODUCT(U160:U263,AC160:AC263,AZ160:AZ263),SUMPRODUCT(K160:K263,AZ160:AZ263))</f>
        <v>0</v>
      </c>
      <c r="BA281" s="333"/>
    </row>
    <row r="282" spans="1:55" ht="15">
      <c r="B282" s="320" t="s">
        <v>194</v>
      </c>
      <c r="C282" s="352"/>
      <c r="D282" s="331"/>
      <c r="E282" s="331"/>
      <c r="F282" s="331"/>
      <c r="G282" s="331"/>
      <c r="H282" s="331"/>
      <c r="I282" s="331"/>
      <c r="J282" s="331"/>
      <c r="K282" s="331"/>
      <c r="L282" s="331"/>
      <c r="M282" s="331"/>
      <c r="N282" s="331"/>
      <c r="O282" s="331"/>
      <c r="P282" s="331"/>
      <c r="Q282" s="331"/>
      <c r="R282" s="331"/>
      <c r="S282" s="331"/>
      <c r="T282" s="331"/>
      <c r="U282" s="331"/>
      <c r="V282" s="305"/>
      <c r="W282" s="275"/>
      <c r="X282" s="275"/>
      <c r="Y282" s="305"/>
      <c r="Z282" s="300"/>
      <c r="AA282" s="305"/>
      <c r="AB282" s="305"/>
      <c r="AC282" s="353"/>
      <c r="AD282" s="353"/>
      <c r="AE282" s="305"/>
      <c r="AF282" s="305"/>
      <c r="AG282" s="305"/>
      <c r="AH282" s="305"/>
      <c r="AI282" s="305"/>
      <c r="AJ282" s="305"/>
      <c r="AK282" s="305"/>
      <c r="AL282" s="305"/>
      <c r="AM282" s="287">
        <f>SUMPRODUCT($L$160:$L$263,AM160:AM263)</f>
        <v>0</v>
      </c>
      <c r="AN282" s="287">
        <f>SUMPRODUCT($L$160:$L$263,AN160:AN263)</f>
        <v>0</v>
      </c>
      <c r="AO282" s="287">
        <f>IF(AO159="kW",SUMPRODUCT($U$160:$U$263,$AD$160:$AD$263,AO160:AO263),SUMPRODUCT($L$160:$L$263,AO160:AO263))</f>
        <v>0</v>
      </c>
      <c r="AP282" s="287">
        <f t="shared" ref="AP282:AZ282" si="92">IF(AP159="kW",SUMPRODUCT($U$160:$U$263,$AD$160:$AD$263,AP160:AP263),SUMPRODUCT($L$160:$L$263,AP160:AP263))</f>
        <v>0</v>
      </c>
      <c r="AQ282" s="287">
        <f t="shared" si="92"/>
        <v>0</v>
      </c>
      <c r="AR282" s="287">
        <f t="shared" si="92"/>
        <v>0</v>
      </c>
      <c r="AS282" s="287">
        <f t="shared" si="92"/>
        <v>0</v>
      </c>
      <c r="AT282" s="287">
        <f t="shared" si="92"/>
        <v>0</v>
      </c>
      <c r="AU282" s="287">
        <f t="shared" si="92"/>
        <v>0</v>
      </c>
      <c r="AV282" s="287">
        <f t="shared" si="92"/>
        <v>0</v>
      </c>
      <c r="AW282" s="287">
        <f t="shared" si="92"/>
        <v>0</v>
      </c>
      <c r="AX282" s="287">
        <f t="shared" si="92"/>
        <v>0</v>
      </c>
      <c r="AY282" s="287">
        <f t="shared" si="92"/>
        <v>0</v>
      </c>
      <c r="AZ282" s="287">
        <f t="shared" si="92"/>
        <v>0</v>
      </c>
      <c r="BA282" s="333"/>
    </row>
    <row r="283" spans="1:55" ht="15">
      <c r="B283" s="320" t="s">
        <v>908</v>
      </c>
      <c r="C283" s="352"/>
      <c r="D283" s="331"/>
      <c r="E283" s="331"/>
      <c r="F283" s="331"/>
      <c r="G283" s="331"/>
      <c r="H283" s="331"/>
      <c r="I283" s="331"/>
      <c r="J283" s="331"/>
      <c r="K283" s="331"/>
      <c r="L283" s="331"/>
      <c r="M283" s="331"/>
      <c r="N283" s="331"/>
      <c r="O283" s="331"/>
      <c r="P283" s="331"/>
      <c r="Q283" s="331"/>
      <c r="R283" s="331"/>
      <c r="S283" s="331"/>
      <c r="T283" s="331"/>
      <c r="U283" s="331"/>
      <c r="V283" s="305"/>
      <c r="W283" s="275"/>
      <c r="X283" s="275"/>
      <c r="Y283" s="305"/>
      <c r="Z283" s="300"/>
      <c r="AA283" s="305"/>
      <c r="AB283" s="305"/>
      <c r="AC283" s="353"/>
      <c r="AD283" s="353"/>
      <c r="AE283" s="305"/>
      <c r="AF283" s="305"/>
      <c r="AG283" s="305"/>
      <c r="AH283" s="305"/>
      <c r="AI283" s="305"/>
      <c r="AJ283" s="305"/>
      <c r="AK283" s="305"/>
      <c r="AL283" s="305"/>
      <c r="AM283" s="287">
        <f>SUMPRODUCT($M$160:$M$263,AM160:AM263)</f>
        <v>0</v>
      </c>
      <c r="AN283" s="287">
        <f>SUMPRODUCT($M$160:$M$263,AN160:AN263)</f>
        <v>0</v>
      </c>
      <c r="AO283" s="287">
        <f>IF(AO159="kW",SUMPRODUCT($U$160:$U$263,$AE$160:$AE$263,AO160:AO263),SUMPRODUCT($M$160:$M$263,AO160:AO263))</f>
        <v>0</v>
      </c>
      <c r="AP283" s="287">
        <f t="shared" ref="AP283:AZ283" si="93">IF(AP159="kW",SUMPRODUCT($U$160:$U$263,$AE$160:$AE$263,AP160:AP263),SUMPRODUCT($M$160:$M$263,AP160:AP263))</f>
        <v>0</v>
      </c>
      <c r="AQ283" s="287">
        <f t="shared" si="93"/>
        <v>0</v>
      </c>
      <c r="AR283" s="287">
        <f t="shared" si="93"/>
        <v>0</v>
      </c>
      <c r="AS283" s="287">
        <f t="shared" si="93"/>
        <v>0</v>
      </c>
      <c r="AT283" s="287">
        <f t="shared" si="93"/>
        <v>0</v>
      </c>
      <c r="AU283" s="287">
        <f t="shared" si="93"/>
        <v>0</v>
      </c>
      <c r="AV283" s="287">
        <f t="shared" si="93"/>
        <v>0</v>
      </c>
      <c r="AW283" s="287">
        <f t="shared" si="93"/>
        <v>0</v>
      </c>
      <c r="AX283" s="287">
        <f t="shared" si="93"/>
        <v>0</v>
      </c>
      <c r="AY283" s="287">
        <f t="shared" si="93"/>
        <v>0</v>
      </c>
      <c r="AZ283" s="287">
        <f t="shared" si="93"/>
        <v>0</v>
      </c>
      <c r="BA283" s="333"/>
    </row>
    <row r="284" spans="1:55" ht="15">
      <c r="B284" s="320" t="s">
        <v>909</v>
      </c>
      <c r="C284" s="352"/>
      <c r="D284" s="331"/>
      <c r="E284" s="331"/>
      <c r="F284" s="331"/>
      <c r="G284" s="331"/>
      <c r="H284" s="331"/>
      <c r="I284" s="331"/>
      <c r="J284" s="331"/>
      <c r="K284" s="331"/>
      <c r="L284" s="331"/>
      <c r="M284" s="331"/>
      <c r="N284" s="331"/>
      <c r="O284" s="331"/>
      <c r="P284" s="331"/>
      <c r="Q284" s="331"/>
      <c r="R284" s="331"/>
      <c r="S284" s="331"/>
      <c r="T284" s="331"/>
      <c r="U284" s="331"/>
      <c r="V284" s="305"/>
      <c r="W284" s="275"/>
      <c r="X284" s="275"/>
      <c r="Y284" s="305"/>
      <c r="Z284" s="300"/>
      <c r="AA284" s="305"/>
      <c r="AB284" s="305"/>
      <c r="AC284" s="353"/>
      <c r="AD284" s="353"/>
      <c r="AE284" s="305"/>
      <c r="AF284" s="305"/>
      <c r="AG284" s="305"/>
      <c r="AH284" s="305"/>
      <c r="AI284" s="305"/>
      <c r="AJ284" s="305"/>
      <c r="AK284" s="305"/>
      <c r="AL284" s="305"/>
      <c r="AM284" s="287">
        <f>SUMPRODUCT($N$160:$N$263,AM160:AM263)</f>
        <v>0</v>
      </c>
      <c r="AN284" s="287">
        <f>SUMPRODUCT($N$160:$N$263,AN160:AN263)</f>
        <v>0</v>
      </c>
      <c r="AO284" s="287">
        <f>IF(AO159="kW",SUMPRODUCT($U$160:$U$263,$AF$160:$AF$263,AO160:AO263),SUMPRODUCT($N$160:$N$263,AO160:AO263))</f>
        <v>0</v>
      </c>
      <c r="AP284" s="287">
        <f t="shared" ref="AP284:AZ284" si="94">IF(AP159="kW",SUMPRODUCT($U$160:$U$263,$AF$160:$AF$263,AP160:AP263),SUMPRODUCT($N$160:$N$263,AP160:AP263))</f>
        <v>0</v>
      </c>
      <c r="AQ284" s="287">
        <f t="shared" si="94"/>
        <v>0</v>
      </c>
      <c r="AR284" s="287">
        <f t="shared" si="94"/>
        <v>0</v>
      </c>
      <c r="AS284" s="287">
        <f t="shared" si="94"/>
        <v>0</v>
      </c>
      <c r="AT284" s="287">
        <f t="shared" si="94"/>
        <v>0</v>
      </c>
      <c r="AU284" s="287">
        <f t="shared" si="94"/>
        <v>0</v>
      </c>
      <c r="AV284" s="287">
        <f t="shared" si="94"/>
        <v>0</v>
      </c>
      <c r="AW284" s="287">
        <f t="shared" si="94"/>
        <v>0</v>
      </c>
      <c r="AX284" s="287">
        <f t="shared" si="94"/>
        <v>0</v>
      </c>
      <c r="AY284" s="287">
        <f t="shared" si="94"/>
        <v>0</v>
      </c>
      <c r="AZ284" s="287">
        <f t="shared" si="94"/>
        <v>0</v>
      </c>
      <c r="BA284" s="333"/>
    </row>
    <row r="285" spans="1:55" ht="15">
      <c r="B285" s="320" t="s">
        <v>910</v>
      </c>
      <c r="C285" s="352"/>
      <c r="D285" s="331"/>
      <c r="E285" s="331"/>
      <c r="F285" s="331"/>
      <c r="G285" s="331"/>
      <c r="H285" s="331"/>
      <c r="I285" s="331"/>
      <c r="J285" s="331"/>
      <c r="K285" s="331"/>
      <c r="L285" s="331"/>
      <c r="M285" s="331"/>
      <c r="N285" s="331"/>
      <c r="O285" s="331"/>
      <c r="P285" s="331"/>
      <c r="Q285" s="331"/>
      <c r="R285" s="331"/>
      <c r="S285" s="331"/>
      <c r="T285" s="331"/>
      <c r="U285" s="331"/>
      <c r="V285" s="305"/>
      <c r="W285" s="275"/>
      <c r="X285" s="275"/>
      <c r="Y285" s="305"/>
      <c r="Z285" s="300"/>
      <c r="AA285" s="305"/>
      <c r="AB285" s="305"/>
      <c r="AC285" s="353"/>
      <c r="AD285" s="353"/>
      <c r="AE285" s="305"/>
      <c r="AF285" s="305"/>
      <c r="AG285" s="305"/>
      <c r="AH285" s="305"/>
      <c r="AI285" s="305"/>
      <c r="AJ285" s="305"/>
      <c r="AK285" s="305"/>
      <c r="AL285" s="305"/>
      <c r="AM285" s="287">
        <f>SUMPRODUCT($O$160:$O$263,AM160:AM263)</f>
        <v>0</v>
      </c>
      <c r="AN285" s="287">
        <f>SUMPRODUCT($O$160:$O$263,AN160:AN263)</f>
        <v>0</v>
      </c>
      <c r="AO285" s="287">
        <f>IF(AO159="kW",SUMPRODUCT($U$160:$U$263,$AG$160:$AG$263,AO160:AO263),SUMPRODUCT($O$160:$O$263,AO160:AO263))</f>
        <v>0</v>
      </c>
      <c r="AP285" s="287">
        <f t="shared" ref="AP285:AZ285" si="95">IF(AP159="kW",SUMPRODUCT($U$160:$U$263,$AG$160:$AG$263,AP160:AP263),SUMPRODUCT($O$160:$O$263,AP160:AP263))</f>
        <v>0</v>
      </c>
      <c r="AQ285" s="287">
        <f t="shared" si="95"/>
        <v>0</v>
      </c>
      <c r="AR285" s="287">
        <f t="shared" si="95"/>
        <v>0</v>
      </c>
      <c r="AS285" s="287">
        <f t="shared" si="95"/>
        <v>0</v>
      </c>
      <c r="AT285" s="287">
        <f t="shared" si="95"/>
        <v>0</v>
      </c>
      <c r="AU285" s="287">
        <f t="shared" si="95"/>
        <v>0</v>
      </c>
      <c r="AV285" s="287">
        <f t="shared" si="95"/>
        <v>0</v>
      </c>
      <c r="AW285" s="287">
        <f t="shared" si="95"/>
        <v>0</v>
      </c>
      <c r="AX285" s="287">
        <f t="shared" si="95"/>
        <v>0</v>
      </c>
      <c r="AY285" s="287">
        <f t="shared" si="95"/>
        <v>0</v>
      </c>
      <c r="AZ285" s="287">
        <f t="shared" si="95"/>
        <v>0</v>
      </c>
      <c r="BA285" s="333"/>
    </row>
    <row r="286" spans="1:55" ht="15">
      <c r="B286" s="320" t="s">
        <v>911</v>
      </c>
      <c r="C286" s="352"/>
      <c r="D286" s="331"/>
      <c r="E286" s="331"/>
      <c r="F286" s="331"/>
      <c r="G286" s="331"/>
      <c r="H286" s="331"/>
      <c r="I286" s="331"/>
      <c r="J286" s="331"/>
      <c r="K286" s="331"/>
      <c r="L286" s="331"/>
      <c r="M286" s="331"/>
      <c r="N286" s="331"/>
      <c r="O286" s="331"/>
      <c r="P286" s="331"/>
      <c r="Q286" s="331"/>
      <c r="R286" s="331"/>
      <c r="S286" s="331"/>
      <c r="T286" s="331"/>
      <c r="U286" s="331"/>
      <c r="V286" s="305"/>
      <c r="W286" s="275"/>
      <c r="X286" s="275"/>
      <c r="Y286" s="305"/>
      <c r="Z286" s="300"/>
      <c r="AA286" s="305"/>
      <c r="AB286" s="305"/>
      <c r="AC286" s="353"/>
      <c r="AD286" s="353"/>
      <c r="AE286" s="305"/>
      <c r="AF286" s="305"/>
      <c r="AG286" s="305"/>
      <c r="AH286" s="305"/>
      <c r="AI286" s="305"/>
      <c r="AJ286" s="305"/>
      <c r="AK286" s="305"/>
      <c r="AL286" s="305"/>
      <c r="AM286" s="287">
        <f>SUMPRODUCT($P$160:$P$263,AM160:AM263)</f>
        <v>0</v>
      </c>
      <c r="AN286" s="287">
        <f>SUMPRODUCT($P$160:$P$263,AN160:AN263)</f>
        <v>0</v>
      </c>
      <c r="AO286" s="287">
        <f>IF(AO159="kW",SUMPRODUCT($U$160:$U$263,$AH$160:$AH$263,AO160:AO263),SUMPRODUCT($P$160:$P$263,AO160:AO263))</f>
        <v>0</v>
      </c>
      <c r="AP286" s="287">
        <f t="shared" ref="AP286:AZ286" si="96">IF(AP159="kW",SUMPRODUCT($U$160:$U$263,$AH$160:$AH$263,AP160:AP263),SUMPRODUCT($P$160:$P$263,AP160:AP263))</f>
        <v>0</v>
      </c>
      <c r="AQ286" s="287">
        <f t="shared" si="96"/>
        <v>0</v>
      </c>
      <c r="AR286" s="287">
        <f t="shared" si="96"/>
        <v>0</v>
      </c>
      <c r="AS286" s="287">
        <f t="shared" si="96"/>
        <v>0</v>
      </c>
      <c r="AT286" s="287">
        <f t="shared" si="96"/>
        <v>0</v>
      </c>
      <c r="AU286" s="287">
        <f t="shared" si="96"/>
        <v>0</v>
      </c>
      <c r="AV286" s="287">
        <f t="shared" si="96"/>
        <v>0</v>
      </c>
      <c r="AW286" s="287">
        <f t="shared" si="96"/>
        <v>0</v>
      </c>
      <c r="AX286" s="287">
        <f t="shared" si="96"/>
        <v>0</v>
      </c>
      <c r="AY286" s="287">
        <f t="shared" si="96"/>
        <v>0</v>
      </c>
      <c r="AZ286" s="287">
        <f t="shared" si="96"/>
        <v>0</v>
      </c>
      <c r="BA286" s="333"/>
    </row>
    <row r="287" spans="1:55" ht="15">
      <c r="B287" s="320" t="s">
        <v>912</v>
      </c>
      <c r="C287" s="352"/>
      <c r="D287" s="331"/>
      <c r="E287" s="331"/>
      <c r="F287" s="331"/>
      <c r="G287" s="331"/>
      <c r="H287" s="331"/>
      <c r="I287" s="331"/>
      <c r="J287" s="331"/>
      <c r="K287" s="331"/>
      <c r="L287" s="331"/>
      <c r="M287" s="331"/>
      <c r="N287" s="331"/>
      <c r="O287" s="331"/>
      <c r="P287" s="331"/>
      <c r="Q287" s="331"/>
      <c r="R287" s="331"/>
      <c r="S287" s="331"/>
      <c r="T287" s="331"/>
      <c r="U287" s="331"/>
      <c r="V287" s="305"/>
      <c r="W287" s="275"/>
      <c r="X287" s="275"/>
      <c r="Y287" s="305"/>
      <c r="Z287" s="300"/>
      <c r="AA287" s="305"/>
      <c r="AB287" s="305"/>
      <c r="AC287" s="353"/>
      <c r="AD287" s="353"/>
      <c r="AE287" s="305"/>
      <c r="AF287" s="305"/>
      <c r="AG287" s="305"/>
      <c r="AH287" s="305"/>
      <c r="AI287" s="305"/>
      <c r="AJ287" s="305"/>
      <c r="AK287" s="305"/>
      <c r="AL287" s="305"/>
      <c r="AM287" s="287">
        <f>SUMPRODUCT($Q$160:$Q263,AM160:AM263)</f>
        <v>0</v>
      </c>
      <c r="AN287" s="287">
        <f>SUMPRODUCT($Q$160:$Q263,AN160:AN263)</f>
        <v>0</v>
      </c>
      <c r="AO287" s="287">
        <f>IF(AO159="kW",SUMPRODUCT($U$160:$U$263,$AI$160:$AI$263,AO160:AO263),SUMPRODUCT($Q$160:$Q$263,AO160:AO263))</f>
        <v>0</v>
      </c>
      <c r="AP287" s="287">
        <f t="shared" ref="AP287:AZ287" si="97">IF(AP159="kW",SUMPRODUCT($U$160:$U$263,$AI$160:$AI$263,AP160:AP263),SUMPRODUCT($Q$160:$Q$263,AP160:AP263))</f>
        <v>0</v>
      </c>
      <c r="AQ287" s="287">
        <f t="shared" si="97"/>
        <v>0</v>
      </c>
      <c r="AR287" s="287">
        <f t="shared" si="97"/>
        <v>0</v>
      </c>
      <c r="AS287" s="287">
        <f t="shared" si="97"/>
        <v>0</v>
      </c>
      <c r="AT287" s="287">
        <f t="shared" si="97"/>
        <v>0</v>
      </c>
      <c r="AU287" s="287">
        <f t="shared" si="97"/>
        <v>0</v>
      </c>
      <c r="AV287" s="287">
        <f t="shared" si="97"/>
        <v>0</v>
      </c>
      <c r="AW287" s="287">
        <f t="shared" si="97"/>
        <v>0</v>
      </c>
      <c r="AX287" s="287">
        <f t="shared" si="97"/>
        <v>0</v>
      </c>
      <c r="AY287" s="287">
        <f t="shared" si="97"/>
        <v>0</v>
      </c>
      <c r="AZ287" s="287">
        <f t="shared" si="97"/>
        <v>0</v>
      </c>
      <c r="BA287" s="333"/>
    </row>
    <row r="288" spans="1:55" ht="15">
      <c r="B288" s="320" t="s">
        <v>913</v>
      </c>
      <c r="C288" s="352"/>
      <c r="D288" s="331"/>
      <c r="E288" s="331"/>
      <c r="F288" s="331"/>
      <c r="G288" s="331"/>
      <c r="H288" s="331"/>
      <c r="I288" s="331"/>
      <c r="J288" s="331"/>
      <c r="K288" s="331"/>
      <c r="L288" s="331"/>
      <c r="M288" s="331"/>
      <c r="N288" s="331"/>
      <c r="O288" s="331"/>
      <c r="P288" s="331"/>
      <c r="Q288" s="331"/>
      <c r="R288" s="331"/>
      <c r="S288" s="331"/>
      <c r="T288" s="331"/>
      <c r="U288" s="331"/>
      <c r="V288" s="305"/>
      <c r="W288" s="275"/>
      <c r="X288" s="275"/>
      <c r="Y288" s="305"/>
      <c r="Z288" s="300"/>
      <c r="AA288" s="305"/>
      <c r="AB288" s="305"/>
      <c r="AC288" s="353"/>
      <c r="AD288" s="353"/>
      <c r="AE288" s="305"/>
      <c r="AF288" s="305"/>
      <c r="AG288" s="305"/>
      <c r="AH288" s="305"/>
      <c r="AI288" s="305"/>
      <c r="AJ288" s="305"/>
      <c r="AK288" s="305"/>
      <c r="AL288" s="305"/>
      <c r="AM288" s="287">
        <f>SUMPRODUCT($R$160:$R$263,AM160:AM263)</f>
        <v>0</v>
      </c>
      <c r="AN288" s="287">
        <f>SUMPRODUCT($R$160:$R$263,AN160:AN263)</f>
        <v>0</v>
      </c>
      <c r="AO288" s="287">
        <f>IF(AO159="kW",SUMPRODUCT($U$160:$U$263,$AJ$160:$AJ$263,AO160:AO263),SUMPRODUCT($R$160:$R$263,AO160:AO263))</f>
        <v>0</v>
      </c>
      <c r="AP288" s="287">
        <f t="shared" ref="AP288:AZ288" si="98">IF(AP159="kW",SUMPRODUCT($U$160:$U$263,$AJ$160:$AJ$263,AP160:AP263),SUMPRODUCT($R$160:$R$263,AP160:AP263))</f>
        <v>0</v>
      </c>
      <c r="AQ288" s="287">
        <f t="shared" si="98"/>
        <v>0</v>
      </c>
      <c r="AR288" s="287">
        <f t="shared" si="98"/>
        <v>0</v>
      </c>
      <c r="AS288" s="287">
        <f t="shared" si="98"/>
        <v>0</v>
      </c>
      <c r="AT288" s="287">
        <f t="shared" si="98"/>
        <v>0</v>
      </c>
      <c r="AU288" s="287">
        <f t="shared" si="98"/>
        <v>0</v>
      </c>
      <c r="AV288" s="287">
        <f t="shared" si="98"/>
        <v>0</v>
      </c>
      <c r="AW288" s="287">
        <f t="shared" si="98"/>
        <v>0</v>
      </c>
      <c r="AX288" s="287">
        <f t="shared" si="98"/>
        <v>0</v>
      </c>
      <c r="AY288" s="287">
        <f t="shared" si="98"/>
        <v>0</v>
      </c>
      <c r="AZ288" s="287">
        <f t="shared" si="98"/>
        <v>0</v>
      </c>
      <c r="BA288" s="333"/>
    </row>
    <row r="289" spans="1:53" ht="15">
      <c r="B289" s="376" t="s">
        <v>914</v>
      </c>
      <c r="C289" s="355"/>
      <c r="D289" s="377"/>
      <c r="E289" s="377"/>
      <c r="F289" s="377"/>
      <c r="G289" s="377"/>
      <c r="H289" s="377"/>
      <c r="I289" s="377"/>
      <c r="J289" s="377"/>
      <c r="K289" s="377"/>
      <c r="L289" s="377"/>
      <c r="M289" s="377"/>
      <c r="N289" s="377"/>
      <c r="O289" s="377"/>
      <c r="P289" s="377"/>
      <c r="Q289" s="377"/>
      <c r="R289" s="377"/>
      <c r="S289" s="377"/>
      <c r="T289" s="377"/>
      <c r="U289" s="377"/>
      <c r="V289" s="378"/>
      <c r="W289" s="379"/>
      <c r="X289" s="379"/>
      <c r="Y289" s="380"/>
      <c r="Z289" s="360"/>
      <c r="AA289" s="380"/>
      <c r="AB289" s="380"/>
      <c r="AC289" s="378"/>
      <c r="AD289" s="378"/>
      <c r="AE289" s="380"/>
      <c r="AF289" s="380"/>
      <c r="AG289" s="380"/>
      <c r="AH289" s="380"/>
      <c r="AI289" s="380"/>
      <c r="AJ289" s="380"/>
      <c r="AK289" s="380"/>
      <c r="AL289" s="380"/>
      <c r="AM289" s="322">
        <f>SUMPRODUCT($S$160:$S$263,AM160:AM263)</f>
        <v>0</v>
      </c>
      <c r="AN289" s="322">
        <f>SUMPRODUCT($S$160:$S$263,AN160:AN263)</f>
        <v>0</v>
      </c>
      <c r="AO289" s="322">
        <f>IF(AO159="kW",SUMPRODUCT($U$160:$U$263,$AK$160:$AK$263,AO160:AO263),SUMPRODUCT($S$160:$S$263,AO160:AO263))</f>
        <v>0</v>
      </c>
      <c r="AP289" s="322">
        <f t="shared" ref="AP289:AZ289" si="99">IF(AP159="kW",SUMPRODUCT($U$160:$U$263,$AK$160:$AK$263,AP160:AP263),SUMPRODUCT($S$160:$S$263,AP160:AP263))</f>
        <v>0</v>
      </c>
      <c r="AQ289" s="322">
        <f t="shared" si="99"/>
        <v>0</v>
      </c>
      <c r="AR289" s="322">
        <f t="shared" si="99"/>
        <v>0</v>
      </c>
      <c r="AS289" s="322">
        <f t="shared" si="99"/>
        <v>0</v>
      </c>
      <c r="AT289" s="322">
        <f t="shared" si="99"/>
        <v>0</v>
      </c>
      <c r="AU289" s="322">
        <f t="shared" si="99"/>
        <v>0</v>
      </c>
      <c r="AV289" s="322">
        <f t="shared" si="99"/>
        <v>0</v>
      </c>
      <c r="AW289" s="322">
        <f t="shared" si="99"/>
        <v>0</v>
      </c>
      <c r="AX289" s="322">
        <f t="shared" si="99"/>
        <v>0</v>
      </c>
      <c r="AY289" s="322">
        <f t="shared" si="99"/>
        <v>0</v>
      </c>
      <c r="AZ289" s="322">
        <f t="shared" si="99"/>
        <v>0</v>
      </c>
      <c r="BA289" s="381"/>
    </row>
    <row r="290" spans="1:53" ht="18.75" customHeight="1">
      <c r="B290" s="363" t="s">
        <v>589</v>
      </c>
      <c r="C290" s="382"/>
      <c r="D290" s="383"/>
      <c r="E290" s="383"/>
      <c r="F290" s="383"/>
      <c r="G290" s="383"/>
      <c r="H290" s="383"/>
      <c r="I290" s="383"/>
      <c r="J290" s="383"/>
      <c r="K290" s="383"/>
      <c r="L290" s="383"/>
      <c r="M290" s="383"/>
      <c r="N290" s="383"/>
      <c r="O290" s="383"/>
      <c r="P290" s="383"/>
      <c r="Q290" s="383"/>
      <c r="R290" s="383"/>
      <c r="S290" s="383"/>
      <c r="T290" s="383"/>
      <c r="U290" s="383"/>
      <c r="V290" s="383"/>
      <c r="W290" s="383"/>
      <c r="X290" s="383"/>
      <c r="Y290" s="383"/>
      <c r="Z290" s="366"/>
      <c r="AA290" s="367"/>
      <c r="AB290" s="383"/>
      <c r="AC290" s="383"/>
      <c r="AD290" s="383"/>
      <c r="AE290" s="383"/>
      <c r="AF290" s="383"/>
      <c r="AG290" s="383"/>
      <c r="AH290" s="383"/>
      <c r="AI290" s="383"/>
      <c r="AJ290" s="383"/>
      <c r="AK290" s="383"/>
      <c r="AL290" s="383"/>
      <c r="AM290" s="384"/>
      <c r="AN290" s="384"/>
      <c r="AO290" s="384"/>
      <c r="AP290" s="384"/>
      <c r="AQ290" s="384"/>
      <c r="AR290" s="384"/>
      <c r="AS290" s="384"/>
      <c r="AT290" s="384"/>
      <c r="AU290" s="384"/>
      <c r="AV290" s="384"/>
      <c r="AW290" s="384"/>
      <c r="AX290" s="384"/>
      <c r="AY290" s="384"/>
      <c r="AZ290" s="384"/>
      <c r="BA290" s="384"/>
    </row>
    <row r="291" spans="1:53">
      <c r="E291" s="385"/>
      <c r="F291" s="385"/>
      <c r="G291" s="385"/>
      <c r="H291" s="385"/>
      <c r="I291" s="385"/>
      <c r="J291" s="385"/>
      <c r="K291" s="385"/>
      <c r="L291" s="385"/>
      <c r="M291" s="385"/>
      <c r="N291" s="385"/>
      <c r="O291" s="385"/>
      <c r="P291" s="385"/>
      <c r="Q291" s="385"/>
      <c r="R291" s="385"/>
      <c r="S291" s="385"/>
      <c r="T291" s="385"/>
      <c r="U291" s="385"/>
      <c r="V291" s="385"/>
      <c r="W291" s="385"/>
      <c r="X291" s="385"/>
      <c r="Y291" s="385"/>
      <c r="Z291" s="385"/>
      <c r="AA291" s="385"/>
      <c r="AB291" s="385"/>
      <c r="AC291" s="385"/>
      <c r="AD291" s="385"/>
      <c r="AE291" s="385"/>
      <c r="AF291" s="385"/>
      <c r="AG291" s="385"/>
      <c r="AH291" s="385"/>
      <c r="AI291" s="385"/>
      <c r="AJ291" s="385"/>
      <c r="AK291" s="385"/>
      <c r="AL291" s="385"/>
      <c r="AM291" s="252"/>
      <c r="AN291" s="252"/>
      <c r="AO291" s="252"/>
      <c r="AP291" s="252"/>
      <c r="AQ291" s="252"/>
      <c r="AR291" s="252"/>
      <c r="AS291" s="252"/>
      <c r="AT291" s="252"/>
      <c r="AU291" s="252"/>
      <c r="AV291" s="252"/>
      <c r="AW291" s="252"/>
      <c r="AX291" s="252"/>
      <c r="AY291" s="252"/>
      <c r="AZ291" s="252"/>
    </row>
    <row r="292" spans="1:53" ht="15.75">
      <c r="B292" s="276" t="s">
        <v>247</v>
      </c>
      <c r="C292" s="277"/>
      <c r="D292" s="579" t="s">
        <v>523</v>
      </c>
      <c r="E292" s="577"/>
      <c r="V292" s="277"/>
      <c r="AM292" s="266"/>
      <c r="AN292" s="263"/>
      <c r="AO292" s="263"/>
      <c r="AP292" s="263"/>
      <c r="AQ292" s="263"/>
      <c r="AR292" s="263"/>
      <c r="AS292" s="263"/>
      <c r="AT292" s="263"/>
      <c r="AU292" s="263"/>
      <c r="AV292" s="263"/>
      <c r="AW292" s="263"/>
      <c r="AX292" s="263"/>
      <c r="AY292" s="263"/>
      <c r="AZ292" s="263"/>
      <c r="BA292" s="278"/>
    </row>
    <row r="293" spans="1:53" ht="33" customHeight="1">
      <c r="B293" s="1031" t="s">
        <v>211</v>
      </c>
      <c r="C293" s="1033" t="s">
        <v>33</v>
      </c>
      <c r="D293" s="280" t="s">
        <v>421</v>
      </c>
      <c r="E293" s="1037" t="s">
        <v>209</v>
      </c>
      <c r="F293" s="1038"/>
      <c r="G293" s="1038"/>
      <c r="H293" s="1038"/>
      <c r="I293" s="1038"/>
      <c r="J293" s="1038"/>
      <c r="K293" s="1038"/>
      <c r="L293" s="1038"/>
      <c r="M293" s="1038"/>
      <c r="N293" s="1038"/>
      <c r="O293" s="1038"/>
      <c r="P293" s="1038"/>
      <c r="Q293" s="1038"/>
      <c r="R293" s="1038"/>
      <c r="S293" s="1038"/>
      <c r="T293" s="1039"/>
      <c r="U293" s="1035" t="s">
        <v>213</v>
      </c>
      <c r="V293" s="280" t="s">
        <v>422</v>
      </c>
      <c r="W293" s="1028" t="s">
        <v>212</v>
      </c>
      <c r="X293" s="1029"/>
      <c r="Y293" s="1029"/>
      <c r="Z293" s="1029"/>
      <c r="AA293" s="1029"/>
      <c r="AB293" s="1029"/>
      <c r="AC293" s="1029"/>
      <c r="AD293" s="1029"/>
      <c r="AE293" s="1029"/>
      <c r="AF293" s="1029"/>
      <c r="AG293" s="1029"/>
      <c r="AH293" s="1029"/>
      <c r="AI293" s="1029"/>
      <c r="AJ293" s="1029"/>
      <c r="AK293" s="1029"/>
      <c r="AL293" s="1040"/>
      <c r="AM293" s="1028" t="s">
        <v>242</v>
      </c>
      <c r="AN293" s="1029"/>
      <c r="AO293" s="1029"/>
      <c r="AP293" s="1029"/>
      <c r="AQ293" s="1029"/>
      <c r="AR293" s="1029"/>
      <c r="AS293" s="1029"/>
      <c r="AT293" s="1029"/>
      <c r="AU293" s="1029"/>
      <c r="AV293" s="1029"/>
      <c r="AW293" s="1029"/>
      <c r="AX293" s="1029"/>
      <c r="AY293" s="1029"/>
      <c r="AZ293" s="1029"/>
      <c r="BA293" s="1030"/>
    </row>
    <row r="294" spans="1:53" ht="60.75" customHeight="1">
      <c r="B294" s="1032"/>
      <c r="C294" s="1034"/>
      <c r="D294" s="281">
        <v>2013</v>
      </c>
      <c r="E294" s="281">
        <v>2014</v>
      </c>
      <c r="F294" s="281">
        <v>2015</v>
      </c>
      <c r="G294" s="281">
        <v>2016</v>
      </c>
      <c r="H294" s="281">
        <v>2017</v>
      </c>
      <c r="I294" s="281">
        <v>2018</v>
      </c>
      <c r="J294" s="281">
        <v>2019</v>
      </c>
      <c r="K294" s="281">
        <v>2020</v>
      </c>
      <c r="L294" s="281">
        <v>2021</v>
      </c>
      <c r="M294" s="281">
        <v>2022</v>
      </c>
      <c r="N294" s="281">
        <v>2023</v>
      </c>
      <c r="O294" s="281">
        <v>2024</v>
      </c>
      <c r="P294" s="281">
        <v>2025</v>
      </c>
      <c r="Q294" s="281">
        <v>2026</v>
      </c>
      <c r="R294" s="281">
        <v>2027</v>
      </c>
      <c r="S294" s="281">
        <v>2028</v>
      </c>
      <c r="T294" s="281">
        <v>2029</v>
      </c>
      <c r="U294" s="1036"/>
      <c r="V294" s="281">
        <v>2013</v>
      </c>
      <c r="W294" s="281">
        <v>2014</v>
      </c>
      <c r="X294" s="281">
        <v>2015</v>
      </c>
      <c r="Y294" s="281">
        <v>2016</v>
      </c>
      <c r="Z294" s="281">
        <v>2017</v>
      </c>
      <c r="AA294" s="281">
        <v>2018</v>
      </c>
      <c r="AB294" s="281">
        <v>2019</v>
      </c>
      <c r="AC294" s="281">
        <v>2020</v>
      </c>
      <c r="AD294" s="281">
        <v>2021</v>
      </c>
      <c r="AE294" s="281">
        <v>2022</v>
      </c>
      <c r="AF294" s="281">
        <v>2023</v>
      </c>
      <c r="AG294" s="281">
        <v>2024</v>
      </c>
      <c r="AH294" s="281">
        <v>2025</v>
      </c>
      <c r="AI294" s="281">
        <v>2026</v>
      </c>
      <c r="AJ294" s="281">
        <v>2027</v>
      </c>
      <c r="AK294" s="281">
        <v>2028</v>
      </c>
      <c r="AL294" s="281">
        <v>2029</v>
      </c>
      <c r="AM294" s="281" t="str">
        <f>'1.  LRAMVA Summary'!D53</f>
        <v>Residential</v>
      </c>
      <c r="AN294" s="281" t="str">
        <f>'1.  LRAMVA Summary'!E53</f>
        <v>GS&lt;50 kW</v>
      </c>
      <c r="AO294" s="281" t="str">
        <f>'1.  LRAMVA Summary'!F53</f>
        <v>GS 50 to 699 kW</v>
      </c>
      <c r="AP294" s="281" t="str">
        <f>'1.  LRAMVA Summary'!G53</f>
        <v>GS 700 to 4,999 kW</v>
      </c>
      <c r="AQ294" s="281" t="str">
        <f>'1.  LRAMVA Summary'!H53</f>
        <v>Large Use</v>
      </c>
      <c r="AR294" s="281" t="str">
        <f>'1.  LRAMVA Summary'!I53</f>
        <v>Street Lighting</v>
      </c>
      <c r="AS294" s="281" t="str">
        <f>'1.  LRAMVA Summary'!J53</f>
        <v>Unmetered Scattered Load</v>
      </c>
      <c r="AT294" s="281" t="str">
        <f>'1.  LRAMVA Summary'!K53</f>
        <v/>
      </c>
      <c r="AU294" s="281" t="str">
        <f>'1.  LRAMVA Summary'!L53</f>
        <v/>
      </c>
      <c r="AV294" s="281" t="str">
        <f>'1.  LRAMVA Summary'!M53</f>
        <v/>
      </c>
      <c r="AW294" s="281" t="str">
        <f>'1.  LRAMVA Summary'!N53</f>
        <v/>
      </c>
      <c r="AX294" s="281" t="str">
        <f>'1.  LRAMVA Summary'!O53</f>
        <v/>
      </c>
      <c r="AY294" s="281" t="str">
        <f>'1.  LRAMVA Summary'!P53</f>
        <v/>
      </c>
      <c r="AZ294" s="281" t="str">
        <f>'1.  LRAMVA Summary'!Q53</f>
        <v/>
      </c>
      <c r="BA294" s="283" t="str">
        <f>'1.  LRAMVA Summary'!R53</f>
        <v>Total</v>
      </c>
    </row>
    <row r="295" spans="1:53" ht="15" customHeight="1">
      <c r="A295" s="497"/>
      <c r="B295" s="284" t="s">
        <v>0</v>
      </c>
      <c r="C295" s="285"/>
      <c r="D295" s="285"/>
      <c r="E295" s="285"/>
      <c r="F295" s="285"/>
      <c r="G295" s="285"/>
      <c r="H295" s="285"/>
      <c r="I295" s="285"/>
      <c r="J295" s="285"/>
      <c r="K295" s="285"/>
      <c r="L295" s="285"/>
      <c r="M295" s="285"/>
      <c r="N295" s="285"/>
      <c r="O295" s="285"/>
      <c r="P295" s="285"/>
      <c r="Q295" s="285"/>
      <c r="R295" s="285"/>
      <c r="S295" s="285"/>
      <c r="T295" s="285"/>
      <c r="U295" s="286"/>
      <c r="V295" s="285"/>
      <c r="W295" s="285"/>
      <c r="X295" s="285"/>
      <c r="Y295" s="285"/>
      <c r="Z295" s="285"/>
      <c r="AA295" s="285"/>
      <c r="AB295" s="285"/>
      <c r="AC295" s="285"/>
      <c r="AD295" s="285"/>
      <c r="AE295" s="285"/>
      <c r="AF295" s="285"/>
      <c r="AG295" s="285"/>
      <c r="AH295" s="285"/>
      <c r="AI295" s="285"/>
      <c r="AJ295" s="285"/>
      <c r="AK295" s="285"/>
      <c r="AL295" s="285"/>
      <c r="AM295" s="287" t="str">
        <f>'1.  LRAMVA Summary'!D54</f>
        <v>kWh</v>
      </c>
      <c r="AN295" s="287" t="str">
        <f>'1.  LRAMVA Summary'!E54</f>
        <v>kWh</v>
      </c>
      <c r="AO295" s="287" t="str">
        <f>'1.  LRAMVA Summary'!F54</f>
        <v>kW</v>
      </c>
      <c r="AP295" s="287" t="str">
        <f>'1.  LRAMVA Summary'!G54</f>
        <v>kW</v>
      </c>
      <c r="AQ295" s="287" t="str">
        <f>'1.  LRAMVA Summary'!H54</f>
        <v>kW</v>
      </c>
      <c r="AR295" s="287" t="str">
        <f>'1.  LRAMVA Summary'!I54</f>
        <v>kW</v>
      </c>
      <c r="AS295" s="287" t="str">
        <f>'1.  LRAMVA Summary'!J54</f>
        <v>kWh</v>
      </c>
      <c r="AT295" s="287">
        <f>'1.  LRAMVA Summary'!K54</f>
        <v>0</v>
      </c>
      <c r="AU295" s="287">
        <f>'1.  LRAMVA Summary'!L54</f>
        <v>0</v>
      </c>
      <c r="AV295" s="287">
        <f>'1.  LRAMVA Summary'!M54</f>
        <v>0</v>
      </c>
      <c r="AW295" s="287">
        <f>'1.  LRAMVA Summary'!N54</f>
        <v>0</v>
      </c>
      <c r="AX295" s="287">
        <f>'1.  LRAMVA Summary'!O54</f>
        <v>0</v>
      </c>
      <c r="AY295" s="287">
        <f>'1.  LRAMVA Summary'!P54</f>
        <v>0</v>
      </c>
      <c r="AZ295" s="287">
        <f>'1.  LRAMVA Summary'!Q54</f>
        <v>0</v>
      </c>
      <c r="BA295" s="288"/>
    </row>
    <row r="296" spans="1:53" ht="15" hidden="1" outlineLevel="1">
      <c r="A296" s="496">
        <v>1</v>
      </c>
      <c r="B296" s="290" t="s">
        <v>1</v>
      </c>
      <c r="C296" s="287" t="s">
        <v>25</v>
      </c>
      <c r="D296" s="291">
        <f>'7.  Persistence Report'!AS68+'7.  Persistence Report'!AS75</f>
        <v>150147.50028046107</v>
      </c>
      <c r="E296" s="291">
        <f>'7.  Persistence Report'!AT68+'7.  Persistence Report'!AT75</f>
        <v>150147.50028046107</v>
      </c>
      <c r="F296" s="291">
        <f>'7.  Persistence Report'!AU68+'7.  Persistence Report'!AU75</f>
        <v>150147.50028046107</v>
      </c>
      <c r="G296" s="291">
        <f>'7.  Persistence Report'!AV68+'7.  Persistence Report'!AV75</f>
        <v>149224.59961546108</v>
      </c>
      <c r="H296" s="291">
        <f>'7.  Persistence Report'!AW68+'7.  Persistence Report'!AW75</f>
        <v>88044.906158366546</v>
      </c>
      <c r="I296" s="291">
        <f>'7.  Persistence Report'!AX68+'7.  Persistence Report'!AX75</f>
        <v>0</v>
      </c>
      <c r="J296" s="291">
        <f>'7.  Persistence Report'!AY68+'7.  Persistence Report'!AY75</f>
        <v>0</v>
      </c>
      <c r="K296" s="291">
        <f>'7.  Persistence Report'!AZ68+'7.  Persistence Report'!AZ75</f>
        <v>0</v>
      </c>
      <c r="L296" s="291">
        <f>'7.  Persistence Report'!BA68+'7.  Persistence Report'!BA75</f>
        <v>0</v>
      </c>
      <c r="M296" s="291">
        <f>'7.  Persistence Report'!BB68+'7.  Persistence Report'!BB75</f>
        <v>0</v>
      </c>
      <c r="N296" s="291">
        <f>'7.  Persistence Report'!BC68+'7.  Persistence Report'!BC75</f>
        <v>0</v>
      </c>
      <c r="O296" s="291">
        <f>'7.  Persistence Report'!BD68+'7.  Persistence Report'!BD75</f>
        <v>0</v>
      </c>
      <c r="P296" s="291">
        <f>'7.  Persistence Report'!BE68+'7.  Persistence Report'!BE75</f>
        <v>0</v>
      </c>
      <c r="Q296" s="291">
        <f>'7.  Persistence Report'!BF68+'7.  Persistence Report'!BF75</f>
        <v>0</v>
      </c>
      <c r="R296" s="291">
        <f>'7.  Persistence Report'!BG68+'7.  Persistence Report'!BG75</f>
        <v>0</v>
      </c>
      <c r="S296" s="291">
        <f>'7.  Persistence Report'!BH68+'7.  Persistence Report'!BH75</f>
        <v>0</v>
      </c>
      <c r="T296" s="291">
        <f>'7.  Persistence Report'!BI68+'7.  Persistence Report'!BI75</f>
        <v>0</v>
      </c>
      <c r="U296" s="463"/>
      <c r="V296" s="291">
        <f>'7.  Persistence Report'!N68+'7.  Persistence Report'!N75</f>
        <v>22.960983617363723</v>
      </c>
      <c r="W296" s="291">
        <f>'7.  Persistence Report'!O68+'7.  Persistence Report'!O75</f>
        <v>22.960983617363723</v>
      </c>
      <c r="X296" s="291">
        <f>'7.  Persistence Report'!P68+'7.  Persistence Report'!P75</f>
        <v>22.960983617363723</v>
      </c>
      <c r="Y296" s="291">
        <f>'7.  Persistence Report'!Q68+'7.  Persistence Report'!Q75</f>
        <v>22.017927350363724</v>
      </c>
      <c r="Z296" s="291">
        <f>'7.  Persistence Report'!R68+'7.  Persistence Report'!R75</f>
        <v>12.939854243391661</v>
      </c>
      <c r="AA296" s="291">
        <f>'7.  Persistence Report'!S68+'7.  Persistence Report'!S75</f>
        <v>0</v>
      </c>
      <c r="AB296" s="291">
        <f>'7.  Persistence Report'!T68+'7.  Persistence Report'!T75</f>
        <v>0</v>
      </c>
      <c r="AC296" s="291">
        <f>'7.  Persistence Report'!U68+'7.  Persistence Report'!U75</f>
        <v>0</v>
      </c>
      <c r="AD296" s="291">
        <f>'7.  Persistence Report'!V68+'7.  Persistence Report'!V75</f>
        <v>0</v>
      </c>
      <c r="AE296" s="291">
        <f>'7.  Persistence Report'!W68+'7.  Persistence Report'!W75</f>
        <v>0</v>
      </c>
      <c r="AF296" s="291">
        <f>'7.  Persistence Report'!X68+'7.  Persistence Report'!X75</f>
        <v>0</v>
      </c>
      <c r="AG296" s="291">
        <f>'7.  Persistence Report'!Y68+'7.  Persistence Report'!Y75</f>
        <v>0</v>
      </c>
      <c r="AH296" s="291">
        <f>'7.  Persistence Report'!Z68+'7.  Persistence Report'!Z75</f>
        <v>0</v>
      </c>
      <c r="AI296" s="291">
        <f>'7.  Persistence Report'!AA68+'7.  Persistence Report'!AA75</f>
        <v>0</v>
      </c>
      <c r="AJ296" s="291">
        <f>'7.  Persistence Report'!AB68+'7.  Persistence Report'!AB75</f>
        <v>0</v>
      </c>
      <c r="AK296" s="291">
        <f>'7.  Persistence Report'!AC68+'7.  Persistence Report'!AC75</f>
        <v>0</v>
      </c>
      <c r="AL296" s="291">
        <f>'7.  Persistence Report'!AD68+'7.  Persistence Report'!AD75</f>
        <v>0</v>
      </c>
      <c r="AM296" s="406">
        <v>1</v>
      </c>
      <c r="AN296" s="406"/>
      <c r="AO296" s="406"/>
      <c r="AP296" s="406"/>
      <c r="AQ296" s="406"/>
      <c r="AR296" s="406"/>
      <c r="AS296" s="406"/>
      <c r="AT296" s="406"/>
      <c r="AU296" s="406"/>
      <c r="AV296" s="406"/>
      <c r="AW296" s="406"/>
      <c r="AX296" s="406"/>
      <c r="AY296" s="406"/>
      <c r="AZ296" s="406"/>
      <c r="BA296" s="293">
        <f>SUM(AM296:AZ296)</f>
        <v>1</v>
      </c>
    </row>
    <row r="297" spans="1:53" ht="15" hidden="1" outlineLevel="1">
      <c r="B297" s="290" t="s">
        <v>248</v>
      </c>
      <c r="C297" s="287" t="s">
        <v>163</v>
      </c>
      <c r="D297" s="291"/>
      <c r="E297" s="291"/>
      <c r="F297" s="291"/>
      <c r="G297" s="291"/>
      <c r="H297" s="291"/>
      <c r="I297" s="291"/>
      <c r="J297" s="291"/>
      <c r="K297" s="291"/>
      <c r="L297" s="291"/>
      <c r="M297" s="291"/>
      <c r="N297" s="291"/>
      <c r="O297" s="291"/>
      <c r="P297" s="291"/>
      <c r="Q297" s="291"/>
      <c r="R297" s="291"/>
      <c r="S297" s="291"/>
      <c r="T297" s="291"/>
      <c r="U297" s="463"/>
      <c r="V297" s="291"/>
      <c r="W297" s="291"/>
      <c r="X297" s="291"/>
      <c r="Y297" s="291"/>
      <c r="Z297" s="291"/>
      <c r="AA297" s="291"/>
      <c r="AB297" s="291"/>
      <c r="AC297" s="291"/>
      <c r="AD297" s="291"/>
      <c r="AE297" s="291"/>
      <c r="AF297" s="291"/>
      <c r="AG297" s="291"/>
      <c r="AH297" s="291"/>
      <c r="AI297" s="291"/>
      <c r="AJ297" s="291"/>
      <c r="AK297" s="291"/>
      <c r="AL297" s="291"/>
      <c r="AM297" s="406">
        <f>AM296</f>
        <v>1</v>
      </c>
      <c r="AN297" s="406">
        <f>AN296</f>
        <v>0</v>
      </c>
      <c r="AO297" s="406">
        <f t="shared" ref="AO297:AZ297" si="100">AO296</f>
        <v>0</v>
      </c>
      <c r="AP297" s="406">
        <f t="shared" si="100"/>
        <v>0</v>
      </c>
      <c r="AQ297" s="406">
        <f t="shared" si="100"/>
        <v>0</v>
      </c>
      <c r="AR297" s="406">
        <f t="shared" si="100"/>
        <v>0</v>
      </c>
      <c r="AS297" s="406">
        <f t="shared" si="100"/>
        <v>0</v>
      </c>
      <c r="AT297" s="406">
        <f t="shared" si="100"/>
        <v>0</v>
      </c>
      <c r="AU297" s="406">
        <f t="shared" si="100"/>
        <v>0</v>
      </c>
      <c r="AV297" s="406">
        <f t="shared" si="100"/>
        <v>0</v>
      </c>
      <c r="AW297" s="406">
        <f t="shared" si="100"/>
        <v>0</v>
      </c>
      <c r="AX297" s="406">
        <f t="shared" si="100"/>
        <v>0</v>
      </c>
      <c r="AY297" s="406">
        <f t="shared" si="100"/>
        <v>0</v>
      </c>
      <c r="AZ297" s="406">
        <f t="shared" si="100"/>
        <v>0</v>
      </c>
      <c r="BA297" s="293"/>
    </row>
    <row r="298" spans="1:53" ht="15.75" hidden="1" outlineLevel="1">
      <c r="A298" s="498"/>
      <c r="B298" s="294"/>
      <c r="C298" s="295"/>
      <c r="D298" s="295"/>
      <c r="E298" s="295"/>
      <c r="F298" s="295"/>
      <c r="G298" s="295"/>
      <c r="H298" s="295"/>
      <c r="I298" s="295"/>
      <c r="J298" s="295"/>
      <c r="K298" s="295"/>
      <c r="L298" s="295"/>
      <c r="M298" s="295"/>
      <c r="N298" s="295"/>
      <c r="O298" s="295"/>
      <c r="P298" s="295"/>
      <c r="Q298" s="295"/>
      <c r="R298" s="295"/>
      <c r="S298" s="295"/>
      <c r="T298" s="295"/>
      <c r="U298" s="299"/>
      <c r="V298" s="295"/>
      <c r="W298" s="295"/>
      <c r="X298" s="295"/>
      <c r="Y298" s="295"/>
      <c r="Z298" s="295"/>
      <c r="AA298" s="295"/>
      <c r="AB298" s="295"/>
      <c r="AC298" s="295"/>
      <c r="AD298" s="295"/>
      <c r="AE298" s="295"/>
      <c r="AF298" s="295"/>
      <c r="AG298" s="295"/>
      <c r="AH298" s="295"/>
      <c r="AI298" s="295"/>
      <c r="AJ298" s="295"/>
      <c r="AK298" s="295"/>
      <c r="AL298" s="295"/>
      <c r="AM298" s="407"/>
      <c r="AN298" s="408"/>
      <c r="AO298" s="408"/>
      <c r="AP298" s="408"/>
      <c r="AQ298" s="408"/>
      <c r="AR298" s="408"/>
      <c r="AS298" s="408"/>
      <c r="AT298" s="408"/>
      <c r="AU298" s="408"/>
      <c r="AV298" s="408"/>
      <c r="AW298" s="408"/>
      <c r="AX298" s="408"/>
      <c r="AY298" s="408"/>
      <c r="AZ298" s="408"/>
      <c r="BA298" s="298"/>
    </row>
    <row r="299" spans="1:53" ht="15" hidden="1" outlineLevel="1">
      <c r="A299" s="496">
        <v>2</v>
      </c>
      <c r="B299" s="290" t="s">
        <v>2</v>
      </c>
      <c r="C299" s="287" t="s">
        <v>25</v>
      </c>
      <c r="D299" s="291">
        <f>'7.  Persistence Report'!AS67</f>
        <v>28446.870599999998</v>
      </c>
      <c r="E299" s="291">
        <f>'7.  Persistence Report'!AT67</f>
        <v>28446.870599999998</v>
      </c>
      <c r="F299" s="291">
        <f>'7.  Persistence Report'!AU67</f>
        <v>28446.870599999998</v>
      </c>
      <c r="G299" s="291">
        <f>'7.  Persistence Report'!AV67</f>
        <v>28446.870599999998</v>
      </c>
      <c r="H299" s="291">
        <f>'7.  Persistence Report'!AW67</f>
        <v>0</v>
      </c>
      <c r="I299" s="291">
        <f>'7.  Persistence Report'!AX67</f>
        <v>0</v>
      </c>
      <c r="J299" s="291">
        <f>'7.  Persistence Report'!AY67</f>
        <v>0</v>
      </c>
      <c r="K299" s="291">
        <f>'7.  Persistence Report'!AZ67</f>
        <v>0</v>
      </c>
      <c r="L299" s="291">
        <f>'7.  Persistence Report'!BA67</f>
        <v>0</v>
      </c>
      <c r="M299" s="291">
        <f>'7.  Persistence Report'!BB67</f>
        <v>0</v>
      </c>
      <c r="N299" s="291">
        <f>'7.  Persistence Report'!BC67</f>
        <v>0</v>
      </c>
      <c r="O299" s="291">
        <f>'7.  Persistence Report'!BD67</f>
        <v>0</v>
      </c>
      <c r="P299" s="291">
        <f>'7.  Persistence Report'!BE67</f>
        <v>0</v>
      </c>
      <c r="Q299" s="291">
        <f>'7.  Persistence Report'!BF67</f>
        <v>0</v>
      </c>
      <c r="R299" s="291">
        <f>'7.  Persistence Report'!BG67</f>
        <v>0</v>
      </c>
      <c r="S299" s="291">
        <f>'7.  Persistence Report'!BH67</f>
        <v>0</v>
      </c>
      <c r="T299" s="291">
        <f>'7.  Persistence Report'!BI67</f>
        <v>0</v>
      </c>
      <c r="U299" s="463"/>
      <c r="V299" s="291">
        <f>'7.  Persistence Report'!N67</f>
        <v>15.953945630000002</v>
      </c>
      <c r="W299" s="291">
        <f>'7.  Persistence Report'!O67</f>
        <v>15.953945630000002</v>
      </c>
      <c r="X299" s="291">
        <f>'7.  Persistence Report'!P67</f>
        <v>15.953945630000002</v>
      </c>
      <c r="Y299" s="291">
        <f>'7.  Persistence Report'!Q67</f>
        <v>15.953945630000002</v>
      </c>
      <c r="Z299" s="291">
        <f>'7.  Persistence Report'!R67</f>
        <v>0</v>
      </c>
      <c r="AA299" s="291">
        <f>'7.  Persistence Report'!S67</f>
        <v>0</v>
      </c>
      <c r="AB299" s="291">
        <f>'7.  Persistence Report'!T67</f>
        <v>0</v>
      </c>
      <c r="AC299" s="291">
        <f>'7.  Persistence Report'!U67</f>
        <v>0</v>
      </c>
      <c r="AD299" s="291">
        <f>'7.  Persistence Report'!V67</f>
        <v>0</v>
      </c>
      <c r="AE299" s="291">
        <f>'7.  Persistence Report'!W67</f>
        <v>0</v>
      </c>
      <c r="AF299" s="291">
        <f>'7.  Persistence Report'!X67</f>
        <v>0</v>
      </c>
      <c r="AG299" s="291">
        <f>'7.  Persistence Report'!Y67</f>
        <v>0</v>
      </c>
      <c r="AH299" s="291">
        <f>'7.  Persistence Report'!Z67</f>
        <v>0</v>
      </c>
      <c r="AI299" s="291">
        <f>'7.  Persistence Report'!AA67</f>
        <v>0</v>
      </c>
      <c r="AJ299" s="291">
        <f>'7.  Persistence Report'!AB67</f>
        <v>0</v>
      </c>
      <c r="AK299" s="291">
        <f>'7.  Persistence Report'!AC67</f>
        <v>0</v>
      </c>
      <c r="AL299" s="291">
        <f>'7.  Persistence Report'!AD67</f>
        <v>0</v>
      </c>
      <c r="AM299" s="406">
        <v>1</v>
      </c>
      <c r="AN299" s="406"/>
      <c r="AO299" s="406"/>
      <c r="AP299" s="406"/>
      <c r="AQ299" s="406"/>
      <c r="AR299" s="406"/>
      <c r="AS299" s="406"/>
      <c r="AT299" s="406"/>
      <c r="AU299" s="406"/>
      <c r="AV299" s="406"/>
      <c r="AW299" s="406"/>
      <c r="AX299" s="406"/>
      <c r="AY299" s="406"/>
      <c r="AZ299" s="406"/>
      <c r="BA299" s="293">
        <f>SUM(AM299:AZ299)</f>
        <v>1</v>
      </c>
    </row>
    <row r="300" spans="1:53" ht="15" hidden="1" outlineLevel="1">
      <c r="B300" s="290" t="s">
        <v>248</v>
      </c>
      <c r="C300" s="287" t="s">
        <v>163</v>
      </c>
      <c r="D300" s="291"/>
      <c r="E300" s="291"/>
      <c r="F300" s="291"/>
      <c r="G300" s="291"/>
      <c r="H300" s="291"/>
      <c r="I300" s="291"/>
      <c r="J300" s="291"/>
      <c r="K300" s="291"/>
      <c r="L300" s="291"/>
      <c r="M300" s="291"/>
      <c r="N300" s="291"/>
      <c r="O300" s="291"/>
      <c r="P300" s="291"/>
      <c r="Q300" s="291"/>
      <c r="R300" s="291"/>
      <c r="S300" s="291"/>
      <c r="T300" s="291"/>
      <c r="U300" s="463"/>
      <c r="V300" s="291"/>
      <c r="W300" s="291"/>
      <c r="X300" s="291"/>
      <c r="Y300" s="291"/>
      <c r="Z300" s="291"/>
      <c r="AA300" s="291"/>
      <c r="AB300" s="291"/>
      <c r="AC300" s="291"/>
      <c r="AD300" s="291"/>
      <c r="AE300" s="291"/>
      <c r="AF300" s="291"/>
      <c r="AG300" s="291"/>
      <c r="AH300" s="291"/>
      <c r="AI300" s="291"/>
      <c r="AJ300" s="291"/>
      <c r="AK300" s="291"/>
      <c r="AL300" s="291"/>
      <c r="AM300" s="406">
        <f>AM299</f>
        <v>1</v>
      </c>
      <c r="AN300" s="406">
        <f>AN299</f>
        <v>0</v>
      </c>
      <c r="AO300" s="406">
        <f t="shared" ref="AO300:AZ300" si="101">AO299</f>
        <v>0</v>
      </c>
      <c r="AP300" s="406">
        <f t="shared" si="101"/>
        <v>0</v>
      </c>
      <c r="AQ300" s="406">
        <f t="shared" si="101"/>
        <v>0</v>
      </c>
      <c r="AR300" s="406">
        <f t="shared" si="101"/>
        <v>0</v>
      </c>
      <c r="AS300" s="406">
        <f t="shared" si="101"/>
        <v>0</v>
      </c>
      <c r="AT300" s="406">
        <f t="shared" si="101"/>
        <v>0</v>
      </c>
      <c r="AU300" s="406">
        <f t="shared" si="101"/>
        <v>0</v>
      </c>
      <c r="AV300" s="406">
        <f t="shared" si="101"/>
        <v>0</v>
      </c>
      <c r="AW300" s="406">
        <f t="shared" si="101"/>
        <v>0</v>
      </c>
      <c r="AX300" s="406">
        <f t="shared" si="101"/>
        <v>0</v>
      </c>
      <c r="AY300" s="406">
        <f t="shared" si="101"/>
        <v>0</v>
      </c>
      <c r="AZ300" s="406">
        <f t="shared" si="101"/>
        <v>0</v>
      </c>
      <c r="BA300" s="293"/>
    </row>
    <row r="301" spans="1:53" ht="15.75" hidden="1" outlineLevel="1">
      <c r="A301" s="498"/>
      <c r="B301" s="294"/>
      <c r="C301" s="295"/>
      <c r="D301" s="300"/>
      <c r="E301" s="300"/>
      <c r="F301" s="300"/>
      <c r="G301" s="300"/>
      <c r="H301" s="300"/>
      <c r="I301" s="300"/>
      <c r="J301" s="300"/>
      <c r="K301" s="300"/>
      <c r="L301" s="300"/>
      <c r="M301" s="300"/>
      <c r="N301" s="300"/>
      <c r="O301" s="300"/>
      <c r="P301" s="300"/>
      <c r="Q301" s="300"/>
      <c r="R301" s="300"/>
      <c r="S301" s="300"/>
      <c r="T301" s="300"/>
      <c r="U301" s="299"/>
      <c r="V301" s="300"/>
      <c r="W301" s="300"/>
      <c r="X301" s="300"/>
      <c r="Y301" s="300"/>
      <c r="Z301" s="300"/>
      <c r="AA301" s="300"/>
      <c r="AB301" s="300"/>
      <c r="AC301" s="300"/>
      <c r="AD301" s="300"/>
      <c r="AE301" s="300"/>
      <c r="AF301" s="300"/>
      <c r="AG301" s="300"/>
      <c r="AH301" s="300"/>
      <c r="AI301" s="300"/>
      <c r="AJ301" s="300"/>
      <c r="AK301" s="300"/>
      <c r="AL301" s="300"/>
      <c r="AM301" s="407"/>
      <c r="AN301" s="408"/>
      <c r="AO301" s="408"/>
      <c r="AP301" s="408"/>
      <c r="AQ301" s="408"/>
      <c r="AR301" s="408"/>
      <c r="AS301" s="408"/>
      <c r="AT301" s="408"/>
      <c r="AU301" s="408"/>
      <c r="AV301" s="408"/>
      <c r="AW301" s="408"/>
      <c r="AX301" s="408"/>
      <c r="AY301" s="408"/>
      <c r="AZ301" s="408"/>
      <c r="BA301" s="298"/>
    </row>
    <row r="302" spans="1:53" ht="15" hidden="1" outlineLevel="1">
      <c r="A302" s="496">
        <v>3</v>
      </c>
      <c r="B302" s="290" t="s">
        <v>3</v>
      </c>
      <c r="C302" s="287" t="s">
        <v>25</v>
      </c>
      <c r="D302" s="291">
        <f>'7.  Persistence Report'!AS70</f>
        <v>1367673.5858560719</v>
      </c>
      <c r="E302" s="291">
        <f>'7.  Persistence Report'!AT70</f>
        <v>1367673.5858560719</v>
      </c>
      <c r="F302" s="291">
        <f>'7.  Persistence Report'!AU70</f>
        <v>1367673.5858560719</v>
      </c>
      <c r="G302" s="291">
        <f>'7.  Persistence Report'!AV70</f>
        <v>1367673.5858560719</v>
      </c>
      <c r="H302" s="291">
        <f>'7.  Persistence Report'!AW70</f>
        <v>1367673.5858560719</v>
      </c>
      <c r="I302" s="291">
        <f>'7.  Persistence Report'!AX70</f>
        <v>1367673.5858560719</v>
      </c>
      <c r="J302" s="291">
        <f>'7.  Persistence Report'!AY70</f>
        <v>1367673.5858560719</v>
      </c>
      <c r="K302" s="291">
        <f>'7.  Persistence Report'!AZ70</f>
        <v>1367673.5858560719</v>
      </c>
      <c r="L302" s="291">
        <f>'7.  Persistence Report'!BA70</f>
        <v>1367673.5858560719</v>
      </c>
      <c r="M302" s="291">
        <f>'7.  Persistence Report'!BB70</f>
        <v>1367673.5858560719</v>
      </c>
      <c r="N302" s="291">
        <f>'7.  Persistence Report'!BC70</f>
        <v>1367673.5858560719</v>
      </c>
      <c r="O302" s="291">
        <f>'7.  Persistence Report'!BD70</f>
        <v>1367673.5858560719</v>
      </c>
      <c r="P302" s="291">
        <f>'7.  Persistence Report'!BE70</f>
        <v>1367673.5858560719</v>
      </c>
      <c r="Q302" s="291">
        <f>'7.  Persistence Report'!BF70</f>
        <v>1367673.5858560719</v>
      </c>
      <c r="R302" s="291">
        <f>'7.  Persistence Report'!BG70</f>
        <v>1367673.5858560719</v>
      </c>
      <c r="S302" s="291">
        <f>'7.  Persistence Report'!BH70</f>
        <v>1367673.5858560719</v>
      </c>
      <c r="T302" s="291">
        <f>'7.  Persistence Report'!BI70</f>
        <v>1367673.5858560719</v>
      </c>
      <c r="U302" s="463"/>
      <c r="V302" s="291">
        <f>'7.  Persistence Report'!N70</f>
        <v>805.93680856699996</v>
      </c>
      <c r="W302" s="291">
        <f>'7.  Persistence Report'!O70</f>
        <v>805.93680856699996</v>
      </c>
      <c r="X302" s="291">
        <f>'7.  Persistence Report'!P70</f>
        <v>805.93680856699996</v>
      </c>
      <c r="Y302" s="291">
        <f>'7.  Persistence Report'!Q70</f>
        <v>805.93680856699996</v>
      </c>
      <c r="Z302" s="291">
        <f>'7.  Persistence Report'!R70</f>
        <v>805.93680856699996</v>
      </c>
      <c r="AA302" s="291">
        <f>'7.  Persistence Report'!S70</f>
        <v>805.93680856699996</v>
      </c>
      <c r="AB302" s="291">
        <f>'7.  Persistence Report'!T70</f>
        <v>805.93680856699996</v>
      </c>
      <c r="AC302" s="291">
        <f>'7.  Persistence Report'!U70</f>
        <v>805.93680856699996</v>
      </c>
      <c r="AD302" s="291">
        <f>'7.  Persistence Report'!V70</f>
        <v>805.93680856699996</v>
      </c>
      <c r="AE302" s="291">
        <f>'7.  Persistence Report'!W70</f>
        <v>805.93680856699996</v>
      </c>
      <c r="AF302" s="291">
        <f>'7.  Persistence Report'!X70</f>
        <v>805.93680856699996</v>
      </c>
      <c r="AG302" s="291">
        <f>'7.  Persistence Report'!Y70</f>
        <v>805.93680856699996</v>
      </c>
      <c r="AH302" s="291">
        <f>'7.  Persistence Report'!Z70</f>
        <v>805.93680856699996</v>
      </c>
      <c r="AI302" s="291">
        <f>'7.  Persistence Report'!AA70</f>
        <v>805.93680856699996</v>
      </c>
      <c r="AJ302" s="291">
        <f>'7.  Persistence Report'!AB70</f>
        <v>805.93680856699996</v>
      </c>
      <c r="AK302" s="291">
        <f>'7.  Persistence Report'!AC70</f>
        <v>805.93680856699996</v>
      </c>
      <c r="AL302" s="291">
        <f>'7.  Persistence Report'!AD70</f>
        <v>805.93680856699996</v>
      </c>
      <c r="AM302" s="406">
        <v>1</v>
      </c>
      <c r="AN302" s="406"/>
      <c r="AO302" s="406"/>
      <c r="AP302" s="406"/>
      <c r="AQ302" s="406"/>
      <c r="AR302" s="406"/>
      <c r="AS302" s="406"/>
      <c r="AT302" s="406"/>
      <c r="AU302" s="406"/>
      <c r="AV302" s="406"/>
      <c r="AW302" s="406"/>
      <c r="AX302" s="406"/>
      <c r="AY302" s="406"/>
      <c r="AZ302" s="406"/>
      <c r="BA302" s="293">
        <f>SUM(AM302:AZ302)</f>
        <v>1</v>
      </c>
    </row>
    <row r="303" spans="1:53" ht="15" hidden="1" outlineLevel="1">
      <c r="B303" s="290" t="s">
        <v>248</v>
      </c>
      <c r="C303" s="287" t="s">
        <v>163</v>
      </c>
      <c r="D303" s="291">
        <f>'7.  Persistence Report'!AS98</f>
        <v>86301.991175999996</v>
      </c>
      <c r="E303" s="291">
        <f>'7.  Persistence Report'!AT98</f>
        <v>86301.991175999996</v>
      </c>
      <c r="F303" s="291">
        <f>'7.  Persistence Report'!AU98</f>
        <v>86301.991175999996</v>
      </c>
      <c r="G303" s="291">
        <f>'7.  Persistence Report'!AV98</f>
        <v>86301.991175999996</v>
      </c>
      <c r="H303" s="291">
        <f>'7.  Persistence Report'!AW98</f>
        <v>86301.991175999996</v>
      </c>
      <c r="I303" s="291">
        <f>'7.  Persistence Report'!AX98</f>
        <v>86301.991175999996</v>
      </c>
      <c r="J303" s="291">
        <f>'7.  Persistence Report'!AY98</f>
        <v>86301.991175999996</v>
      </c>
      <c r="K303" s="291">
        <f>'7.  Persistence Report'!AZ98</f>
        <v>86301.991175999996</v>
      </c>
      <c r="L303" s="291">
        <f>'7.  Persistence Report'!BA98</f>
        <v>86301.991175999996</v>
      </c>
      <c r="M303" s="291">
        <f>'7.  Persistence Report'!BB98</f>
        <v>86301.991175999996</v>
      </c>
      <c r="N303" s="291">
        <f>'7.  Persistence Report'!BC98</f>
        <v>86301.991175999996</v>
      </c>
      <c r="O303" s="291">
        <f>'7.  Persistence Report'!BD98</f>
        <v>86301.991175999996</v>
      </c>
      <c r="P303" s="291">
        <f>'7.  Persistence Report'!BE98</f>
        <v>86301.991175999996</v>
      </c>
      <c r="Q303" s="291">
        <f>'7.  Persistence Report'!BF98</f>
        <v>86301.991175999996</v>
      </c>
      <c r="R303" s="291">
        <f>'7.  Persistence Report'!BG98</f>
        <v>86301.991175999996</v>
      </c>
      <c r="S303" s="291">
        <f>'7.  Persistence Report'!BH98</f>
        <v>86301.991175999996</v>
      </c>
      <c r="T303" s="291">
        <f>'7.  Persistence Report'!BI98</f>
        <v>86301.991175999996</v>
      </c>
      <c r="U303" s="463"/>
      <c r="V303" s="291">
        <f>'7.  Persistence Report'!N98</f>
        <v>49.077025599999999</v>
      </c>
      <c r="W303" s="291">
        <f>'7.  Persistence Report'!O98</f>
        <v>49.077025599999999</v>
      </c>
      <c r="X303" s="291">
        <f>'7.  Persistence Report'!P98</f>
        <v>49.077025599999999</v>
      </c>
      <c r="Y303" s="291">
        <f>'7.  Persistence Report'!Q98</f>
        <v>49.077025599999999</v>
      </c>
      <c r="Z303" s="291">
        <f>'7.  Persistence Report'!R98</f>
        <v>49.077025599999999</v>
      </c>
      <c r="AA303" s="291">
        <f>'7.  Persistence Report'!S98</f>
        <v>49.077025599999999</v>
      </c>
      <c r="AB303" s="291">
        <f>'7.  Persistence Report'!T98</f>
        <v>49.077025599999999</v>
      </c>
      <c r="AC303" s="291">
        <f>'7.  Persistence Report'!U98</f>
        <v>49.077025599999999</v>
      </c>
      <c r="AD303" s="291">
        <f>'7.  Persistence Report'!V98</f>
        <v>49.077025599999999</v>
      </c>
      <c r="AE303" s="291">
        <f>'7.  Persistence Report'!W98</f>
        <v>49.077025599999999</v>
      </c>
      <c r="AF303" s="291">
        <f>'7.  Persistence Report'!X98</f>
        <v>49.077025599999999</v>
      </c>
      <c r="AG303" s="291">
        <f>'7.  Persistence Report'!Y98</f>
        <v>49.077025599999999</v>
      </c>
      <c r="AH303" s="291">
        <f>'7.  Persistence Report'!Z98</f>
        <v>49.077025599999999</v>
      </c>
      <c r="AI303" s="291">
        <f>'7.  Persistence Report'!AA98</f>
        <v>49.077025599999999</v>
      </c>
      <c r="AJ303" s="291">
        <f>'7.  Persistence Report'!AB98</f>
        <v>49.077025599999999</v>
      </c>
      <c r="AK303" s="291">
        <f>'7.  Persistence Report'!AC98</f>
        <v>49.077025599999999</v>
      </c>
      <c r="AL303" s="291">
        <f>'7.  Persistence Report'!AD98</f>
        <v>49.077025599999999</v>
      </c>
      <c r="AM303" s="406">
        <f>AM302</f>
        <v>1</v>
      </c>
      <c r="AN303" s="406">
        <f>AN302</f>
        <v>0</v>
      </c>
      <c r="AO303" s="406">
        <f t="shared" ref="AO303:AZ303" si="102">AO302</f>
        <v>0</v>
      </c>
      <c r="AP303" s="406">
        <f t="shared" si="102"/>
        <v>0</v>
      </c>
      <c r="AQ303" s="406">
        <f t="shared" si="102"/>
        <v>0</v>
      </c>
      <c r="AR303" s="406">
        <f t="shared" si="102"/>
        <v>0</v>
      </c>
      <c r="AS303" s="406">
        <f t="shared" si="102"/>
        <v>0</v>
      </c>
      <c r="AT303" s="406">
        <f t="shared" si="102"/>
        <v>0</v>
      </c>
      <c r="AU303" s="406">
        <f t="shared" si="102"/>
        <v>0</v>
      </c>
      <c r="AV303" s="406">
        <f t="shared" si="102"/>
        <v>0</v>
      </c>
      <c r="AW303" s="406">
        <f t="shared" si="102"/>
        <v>0</v>
      </c>
      <c r="AX303" s="406">
        <f t="shared" si="102"/>
        <v>0</v>
      </c>
      <c r="AY303" s="406">
        <f t="shared" si="102"/>
        <v>0</v>
      </c>
      <c r="AZ303" s="406">
        <f t="shared" si="102"/>
        <v>0</v>
      </c>
      <c r="BA303" s="293"/>
    </row>
    <row r="304" spans="1:53" ht="15" hidden="1" outlineLevel="1">
      <c r="B304" s="290"/>
      <c r="C304" s="301"/>
      <c r="D304" s="287"/>
      <c r="E304" s="287"/>
      <c r="F304" s="287"/>
      <c r="G304" s="287"/>
      <c r="H304" s="287"/>
      <c r="I304" s="287"/>
      <c r="J304" s="287"/>
      <c r="K304" s="287"/>
      <c r="L304" s="287"/>
      <c r="M304" s="287"/>
      <c r="N304" s="287"/>
      <c r="O304" s="287"/>
      <c r="P304" s="287"/>
      <c r="Q304" s="287"/>
      <c r="R304" s="287"/>
      <c r="S304" s="287"/>
      <c r="T304" s="287"/>
      <c r="U304" s="279"/>
      <c r="V304" s="287"/>
      <c r="W304" s="287"/>
      <c r="X304" s="287"/>
      <c r="Y304" s="287"/>
      <c r="Z304" s="287"/>
      <c r="AA304" s="287"/>
      <c r="AB304" s="287"/>
      <c r="AC304" s="287"/>
      <c r="AD304" s="287"/>
      <c r="AE304" s="287"/>
      <c r="AF304" s="287"/>
      <c r="AG304" s="287"/>
      <c r="AH304" s="287"/>
      <c r="AI304" s="287"/>
      <c r="AJ304" s="287"/>
      <c r="AK304" s="287"/>
      <c r="AL304" s="287"/>
      <c r="AM304" s="407"/>
      <c r="AN304" s="407"/>
      <c r="AO304" s="407"/>
      <c r="AP304" s="407"/>
      <c r="AQ304" s="407"/>
      <c r="AR304" s="407"/>
      <c r="AS304" s="407"/>
      <c r="AT304" s="407"/>
      <c r="AU304" s="407"/>
      <c r="AV304" s="407"/>
      <c r="AW304" s="407"/>
      <c r="AX304" s="407"/>
      <c r="AY304" s="407"/>
      <c r="AZ304" s="407"/>
      <c r="BA304" s="302"/>
    </row>
    <row r="305" spans="1:53" ht="15" hidden="1" outlineLevel="1">
      <c r="A305" s="496">
        <v>4</v>
      </c>
      <c r="B305" s="290" t="s">
        <v>4</v>
      </c>
      <c r="C305" s="287" t="s">
        <v>25</v>
      </c>
      <c r="D305" s="291">
        <f>'7.  Persistence Report'!AS66</f>
        <v>217201.077418959</v>
      </c>
      <c r="E305" s="291">
        <f>'7.  Persistence Report'!AT66</f>
        <v>217201.077418959</v>
      </c>
      <c r="F305" s="291">
        <f>'7.  Persistence Report'!AU66</f>
        <v>208831.04327977699</v>
      </c>
      <c r="G305" s="291">
        <f>'7.  Persistence Report'!AV66</f>
        <v>176922.988241799</v>
      </c>
      <c r="H305" s="291">
        <f>'7.  Persistence Report'!AW66</f>
        <v>176922.988241799</v>
      </c>
      <c r="I305" s="291">
        <f>'7.  Persistence Report'!AX66</f>
        <v>176922.988241799</v>
      </c>
      <c r="J305" s="291">
        <f>'7.  Persistence Report'!AY66</f>
        <v>176922.988241799</v>
      </c>
      <c r="K305" s="291">
        <f>'7.  Persistence Report'!AZ66</f>
        <v>176775.541500174</v>
      </c>
      <c r="L305" s="291">
        <f>'7.  Persistence Report'!BA66</f>
        <v>128545.53146122799</v>
      </c>
      <c r="M305" s="291">
        <f>'7.  Persistence Report'!BB66</f>
        <v>128545.53146122799</v>
      </c>
      <c r="N305" s="291">
        <f>'7.  Persistence Report'!BC66</f>
        <v>116879.526406177</v>
      </c>
      <c r="O305" s="291">
        <f>'7.  Persistence Report'!BD66</f>
        <v>115215.110541998</v>
      </c>
      <c r="P305" s="291">
        <f>'7.  Persistence Report'!BE66</f>
        <v>115215.110541998</v>
      </c>
      <c r="Q305" s="291">
        <f>'7.  Persistence Report'!BF66</f>
        <v>114741.478683268</v>
      </c>
      <c r="R305" s="291">
        <f>'7.  Persistence Report'!BG66</f>
        <v>114741.478683268</v>
      </c>
      <c r="S305" s="291">
        <f>'7.  Persistence Report'!BH66</f>
        <v>114644.367927399</v>
      </c>
      <c r="T305" s="291">
        <f>'7.  Persistence Report'!BI66</f>
        <v>111101.70936288001</v>
      </c>
      <c r="U305" s="463"/>
      <c r="V305" s="291">
        <f>'7.  Persistence Report'!N66</f>
        <v>14.557500849</v>
      </c>
      <c r="W305" s="291">
        <f>'7.  Persistence Report'!O66</f>
        <v>14.557500849</v>
      </c>
      <c r="X305" s="291">
        <f>'7.  Persistence Report'!P66</f>
        <v>14.032052713000001</v>
      </c>
      <c r="Y305" s="291">
        <f>'7.  Persistence Report'!Q66</f>
        <v>12.0289512</v>
      </c>
      <c r="Z305" s="291">
        <f>'7.  Persistence Report'!R66</f>
        <v>12.0289512</v>
      </c>
      <c r="AA305" s="291">
        <f>'7.  Persistence Report'!S66</f>
        <v>12.0289512</v>
      </c>
      <c r="AB305" s="291">
        <f>'7.  Persistence Report'!T66</f>
        <v>12.0289512</v>
      </c>
      <c r="AC305" s="291">
        <f>'7.  Persistence Report'!U66</f>
        <v>12.01211938</v>
      </c>
      <c r="AD305" s="291">
        <f>'7.  Persistence Report'!V66</f>
        <v>8.9843696170000005</v>
      </c>
      <c r="AE305" s="291">
        <f>'7.  Persistence Report'!W66</f>
        <v>8.9843696170000005</v>
      </c>
      <c r="AF305" s="291">
        <f>'7.  Persistence Report'!X66</f>
        <v>7.2168377059999997</v>
      </c>
      <c r="AG305" s="291">
        <f>'7.  Persistence Report'!Y66</f>
        <v>7.2166357410000002</v>
      </c>
      <c r="AH305" s="291">
        <f>'7.  Persistence Report'!Z66</f>
        <v>7.2166357410000002</v>
      </c>
      <c r="AI305" s="291">
        <f>'7.  Persistence Report'!AA66</f>
        <v>7.2058771300000002</v>
      </c>
      <c r="AJ305" s="291">
        <f>'7.  Persistence Report'!AB66</f>
        <v>7.2058771300000002</v>
      </c>
      <c r="AK305" s="291">
        <f>'7.  Persistence Report'!AC66</f>
        <v>7.1970637699999997</v>
      </c>
      <c r="AL305" s="291">
        <f>'7.  Persistence Report'!AD66</f>
        <v>6.9746652329999996</v>
      </c>
      <c r="AM305" s="406">
        <v>1</v>
      </c>
      <c r="AN305" s="406"/>
      <c r="AO305" s="406"/>
      <c r="AP305" s="406"/>
      <c r="AQ305" s="406"/>
      <c r="AR305" s="406"/>
      <c r="AS305" s="406"/>
      <c r="AT305" s="406"/>
      <c r="AU305" s="406"/>
      <c r="AV305" s="406"/>
      <c r="AW305" s="406"/>
      <c r="AX305" s="406"/>
      <c r="AY305" s="406"/>
      <c r="AZ305" s="406"/>
      <c r="BA305" s="293">
        <f>SUM(AM305:AZ305)</f>
        <v>1</v>
      </c>
    </row>
    <row r="306" spans="1:53" ht="15" hidden="1" outlineLevel="1">
      <c r="B306" s="290" t="s">
        <v>248</v>
      </c>
      <c r="C306" s="287" t="s">
        <v>163</v>
      </c>
      <c r="D306" s="291">
        <f>'7.  Persistence Report'!AS94</f>
        <v>664</v>
      </c>
      <c r="E306" s="291">
        <f>'7.  Persistence Report'!AT94</f>
        <v>664</v>
      </c>
      <c r="F306" s="291">
        <f>'7.  Persistence Report'!AU94</f>
        <v>632</v>
      </c>
      <c r="G306" s="291">
        <f>'7.  Persistence Report'!AV94</f>
        <v>546</v>
      </c>
      <c r="H306" s="291">
        <f>'7.  Persistence Report'!AW94</f>
        <v>546</v>
      </c>
      <c r="I306" s="291">
        <f>'7.  Persistence Report'!AX94</f>
        <v>546</v>
      </c>
      <c r="J306" s="291">
        <f>'7.  Persistence Report'!AY94</f>
        <v>546</v>
      </c>
      <c r="K306" s="291">
        <f>'7.  Persistence Report'!AZ94</f>
        <v>546</v>
      </c>
      <c r="L306" s="291">
        <f>'7.  Persistence Report'!BA94</f>
        <v>459</v>
      </c>
      <c r="M306" s="291">
        <f>'7.  Persistence Report'!BB94</f>
        <v>459</v>
      </c>
      <c r="N306" s="291">
        <f>'7.  Persistence Report'!BC94</f>
        <v>435</v>
      </c>
      <c r="O306" s="291">
        <f>'7.  Persistence Report'!BD94</f>
        <v>435</v>
      </c>
      <c r="P306" s="291">
        <f>'7.  Persistence Report'!BE94</f>
        <v>435</v>
      </c>
      <c r="Q306" s="291">
        <f>'7.  Persistence Report'!BF94</f>
        <v>435</v>
      </c>
      <c r="R306" s="291">
        <f>'7.  Persistence Report'!BG94</f>
        <v>435</v>
      </c>
      <c r="S306" s="291">
        <f>'7.  Persistence Report'!BH94</f>
        <v>435</v>
      </c>
      <c r="T306" s="291">
        <f>'7.  Persistence Report'!BI94</f>
        <v>229</v>
      </c>
      <c r="U306" s="463"/>
      <c r="V306" s="291">
        <f>'7.  Persistence Report'!N94</f>
        <v>4.7E-2</v>
      </c>
      <c r="W306" s="291">
        <f>'7.  Persistence Report'!O94</f>
        <v>4.7E-2</v>
      </c>
      <c r="X306" s="291">
        <f>'7.  Persistence Report'!P94</f>
        <v>4.4999999999999998E-2</v>
      </c>
      <c r="Y306" s="291">
        <f>'7.  Persistence Report'!Q94</f>
        <v>0.04</v>
      </c>
      <c r="Z306" s="291">
        <f>'7.  Persistence Report'!R94</f>
        <v>0.04</v>
      </c>
      <c r="AA306" s="291">
        <f>'7.  Persistence Report'!S94</f>
        <v>0.04</v>
      </c>
      <c r="AB306" s="291">
        <f>'7.  Persistence Report'!T94</f>
        <v>0.04</v>
      </c>
      <c r="AC306" s="291">
        <f>'7.  Persistence Report'!U94</f>
        <v>0.04</v>
      </c>
      <c r="AD306" s="291">
        <f>'7.  Persistence Report'!V94</f>
        <v>3.4000000000000002E-2</v>
      </c>
      <c r="AE306" s="291">
        <f>'7.  Persistence Report'!W94</f>
        <v>3.4000000000000002E-2</v>
      </c>
      <c r="AF306" s="291">
        <f>'7.  Persistence Report'!X94</f>
        <v>2.7E-2</v>
      </c>
      <c r="AG306" s="291">
        <f>'7.  Persistence Report'!Y94</f>
        <v>2.7E-2</v>
      </c>
      <c r="AH306" s="291">
        <f>'7.  Persistence Report'!Z94</f>
        <v>2.7E-2</v>
      </c>
      <c r="AI306" s="291">
        <f>'7.  Persistence Report'!AA94</f>
        <v>2.7E-2</v>
      </c>
      <c r="AJ306" s="291">
        <f>'7.  Persistence Report'!AB94</f>
        <v>2.7E-2</v>
      </c>
      <c r="AK306" s="291">
        <f>'7.  Persistence Report'!AC94</f>
        <v>2.7E-2</v>
      </c>
      <c r="AL306" s="291">
        <f>'7.  Persistence Report'!AD94</f>
        <v>1.4E-2</v>
      </c>
      <c r="AM306" s="406">
        <f>AM305</f>
        <v>1</v>
      </c>
      <c r="AN306" s="406">
        <f>AN305</f>
        <v>0</v>
      </c>
      <c r="AO306" s="406">
        <f t="shared" ref="AO306:AZ306" si="103">AO305</f>
        <v>0</v>
      </c>
      <c r="AP306" s="406">
        <f t="shared" si="103"/>
        <v>0</v>
      </c>
      <c r="AQ306" s="406">
        <f t="shared" si="103"/>
        <v>0</v>
      </c>
      <c r="AR306" s="406">
        <f t="shared" si="103"/>
        <v>0</v>
      </c>
      <c r="AS306" s="406">
        <f t="shared" si="103"/>
        <v>0</v>
      </c>
      <c r="AT306" s="406">
        <f t="shared" si="103"/>
        <v>0</v>
      </c>
      <c r="AU306" s="406">
        <f t="shared" si="103"/>
        <v>0</v>
      </c>
      <c r="AV306" s="406">
        <f t="shared" si="103"/>
        <v>0</v>
      </c>
      <c r="AW306" s="406">
        <f t="shared" si="103"/>
        <v>0</v>
      </c>
      <c r="AX306" s="406">
        <f t="shared" si="103"/>
        <v>0</v>
      </c>
      <c r="AY306" s="406">
        <f t="shared" si="103"/>
        <v>0</v>
      </c>
      <c r="AZ306" s="406">
        <f t="shared" si="103"/>
        <v>0</v>
      </c>
      <c r="BA306" s="293"/>
    </row>
    <row r="307" spans="1:53" ht="15" hidden="1" outlineLevel="1">
      <c r="B307" s="290"/>
      <c r="C307" s="301"/>
      <c r="D307" s="300"/>
      <c r="E307" s="300"/>
      <c r="F307" s="300"/>
      <c r="G307" s="300"/>
      <c r="H307" s="300"/>
      <c r="I307" s="300"/>
      <c r="J307" s="300"/>
      <c r="K307" s="300"/>
      <c r="L307" s="300"/>
      <c r="M307" s="300"/>
      <c r="N307" s="300"/>
      <c r="O307" s="300"/>
      <c r="P307" s="300"/>
      <c r="Q307" s="300"/>
      <c r="R307" s="300"/>
      <c r="S307" s="300"/>
      <c r="T307" s="300"/>
      <c r="U307" s="287"/>
      <c r="V307" s="300"/>
      <c r="W307" s="300"/>
      <c r="X307" s="300"/>
      <c r="Y307" s="300"/>
      <c r="Z307" s="300"/>
      <c r="AA307" s="300"/>
      <c r="AB307" s="300"/>
      <c r="AC307" s="300"/>
      <c r="AD307" s="300"/>
      <c r="AE307" s="300"/>
      <c r="AF307" s="300"/>
      <c r="AG307" s="300"/>
      <c r="AH307" s="300"/>
      <c r="AI307" s="300"/>
      <c r="AJ307" s="300"/>
      <c r="AK307" s="300"/>
      <c r="AL307" s="300"/>
      <c r="AM307" s="407"/>
      <c r="AN307" s="407"/>
      <c r="AO307" s="407"/>
      <c r="AP307" s="407"/>
      <c r="AQ307" s="407"/>
      <c r="AR307" s="407"/>
      <c r="AS307" s="407"/>
      <c r="AT307" s="407"/>
      <c r="AU307" s="407"/>
      <c r="AV307" s="407"/>
      <c r="AW307" s="407"/>
      <c r="AX307" s="407"/>
      <c r="AY307" s="407"/>
      <c r="AZ307" s="407"/>
      <c r="BA307" s="302"/>
    </row>
    <row r="308" spans="1:53" ht="15" hidden="1" outlineLevel="1">
      <c r="A308" s="496">
        <v>5</v>
      </c>
      <c r="B308" s="290" t="s">
        <v>5</v>
      </c>
      <c r="C308" s="287" t="s">
        <v>25</v>
      </c>
      <c r="D308" s="291">
        <f>'7.  Persistence Report'!AS69</f>
        <v>484131.64446824102</v>
      </c>
      <c r="E308" s="291">
        <f>'7.  Persistence Report'!AT69</f>
        <v>484131.64446824102</v>
      </c>
      <c r="F308" s="291">
        <f>'7.  Persistence Report'!AU69</f>
        <v>454961.54719735502</v>
      </c>
      <c r="G308" s="291">
        <f>'7.  Persistence Report'!AV69</f>
        <v>355411.409476339</v>
      </c>
      <c r="H308" s="291">
        <f>'7.  Persistence Report'!AW69</f>
        <v>355411.409476339</v>
      </c>
      <c r="I308" s="291">
        <f>'7.  Persistence Report'!AX69</f>
        <v>355411.409476339</v>
      </c>
      <c r="J308" s="291">
        <f>'7.  Persistence Report'!AY69</f>
        <v>355411.409476339</v>
      </c>
      <c r="K308" s="291">
        <f>'7.  Persistence Report'!AZ69</f>
        <v>354992.57525375002</v>
      </c>
      <c r="L308" s="291">
        <f>'7.  Persistence Report'!BA69</f>
        <v>298528.131022716</v>
      </c>
      <c r="M308" s="291">
        <f>'7.  Persistence Report'!BB69</f>
        <v>298528.131022716</v>
      </c>
      <c r="N308" s="291">
        <f>'7.  Persistence Report'!BC69</f>
        <v>259767.63181322804</v>
      </c>
      <c r="O308" s="291">
        <f>'7.  Persistence Report'!BD69</f>
        <v>167005.481716838</v>
      </c>
      <c r="P308" s="291">
        <f>'7.  Persistence Report'!BE69</f>
        <v>167005.481716838</v>
      </c>
      <c r="Q308" s="291">
        <f>'7.  Persistence Report'!BF69</f>
        <v>158192.03706505001</v>
      </c>
      <c r="R308" s="291">
        <f>'7.  Persistence Report'!BG69</f>
        <v>158192.03706505001</v>
      </c>
      <c r="S308" s="291">
        <f>'7.  Persistence Report'!BH69</f>
        <v>157060.34766822099</v>
      </c>
      <c r="T308" s="291">
        <f>'7.  Persistence Report'!BI69</f>
        <v>135569.469731619</v>
      </c>
      <c r="U308" s="463"/>
      <c r="V308" s="291">
        <f>'7.  Persistence Report'!N69</f>
        <v>33.355839650999997</v>
      </c>
      <c r="W308" s="291">
        <f>'7.  Persistence Report'!O69</f>
        <v>33.355839650999997</v>
      </c>
      <c r="X308" s="291">
        <f>'7.  Persistence Report'!P69</f>
        <v>31.524619731000001</v>
      </c>
      <c r="Y308" s="291">
        <f>'7.  Persistence Report'!Q69</f>
        <v>25.275130964999999</v>
      </c>
      <c r="Z308" s="291">
        <f>'7.  Persistence Report'!R69</f>
        <v>25.275130964999999</v>
      </c>
      <c r="AA308" s="291">
        <f>'7.  Persistence Report'!S69</f>
        <v>25.275130964999999</v>
      </c>
      <c r="AB308" s="291">
        <f>'7.  Persistence Report'!T69</f>
        <v>25.275130964999999</v>
      </c>
      <c r="AC308" s="291">
        <f>'7.  Persistence Report'!U69</f>
        <v>25.227318838999999</v>
      </c>
      <c r="AD308" s="291">
        <f>'7.  Persistence Report'!V69</f>
        <v>21.682633538000001</v>
      </c>
      <c r="AE308" s="291">
        <f>'7.  Persistence Report'!W69</f>
        <v>21.682633538000001</v>
      </c>
      <c r="AF308" s="291">
        <f>'7.  Persistence Report'!X69</f>
        <v>15.733544475</v>
      </c>
      <c r="AG308" s="291">
        <f>'7.  Persistence Report'!Y69</f>
        <v>10.16273033</v>
      </c>
      <c r="AH308" s="291">
        <f>'7.  Persistence Report'!Z69</f>
        <v>10.16273033</v>
      </c>
      <c r="AI308" s="291">
        <f>'7.  Persistence Report'!AA69</f>
        <v>9.9625317419999995</v>
      </c>
      <c r="AJ308" s="291">
        <f>'7.  Persistence Report'!AB69</f>
        <v>9.9625317419999995</v>
      </c>
      <c r="AK308" s="291">
        <f>'7.  Persistence Report'!AC69</f>
        <v>9.8598244140000002</v>
      </c>
      <c r="AL308" s="291">
        <f>'7.  Persistence Report'!AD69</f>
        <v>8.5106851429999999</v>
      </c>
      <c r="AM308" s="406">
        <v>1</v>
      </c>
      <c r="AN308" s="406"/>
      <c r="AO308" s="406"/>
      <c r="AP308" s="406"/>
      <c r="AQ308" s="406"/>
      <c r="AR308" s="406"/>
      <c r="AS308" s="406"/>
      <c r="AT308" s="406"/>
      <c r="AU308" s="406"/>
      <c r="AV308" s="406"/>
      <c r="AW308" s="406"/>
      <c r="AX308" s="406"/>
      <c r="AY308" s="406"/>
      <c r="AZ308" s="406"/>
      <c r="BA308" s="293">
        <f>SUM(AM308:AZ308)</f>
        <v>1</v>
      </c>
    </row>
    <row r="309" spans="1:53" ht="15" hidden="1" outlineLevel="1">
      <c r="B309" s="290" t="s">
        <v>248</v>
      </c>
      <c r="C309" s="287" t="s">
        <v>163</v>
      </c>
      <c r="D309" s="291"/>
      <c r="E309" s="291"/>
      <c r="F309" s="291"/>
      <c r="G309" s="291"/>
      <c r="H309" s="291"/>
      <c r="I309" s="291"/>
      <c r="J309" s="291"/>
      <c r="K309" s="291"/>
      <c r="L309" s="291"/>
      <c r="M309" s="291"/>
      <c r="N309" s="291"/>
      <c r="O309" s="291"/>
      <c r="P309" s="291"/>
      <c r="Q309" s="291"/>
      <c r="R309" s="291"/>
      <c r="S309" s="291"/>
      <c r="T309" s="291"/>
      <c r="U309" s="463"/>
      <c r="V309" s="291"/>
      <c r="W309" s="291"/>
      <c r="X309" s="291"/>
      <c r="Y309" s="291"/>
      <c r="Z309" s="291"/>
      <c r="AA309" s="291"/>
      <c r="AB309" s="291"/>
      <c r="AC309" s="291"/>
      <c r="AD309" s="291"/>
      <c r="AE309" s="291"/>
      <c r="AF309" s="291"/>
      <c r="AG309" s="291"/>
      <c r="AH309" s="291"/>
      <c r="AI309" s="291"/>
      <c r="AJ309" s="291"/>
      <c r="AK309" s="291"/>
      <c r="AL309" s="291"/>
      <c r="AM309" s="406">
        <f>AM308</f>
        <v>1</v>
      </c>
      <c r="AN309" s="406">
        <f>AN308</f>
        <v>0</v>
      </c>
      <c r="AO309" s="406">
        <f t="shared" ref="AO309:AZ309" si="104">AO308</f>
        <v>0</v>
      </c>
      <c r="AP309" s="406">
        <f t="shared" si="104"/>
        <v>0</v>
      </c>
      <c r="AQ309" s="406">
        <f t="shared" si="104"/>
        <v>0</v>
      </c>
      <c r="AR309" s="406">
        <f t="shared" si="104"/>
        <v>0</v>
      </c>
      <c r="AS309" s="406">
        <f t="shared" si="104"/>
        <v>0</v>
      </c>
      <c r="AT309" s="406">
        <f t="shared" si="104"/>
        <v>0</v>
      </c>
      <c r="AU309" s="406">
        <f t="shared" si="104"/>
        <v>0</v>
      </c>
      <c r="AV309" s="406">
        <f t="shared" si="104"/>
        <v>0</v>
      </c>
      <c r="AW309" s="406">
        <f t="shared" si="104"/>
        <v>0</v>
      </c>
      <c r="AX309" s="406">
        <f t="shared" si="104"/>
        <v>0</v>
      </c>
      <c r="AY309" s="406">
        <f t="shared" si="104"/>
        <v>0</v>
      </c>
      <c r="AZ309" s="406">
        <f t="shared" si="104"/>
        <v>0</v>
      </c>
      <c r="BA309" s="293"/>
    </row>
    <row r="310" spans="1:53" ht="15" hidden="1" outlineLevel="1">
      <c r="B310" s="290"/>
      <c r="C310" s="301"/>
      <c r="D310" s="300"/>
      <c r="E310" s="300"/>
      <c r="F310" s="300"/>
      <c r="G310" s="300"/>
      <c r="H310" s="300"/>
      <c r="I310" s="300"/>
      <c r="J310" s="300"/>
      <c r="K310" s="300"/>
      <c r="L310" s="300"/>
      <c r="M310" s="300"/>
      <c r="N310" s="300"/>
      <c r="O310" s="300"/>
      <c r="P310" s="300"/>
      <c r="Q310" s="300"/>
      <c r="R310" s="300"/>
      <c r="S310" s="300"/>
      <c r="T310" s="300"/>
      <c r="U310" s="287"/>
      <c r="V310" s="300"/>
      <c r="W310" s="300"/>
      <c r="X310" s="300"/>
      <c r="Y310" s="300"/>
      <c r="Z310" s="300"/>
      <c r="AA310" s="300"/>
      <c r="AB310" s="300"/>
      <c r="AC310" s="300"/>
      <c r="AD310" s="300"/>
      <c r="AE310" s="300"/>
      <c r="AF310" s="300"/>
      <c r="AG310" s="300"/>
      <c r="AH310" s="300"/>
      <c r="AI310" s="300"/>
      <c r="AJ310" s="300"/>
      <c r="AK310" s="300"/>
      <c r="AL310" s="300"/>
      <c r="AM310" s="407"/>
      <c r="AN310" s="407"/>
      <c r="AO310" s="407"/>
      <c r="AP310" s="407"/>
      <c r="AQ310" s="407"/>
      <c r="AR310" s="407"/>
      <c r="AS310" s="407"/>
      <c r="AT310" s="407"/>
      <c r="AU310" s="407"/>
      <c r="AV310" s="407"/>
      <c r="AW310" s="407"/>
      <c r="AX310" s="407"/>
      <c r="AY310" s="407"/>
      <c r="AZ310" s="407"/>
      <c r="BA310" s="302"/>
    </row>
    <row r="311" spans="1:53" ht="15" hidden="1" outlineLevel="1">
      <c r="A311" s="496">
        <v>6</v>
      </c>
      <c r="B311" s="290" t="s">
        <v>6</v>
      </c>
      <c r="C311" s="287" t="s">
        <v>25</v>
      </c>
      <c r="D311" s="291"/>
      <c r="E311" s="291"/>
      <c r="F311" s="291"/>
      <c r="G311" s="291"/>
      <c r="H311" s="291"/>
      <c r="I311" s="291"/>
      <c r="J311" s="291"/>
      <c r="K311" s="291"/>
      <c r="L311" s="291"/>
      <c r="M311" s="291"/>
      <c r="N311" s="291"/>
      <c r="O311" s="291"/>
      <c r="P311" s="291"/>
      <c r="Q311" s="291"/>
      <c r="R311" s="291"/>
      <c r="S311" s="291"/>
      <c r="T311" s="291"/>
      <c r="U311" s="287"/>
      <c r="V311" s="291"/>
      <c r="W311" s="291"/>
      <c r="X311" s="291"/>
      <c r="Y311" s="291"/>
      <c r="Z311" s="291"/>
      <c r="AA311" s="291"/>
      <c r="AB311" s="291"/>
      <c r="AC311" s="291"/>
      <c r="AD311" s="291"/>
      <c r="AE311" s="291"/>
      <c r="AF311" s="291"/>
      <c r="AG311" s="291"/>
      <c r="AH311" s="291"/>
      <c r="AI311" s="291"/>
      <c r="AJ311" s="291"/>
      <c r="AK311" s="291"/>
      <c r="AL311" s="291"/>
      <c r="AM311" s="405"/>
      <c r="AN311" s="405"/>
      <c r="AO311" s="405"/>
      <c r="AP311" s="405"/>
      <c r="AQ311" s="405"/>
      <c r="AR311" s="405"/>
      <c r="AS311" s="405"/>
      <c r="AT311" s="405"/>
      <c r="AU311" s="405"/>
      <c r="AV311" s="405"/>
      <c r="AW311" s="405"/>
      <c r="AX311" s="405"/>
      <c r="AY311" s="405"/>
      <c r="AZ311" s="405"/>
      <c r="BA311" s="292">
        <f>SUM(AM311:AZ311)</f>
        <v>0</v>
      </c>
    </row>
    <row r="312" spans="1:53" ht="15" hidden="1" outlineLevel="1">
      <c r="B312" s="290" t="s">
        <v>248</v>
      </c>
      <c r="C312" s="287" t="s">
        <v>163</v>
      </c>
      <c r="D312" s="291"/>
      <c r="E312" s="291"/>
      <c r="F312" s="291"/>
      <c r="G312" s="291"/>
      <c r="H312" s="291"/>
      <c r="I312" s="291"/>
      <c r="J312" s="291"/>
      <c r="K312" s="291"/>
      <c r="L312" s="291"/>
      <c r="M312" s="291"/>
      <c r="N312" s="291"/>
      <c r="O312" s="291"/>
      <c r="P312" s="291"/>
      <c r="Q312" s="291"/>
      <c r="R312" s="291"/>
      <c r="S312" s="291"/>
      <c r="T312" s="291"/>
      <c r="U312" s="463"/>
      <c r="V312" s="291"/>
      <c r="W312" s="291"/>
      <c r="X312" s="291"/>
      <c r="Y312" s="291"/>
      <c r="Z312" s="291"/>
      <c r="AA312" s="291"/>
      <c r="AB312" s="291"/>
      <c r="AC312" s="291"/>
      <c r="AD312" s="291"/>
      <c r="AE312" s="291"/>
      <c r="AF312" s="291"/>
      <c r="AG312" s="291"/>
      <c r="AH312" s="291"/>
      <c r="AI312" s="291"/>
      <c r="AJ312" s="291"/>
      <c r="AK312" s="291"/>
      <c r="AL312" s="291"/>
      <c r="AM312" s="406">
        <f>AM311</f>
        <v>0</v>
      </c>
      <c r="AN312" s="406">
        <f>AN311</f>
        <v>0</v>
      </c>
      <c r="AO312" s="406">
        <f t="shared" ref="AO312:AZ312" si="105">AO311</f>
        <v>0</v>
      </c>
      <c r="AP312" s="406">
        <f t="shared" si="105"/>
        <v>0</v>
      </c>
      <c r="AQ312" s="406">
        <f t="shared" si="105"/>
        <v>0</v>
      </c>
      <c r="AR312" s="406">
        <f t="shared" si="105"/>
        <v>0</v>
      </c>
      <c r="AS312" s="406">
        <f t="shared" si="105"/>
        <v>0</v>
      </c>
      <c r="AT312" s="406">
        <f t="shared" si="105"/>
        <v>0</v>
      </c>
      <c r="AU312" s="406">
        <f t="shared" si="105"/>
        <v>0</v>
      </c>
      <c r="AV312" s="406">
        <f t="shared" si="105"/>
        <v>0</v>
      </c>
      <c r="AW312" s="406">
        <f t="shared" si="105"/>
        <v>0</v>
      </c>
      <c r="AX312" s="406">
        <f t="shared" si="105"/>
        <v>0</v>
      </c>
      <c r="AY312" s="406">
        <f t="shared" si="105"/>
        <v>0</v>
      </c>
      <c r="AZ312" s="406">
        <f t="shared" si="105"/>
        <v>0</v>
      </c>
      <c r="BA312" s="293"/>
    </row>
    <row r="313" spans="1:53" ht="15" hidden="1" outlineLevel="1">
      <c r="B313" s="290"/>
      <c r="C313" s="301"/>
      <c r="D313" s="300"/>
      <c r="E313" s="300"/>
      <c r="F313" s="300"/>
      <c r="G313" s="300"/>
      <c r="H313" s="300"/>
      <c r="I313" s="300"/>
      <c r="J313" s="300"/>
      <c r="K313" s="300"/>
      <c r="L313" s="300"/>
      <c r="M313" s="300"/>
      <c r="N313" s="300"/>
      <c r="O313" s="300"/>
      <c r="P313" s="300"/>
      <c r="Q313" s="300"/>
      <c r="R313" s="300"/>
      <c r="S313" s="300"/>
      <c r="T313" s="300"/>
      <c r="U313" s="287"/>
      <c r="V313" s="300"/>
      <c r="W313" s="300"/>
      <c r="X313" s="300"/>
      <c r="Y313" s="300"/>
      <c r="Z313" s="300"/>
      <c r="AA313" s="300"/>
      <c r="AB313" s="300"/>
      <c r="AC313" s="300"/>
      <c r="AD313" s="300"/>
      <c r="AE313" s="300"/>
      <c r="AF313" s="300"/>
      <c r="AG313" s="300"/>
      <c r="AH313" s="300"/>
      <c r="AI313" s="300"/>
      <c r="AJ313" s="300"/>
      <c r="AK313" s="300"/>
      <c r="AL313" s="300"/>
      <c r="AM313" s="407"/>
      <c r="AN313" s="407"/>
      <c r="AO313" s="407"/>
      <c r="AP313" s="407"/>
      <c r="AQ313" s="407"/>
      <c r="AR313" s="407"/>
      <c r="AS313" s="407"/>
      <c r="AT313" s="407"/>
      <c r="AU313" s="407"/>
      <c r="AV313" s="407"/>
      <c r="AW313" s="407"/>
      <c r="AX313" s="407"/>
      <c r="AY313" s="407"/>
      <c r="AZ313" s="407"/>
      <c r="BA313" s="302"/>
    </row>
    <row r="314" spans="1:53" ht="15" hidden="1" outlineLevel="1">
      <c r="A314" s="496">
        <v>7</v>
      </c>
      <c r="B314" s="290" t="s">
        <v>42</v>
      </c>
      <c r="C314" s="287" t="s">
        <v>25</v>
      </c>
      <c r="D314" s="291"/>
      <c r="E314" s="291"/>
      <c r="F314" s="291"/>
      <c r="G314" s="291"/>
      <c r="H314" s="291"/>
      <c r="I314" s="291"/>
      <c r="J314" s="291"/>
      <c r="K314" s="291"/>
      <c r="L314" s="291"/>
      <c r="M314" s="291"/>
      <c r="N314" s="291"/>
      <c r="O314" s="291"/>
      <c r="P314" s="291"/>
      <c r="Q314" s="291"/>
      <c r="R314" s="291"/>
      <c r="S314" s="291"/>
      <c r="T314" s="291"/>
      <c r="U314" s="287"/>
      <c r="V314" s="291"/>
      <c r="W314" s="291"/>
      <c r="X314" s="291"/>
      <c r="Y314" s="291"/>
      <c r="Z314" s="291"/>
      <c r="AA314" s="291"/>
      <c r="AB314" s="291"/>
      <c r="AC314" s="291"/>
      <c r="AD314" s="291"/>
      <c r="AE314" s="291"/>
      <c r="AF314" s="291"/>
      <c r="AG314" s="291"/>
      <c r="AH314" s="291"/>
      <c r="AI314" s="291"/>
      <c r="AJ314" s="291"/>
      <c r="AK314" s="291"/>
      <c r="AL314" s="291"/>
      <c r="AM314" s="405"/>
      <c r="AN314" s="405"/>
      <c r="AO314" s="405"/>
      <c r="AP314" s="405"/>
      <c r="AQ314" s="405"/>
      <c r="AR314" s="405"/>
      <c r="AS314" s="405"/>
      <c r="AT314" s="405"/>
      <c r="AU314" s="405"/>
      <c r="AV314" s="405"/>
      <c r="AW314" s="405"/>
      <c r="AX314" s="405"/>
      <c r="AY314" s="405"/>
      <c r="AZ314" s="405"/>
      <c r="BA314" s="292">
        <f>SUM(AM314:AZ314)</f>
        <v>0</v>
      </c>
    </row>
    <row r="315" spans="1:53" ht="15" hidden="1" outlineLevel="1">
      <c r="B315" s="290" t="s">
        <v>248</v>
      </c>
      <c r="C315" s="287" t="s">
        <v>163</v>
      </c>
      <c r="D315" s="291"/>
      <c r="E315" s="291"/>
      <c r="F315" s="291"/>
      <c r="G315" s="291"/>
      <c r="H315" s="291"/>
      <c r="I315" s="291"/>
      <c r="J315" s="291"/>
      <c r="K315" s="291"/>
      <c r="L315" s="291"/>
      <c r="M315" s="291"/>
      <c r="N315" s="291"/>
      <c r="O315" s="291"/>
      <c r="P315" s="291"/>
      <c r="Q315" s="291"/>
      <c r="R315" s="291"/>
      <c r="S315" s="291"/>
      <c r="T315" s="291"/>
      <c r="U315" s="287"/>
      <c r="V315" s="291"/>
      <c r="W315" s="291"/>
      <c r="X315" s="291"/>
      <c r="Y315" s="291"/>
      <c r="Z315" s="291"/>
      <c r="AA315" s="291"/>
      <c r="AB315" s="291"/>
      <c r="AC315" s="291"/>
      <c r="AD315" s="291"/>
      <c r="AE315" s="291"/>
      <c r="AF315" s="291"/>
      <c r="AG315" s="291"/>
      <c r="AH315" s="291"/>
      <c r="AI315" s="291"/>
      <c r="AJ315" s="291"/>
      <c r="AK315" s="291"/>
      <c r="AL315" s="291"/>
      <c r="AM315" s="406">
        <f>AM314</f>
        <v>0</v>
      </c>
      <c r="AN315" s="406">
        <f>AN314</f>
        <v>0</v>
      </c>
      <c r="AO315" s="406">
        <f t="shared" ref="AO315:AZ315" si="106">AO314</f>
        <v>0</v>
      </c>
      <c r="AP315" s="406">
        <f t="shared" si="106"/>
        <v>0</v>
      </c>
      <c r="AQ315" s="406">
        <f t="shared" si="106"/>
        <v>0</v>
      </c>
      <c r="AR315" s="406">
        <f t="shared" si="106"/>
        <v>0</v>
      </c>
      <c r="AS315" s="406">
        <f t="shared" si="106"/>
        <v>0</v>
      </c>
      <c r="AT315" s="406">
        <f t="shared" si="106"/>
        <v>0</v>
      </c>
      <c r="AU315" s="406">
        <f t="shared" si="106"/>
        <v>0</v>
      </c>
      <c r="AV315" s="406">
        <f t="shared" si="106"/>
        <v>0</v>
      </c>
      <c r="AW315" s="406">
        <f t="shared" si="106"/>
        <v>0</v>
      </c>
      <c r="AX315" s="406">
        <f t="shared" si="106"/>
        <v>0</v>
      </c>
      <c r="AY315" s="406">
        <f t="shared" si="106"/>
        <v>0</v>
      </c>
      <c r="AZ315" s="406">
        <f t="shared" si="106"/>
        <v>0</v>
      </c>
      <c r="BA315" s="293"/>
    </row>
    <row r="316" spans="1:53" ht="15" hidden="1" outlineLevel="1">
      <c r="B316" s="290"/>
      <c r="C316" s="301"/>
      <c r="D316" s="300"/>
      <c r="E316" s="300"/>
      <c r="F316" s="300"/>
      <c r="G316" s="300"/>
      <c r="H316" s="300"/>
      <c r="I316" s="300"/>
      <c r="J316" s="300"/>
      <c r="K316" s="300"/>
      <c r="L316" s="300"/>
      <c r="M316" s="300"/>
      <c r="N316" s="300"/>
      <c r="O316" s="300"/>
      <c r="P316" s="300"/>
      <c r="Q316" s="300"/>
      <c r="R316" s="300"/>
      <c r="S316" s="300"/>
      <c r="T316" s="300"/>
      <c r="U316" s="287"/>
      <c r="V316" s="300"/>
      <c r="W316" s="300"/>
      <c r="X316" s="300"/>
      <c r="Y316" s="300"/>
      <c r="Z316" s="300"/>
      <c r="AA316" s="300"/>
      <c r="AB316" s="300"/>
      <c r="AC316" s="300"/>
      <c r="AD316" s="300"/>
      <c r="AE316" s="300"/>
      <c r="AF316" s="300"/>
      <c r="AG316" s="300"/>
      <c r="AH316" s="300"/>
      <c r="AI316" s="300"/>
      <c r="AJ316" s="300"/>
      <c r="AK316" s="300"/>
      <c r="AL316" s="300"/>
      <c r="AM316" s="407"/>
      <c r="AN316" s="407"/>
      <c r="AO316" s="407"/>
      <c r="AP316" s="407"/>
      <c r="AQ316" s="407"/>
      <c r="AR316" s="407"/>
      <c r="AS316" s="407"/>
      <c r="AT316" s="407"/>
      <c r="AU316" s="407"/>
      <c r="AV316" s="407"/>
      <c r="AW316" s="407"/>
      <c r="AX316" s="407"/>
      <c r="AY316" s="407"/>
      <c r="AZ316" s="407"/>
      <c r="BA316" s="302"/>
    </row>
    <row r="317" spans="1:53" s="279" customFormat="1" ht="15" hidden="1" outlineLevel="1">
      <c r="A317" s="496">
        <v>8</v>
      </c>
      <c r="B317" s="290" t="s">
        <v>482</v>
      </c>
      <c r="C317" s="287" t="s">
        <v>25</v>
      </c>
      <c r="D317" s="291"/>
      <c r="E317" s="291"/>
      <c r="F317" s="291"/>
      <c r="G317" s="291"/>
      <c r="H317" s="291"/>
      <c r="I317" s="291"/>
      <c r="J317" s="291"/>
      <c r="K317" s="291"/>
      <c r="L317" s="291"/>
      <c r="M317" s="291"/>
      <c r="N317" s="291"/>
      <c r="O317" s="291"/>
      <c r="P317" s="291"/>
      <c r="Q317" s="291"/>
      <c r="R317" s="291"/>
      <c r="S317" s="291"/>
      <c r="T317" s="291"/>
      <c r="U317" s="287"/>
      <c r="V317" s="291"/>
      <c r="W317" s="291"/>
      <c r="X317" s="291"/>
      <c r="Y317" s="291"/>
      <c r="Z317" s="291"/>
      <c r="AA317" s="291"/>
      <c r="AB317" s="291"/>
      <c r="AC317" s="291"/>
      <c r="AD317" s="291"/>
      <c r="AE317" s="291"/>
      <c r="AF317" s="291"/>
      <c r="AG317" s="291"/>
      <c r="AH317" s="291"/>
      <c r="AI317" s="291"/>
      <c r="AJ317" s="291"/>
      <c r="AK317" s="291"/>
      <c r="AL317" s="291"/>
      <c r="AM317" s="405"/>
      <c r="AN317" s="405"/>
      <c r="AO317" s="405"/>
      <c r="AP317" s="405"/>
      <c r="AQ317" s="405"/>
      <c r="AR317" s="405"/>
      <c r="AS317" s="405"/>
      <c r="AT317" s="405"/>
      <c r="AU317" s="405"/>
      <c r="AV317" s="405"/>
      <c r="AW317" s="405"/>
      <c r="AX317" s="405"/>
      <c r="AY317" s="405"/>
      <c r="AZ317" s="405"/>
      <c r="BA317" s="292">
        <f>SUM(AM317:AZ317)</f>
        <v>0</v>
      </c>
    </row>
    <row r="318" spans="1:53" s="279" customFormat="1" ht="15" hidden="1" outlineLevel="1">
      <c r="A318" s="496"/>
      <c r="B318" s="290" t="s">
        <v>248</v>
      </c>
      <c r="C318" s="287" t="s">
        <v>163</v>
      </c>
      <c r="D318" s="291"/>
      <c r="E318" s="291"/>
      <c r="F318" s="291"/>
      <c r="G318" s="291"/>
      <c r="H318" s="291"/>
      <c r="I318" s="291"/>
      <c r="J318" s="291"/>
      <c r="K318" s="291"/>
      <c r="L318" s="291"/>
      <c r="M318" s="291"/>
      <c r="N318" s="291"/>
      <c r="O318" s="291"/>
      <c r="P318" s="291"/>
      <c r="Q318" s="291"/>
      <c r="R318" s="291"/>
      <c r="S318" s="291"/>
      <c r="T318" s="291"/>
      <c r="U318" s="287"/>
      <c r="V318" s="291"/>
      <c r="W318" s="291"/>
      <c r="X318" s="291"/>
      <c r="Y318" s="291"/>
      <c r="Z318" s="291"/>
      <c r="AA318" s="291"/>
      <c r="AB318" s="291"/>
      <c r="AC318" s="291"/>
      <c r="AD318" s="291"/>
      <c r="AE318" s="291"/>
      <c r="AF318" s="291"/>
      <c r="AG318" s="291"/>
      <c r="AH318" s="291"/>
      <c r="AI318" s="291"/>
      <c r="AJ318" s="291"/>
      <c r="AK318" s="291"/>
      <c r="AL318" s="291"/>
      <c r="AM318" s="406">
        <f>AM317</f>
        <v>0</v>
      </c>
      <c r="AN318" s="406">
        <f>AN317</f>
        <v>0</v>
      </c>
      <c r="AO318" s="406">
        <f t="shared" ref="AO318:AZ318" si="107">AO317</f>
        <v>0</v>
      </c>
      <c r="AP318" s="406">
        <f t="shared" si="107"/>
        <v>0</v>
      </c>
      <c r="AQ318" s="406">
        <f t="shared" si="107"/>
        <v>0</v>
      </c>
      <c r="AR318" s="406">
        <f t="shared" si="107"/>
        <v>0</v>
      </c>
      <c r="AS318" s="406">
        <f t="shared" si="107"/>
        <v>0</v>
      </c>
      <c r="AT318" s="406">
        <f t="shared" si="107"/>
        <v>0</v>
      </c>
      <c r="AU318" s="406">
        <f t="shared" si="107"/>
        <v>0</v>
      </c>
      <c r="AV318" s="406">
        <f t="shared" si="107"/>
        <v>0</v>
      </c>
      <c r="AW318" s="406">
        <f t="shared" si="107"/>
        <v>0</v>
      </c>
      <c r="AX318" s="406">
        <f t="shared" si="107"/>
        <v>0</v>
      </c>
      <c r="AY318" s="406">
        <f t="shared" si="107"/>
        <v>0</v>
      </c>
      <c r="AZ318" s="406">
        <f t="shared" si="107"/>
        <v>0</v>
      </c>
      <c r="BA318" s="293"/>
    </row>
    <row r="319" spans="1:53" s="279" customFormat="1" ht="15" hidden="1" outlineLevel="1">
      <c r="A319" s="496"/>
      <c r="B319" s="290"/>
      <c r="C319" s="301"/>
      <c r="D319" s="300"/>
      <c r="E319" s="300"/>
      <c r="F319" s="300"/>
      <c r="G319" s="300"/>
      <c r="H319" s="300"/>
      <c r="I319" s="300"/>
      <c r="J319" s="300"/>
      <c r="K319" s="300"/>
      <c r="L319" s="300"/>
      <c r="M319" s="300"/>
      <c r="N319" s="300"/>
      <c r="O319" s="300"/>
      <c r="P319" s="300"/>
      <c r="Q319" s="300"/>
      <c r="R319" s="300"/>
      <c r="S319" s="300"/>
      <c r="T319" s="300"/>
      <c r="U319" s="287"/>
      <c r="V319" s="300"/>
      <c r="W319" s="300"/>
      <c r="X319" s="300"/>
      <c r="Y319" s="300"/>
      <c r="Z319" s="300"/>
      <c r="AA319" s="300"/>
      <c r="AB319" s="300"/>
      <c r="AC319" s="300"/>
      <c r="AD319" s="300"/>
      <c r="AE319" s="300"/>
      <c r="AF319" s="300"/>
      <c r="AG319" s="300"/>
      <c r="AH319" s="300"/>
      <c r="AI319" s="300"/>
      <c r="AJ319" s="300"/>
      <c r="AK319" s="300"/>
      <c r="AL319" s="300"/>
      <c r="AM319" s="407"/>
      <c r="AN319" s="407"/>
      <c r="AO319" s="407"/>
      <c r="AP319" s="407"/>
      <c r="AQ319" s="407"/>
      <c r="AR319" s="407"/>
      <c r="AS319" s="407"/>
      <c r="AT319" s="407"/>
      <c r="AU319" s="407"/>
      <c r="AV319" s="407"/>
      <c r="AW319" s="407"/>
      <c r="AX319" s="407"/>
      <c r="AY319" s="407"/>
      <c r="AZ319" s="407"/>
      <c r="BA319" s="302"/>
    </row>
    <row r="320" spans="1:53" ht="15" hidden="1" outlineLevel="1">
      <c r="A320" s="496">
        <v>9</v>
      </c>
      <c r="B320" s="290" t="s">
        <v>7</v>
      </c>
      <c r="C320" s="287" t="s">
        <v>25</v>
      </c>
      <c r="D320" s="291"/>
      <c r="E320" s="291"/>
      <c r="F320" s="291"/>
      <c r="G320" s="291"/>
      <c r="H320" s="291"/>
      <c r="I320" s="291"/>
      <c r="J320" s="291"/>
      <c r="K320" s="291"/>
      <c r="L320" s="291"/>
      <c r="M320" s="291"/>
      <c r="N320" s="291"/>
      <c r="O320" s="291"/>
      <c r="P320" s="291"/>
      <c r="Q320" s="291"/>
      <c r="R320" s="291"/>
      <c r="S320" s="291"/>
      <c r="T320" s="291"/>
      <c r="U320" s="287"/>
      <c r="V320" s="291"/>
      <c r="W320" s="291"/>
      <c r="X320" s="291"/>
      <c r="Y320" s="291"/>
      <c r="Z320" s="291"/>
      <c r="AA320" s="291"/>
      <c r="AB320" s="291"/>
      <c r="AC320" s="291"/>
      <c r="AD320" s="291"/>
      <c r="AE320" s="291"/>
      <c r="AF320" s="291"/>
      <c r="AG320" s="291"/>
      <c r="AH320" s="291"/>
      <c r="AI320" s="291"/>
      <c r="AJ320" s="291"/>
      <c r="AK320" s="291"/>
      <c r="AL320" s="291"/>
      <c r="AM320" s="405"/>
      <c r="AN320" s="405"/>
      <c r="AO320" s="405"/>
      <c r="AP320" s="405"/>
      <c r="AQ320" s="405"/>
      <c r="AR320" s="405"/>
      <c r="AS320" s="405"/>
      <c r="AT320" s="405"/>
      <c r="AU320" s="405"/>
      <c r="AV320" s="405"/>
      <c r="AW320" s="405"/>
      <c r="AX320" s="405"/>
      <c r="AY320" s="405"/>
      <c r="AZ320" s="405"/>
      <c r="BA320" s="292">
        <f>SUM(AM320:AZ320)</f>
        <v>0</v>
      </c>
    </row>
    <row r="321" spans="1:53" ht="15" hidden="1" outlineLevel="1">
      <c r="B321" s="290" t="s">
        <v>248</v>
      </c>
      <c r="C321" s="287" t="s">
        <v>163</v>
      </c>
      <c r="D321" s="291"/>
      <c r="E321" s="291"/>
      <c r="F321" s="291"/>
      <c r="G321" s="291"/>
      <c r="H321" s="291"/>
      <c r="I321" s="291"/>
      <c r="J321" s="291"/>
      <c r="K321" s="291"/>
      <c r="L321" s="291"/>
      <c r="M321" s="291"/>
      <c r="N321" s="291"/>
      <c r="O321" s="291"/>
      <c r="P321" s="291"/>
      <c r="Q321" s="291"/>
      <c r="R321" s="291"/>
      <c r="S321" s="291"/>
      <c r="T321" s="291"/>
      <c r="U321" s="287"/>
      <c r="V321" s="291"/>
      <c r="W321" s="291"/>
      <c r="X321" s="291"/>
      <c r="Y321" s="291"/>
      <c r="Z321" s="291"/>
      <c r="AA321" s="291"/>
      <c r="AB321" s="291"/>
      <c r="AC321" s="291"/>
      <c r="AD321" s="291"/>
      <c r="AE321" s="291"/>
      <c r="AF321" s="291"/>
      <c r="AG321" s="291"/>
      <c r="AH321" s="291"/>
      <c r="AI321" s="291"/>
      <c r="AJ321" s="291"/>
      <c r="AK321" s="291"/>
      <c r="AL321" s="291"/>
      <c r="AM321" s="406">
        <f>AM320</f>
        <v>0</v>
      </c>
      <c r="AN321" s="406">
        <f>AN320</f>
        <v>0</v>
      </c>
      <c r="AO321" s="406">
        <f t="shared" ref="AO321:AZ321" si="108">AO320</f>
        <v>0</v>
      </c>
      <c r="AP321" s="406">
        <f t="shared" si="108"/>
        <v>0</v>
      </c>
      <c r="AQ321" s="406">
        <f t="shared" si="108"/>
        <v>0</v>
      </c>
      <c r="AR321" s="406">
        <f t="shared" si="108"/>
        <v>0</v>
      </c>
      <c r="AS321" s="406">
        <f t="shared" si="108"/>
        <v>0</v>
      </c>
      <c r="AT321" s="406">
        <f t="shared" si="108"/>
        <v>0</v>
      </c>
      <c r="AU321" s="406">
        <f t="shared" si="108"/>
        <v>0</v>
      </c>
      <c r="AV321" s="406">
        <f t="shared" si="108"/>
        <v>0</v>
      </c>
      <c r="AW321" s="406">
        <f t="shared" si="108"/>
        <v>0</v>
      </c>
      <c r="AX321" s="406">
        <f t="shared" si="108"/>
        <v>0</v>
      </c>
      <c r="AY321" s="406">
        <f t="shared" si="108"/>
        <v>0</v>
      </c>
      <c r="AZ321" s="406">
        <f t="shared" si="108"/>
        <v>0</v>
      </c>
      <c r="BA321" s="293"/>
    </row>
    <row r="322" spans="1:53" ht="15" hidden="1" outlineLevel="1">
      <c r="B322" s="303"/>
      <c r="C322" s="304"/>
      <c r="D322" s="287"/>
      <c r="E322" s="287"/>
      <c r="F322" s="287"/>
      <c r="G322" s="287"/>
      <c r="H322" s="287"/>
      <c r="I322" s="287"/>
      <c r="J322" s="287"/>
      <c r="K322" s="287"/>
      <c r="L322" s="287"/>
      <c r="M322" s="287"/>
      <c r="N322" s="287"/>
      <c r="O322" s="287"/>
      <c r="P322" s="287"/>
      <c r="Q322" s="287"/>
      <c r="R322" s="287"/>
      <c r="S322" s="287"/>
      <c r="T322" s="287"/>
      <c r="U322" s="287"/>
      <c r="V322" s="287"/>
      <c r="W322" s="287"/>
      <c r="X322" s="287"/>
      <c r="Y322" s="287"/>
      <c r="Z322" s="287"/>
      <c r="AA322" s="287"/>
      <c r="AB322" s="287"/>
      <c r="AC322" s="287"/>
      <c r="AD322" s="287"/>
      <c r="AE322" s="287"/>
      <c r="AF322" s="287"/>
      <c r="AG322" s="287"/>
      <c r="AH322" s="287"/>
      <c r="AI322" s="287"/>
      <c r="AJ322" s="287"/>
      <c r="AK322" s="287"/>
      <c r="AL322" s="287"/>
      <c r="AM322" s="407"/>
      <c r="AN322" s="407"/>
      <c r="AO322" s="407"/>
      <c r="AP322" s="407"/>
      <c r="AQ322" s="407"/>
      <c r="AR322" s="407"/>
      <c r="AS322" s="407"/>
      <c r="AT322" s="407"/>
      <c r="AU322" s="407"/>
      <c r="AV322" s="407"/>
      <c r="AW322" s="407"/>
      <c r="AX322" s="407"/>
      <c r="AY322" s="407"/>
      <c r="AZ322" s="407"/>
      <c r="BA322" s="302"/>
    </row>
    <row r="323" spans="1:53" ht="15.75" hidden="1" outlineLevel="1">
      <c r="A323" s="497"/>
      <c r="B323" s="284" t="s">
        <v>8</v>
      </c>
      <c r="C323" s="285"/>
      <c r="D323" s="285"/>
      <c r="E323" s="285"/>
      <c r="F323" s="285"/>
      <c r="G323" s="285"/>
      <c r="H323" s="285"/>
      <c r="I323" s="285"/>
      <c r="J323" s="285"/>
      <c r="K323" s="285"/>
      <c r="L323" s="285"/>
      <c r="M323" s="285"/>
      <c r="N323" s="285"/>
      <c r="O323" s="285"/>
      <c r="P323" s="285"/>
      <c r="Q323" s="285"/>
      <c r="R323" s="285"/>
      <c r="S323" s="285"/>
      <c r="T323" s="285"/>
      <c r="U323" s="287"/>
      <c r="V323" s="285"/>
      <c r="W323" s="285"/>
      <c r="X323" s="285"/>
      <c r="Y323" s="285"/>
      <c r="Z323" s="285"/>
      <c r="AA323" s="285"/>
      <c r="AB323" s="285"/>
      <c r="AC323" s="285"/>
      <c r="AD323" s="285"/>
      <c r="AE323" s="285"/>
      <c r="AF323" s="285"/>
      <c r="AG323" s="285"/>
      <c r="AH323" s="285"/>
      <c r="AI323" s="285"/>
      <c r="AJ323" s="285"/>
      <c r="AK323" s="285"/>
      <c r="AL323" s="285"/>
      <c r="AM323" s="409"/>
      <c r="AN323" s="409"/>
      <c r="AO323" s="409"/>
      <c r="AP323" s="409"/>
      <c r="AQ323" s="409"/>
      <c r="AR323" s="409"/>
      <c r="AS323" s="409"/>
      <c r="AT323" s="409"/>
      <c r="AU323" s="409"/>
      <c r="AV323" s="409"/>
      <c r="AW323" s="409"/>
      <c r="AX323" s="409"/>
      <c r="AY323" s="409"/>
      <c r="AZ323" s="409"/>
      <c r="BA323" s="288"/>
    </row>
    <row r="324" spans="1:53" ht="15" hidden="1" outlineLevel="1">
      <c r="A324" s="496">
        <v>10</v>
      </c>
      <c r="B324" s="290" t="s">
        <v>22</v>
      </c>
      <c r="C324" s="287" t="s">
        <v>25</v>
      </c>
      <c r="D324" s="291">
        <f>'7.  Persistence Report'!AS64</f>
        <v>15912521.1501751</v>
      </c>
      <c r="E324" s="291">
        <f>'7.  Persistence Report'!AT64</f>
        <v>15903257.9896779</v>
      </c>
      <c r="F324" s="291">
        <f>'7.  Persistence Report'!AU64</f>
        <v>15902383.3647008</v>
      </c>
      <c r="G324" s="291">
        <f>'7.  Persistence Report'!AV64</f>
        <v>15868525.9244652</v>
      </c>
      <c r="H324" s="291">
        <f>'7.  Persistence Report'!AW64</f>
        <v>15570117.084765101</v>
      </c>
      <c r="I324" s="291">
        <f>'7.  Persistence Report'!AX64</f>
        <v>15310241.940694001</v>
      </c>
      <c r="J324" s="291">
        <f>'7.  Persistence Report'!AY64</f>
        <v>15310241.940694001</v>
      </c>
      <c r="K324" s="291">
        <f>'7.  Persistence Report'!AZ64</f>
        <v>15197710.840492399</v>
      </c>
      <c r="L324" s="291">
        <f>'7.  Persistence Report'!BA64</f>
        <v>14623036.0422132</v>
      </c>
      <c r="M324" s="291">
        <f>'7.  Persistence Report'!BB64</f>
        <v>12729784.0959119</v>
      </c>
      <c r="N324" s="291">
        <f>'7.  Persistence Report'!BC64</f>
        <v>9464024.1597192306</v>
      </c>
      <c r="O324" s="291">
        <f>'7.  Persistence Report'!BD64</f>
        <v>8530976.6985486895</v>
      </c>
      <c r="P324" s="291">
        <f>'7.  Persistence Report'!BE64</f>
        <v>3573603.3539616098</v>
      </c>
      <c r="Q324" s="291">
        <f>'7.  Persistence Report'!BF64</f>
        <v>3570955.5413849098</v>
      </c>
      <c r="R324" s="291">
        <f>'7.  Persistence Report'!BG64</f>
        <v>3570955.5413849098</v>
      </c>
      <c r="S324" s="291">
        <f>'7.  Persistence Report'!BH64</f>
        <v>2935556.8986655399</v>
      </c>
      <c r="T324" s="291">
        <f>'7.  Persistence Report'!BI64</f>
        <v>218176.59045228199</v>
      </c>
      <c r="U324" s="463">
        <v>12</v>
      </c>
      <c r="V324" s="291">
        <f>'7.  Persistence Report'!N64</f>
        <v>2351.3985909449998</v>
      </c>
      <c r="W324" s="291">
        <f>'7.  Persistence Report'!O64</f>
        <v>2348.419691009</v>
      </c>
      <c r="X324" s="291">
        <f>'7.  Persistence Report'!P64</f>
        <v>2348.1405035759999</v>
      </c>
      <c r="Y324" s="291">
        <f>'7.  Persistence Report'!Q64</f>
        <v>2337.252601357</v>
      </c>
      <c r="Z324" s="291">
        <f>'7.  Persistence Report'!R64</f>
        <v>2241.8195641339998</v>
      </c>
      <c r="AA324" s="291">
        <f>'7.  Persistence Report'!S64</f>
        <v>2190.627300355</v>
      </c>
      <c r="AB324" s="291">
        <f>'7.  Persistence Report'!T64</f>
        <v>2190.627300355</v>
      </c>
      <c r="AC324" s="291">
        <f>'7.  Persistence Report'!U64</f>
        <v>2189.2819392719998</v>
      </c>
      <c r="AD324" s="291">
        <f>'7.  Persistence Report'!V64</f>
        <v>2026.0939303109997</v>
      </c>
      <c r="AE324" s="291">
        <f>'7.  Persistence Report'!W64</f>
        <v>1653.2897039459999</v>
      </c>
      <c r="AF324" s="291">
        <f>'7.  Persistence Report'!X64</f>
        <v>1210.0064381239999</v>
      </c>
      <c r="AG324" s="291">
        <f>'7.  Persistence Report'!Y64</f>
        <v>1198.8514263919999</v>
      </c>
      <c r="AH324" s="291">
        <f>'7.  Persistence Report'!Z64</f>
        <v>380.41435275200001</v>
      </c>
      <c r="AI324" s="291">
        <f>'7.  Persistence Report'!AA64</f>
        <v>379.56914936200002</v>
      </c>
      <c r="AJ324" s="291">
        <f>'7.  Persistence Report'!AB64</f>
        <v>379.56914936200002</v>
      </c>
      <c r="AK324" s="291">
        <f>'7.  Persistence Report'!AC64</f>
        <v>344.18725819500003</v>
      </c>
      <c r="AL324" s="291">
        <f>'7.  Persistence Report'!AD64</f>
        <v>94.869726444999998</v>
      </c>
      <c r="AM324" s="410">
        <v>0</v>
      </c>
      <c r="AN324" s="410">
        <v>6.1397970082113978E-2</v>
      </c>
      <c r="AO324" s="410">
        <v>0.5915755429749523</v>
      </c>
      <c r="AP324" s="410">
        <v>0.20433308647794707</v>
      </c>
      <c r="AQ324" s="410">
        <v>5.8553959719609356E-3</v>
      </c>
      <c r="AR324" s="410"/>
      <c r="AS324" s="410"/>
      <c r="AT324" s="410"/>
      <c r="AU324" s="410"/>
      <c r="AV324" s="410"/>
      <c r="AW324" s="410"/>
      <c r="AX324" s="410"/>
      <c r="AY324" s="410"/>
      <c r="AZ324" s="410"/>
      <c r="BA324" s="292">
        <f>SUM(AM324:AZ324)</f>
        <v>0.86316199550697426</v>
      </c>
    </row>
    <row r="325" spans="1:53" ht="15" hidden="1" outlineLevel="1">
      <c r="B325" s="290" t="s">
        <v>248</v>
      </c>
      <c r="C325" s="287" t="s">
        <v>163</v>
      </c>
      <c r="D325" s="291">
        <f>'7.  Persistence Report'!AS86</f>
        <v>25374976.73</v>
      </c>
      <c r="E325" s="291">
        <f>'7.  Persistence Report'!AT86</f>
        <v>25368147.739999998</v>
      </c>
      <c r="F325" s="291">
        <f>'7.  Persistence Report'!AU86</f>
        <v>25367606.309999999</v>
      </c>
      <c r="G325" s="291">
        <f>'7.  Persistence Report'!AV86</f>
        <v>25367606.309999999</v>
      </c>
      <c r="H325" s="291">
        <f>'7.  Persistence Report'!AW86</f>
        <v>25359590.550000001</v>
      </c>
      <c r="I325" s="291">
        <f>'7.  Persistence Report'!AX86</f>
        <v>25338319.609999999</v>
      </c>
      <c r="J325" s="291">
        <f>'7.  Persistence Report'!AY86</f>
        <v>25338319.609999999</v>
      </c>
      <c r="K325" s="291">
        <f>'7.  Persistence Report'!AZ86</f>
        <v>25316657.280000001</v>
      </c>
      <c r="L325" s="291">
        <f>'7.  Persistence Report'!BA86</f>
        <v>25254448.649999999</v>
      </c>
      <c r="M325" s="291">
        <f>'7.  Persistence Report'!BB86</f>
        <v>25099388.719999999</v>
      </c>
      <c r="N325" s="291">
        <f>'7.  Persistence Report'!BC86</f>
        <v>24669735.539999999</v>
      </c>
      <c r="O325" s="291">
        <f>'7.  Persistence Report'!BD86</f>
        <v>24490123.140000001</v>
      </c>
      <c r="P325" s="291">
        <f>'7.  Persistence Report'!BE86</f>
        <v>23864202.579999998</v>
      </c>
      <c r="Q325" s="291">
        <f>'7.  Persistence Report'!BF86</f>
        <v>23839777.620000001</v>
      </c>
      <c r="R325" s="291">
        <f>'7.  Persistence Report'!BG86</f>
        <v>23839777.620000001</v>
      </c>
      <c r="S325" s="291">
        <f>'7.  Persistence Report'!BH86</f>
        <v>19205424.600000001</v>
      </c>
      <c r="T325" s="291">
        <f>'7.  Persistence Report'!BI86</f>
        <v>69041.061669999996</v>
      </c>
      <c r="U325" s="463">
        <f>U324</f>
        <v>12</v>
      </c>
      <c r="V325" s="291">
        <f>'7.  Persistence Report'!N86</f>
        <v>3035.5850260000002</v>
      </c>
      <c r="W325" s="291">
        <f>'7.  Persistence Report'!O86</f>
        <v>3033.8973970000002</v>
      </c>
      <c r="X325" s="291">
        <f>'7.  Persistence Report'!P86</f>
        <v>3033.7419679999998</v>
      </c>
      <c r="Y325" s="291">
        <f>'7.  Persistence Report'!Q86</f>
        <v>3033.7419679999998</v>
      </c>
      <c r="Z325" s="291">
        <f>'7.  Persistence Report'!R86</f>
        <v>3031.4516229999999</v>
      </c>
      <c r="AA325" s="291">
        <f>'7.  Persistence Report'!S86</f>
        <v>3028.0782340000001</v>
      </c>
      <c r="AB325" s="291">
        <f>'7.  Persistence Report'!T86</f>
        <v>3028.0782340000001</v>
      </c>
      <c r="AC325" s="291">
        <f>'7.  Persistence Report'!U86</f>
        <v>3028.0782340000001</v>
      </c>
      <c r="AD325" s="291">
        <f>'7.  Persistence Report'!V86</f>
        <v>3015.4958069999998</v>
      </c>
      <c r="AE325" s="291">
        <f>'7.  Persistence Report'!W86</f>
        <v>2990.9046210000001</v>
      </c>
      <c r="AF325" s="291">
        <f>'7.  Persistence Report'!X86</f>
        <v>2959.2132419999998</v>
      </c>
      <c r="AG325" s="291">
        <f>'7.  Persistence Report'!Y86</f>
        <v>2959.2132419999998</v>
      </c>
      <c r="AH325" s="291">
        <f>'7.  Persistence Report'!Z86</f>
        <v>2871.7623039999999</v>
      </c>
      <c r="AI325" s="291">
        <f>'7.  Persistence Report'!AA86</f>
        <v>2865.461217</v>
      </c>
      <c r="AJ325" s="291">
        <f>'7.  Persistence Report'!AB86</f>
        <v>2865.461217</v>
      </c>
      <c r="AK325" s="291">
        <f>'7.  Persistence Report'!AC86</f>
        <v>2336.2377270000002</v>
      </c>
      <c r="AL325" s="291">
        <f>'7.  Persistence Report'!AD86</f>
        <v>79.982166100000001</v>
      </c>
      <c r="AM325" s="406">
        <v>0</v>
      </c>
      <c r="AN325" s="406">
        <v>6.1397970082113978E-2</v>
      </c>
      <c r="AO325" s="406">
        <v>0.5915755429749523</v>
      </c>
      <c r="AP325" s="406">
        <v>0.20433308647794707</v>
      </c>
      <c r="AQ325" s="406">
        <v>5.8553959719609356E-3</v>
      </c>
      <c r="AR325" s="406">
        <f t="shared" ref="AR325:AZ325" si="109">AR324</f>
        <v>0</v>
      </c>
      <c r="AS325" s="406">
        <f t="shared" si="109"/>
        <v>0</v>
      </c>
      <c r="AT325" s="406">
        <f t="shared" si="109"/>
        <v>0</v>
      </c>
      <c r="AU325" s="406">
        <f t="shared" si="109"/>
        <v>0</v>
      </c>
      <c r="AV325" s="406">
        <f t="shared" si="109"/>
        <v>0</v>
      </c>
      <c r="AW325" s="406">
        <f t="shared" si="109"/>
        <v>0</v>
      </c>
      <c r="AX325" s="406">
        <f t="shared" si="109"/>
        <v>0</v>
      </c>
      <c r="AY325" s="406">
        <f t="shared" si="109"/>
        <v>0</v>
      </c>
      <c r="AZ325" s="406">
        <f t="shared" si="109"/>
        <v>0</v>
      </c>
      <c r="BA325" s="293"/>
    </row>
    <row r="326" spans="1:53" ht="15" hidden="1" outlineLevel="1">
      <c r="B326" s="306"/>
      <c r="C326" s="308"/>
      <c r="D326" s="287"/>
      <c r="E326" s="287"/>
      <c r="F326" s="287"/>
      <c r="G326" s="287"/>
      <c r="H326" s="287"/>
      <c r="I326" s="287"/>
      <c r="J326" s="287"/>
      <c r="K326" s="287"/>
      <c r="L326" s="287"/>
      <c r="M326" s="287"/>
      <c r="N326" s="287"/>
      <c r="O326" s="287"/>
      <c r="P326" s="287"/>
      <c r="Q326" s="287"/>
      <c r="R326" s="287"/>
      <c r="S326" s="287"/>
      <c r="T326" s="287"/>
      <c r="U326" s="287"/>
      <c r="V326" s="287"/>
      <c r="W326" s="287"/>
      <c r="X326" s="287"/>
      <c r="Y326" s="287"/>
      <c r="Z326" s="287"/>
      <c r="AA326" s="287"/>
      <c r="AB326" s="287"/>
      <c r="AC326" s="287"/>
      <c r="AD326" s="287"/>
      <c r="AE326" s="287"/>
      <c r="AF326" s="287"/>
      <c r="AG326" s="287"/>
      <c r="AH326" s="287"/>
      <c r="AI326" s="287"/>
      <c r="AJ326" s="287"/>
      <c r="AK326" s="287"/>
      <c r="AL326" s="287"/>
      <c r="AM326" s="411"/>
      <c r="AN326" s="411"/>
      <c r="AO326" s="411"/>
      <c r="AP326" s="411"/>
      <c r="AQ326" s="411"/>
      <c r="AR326" s="411"/>
      <c r="AS326" s="411"/>
      <c r="AT326" s="411"/>
      <c r="AU326" s="411"/>
      <c r="AV326" s="411"/>
      <c r="AW326" s="411"/>
      <c r="AX326" s="411"/>
      <c r="AY326" s="411"/>
      <c r="AZ326" s="411"/>
      <c r="BA326" s="309"/>
    </row>
    <row r="327" spans="1:53" ht="15" hidden="1" outlineLevel="1">
      <c r="A327" s="496">
        <v>11</v>
      </c>
      <c r="B327" s="290" t="s">
        <v>21</v>
      </c>
      <c r="C327" s="287" t="s">
        <v>25</v>
      </c>
      <c r="D327" s="291">
        <f>'7.  Persistence Report'!AS65</f>
        <v>2383867.23384048</v>
      </c>
      <c r="E327" s="291">
        <f>'7.  Persistence Report'!AT65</f>
        <v>2383867.23384048</v>
      </c>
      <c r="F327" s="291">
        <f>'7.  Persistence Report'!AU65</f>
        <v>2350252.7035361002</v>
      </c>
      <c r="G327" s="291">
        <f>'7.  Persistence Report'!AV65</f>
        <v>2039095.98351864</v>
      </c>
      <c r="H327" s="291">
        <f>'7.  Persistence Report'!AW65</f>
        <v>959350.15022725496</v>
      </c>
      <c r="I327" s="291">
        <f>'7.  Persistence Report'!AX65</f>
        <v>958719.43892033899</v>
      </c>
      <c r="J327" s="291">
        <f>'7.  Persistence Report'!AY65</f>
        <v>958719.43892033899</v>
      </c>
      <c r="K327" s="291">
        <f>'7.  Persistence Report'!AZ65</f>
        <v>951186.40994861803</v>
      </c>
      <c r="L327" s="291">
        <f>'7.  Persistence Report'!BA65</f>
        <v>951186.40994861803</v>
      </c>
      <c r="M327" s="291">
        <f>'7.  Persistence Report'!BB65</f>
        <v>951186.40994861803</v>
      </c>
      <c r="N327" s="291">
        <f>'7.  Persistence Report'!BC65</f>
        <v>888101.36571934202</v>
      </c>
      <c r="O327" s="291">
        <f>'7.  Persistence Report'!BD65</f>
        <v>738692.82945158298</v>
      </c>
      <c r="P327" s="291">
        <f>'7.  Persistence Report'!BE65</f>
        <v>0</v>
      </c>
      <c r="Q327" s="291">
        <f>'7.  Persistence Report'!BF65</f>
        <v>0</v>
      </c>
      <c r="R327" s="291">
        <f>'7.  Persistence Report'!BG65</f>
        <v>0</v>
      </c>
      <c r="S327" s="291">
        <f>'7.  Persistence Report'!BH65</f>
        <v>0</v>
      </c>
      <c r="T327" s="291">
        <f>'7.  Persistence Report'!BI65</f>
        <v>0</v>
      </c>
      <c r="U327" s="463">
        <v>12</v>
      </c>
      <c r="V327" s="291">
        <f>'7.  Persistence Report'!N65</f>
        <v>694.45195067500003</v>
      </c>
      <c r="W327" s="291">
        <f>'7.  Persistence Report'!O65</f>
        <v>694.45195067500003</v>
      </c>
      <c r="X327" s="291">
        <f>'7.  Persistence Report'!P65</f>
        <v>685.77140338599997</v>
      </c>
      <c r="Y327" s="291">
        <f>'7.  Persistence Report'!Q65</f>
        <v>606.60496135899996</v>
      </c>
      <c r="Z327" s="291">
        <f>'7.  Persistence Report'!R65</f>
        <v>276.76029788800003</v>
      </c>
      <c r="AA327" s="291">
        <f>'7.  Persistence Report'!S65</f>
        <v>276.32383114499999</v>
      </c>
      <c r="AB327" s="291">
        <f>'7.  Persistence Report'!T65</f>
        <v>276.32383114499999</v>
      </c>
      <c r="AC327" s="291">
        <f>'7.  Persistence Report'!U65</f>
        <v>268.78542984000001</v>
      </c>
      <c r="AD327" s="291">
        <f>'7.  Persistence Report'!V65</f>
        <v>268.78542984000001</v>
      </c>
      <c r="AE327" s="291">
        <f>'7.  Persistence Report'!W65</f>
        <v>268.78542984000001</v>
      </c>
      <c r="AF327" s="291">
        <f>'7.  Persistence Report'!X65</f>
        <v>261.83151513199999</v>
      </c>
      <c r="AG327" s="291">
        <f>'7.  Persistence Report'!Y65</f>
        <v>223.19413807399999</v>
      </c>
      <c r="AH327" s="291">
        <f>'7.  Persistence Report'!Z65</f>
        <v>0</v>
      </c>
      <c r="AI327" s="291">
        <f>'7.  Persistence Report'!AA65</f>
        <v>0</v>
      </c>
      <c r="AJ327" s="291">
        <f>'7.  Persistence Report'!AB65</f>
        <v>0</v>
      </c>
      <c r="AK327" s="291">
        <f>'7.  Persistence Report'!AC65</f>
        <v>0</v>
      </c>
      <c r="AL327" s="291">
        <f>'7.  Persistence Report'!AD65</f>
        <v>0</v>
      </c>
      <c r="AM327" s="406">
        <v>0</v>
      </c>
      <c r="AN327" s="406">
        <v>1</v>
      </c>
      <c r="AO327" s="406">
        <v>0</v>
      </c>
      <c r="AP327" s="406">
        <v>0</v>
      </c>
      <c r="AQ327" s="406">
        <v>0</v>
      </c>
      <c r="AR327" s="406"/>
      <c r="AS327" s="406"/>
      <c r="AT327" s="406"/>
      <c r="AU327" s="406"/>
      <c r="AV327" s="406"/>
      <c r="AW327" s="406"/>
      <c r="AX327" s="406"/>
      <c r="AY327" s="406"/>
      <c r="AZ327" s="406"/>
      <c r="BA327" s="292">
        <f>SUM(AM327:AZ327)</f>
        <v>1</v>
      </c>
    </row>
    <row r="328" spans="1:53" ht="15" hidden="1" outlineLevel="1">
      <c r="B328" s="290" t="s">
        <v>248</v>
      </c>
      <c r="C328" s="287" t="s">
        <v>163</v>
      </c>
      <c r="D328" s="291"/>
      <c r="E328" s="291"/>
      <c r="F328" s="291"/>
      <c r="G328" s="291"/>
      <c r="H328" s="291"/>
      <c r="I328" s="291"/>
      <c r="J328" s="291"/>
      <c r="K328" s="291"/>
      <c r="L328" s="291"/>
      <c r="M328" s="291"/>
      <c r="N328" s="291"/>
      <c r="O328" s="291"/>
      <c r="P328" s="291"/>
      <c r="Q328" s="291"/>
      <c r="R328" s="291"/>
      <c r="S328" s="291"/>
      <c r="T328" s="291"/>
      <c r="U328" s="463">
        <f>U327</f>
        <v>12</v>
      </c>
      <c r="V328" s="291"/>
      <c r="W328" s="291"/>
      <c r="X328" s="291"/>
      <c r="Y328" s="291"/>
      <c r="Z328" s="291"/>
      <c r="AA328" s="291"/>
      <c r="AB328" s="291"/>
      <c r="AC328" s="291"/>
      <c r="AD328" s="291"/>
      <c r="AE328" s="291"/>
      <c r="AF328" s="291"/>
      <c r="AG328" s="291"/>
      <c r="AH328" s="291"/>
      <c r="AI328" s="291"/>
      <c r="AJ328" s="291"/>
      <c r="AK328" s="291"/>
      <c r="AL328" s="291"/>
      <c r="AM328" s="406">
        <v>0</v>
      </c>
      <c r="AN328" s="406">
        <v>1</v>
      </c>
      <c r="AO328" s="406">
        <v>0</v>
      </c>
      <c r="AP328" s="406">
        <v>0</v>
      </c>
      <c r="AQ328" s="406">
        <v>0</v>
      </c>
      <c r="AR328" s="406">
        <f t="shared" ref="AR328:AZ328" si="110">AR327</f>
        <v>0</v>
      </c>
      <c r="AS328" s="406">
        <f t="shared" si="110"/>
        <v>0</v>
      </c>
      <c r="AT328" s="406">
        <f t="shared" si="110"/>
        <v>0</v>
      </c>
      <c r="AU328" s="406">
        <f t="shared" si="110"/>
        <v>0</v>
      </c>
      <c r="AV328" s="406">
        <f t="shared" si="110"/>
        <v>0</v>
      </c>
      <c r="AW328" s="406">
        <f t="shared" si="110"/>
        <v>0</v>
      </c>
      <c r="AX328" s="406">
        <f t="shared" si="110"/>
        <v>0</v>
      </c>
      <c r="AY328" s="406">
        <f t="shared" si="110"/>
        <v>0</v>
      </c>
      <c r="AZ328" s="406">
        <f t="shared" si="110"/>
        <v>0</v>
      </c>
      <c r="BA328" s="293"/>
    </row>
    <row r="329" spans="1:53" ht="15" hidden="1" outlineLevel="1">
      <c r="B329" s="310"/>
      <c r="C329" s="308"/>
      <c r="D329" s="287"/>
      <c r="E329" s="287"/>
      <c r="F329" s="287"/>
      <c r="G329" s="287"/>
      <c r="H329" s="287"/>
      <c r="I329" s="287"/>
      <c r="J329" s="287"/>
      <c r="K329" s="287"/>
      <c r="L329" s="287"/>
      <c r="M329" s="287"/>
      <c r="N329" s="287"/>
      <c r="O329" s="287"/>
      <c r="P329" s="287"/>
      <c r="Q329" s="287"/>
      <c r="R329" s="287"/>
      <c r="S329" s="287"/>
      <c r="T329" s="287"/>
      <c r="U329" s="287"/>
      <c r="V329" s="287"/>
      <c r="W329" s="287"/>
      <c r="X329" s="287"/>
      <c r="Y329" s="287"/>
      <c r="Z329" s="287"/>
      <c r="AA329" s="287"/>
      <c r="AB329" s="287"/>
      <c r="AC329" s="287"/>
      <c r="AD329" s="287"/>
      <c r="AE329" s="287"/>
      <c r="AF329" s="287"/>
      <c r="AG329" s="287"/>
      <c r="AH329" s="287"/>
      <c r="AI329" s="287"/>
      <c r="AJ329" s="287"/>
      <c r="AK329" s="287"/>
      <c r="AL329" s="287"/>
      <c r="AM329" s="411"/>
      <c r="AN329" s="412"/>
      <c r="AO329" s="411"/>
      <c r="AP329" s="411"/>
      <c r="AQ329" s="411"/>
      <c r="AR329" s="411"/>
      <c r="AS329" s="411"/>
      <c r="AT329" s="411"/>
      <c r="AU329" s="411"/>
      <c r="AV329" s="411"/>
      <c r="AW329" s="411"/>
      <c r="AX329" s="411"/>
      <c r="AY329" s="411"/>
      <c r="AZ329" s="411"/>
      <c r="BA329" s="309"/>
    </row>
    <row r="330" spans="1:53" ht="15" hidden="1" outlineLevel="1">
      <c r="A330" s="496">
        <v>12</v>
      </c>
      <c r="B330" s="310" t="s">
        <v>23</v>
      </c>
      <c r="C330" s="287" t="s">
        <v>25</v>
      </c>
      <c r="D330" s="291"/>
      <c r="E330" s="291"/>
      <c r="F330" s="291"/>
      <c r="G330" s="291"/>
      <c r="H330" s="291"/>
      <c r="I330" s="291"/>
      <c r="J330" s="291"/>
      <c r="K330" s="291"/>
      <c r="L330" s="291"/>
      <c r="M330" s="291"/>
      <c r="N330" s="291"/>
      <c r="O330" s="291"/>
      <c r="P330" s="291"/>
      <c r="Q330" s="291"/>
      <c r="R330" s="291"/>
      <c r="S330" s="291"/>
      <c r="T330" s="291"/>
      <c r="U330" s="291">
        <v>3</v>
      </c>
      <c r="V330" s="291"/>
      <c r="W330" s="291"/>
      <c r="X330" s="291"/>
      <c r="Y330" s="291"/>
      <c r="Z330" s="291"/>
      <c r="AA330" s="291"/>
      <c r="AB330" s="291"/>
      <c r="AC330" s="291"/>
      <c r="AD330" s="291"/>
      <c r="AE330" s="291"/>
      <c r="AF330" s="291"/>
      <c r="AG330" s="291"/>
      <c r="AH330" s="291"/>
      <c r="AI330" s="291"/>
      <c r="AJ330" s="291"/>
      <c r="AK330" s="291"/>
      <c r="AL330" s="291"/>
      <c r="AM330" s="410">
        <v>0</v>
      </c>
      <c r="AN330" s="410">
        <v>0</v>
      </c>
      <c r="AO330" s="410">
        <v>0</v>
      </c>
      <c r="AP330" s="410">
        <v>0</v>
      </c>
      <c r="AQ330" s="410">
        <v>0</v>
      </c>
      <c r="AR330" s="410"/>
      <c r="AS330" s="410"/>
      <c r="AT330" s="410"/>
      <c r="AU330" s="410"/>
      <c r="AV330" s="410"/>
      <c r="AW330" s="410"/>
      <c r="AX330" s="410"/>
      <c r="AY330" s="410"/>
      <c r="AZ330" s="410"/>
      <c r="BA330" s="292">
        <f>SUM(AM330:AZ330)</f>
        <v>0</v>
      </c>
    </row>
    <row r="331" spans="1:53" ht="15" hidden="1" outlineLevel="1">
      <c r="B331" s="290" t="s">
        <v>248</v>
      </c>
      <c r="C331" s="287" t="s">
        <v>163</v>
      </c>
      <c r="D331" s="291"/>
      <c r="E331" s="291"/>
      <c r="F331" s="291"/>
      <c r="G331" s="291"/>
      <c r="H331" s="291"/>
      <c r="I331" s="291"/>
      <c r="J331" s="291"/>
      <c r="K331" s="291"/>
      <c r="L331" s="291"/>
      <c r="M331" s="291"/>
      <c r="N331" s="291"/>
      <c r="O331" s="291"/>
      <c r="P331" s="291"/>
      <c r="Q331" s="291"/>
      <c r="R331" s="291"/>
      <c r="S331" s="291"/>
      <c r="T331" s="291"/>
      <c r="U331" s="291">
        <f>U330</f>
        <v>3</v>
      </c>
      <c r="V331" s="291"/>
      <c r="W331" s="291"/>
      <c r="X331" s="291"/>
      <c r="Y331" s="291"/>
      <c r="Z331" s="291"/>
      <c r="AA331" s="291"/>
      <c r="AB331" s="291"/>
      <c r="AC331" s="291"/>
      <c r="AD331" s="291"/>
      <c r="AE331" s="291"/>
      <c r="AF331" s="291"/>
      <c r="AG331" s="291"/>
      <c r="AH331" s="291"/>
      <c r="AI331" s="291"/>
      <c r="AJ331" s="291"/>
      <c r="AK331" s="291"/>
      <c r="AL331" s="291"/>
      <c r="AM331" s="406">
        <v>0</v>
      </c>
      <c r="AN331" s="406">
        <v>0</v>
      </c>
      <c r="AO331" s="406">
        <v>0</v>
      </c>
      <c r="AP331" s="406">
        <v>0</v>
      </c>
      <c r="AQ331" s="406">
        <v>0</v>
      </c>
      <c r="AR331" s="406">
        <f t="shared" ref="AR331:AZ331" si="111">AR330</f>
        <v>0</v>
      </c>
      <c r="AS331" s="406">
        <f t="shared" si="111"/>
        <v>0</v>
      </c>
      <c r="AT331" s="406">
        <f t="shared" si="111"/>
        <v>0</v>
      </c>
      <c r="AU331" s="406">
        <f t="shared" si="111"/>
        <v>0</v>
      </c>
      <c r="AV331" s="406">
        <f t="shared" si="111"/>
        <v>0</v>
      </c>
      <c r="AW331" s="406">
        <f t="shared" si="111"/>
        <v>0</v>
      </c>
      <c r="AX331" s="406">
        <f t="shared" si="111"/>
        <v>0</v>
      </c>
      <c r="AY331" s="406">
        <f t="shared" si="111"/>
        <v>0</v>
      </c>
      <c r="AZ331" s="406">
        <f t="shared" si="111"/>
        <v>0</v>
      </c>
      <c r="BA331" s="307"/>
    </row>
    <row r="332" spans="1:53" ht="15" hidden="1" outlineLevel="1">
      <c r="B332" s="310"/>
      <c r="C332" s="308"/>
      <c r="D332" s="312"/>
      <c r="E332" s="312"/>
      <c r="F332" s="312"/>
      <c r="G332" s="312"/>
      <c r="H332" s="312"/>
      <c r="I332" s="312"/>
      <c r="J332" s="312"/>
      <c r="K332" s="312"/>
      <c r="L332" s="312"/>
      <c r="M332" s="312"/>
      <c r="N332" s="312"/>
      <c r="O332" s="312"/>
      <c r="P332" s="312"/>
      <c r="Q332" s="312"/>
      <c r="R332" s="312"/>
      <c r="S332" s="312"/>
      <c r="T332" s="312"/>
      <c r="U332" s="287"/>
      <c r="V332" s="312"/>
      <c r="W332" s="312"/>
      <c r="X332" s="312"/>
      <c r="Y332" s="312"/>
      <c r="Z332" s="312"/>
      <c r="AA332" s="312"/>
      <c r="AB332" s="312"/>
      <c r="AC332" s="312"/>
      <c r="AD332" s="312"/>
      <c r="AE332" s="312"/>
      <c r="AF332" s="312"/>
      <c r="AG332" s="312"/>
      <c r="AH332" s="312"/>
      <c r="AI332" s="312"/>
      <c r="AJ332" s="312"/>
      <c r="AK332" s="312"/>
      <c r="AL332" s="312"/>
      <c r="AM332" s="411"/>
      <c r="AN332" s="412"/>
      <c r="AO332" s="411"/>
      <c r="AP332" s="411"/>
      <c r="AQ332" s="411"/>
      <c r="AR332" s="411"/>
      <c r="AS332" s="411"/>
      <c r="AT332" s="411"/>
      <c r="AU332" s="411"/>
      <c r="AV332" s="411"/>
      <c r="AW332" s="411"/>
      <c r="AX332" s="411"/>
      <c r="AY332" s="411"/>
      <c r="AZ332" s="411"/>
      <c r="BA332" s="309"/>
    </row>
    <row r="333" spans="1:53" ht="15" hidden="1" outlineLevel="1">
      <c r="A333" s="496">
        <v>13</v>
      </c>
      <c r="B333" s="290" t="s">
        <v>24</v>
      </c>
      <c r="C333" s="287" t="s">
        <v>25</v>
      </c>
      <c r="D333" s="291">
        <f>'7.  Persistence Report'!AS62</f>
        <v>92807.1</v>
      </c>
      <c r="E333" s="291">
        <f>'7.  Persistence Report'!AT62</f>
        <v>92807.1</v>
      </c>
      <c r="F333" s="291">
        <f>'7.  Persistence Report'!AU62</f>
        <v>92807.1</v>
      </c>
      <c r="G333" s="291">
        <f>'7.  Persistence Report'!AV62</f>
        <v>92807.1</v>
      </c>
      <c r="H333" s="291">
        <f>'7.  Persistence Report'!AW62</f>
        <v>92807.1</v>
      </c>
      <c r="I333" s="291">
        <f>'7.  Persistence Report'!AX62</f>
        <v>92807.1</v>
      </c>
      <c r="J333" s="291">
        <f>'7.  Persistence Report'!AY62</f>
        <v>92807.1</v>
      </c>
      <c r="K333" s="291">
        <f>'7.  Persistence Report'!AZ62</f>
        <v>92807.1</v>
      </c>
      <c r="L333" s="291">
        <f>'7.  Persistence Report'!BA62</f>
        <v>92807.1</v>
      </c>
      <c r="M333" s="291">
        <f>'7.  Persistence Report'!BB62</f>
        <v>92807.1</v>
      </c>
      <c r="N333" s="291">
        <f>'7.  Persistence Report'!BC62</f>
        <v>92807.1</v>
      </c>
      <c r="O333" s="291">
        <f>'7.  Persistence Report'!BD62</f>
        <v>92807.1</v>
      </c>
      <c r="P333" s="291">
        <f>'7.  Persistence Report'!BE62</f>
        <v>92807.1</v>
      </c>
      <c r="Q333" s="291">
        <f>'7.  Persistence Report'!BF62</f>
        <v>92807.1</v>
      </c>
      <c r="R333" s="291">
        <f>'7.  Persistence Report'!BG62</f>
        <v>92807.1</v>
      </c>
      <c r="S333" s="291">
        <f>'7.  Persistence Report'!BH62</f>
        <v>0</v>
      </c>
      <c r="T333" s="291">
        <f>'7.  Persistence Report'!BI62</f>
        <v>0</v>
      </c>
      <c r="U333" s="463">
        <v>12</v>
      </c>
      <c r="V333" s="291">
        <f>'7.  Persistence Report'!N62</f>
        <v>52.38</v>
      </c>
      <c r="W333" s="291">
        <f>'7.  Persistence Report'!O62</f>
        <v>52.38</v>
      </c>
      <c r="X333" s="291">
        <f>'7.  Persistence Report'!P62</f>
        <v>52.38</v>
      </c>
      <c r="Y333" s="291">
        <f>'7.  Persistence Report'!Q62</f>
        <v>52.38</v>
      </c>
      <c r="Z333" s="291">
        <f>'7.  Persistence Report'!R62</f>
        <v>52.38</v>
      </c>
      <c r="AA333" s="291">
        <f>'7.  Persistence Report'!S62</f>
        <v>52.38</v>
      </c>
      <c r="AB333" s="291">
        <f>'7.  Persistence Report'!T62</f>
        <v>52.38</v>
      </c>
      <c r="AC333" s="291">
        <f>'7.  Persistence Report'!U62</f>
        <v>52.38</v>
      </c>
      <c r="AD333" s="291">
        <f>'7.  Persistence Report'!V62</f>
        <v>52.38</v>
      </c>
      <c r="AE333" s="291">
        <f>'7.  Persistence Report'!W62</f>
        <v>52.38</v>
      </c>
      <c r="AF333" s="291">
        <f>'7.  Persistence Report'!X62</f>
        <v>52.38</v>
      </c>
      <c r="AG333" s="291">
        <f>'7.  Persistence Report'!Y62</f>
        <v>52.38</v>
      </c>
      <c r="AH333" s="291">
        <f>'7.  Persistence Report'!Z62</f>
        <v>52.38</v>
      </c>
      <c r="AI333" s="291">
        <f>'7.  Persistence Report'!AA62</f>
        <v>52.38</v>
      </c>
      <c r="AJ333" s="291">
        <f>'7.  Persistence Report'!AB62</f>
        <v>52.38</v>
      </c>
      <c r="AK333" s="291">
        <f>'7.  Persistence Report'!AC62</f>
        <v>0</v>
      </c>
      <c r="AL333" s="291">
        <f>'7.  Persistence Report'!AD62</f>
        <v>0</v>
      </c>
      <c r="AM333" s="406">
        <v>0</v>
      </c>
      <c r="AN333" s="406">
        <v>0.06</v>
      </c>
      <c r="AO333" s="406">
        <v>0.88</v>
      </c>
      <c r="AP333" s="406">
        <v>0</v>
      </c>
      <c r="AQ333" s="406">
        <v>0</v>
      </c>
      <c r="AR333" s="406"/>
      <c r="AS333" s="406"/>
      <c r="AT333" s="406"/>
      <c r="AU333" s="406"/>
      <c r="AV333" s="406"/>
      <c r="AW333" s="406"/>
      <c r="AX333" s="406"/>
      <c r="AY333" s="406"/>
      <c r="AZ333" s="406"/>
      <c r="BA333" s="293">
        <f>SUM(AM333:AZ333)</f>
        <v>0.94</v>
      </c>
    </row>
    <row r="334" spans="1:53" ht="15" hidden="1" outlineLevel="1">
      <c r="B334" s="290" t="s">
        <v>248</v>
      </c>
      <c r="C334" s="287" t="s">
        <v>163</v>
      </c>
      <c r="D334" s="291">
        <f>'7.  Persistence Report'!AS83</f>
        <v>36769.080600000001</v>
      </c>
      <c r="E334" s="291">
        <f>'7.  Persistence Report'!AT83</f>
        <v>36769.080600000001</v>
      </c>
      <c r="F334" s="291">
        <f>'7.  Persistence Report'!AU83</f>
        <v>36769.080600000001</v>
      </c>
      <c r="G334" s="291">
        <f>'7.  Persistence Report'!AV83</f>
        <v>36769.080600000001</v>
      </c>
      <c r="H334" s="291">
        <f>'7.  Persistence Report'!AW83</f>
        <v>36769.080600000001</v>
      </c>
      <c r="I334" s="291">
        <f>'7.  Persistence Report'!AX83</f>
        <v>36769.080600000001</v>
      </c>
      <c r="J334" s="291">
        <f>'7.  Persistence Report'!AY83</f>
        <v>36769.080600000001</v>
      </c>
      <c r="K334" s="291">
        <f>'7.  Persistence Report'!AZ83</f>
        <v>36769.080600000001</v>
      </c>
      <c r="L334" s="291">
        <f>'7.  Persistence Report'!BA83</f>
        <v>36769.080600000001</v>
      </c>
      <c r="M334" s="291">
        <f>'7.  Persistence Report'!BB83</f>
        <v>36769.080600000001</v>
      </c>
      <c r="N334" s="291">
        <f>'7.  Persistence Report'!BC83</f>
        <v>36769.080600000001</v>
      </c>
      <c r="O334" s="291">
        <f>'7.  Persistence Report'!BD83</f>
        <v>36769.080600000001</v>
      </c>
      <c r="P334" s="291">
        <f>'7.  Persistence Report'!BE83</f>
        <v>31489.02</v>
      </c>
      <c r="Q334" s="291">
        <f>'7.  Persistence Report'!BF83</f>
        <v>31489.02</v>
      </c>
      <c r="R334" s="291">
        <f>'7.  Persistence Report'!BG83</f>
        <v>31489.02</v>
      </c>
      <c r="S334" s="291">
        <f>'7.  Persistence Report'!BH83</f>
        <v>3196.8</v>
      </c>
      <c r="T334" s="291">
        <f>'7.  Persistence Report'!BI83</f>
        <v>3196.8</v>
      </c>
      <c r="U334" s="463">
        <f>U333</f>
        <v>12</v>
      </c>
      <c r="V334" s="291">
        <f>'7.  Persistence Report'!N83</f>
        <v>30.91488369</v>
      </c>
      <c r="W334" s="291">
        <f>'7.  Persistence Report'!O83</f>
        <v>30.91488369</v>
      </c>
      <c r="X334" s="291">
        <f>'7.  Persistence Report'!P83</f>
        <v>30.91488369</v>
      </c>
      <c r="Y334" s="291">
        <f>'7.  Persistence Report'!Q83</f>
        <v>30.91488369</v>
      </c>
      <c r="Z334" s="291">
        <f>'7.  Persistence Report'!R83</f>
        <v>30.91488369</v>
      </c>
      <c r="AA334" s="291">
        <f>'7.  Persistence Report'!S83</f>
        <v>30.91488369</v>
      </c>
      <c r="AB334" s="291">
        <f>'7.  Persistence Report'!T83</f>
        <v>30.91488369</v>
      </c>
      <c r="AC334" s="291">
        <f>'7.  Persistence Report'!U83</f>
        <v>30.91488369</v>
      </c>
      <c r="AD334" s="291">
        <f>'7.  Persistence Report'!V83</f>
        <v>30.91488369</v>
      </c>
      <c r="AE334" s="291">
        <f>'7.  Persistence Report'!W83</f>
        <v>30.91488369</v>
      </c>
      <c r="AF334" s="291">
        <f>'7.  Persistence Report'!X83</f>
        <v>30.91488369</v>
      </c>
      <c r="AG334" s="291">
        <f>'7.  Persistence Report'!Y83</f>
        <v>30.91488369</v>
      </c>
      <c r="AH334" s="291">
        <f>'7.  Persistence Report'!Z83</f>
        <v>30.066459930000001</v>
      </c>
      <c r="AI334" s="291">
        <f>'7.  Persistence Report'!AA83</f>
        <v>30.066459930000001</v>
      </c>
      <c r="AJ334" s="291">
        <f>'7.  Persistence Report'!AB83</f>
        <v>30.066459930000001</v>
      </c>
      <c r="AK334" s="291">
        <f>'7.  Persistence Report'!AC83</f>
        <v>0.42045992700000001</v>
      </c>
      <c r="AL334" s="291">
        <f>'7.  Persistence Report'!AD83</f>
        <v>0.42045992700000001</v>
      </c>
      <c r="AM334" s="406">
        <v>0</v>
      </c>
      <c r="AN334" s="406">
        <v>0.06</v>
      </c>
      <c r="AO334" s="406">
        <v>0.88</v>
      </c>
      <c r="AP334" s="406">
        <v>0</v>
      </c>
      <c r="AQ334" s="406">
        <v>0</v>
      </c>
      <c r="AR334" s="406">
        <f t="shared" ref="AR334:AZ334" si="112">AR333</f>
        <v>0</v>
      </c>
      <c r="AS334" s="406">
        <f t="shared" si="112"/>
        <v>0</v>
      </c>
      <c r="AT334" s="406">
        <f t="shared" si="112"/>
        <v>0</v>
      </c>
      <c r="AU334" s="406">
        <f t="shared" si="112"/>
        <v>0</v>
      </c>
      <c r="AV334" s="406">
        <f t="shared" si="112"/>
        <v>0</v>
      </c>
      <c r="AW334" s="406">
        <f t="shared" si="112"/>
        <v>0</v>
      </c>
      <c r="AX334" s="406">
        <f t="shared" si="112"/>
        <v>0</v>
      </c>
      <c r="AY334" s="406">
        <f t="shared" si="112"/>
        <v>0</v>
      </c>
      <c r="AZ334" s="406">
        <f t="shared" si="112"/>
        <v>0</v>
      </c>
      <c r="BA334" s="293"/>
    </row>
    <row r="335" spans="1:53" ht="15" hidden="1" outlineLevel="1">
      <c r="B335" s="310"/>
      <c r="C335" s="308"/>
      <c r="D335" s="312"/>
      <c r="E335" s="312"/>
      <c r="F335" s="312"/>
      <c r="G335" s="312"/>
      <c r="H335" s="312"/>
      <c r="I335" s="312"/>
      <c r="J335" s="312"/>
      <c r="K335" s="312"/>
      <c r="L335" s="312"/>
      <c r="M335" s="312"/>
      <c r="N335" s="312"/>
      <c r="O335" s="312"/>
      <c r="P335" s="312"/>
      <c r="Q335" s="312"/>
      <c r="R335" s="312"/>
      <c r="S335" s="312"/>
      <c r="T335" s="312"/>
      <c r="U335" s="287"/>
      <c r="V335" s="312"/>
      <c r="W335" s="312"/>
      <c r="X335" s="312"/>
      <c r="Y335" s="312"/>
      <c r="Z335" s="312"/>
      <c r="AA335" s="312"/>
      <c r="AB335" s="312"/>
      <c r="AC335" s="312"/>
      <c r="AD335" s="312"/>
      <c r="AE335" s="312"/>
      <c r="AF335" s="312"/>
      <c r="AG335" s="312"/>
      <c r="AH335" s="312"/>
      <c r="AI335" s="312"/>
      <c r="AJ335" s="312"/>
      <c r="AK335" s="312"/>
      <c r="AL335" s="312"/>
      <c r="AM335" s="411"/>
      <c r="AN335" s="411"/>
      <c r="AO335" s="411"/>
      <c r="AP335" s="411"/>
      <c r="AQ335" s="411"/>
      <c r="AR335" s="411"/>
      <c r="AS335" s="411"/>
      <c r="AT335" s="411"/>
      <c r="AU335" s="411"/>
      <c r="AV335" s="411"/>
      <c r="AW335" s="411"/>
      <c r="AX335" s="411"/>
      <c r="AY335" s="411"/>
      <c r="AZ335" s="411"/>
      <c r="BA335" s="309"/>
    </row>
    <row r="336" spans="1:53" ht="15" hidden="1" outlineLevel="1">
      <c r="A336" s="496">
        <v>14</v>
      </c>
      <c r="B336" s="290" t="s">
        <v>20</v>
      </c>
      <c r="C336" s="287" t="s">
        <v>25</v>
      </c>
      <c r="D336" s="291">
        <f>'7.  Persistence Report'!AS60</f>
        <v>193803.07118789799</v>
      </c>
      <c r="E336" s="291">
        <f>'7.  Persistence Report'!AT60</f>
        <v>193803.07118789799</v>
      </c>
      <c r="F336" s="291">
        <f>'7.  Persistence Report'!AU60</f>
        <v>193803.07118789799</v>
      </c>
      <c r="G336" s="291">
        <f>'7.  Persistence Report'!AV60</f>
        <v>193803.07118789799</v>
      </c>
      <c r="H336" s="291">
        <f>'7.  Persistence Report'!AW60</f>
        <v>0</v>
      </c>
      <c r="I336" s="291">
        <f>'7.  Persistence Report'!AX60</f>
        <v>0</v>
      </c>
      <c r="J336" s="291">
        <f>'7.  Persistence Report'!AY60</f>
        <v>0</v>
      </c>
      <c r="K336" s="291">
        <f>'7.  Persistence Report'!AZ60</f>
        <v>0</v>
      </c>
      <c r="L336" s="291">
        <f>'7.  Persistence Report'!BA60</f>
        <v>0</v>
      </c>
      <c r="M336" s="291">
        <f>'7.  Persistence Report'!BB60</f>
        <v>0</v>
      </c>
      <c r="N336" s="291">
        <f>'7.  Persistence Report'!BC60</f>
        <v>0</v>
      </c>
      <c r="O336" s="291">
        <f>'7.  Persistence Report'!BD60</f>
        <v>0</v>
      </c>
      <c r="P336" s="291">
        <f>'7.  Persistence Report'!BE60</f>
        <v>0</v>
      </c>
      <c r="Q336" s="291">
        <f>'7.  Persistence Report'!BF60</f>
        <v>0</v>
      </c>
      <c r="R336" s="291">
        <f>'7.  Persistence Report'!BG60</f>
        <v>0</v>
      </c>
      <c r="S336" s="291">
        <f>'7.  Persistence Report'!BH60</f>
        <v>0</v>
      </c>
      <c r="T336" s="291">
        <f>'7.  Persistence Report'!BI60</f>
        <v>0</v>
      </c>
      <c r="U336" s="463">
        <v>12</v>
      </c>
      <c r="V336" s="291">
        <f>'7.  Persistence Report'!N60</f>
        <v>35.250706491000003</v>
      </c>
      <c r="W336" s="291">
        <f>'7.  Persistence Report'!O60</f>
        <v>35.250706491000003</v>
      </c>
      <c r="X336" s="291">
        <f>'7.  Persistence Report'!P60</f>
        <v>35.250706491000003</v>
      </c>
      <c r="Y336" s="291">
        <f>'7.  Persistence Report'!Q60</f>
        <v>35.250706491000003</v>
      </c>
      <c r="Z336" s="291">
        <f>'7.  Persistence Report'!R60</f>
        <v>0</v>
      </c>
      <c r="AA336" s="291">
        <f>'7.  Persistence Report'!S60</f>
        <v>0</v>
      </c>
      <c r="AB336" s="291">
        <f>'7.  Persistence Report'!T60</f>
        <v>0</v>
      </c>
      <c r="AC336" s="291">
        <f>'7.  Persistence Report'!U60</f>
        <v>0</v>
      </c>
      <c r="AD336" s="291">
        <f>'7.  Persistence Report'!V60</f>
        <v>0</v>
      </c>
      <c r="AE336" s="291">
        <f>'7.  Persistence Report'!W60</f>
        <v>0</v>
      </c>
      <c r="AF336" s="291">
        <f>'7.  Persistence Report'!X60</f>
        <v>0</v>
      </c>
      <c r="AG336" s="291">
        <f>'7.  Persistence Report'!Y60</f>
        <v>0</v>
      </c>
      <c r="AH336" s="291">
        <f>'7.  Persistence Report'!Z60</f>
        <v>0</v>
      </c>
      <c r="AI336" s="291">
        <f>'7.  Persistence Report'!AA60</f>
        <v>0</v>
      </c>
      <c r="AJ336" s="291">
        <f>'7.  Persistence Report'!AB60</f>
        <v>0</v>
      </c>
      <c r="AK336" s="291">
        <f>'7.  Persistence Report'!AC60</f>
        <v>0</v>
      </c>
      <c r="AL336" s="291">
        <f>'7.  Persistence Report'!AD60</f>
        <v>0</v>
      </c>
      <c r="AM336" s="406">
        <v>0</v>
      </c>
      <c r="AN336" s="406">
        <v>0</v>
      </c>
      <c r="AO336" s="406">
        <v>0.75</v>
      </c>
      <c r="AP336" s="406">
        <v>0</v>
      </c>
      <c r="AQ336" s="406">
        <v>0.25</v>
      </c>
      <c r="AR336" s="406"/>
      <c r="AS336" s="406"/>
      <c r="AT336" s="406"/>
      <c r="AU336" s="406"/>
      <c r="AV336" s="406"/>
      <c r="AW336" s="406"/>
      <c r="AX336" s="406"/>
      <c r="AY336" s="406"/>
      <c r="AZ336" s="406"/>
      <c r="BA336" s="293">
        <f>SUM(AM336:AZ336)</f>
        <v>1</v>
      </c>
    </row>
    <row r="337" spans="1:53" ht="15" hidden="1" outlineLevel="1">
      <c r="B337" s="290" t="s">
        <v>248</v>
      </c>
      <c r="C337" s="287" t="s">
        <v>163</v>
      </c>
      <c r="D337" s="291">
        <f>'7.  Persistence Report'!AS81</f>
        <v>128.54037959999999</v>
      </c>
      <c r="E337" s="291">
        <f>'7.  Persistence Report'!AT81</f>
        <v>128.54037959999999</v>
      </c>
      <c r="F337" s="291">
        <f>'7.  Persistence Report'!AU81</f>
        <v>128.54037959999999</v>
      </c>
      <c r="G337" s="291">
        <f>'7.  Persistence Report'!AV81</f>
        <v>128.54037959999999</v>
      </c>
      <c r="H337" s="291">
        <f>'7.  Persistence Report'!AW81</f>
        <v>0</v>
      </c>
      <c r="I337" s="291">
        <f>'7.  Persistence Report'!AX81</f>
        <v>0</v>
      </c>
      <c r="J337" s="291">
        <f>'7.  Persistence Report'!AY81</f>
        <v>0</v>
      </c>
      <c r="K337" s="291">
        <f>'7.  Persistence Report'!AZ81</f>
        <v>0</v>
      </c>
      <c r="L337" s="291">
        <f>'7.  Persistence Report'!BA81</f>
        <v>0</v>
      </c>
      <c r="M337" s="291">
        <f>'7.  Persistence Report'!BB81</f>
        <v>0</v>
      </c>
      <c r="N337" s="291">
        <f>'7.  Persistence Report'!BC81</f>
        <v>0</v>
      </c>
      <c r="O337" s="291">
        <f>'7.  Persistence Report'!BD81</f>
        <v>0</v>
      </c>
      <c r="P337" s="291">
        <f>'7.  Persistence Report'!BE81</f>
        <v>0</v>
      </c>
      <c r="Q337" s="291">
        <f>'7.  Persistence Report'!BF81</f>
        <v>0</v>
      </c>
      <c r="R337" s="291">
        <f>'7.  Persistence Report'!BG81</f>
        <v>0</v>
      </c>
      <c r="S337" s="291">
        <f>'7.  Persistence Report'!BH81</f>
        <v>0</v>
      </c>
      <c r="T337" s="291">
        <f>'7.  Persistence Report'!BI81</f>
        <v>0</v>
      </c>
      <c r="U337" s="463">
        <f>U336</f>
        <v>12</v>
      </c>
      <c r="V337" s="291">
        <f>'7.  Persistence Report'!N81</f>
        <v>2.3380121E-2</v>
      </c>
      <c r="W337" s="291">
        <f>'7.  Persistence Report'!O81</f>
        <v>2.3380121E-2</v>
      </c>
      <c r="X337" s="291">
        <f>'7.  Persistence Report'!P81</f>
        <v>2.3380121E-2</v>
      </c>
      <c r="Y337" s="291">
        <f>'7.  Persistence Report'!Q81</f>
        <v>2.3380121E-2</v>
      </c>
      <c r="Z337" s="291">
        <f>'7.  Persistence Report'!R81</f>
        <v>0</v>
      </c>
      <c r="AA337" s="291">
        <f>'7.  Persistence Report'!S81</f>
        <v>0</v>
      </c>
      <c r="AB337" s="291">
        <f>'7.  Persistence Report'!T81</f>
        <v>0</v>
      </c>
      <c r="AC337" s="291">
        <f>'7.  Persistence Report'!U81</f>
        <v>0</v>
      </c>
      <c r="AD337" s="291">
        <f>'7.  Persistence Report'!V81</f>
        <v>0</v>
      </c>
      <c r="AE337" s="291">
        <f>'7.  Persistence Report'!W81</f>
        <v>0</v>
      </c>
      <c r="AF337" s="291">
        <f>'7.  Persistence Report'!X81</f>
        <v>0</v>
      </c>
      <c r="AG337" s="291">
        <f>'7.  Persistence Report'!Y81</f>
        <v>0</v>
      </c>
      <c r="AH337" s="291">
        <f>'7.  Persistence Report'!Z81</f>
        <v>0</v>
      </c>
      <c r="AI337" s="291">
        <f>'7.  Persistence Report'!AA81</f>
        <v>0</v>
      </c>
      <c r="AJ337" s="291">
        <f>'7.  Persistence Report'!AB81</f>
        <v>0</v>
      </c>
      <c r="AK337" s="291">
        <f>'7.  Persistence Report'!AC81</f>
        <v>0</v>
      </c>
      <c r="AL337" s="291">
        <f>'7.  Persistence Report'!AD81</f>
        <v>0</v>
      </c>
      <c r="AM337" s="406">
        <v>0</v>
      </c>
      <c r="AN337" s="406">
        <v>0</v>
      </c>
      <c r="AO337" s="406">
        <v>0.75</v>
      </c>
      <c r="AP337" s="406">
        <v>0</v>
      </c>
      <c r="AQ337" s="406">
        <v>0.25</v>
      </c>
      <c r="AR337" s="406">
        <f t="shared" ref="AR337:AZ337" si="113">AR336</f>
        <v>0</v>
      </c>
      <c r="AS337" s="406">
        <f t="shared" si="113"/>
        <v>0</v>
      </c>
      <c r="AT337" s="406">
        <f t="shared" si="113"/>
        <v>0</v>
      </c>
      <c r="AU337" s="406">
        <f t="shared" si="113"/>
        <v>0</v>
      </c>
      <c r="AV337" s="406">
        <f t="shared" si="113"/>
        <v>0</v>
      </c>
      <c r="AW337" s="406">
        <f t="shared" si="113"/>
        <v>0</v>
      </c>
      <c r="AX337" s="406">
        <f t="shared" si="113"/>
        <v>0</v>
      </c>
      <c r="AY337" s="406">
        <f t="shared" si="113"/>
        <v>0</v>
      </c>
      <c r="AZ337" s="406">
        <f t="shared" si="113"/>
        <v>0</v>
      </c>
      <c r="BA337" s="293"/>
    </row>
    <row r="338" spans="1:53" ht="15" hidden="1" outlineLevel="1">
      <c r="B338" s="310"/>
      <c r="C338" s="308"/>
      <c r="D338" s="312"/>
      <c r="E338" s="312"/>
      <c r="F338" s="312"/>
      <c r="G338" s="312"/>
      <c r="H338" s="312"/>
      <c r="I338" s="312"/>
      <c r="J338" s="312"/>
      <c r="K338" s="312"/>
      <c r="L338" s="312"/>
      <c r="M338" s="312"/>
      <c r="N338" s="312"/>
      <c r="O338" s="312"/>
      <c r="P338" s="312"/>
      <c r="Q338" s="312"/>
      <c r="R338" s="312"/>
      <c r="S338" s="312"/>
      <c r="T338" s="312"/>
      <c r="U338" s="287"/>
      <c r="V338" s="312"/>
      <c r="W338" s="312"/>
      <c r="X338" s="312"/>
      <c r="Y338" s="312"/>
      <c r="Z338" s="312"/>
      <c r="AA338" s="312"/>
      <c r="AB338" s="312"/>
      <c r="AC338" s="312"/>
      <c r="AD338" s="312"/>
      <c r="AE338" s="312"/>
      <c r="AF338" s="312"/>
      <c r="AG338" s="312"/>
      <c r="AH338" s="312"/>
      <c r="AI338" s="312"/>
      <c r="AJ338" s="312"/>
      <c r="AK338" s="312"/>
      <c r="AL338" s="312"/>
      <c r="AM338" s="411"/>
      <c r="AN338" s="412"/>
      <c r="AO338" s="411"/>
      <c r="AP338" s="411"/>
      <c r="AQ338" s="411"/>
      <c r="AR338" s="411"/>
      <c r="AS338" s="411"/>
      <c r="AT338" s="411"/>
      <c r="AU338" s="411"/>
      <c r="AV338" s="411"/>
      <c r="AW338" s="411"/>
      <c r="AX338" s="411"/>
      <c r="AY338" s="411"/>
      <c r="AZ338" s="411"/>
      <c r="BA338" s="309"/>
    </row>
    <row r="339" spans="1:53" s="279" customFormat="1" ht="15" hidden="1" outlineLevel="1">
      <c r="A339" s="496">
        <v>15</v>
      </c>
      <c r="B339" s="310" t="s">
        <v>483</v>
      </c>
      <c r="C339" s="287" t="s">
        <v>25</v>
      </c>
      <c r="D339" s="291"/>
      <c r="E339" s="291"/>
      <c r="F339" s="291"/>
      <c r="G339" s="291"/>
      <c r="H339" s="291"/>
      <c r="I339" s="291"/>
      <c r="J339" s="291"/>
      <c r="K339" s="291"/>
      <c r="L339" s="291"/>
      <c r="M339" s="291"/>
      <c r="N339" s="291"/>
      <c r="O339" s="291"/>
      <c r="P339" s="291"/>
      <c r="Q339" s="291"/>
      <c r="R339" s="291"/>
      <c r="S339" s="291"/>
      <c r="T339" s="291"/>
      <c r="U339" s="287"/>
      <c r="V339" s="291"/>
      <c r="W339" s="291"/>
      <c r="X339" s="291"/>
      <c r="Y339" s="291"/>
      <c r="Z339" s="291"/>
      <c r="AA339" s="291"/>
      <c r="AB339" s="291"/>
      <c r="AC339" s="291"/>
      <c r="AD339" s="291"/>
      <c r="AE339" s="291"/>
      <c r="AF339" s="291"/>
      <c r="AG339" s="291"/>
      <c r="AH339" s="291"/>
      <c r="AI339" s="291"/>
      <c r="AJ339" s="291"/>
      <c r="AK339" s="291"/>
      <c r="AL339" s="291"/>
      <c r="AM339" s="410">
        <v>0</v>
      </c>
      <c r="AN339" s="410">
        <v>0</v>
      </c>
      <c r="AO339" s="410">
        <v>0</v>
      </c>
      <c r="AP339" s="410">
        <v>0</v>
      </c>
      <c r="AQ339" s="410">
        <v>0</v>
      </c>
      <c r="AR339" s="410"/>
      <c r="AS339" s="410"/>
      <c r="AT339" s="410"/>
      <c r="AU339" s="410"/>
      <c r="AV339" s="410"/>
      <c r="AW339" s="410"/>
      <c r="AX339" s="410"/>
      <c r="AY339" s="410"/>
      <c r="AZ339" s="410"/>
      <c r="BA339" s="292">
        <f>SUM(AM339:AZ339)</f>
        <v>0</v>
      </c>
    </row>
    <row r="340" spans="1:53" s="279" customFormat="1" ht="15" hidden="1" outlineLevel="1">
      <c r="A340" s="496"/>
      <c r="B340" s="311" t="s">
        <v>248</v>
      </c>
      <c r="C340" s="287" t="s">
        <v>163</v>
      </c>
      <c r="D340" s="291"/>
      <c r="E340" s="291"/>
      <c r="F340" s="291"/>
      <c r="G340" s="291"/>
      <c r="H340" s="291"/>
      <c r="I340" s="291"/>
      <c r="J340" s="291"/>
      <c r="K340" s="291"/>
      <c r="L340" s="291"/>
      <c r="M340" s="291"/>
      <c r="N340" s="291"/>
      <c r="O340" s="291"/>
      <c r="P340" s="291"/>
      <c r="Q340" s="291"/>
      <c r="R340" s="291"/>
      <c r="S340" s="291"/>
      <c r="T340" s="291"/>
      <c r="U340" s="287"/>
      <c r="V340" s="291"/>
      <c r="W340" s="291"/>
      <c r="X340" s="291"/>
      <c r="Y340" s="291"/>
      <c r="Z340" s="291"/>
      <c r="AA340" s="291"/>
      <c r="AB340" s="291"/>
      <c r="AC340" s="291"/>
      <c r="AD340" s="291"/>
      <c r="AE340" s="291"/>
      <c r="AF340" s="291"/>
      <c r="AG340" s="291"/>
      <c r="AH340" s="291"/>
      <c r="AI340" s="291"/>
      <c r="AJ340" s="291"/>
      <c r="AK340" s="291"/>
      <c r="AL340" s="291"/>
      <c r="AM340" s="406">
        <v>0</v>
      </c>
      <c r="AN340" s="406">
        <v>0</v>
      </c>
      <c r="AO340" s="406">
        <v>0</v>
      </c>
      <c r="AP340" s="406">
        <v>0</v>
      </c>
      <c r="AQ340" s="406">
        <v>0</v>
      </c>
      <c r="AR340" s="406">
        <f t="shared" ref="AR340:AZ340" si="114">AR339</f>
        <v>0</v>
      </c>
      <c r="AS340" s="406">
        <f t="shared" si="114"/>
        <v>0</v>
      </c>
      <c r="AT340" s="406">
        <f t="shared" si="114"/>
        <v>0</v>
      </c>
      <c r="AU340" s="406">
        <f t="shared" si="114"/>
        <v>0</v>
      </c>
      <c r="AV340" s="406">
        <f t="shared" si="114"/>
        <v>0</v>
      </c>
      <c r="AW340" s="406">
        <f t="shared" si="114"/>
        <v>0</v>
      </c>
      <c r="AX340" s="406">
        <f t="shared" si="114"/>
        <v>0</v>
      </c>
      <c r="AY340" s="406">
        <f t="shared" si="114"/>
        <v>0</v>
      </c>
      <c r="AZ340" s="406">
        <f t="shared" si="114"/>
        <v>0</v>
      </c>
      <c r="BA340" s="307"/>
    </row>
    <row r="341" spans="1:53" s="279" customFormat="1" ht="15" hidden="1" outlineLevel="1">
      <c r="A341" s="496"/>
      <c r="B341" s="310"/>
      <c r="C341" s="308"/>
      <c r="D341" s="312"/>
      <c r="E341" s="312"/>
      <c r="F341" s="312"/>
      <c r="G341" s="312"/>
      <c r="H341" s="312"/>
      <c r="I341" s="312"/>
      <c r="J341" s="312"/>
      <c r="K341" s="312"/>
      <c r="L341" s="312"/>
      <c r="M341" s="312"/>
      <c r="N341" s="312"/>
      <c r="O341" s="312"/>
      <c r="P341" s="312"/>
      <c r="Q341" s="312"/>
      <c r="R341" s="312"/>
      <c r="S341" s="312"/>
      <c r="T341" s="312"/>
      <c r="U341" s="287"/>
      <c r="V341" s="312"/>
      <c r="W341" s="312"/>
      <c r="X341" s="312"/>
      <c r="Y341" s="312"/>
      <c r="Z341" s="312"/>
      <c r="AA341" s="312"/>
      <c r="AB341" s="312"/>
      <c r="AC341" s="312"/>
      <c r="AD341" s="312"/>
      <c r="AE341" s="312"/>
      <c r="AF341" s="312"/>
      <c r="AG341" s="312"/>
      <c r="AH341" s="312"/>
      <c r="AI341" s="312"/>
      <c r="AJ341" s="312"/>
      <c r="AK341" s="312"/>
      <c r="AL341" s="312"/>
      <c r="AM341" s="413"/>
      <c r="AN341" s="411"/>
      <c r="AO341" s="411"/>
      <c r="AP341" s="411"/>
      <c r="AQ341" s="411"/>
      <c r="AR341" s="411"/>
      <c r="AS341" s="411"/>
      <c r="AT341" s="411"/>
      <c r="AU341" s="411"/>
      <c r="AV341" s="411"/>
      <c r="AW341" s="411"/>
      <c r="AX341" s="411"/>
      <c r="AY341" s="411"/>
      <c r="AZ341" s="411"/>
      <c r="BA341" s="309"/>
    </row>
    <row r="342" spans="1:53" s="279" customFormat="1" ht="30" hidden="1" outlineLevel="1">
      <c r="A342" s="496">
        <v>16</v>
      </c>
      <c r="B342" s="310" t="s">
        <v>484</v>
      </c>
      <c r="C342" s="287" t="s">
        <v>25</v>
      </c>
      <c r="D342" s="291"/>
      <c r="E342" s="291"/>
      <c r="F342" s="291"/>
      <c r="G342" s="291"/>
      <c r="H342" s="291"/>
      <c r="I342" s="291"/>
      <c r="J342" s="291"/>
      <c r="K342" s="291"/>
      <c r="L342" s="291"/>
      <c r="M342" s="291"/>
      <c r="N342" s="291"/>
      <c r="O342" s="291"/>
      <c r="P342" s="291"/>
      <c r="Q342" s="291"/>
      <c r="R342" s="291"/>
      <c r="S342" s="291"/>
      <c r="T342" s="291"/>
      <c r="U342" s="287"/>
      <c r="V342" s="291"/>
      <c r="W342" s="291"/>
      <c r="X342" s="291"/>
      <c r="Y342" s="291"/>
      <c r="Z342" s="291"/>
      <c r="AA342" s="291"/>
      <c r="AB342" s="291"/>
      <c r="AC342" s="291"/>
      <c r="AD342" s="291"/>
      <c r="AE342" s="291"/>
      <c r="AF342" s="291"/>
      <c r="AG342" s="291"/>
      <c r="AH342" s="291"/>
      <c r="AI342" s="291"/>
      <c r="AJ342" s="291"/>
      <c r="AK342" s="291"/>
      <c r="AL342" s="291"/>
      <c r="AM342" s="410">
        <v>0</v>
      </c>
      <c r="AN342" s="410">
        <v>1</v>
      </c>
      <c r="AO342" s="410">
        <v>0</v>
      </c>
      <c r="AP342" s="410">
        <v>0</v>
      </c>
      <c r="AQ342" s="410">
        <v>0</v>
      </c>
      <c r="AR342" s="410"/>
      <c r="AS342" s="410"/>
      <c r="AT342" s="410"/>
      <c r="AU342" s="410"/>
      <c r="AV342" s="410"/>
      <c r="AW342" s="410"/>
      <c r="AX342" s="410"/>
      <c r="AY342" s="410"/>
      <c r="AZ342" s="410"/>
      <c r="BA342" s="292">
        <f>SUM(AM342:AZ342)</f>
        <v>1</v>
      </c>
    </row>
    <row r="343" spans="1:53" s="279" customFormat="1" ht="15" hidden="1" outlineLevel="1">
      <c r="A343" s="496"/>
      <c r="B343" s="311" t="s">
        <v>248</v>
      </c>
      <c r="C343" s="287" t="s">
        <v>163</v>
      </c>
      <c r="D343" s="291"/>
      <c r="E343" s="291"/>
      <c r="F343" s="291"/>
      <c r="G343" s="291"/>
      <c r="H343" s="291"/>
      <c r="I343" s="291"/>
      <c r="J343" s="291"/>
      <c r="K343" s="291"/>
      <c r="L343" s="291"/>
      <c r="M343" s="291"/>
      <c r="N343" s="291"/>
      <c r="O343" s="291"/>
      <c r="P343" s="291"/>
      <c r="Q343" s="291"/>
      <c r="R343" s="291"/>
      <c r="S343" s="291"/>
      <c r="T343" s="291"/>
      <c r="U343" s="287"/>
      <c r="V343" s="291"/>
      <c r="W343" s="291"/>
      <c r="X343" s="291"/>
      <c r="Y343" s="291"/>
      <c r="Z343" s="291"/>
      <c r="AA343" s="291"/>
      <c r="AB343" s="291"/>
      <c r="AC343" s="291"/>
      <c r="AD343" s="291"/>
      <c r="AE343" s="291"/>
      <c r="AF343" s="291"/>
      <c r="AG343" s="291"/>
      <c r="AH343" s="291"/>
      <c r="AI343" s="291"/>
      <c r="AJ343" s="291"/>
      <c r="AK343" s="291"/>
      <c r="AL343" s="291"/>
      <c r="AM343" s="406">
        <v>0</v>
      </c>
      <c r="AN343" s="406">
        <v>1</v>
      </c>
      <c r="AO343" s="406">
        <v>0</v>
      </c>
      <c r="AP343" s="406">
        <v>0</v>
      </c>
      <c r="AQ343" s="406">
        <v>0</v>
      </c>
      <c r="AR343" s="406">
        <f t="shared" ref="AR343:AZ343" si="115">AR342</f>
        <v>0</v>
      </c>
      <c r="AS343" s="406">
        <f t="shared" si="115"/>
        <v>0</v>
      </c>
      <c r="AT343" s="406">
        <f t="shared" si="115"/>
        <v>0</v>
      </c>
      <c r="AU343" s="406">
        <f t="shared" si="115"/>
        <v>0</v>
      </c>
      <c r="AV343" s="406">
        <f t="shared" si="115"/>
        <v>0</v>
      </c>
      <c r="AW343" s="406">
        <f t="shared" si="115"/>
        <v>0</v>
      </c>
      <c r="AX343" s="406">
        <f t="shared" si="115"/>
        <v>0</v>
      </c>
      <c r="AY343" s="406">
        <f t="shared" si="115"/>
        <v>0</v>
      </c>
      <c r="AZ343" s="406">
        <f t="shared" si="115"/>
        <v>0</v>
      </c>
      <c r="BA343" s="307"/>
    </row>
    <row r="344" spans="1:53" s="279" customFormat="1" ht="15" hidden="1" outlineLevel="1">
      <c r="A344" s="496"/>
      <c r="B344" s="310"/>
      <c r="C344" s="308"/>
      <c r="D344" s="312"/>
      <c r="E344" s="312"/>
      <c r="F344" s="312"/>
      <c r="G344" s="312"/>
      <c r="H344" s="312"/>
      <c r="I344" s="312"/>
      <c r="J344" s="312"/>
      <c r="K344" s="312"/>
      <c r="L344" s="312"/>
      <c r="M344" s="312"/>
      <c r="N344" s="312"/>
      <c r="O344" s="312"/>
      <c r="P344" s="312"/>
      <c r="Q344" s="312"/>
      <c r="R344" s="312"/>
      <c r="S344" s="312"/>
      <c r="T344" s="312"/>
      <c r="U344" s="287"/>
      <c r="V344" s="312"/>
      <c r="W344" s="312"/>
      <c r="X344" s="312"/>
      <c r="Y344" s="312"/>
      <c r="Z344" s="312"/>
      <c r="AA344" s="312"/>
      <c r="AB344" s="312"/>
      <c r="AC344" s="312"/>
      <c r="AD344" s="312"/>
      <c r="AE344" s="312"/>
      <c r="AF344" s="312"/>
      <c r="AG344" s="312"/>
      <c r="AH344" s="312"/>
      <c r="AI344" s="312"/>
      <c r="AJ344" s="312"/>
      <c r="AK344" s="312"/>
      <c r="AL344" s="312"/>
      <c r="AM344" s="413"/>
      <c r="AN344" s="411"/>
      <c r="AO344" s="411"/>
      <c r="AP344" s="411"/>
      <c r="AQ344" s="411"/>
      <c r="AR344" s="411"/>
      <c r="AS344" s="411"/>
      <c r="AT344" s="411"/>
      <c r="AU344" s="411"/>
      <c r="AV344" s="411"/>
      <c r="AW344" s="411"/>
      <c r="AX344" s="411"/>
      <c r="AY344" s="411"/>
      <c r="AZ344" s="411"/>
      <c r="BA344" s="309"/>
    </row>
    <row r="345" spans="1:53" ht="15" hidden="1" outlineLevel="1">
      <c r="A345" s="496">
        <v>17</v>
      </c>
      <c r="B345" s="290" t="s">
        <v>9</v>
      </c>
      <c r="C345" s="287" t="s">
        <v>25</v>
      </c>
      <c r="D345" s="291">
        <f>'7.  Persistence Report'!AS61</f>
        <v>782.91240000000005</v>
      </c>
      <c r="E345" s="291">
        <f>'7.  Persistence Report'!AT61</f>
        <v>0</v>
      </c>
      <c r="F345" s="291">
        <f>'7.  Persistence Report'!AU61</f>
        <v>0</v>
      </c>
      <c r="G345" s="291">
        <f>'7.  Persistence Report'!AV61</f>
        <v>0</v>
      </c>
      <c r="H345" s="291">
        <f>'7.  Persistence Report'!AW61</f>
        <v>0</v>
      </c>
      <c r="I345" s="291">
        <f>'7.  Persistence Report'!AX61</f>
        <v>0</v>
      </c>
      <c r="J345" s="291">
        <f>'7.  Persistence Report'!AY61</f>
        <v>0</v>
      </c>
      <c r="K345" s="291">
        <f>'7.  Persistence Report'!AZ61</f>
        <v>0</v>
      </c>
      <c r="L345" s="291">
        <f>'7.  Persistence Report'!BA61</f>
        <v>0</v>
      </c>
      <c r="M345" s="291">
        <f>'7.  Persistence Report'!BB61</f>
        <v>0</v>
      </c>
      <c r="N345" s="291">
        <f>'7.  Persistence Report'!BC61</f>
        <v>0</v>
      </c>
      <c r="O345" s="291">
        <f>'7.  Persistence Report'!BD61</f>
        <v>0</v>
      </c>
      <c r="P345" s="291">
        <f>'7.  Persistence Report'!BE61</f>
        <v>0</v>
      </c>
      <c r="Q345" s="291">
        <f>'7.  Persistence Report'!BF61</f>
        <v>0</v>
      </c>
      <c r="R345" s="291">
        <f>'7.  Persistence Report'!BG61</f>
        <v>0</v>
      </c>
      <c r="S345" s="291">
        <f>'7.  Persistence Report'!BH61</f>
        <v>0</v>
      </c>
      <c r="T345" s="291">
        <f>'7.  Persistence Report'!BI61</f>
        <v>0</v>
      </c>
      <c r="U345" s="463"/>
      <c r="V345" s="291">
        <f>'7.  Persistence Report'!N61</f>
        <v>58.632820000000002</v>
      </c>
      <c r="W345" s="291">
        <f>'7.  Persistence Report'!O61</f>
        <v>0</v>
      </c>
      <c r="X345" s="291">
        <f>'7.  Persistence Report'!P61</f>
        <v>0</v>
      </c>
      <c r="Y345" s="291">
        <f>'7.  Persistence Report'!Q61</f>
        <v>0</v>
      </c>
      <c r="Z345" s="291">
        <f>'7.  Persistence Report'!R61</f>
        <v>0</v>
      </c>
      <c r="AA345" s="291">
        <f>'7.  Persistence Report'!S61</f>
        <v>0</v>
      </c>
      <c r="AB345" s="291">
        <f>'7.  Persistence Report'!T61</f>
        <v>0</v>
      </c>
      <c r="AC345" s="291">
        <f>'7.  Persistence Report'!U61</f>
        <v>0</v>
      </c>
      <c r="AD345" s="291">
        <f>'7.  Persistence Report'!V61</f>
        <v>0</v>
      </c>
      <c r="AE345" s="291">
        <f>'7.  Persistence Report'!W61</f>
        <v>0</v>
      </c>
      <c r="AF345" s="291">
        <f>'7.  Persistence Report'!X61</f>
        <v>0</v>
      </c>
      <c r="AG345" s="291">
        <f>'7.  Persistence Report'!Y61</f>
        <v>0</v>
      </c>
      <c r="AH345" s="291">
        <f>'7.  Persistence Report'!Z61</f>
        <v>0</v>
      </c>
      <c r="AI345" s="291">
        <f>'7.  Persistence Report'!AA61</f>
        <v>0</v>
      </c>
      <c r="AJ345" s="291">
        <f>'7.  Persistence Report'!AB61</f>
        <v>0</v>
      </c>
      <c r="AK345" s="291">
        <f>'7.  Persistence Report'!AC61</f>
        <v>0</v>
      </c>
      <c r="AL345" s="291">
        <f>'7.  Persistence Report'!AD61</f>
        <v>0</v>
      </c>
      <c r="AM345" s="406">
        <v>0</v>
      </c>
      <c r="AN345" s="406">
        <v>0</v>
      </c>
      <c r="AO345" s="406">
        <v>0</v>
      </c>
      <c r="AP345" s="406">
        <v>0</v>
      </c>
      <c r="AQ345" s="406">
        <v>0</v>
      </c>
      <c r="AR345" s="406"/>
      <c r="AS345" s="406"/>
      <c r="AT345" s="406"/>
      <c r="AU345" s="406"/>
      <c r="AV345" s="406"/>
      <c r="AW345" s="406"/>
      <c r="AX345" s="406"/>
      <c r="AY345" s="406"/>
      <c r="AZ345" s="406"/>
      <c r="BA345" s="293">
        <f>SUM(AM345:AZ345)</f>
        <v>0</v>
      </c>
    </row>
    <row r="346" spans="1:53" ht="15" hidden="1" outlineLevel="1">
      <c r="B346" s="290" t="s">
        <v>248</v>
      </c>
      <c r="C346" s="287" t="s">
        <v>163</v>
      </c>
      <c r="D346" s="291"/>
      <c r="E346" s="291"/>
      <c r="F346" s="291"/>
      <c r="G346" s="291"/>
      <c r="H346" s="291"/>
      <c r="I346" s="291"/>
      <c r="J346" s="291"/>
      <c r="K346" s="291"/>
      <c r="L346" s="291"/>
      <c r="M346" s="291"/>
      <c r="N346" s="291"/>
      <c r="O346" s="291"/>
      <c r="P346" s="291"/>
      <c r="Q346" s="291"/>
      <c r="R346" s="291"/>
      <c r="S346" s="291"/>
      <c r="T346" s="291"/>
      <c r="U346" s="463"/>
      <c r="V346" s="291"/>
      <c r="W346" s="291"/>
      <c r="X346" s="291"/>
      <c r="Y346" s="291"/>
      <c r="Z346" s="291"/>
      <c r="AA346" s="291"/>
      <c r="AB346" s="291"/>
      <c r="AC346" s="291"/>
      <c r="AD346" s="291"/>
      <c r="AE346" s="291"/>
      <c r="AF346" s="291"/>
      <c r="AG346" s="291"/>
      <c r="AH346" s="291"/>
      <c r="AI346" s="291"/>
      <c r="AJ346" s="291"/>
      <c r="AK346" s="291"/>
      <c r="AL346" s="291"/>
      <c r="AM346" s="406">
        <v>0</v>
      </c>
      <c r="AN346" s="406">
        <v>0</v>
      </c>
      <c r="AO346" s="406">
        <v>0</v>
      </c>
      <c r="AP346" s="406">
        <v>0</v>
      </c>
      <c r="AQ346" s="406">
        <v>0</v>
      </c>
      <c r="AR346" s="406">
        <f t="shared" ref="AR346:AZ346" si="116">AR345</f>
        <v>0</v>
      </c>
      <c r="AS346" s="406">
        <f t="shared" si="116"/>
        <v>0</v>
      </c>
      <c r="AT346" s="406">
        <f t="shared" si="116"/>
        <v>0</v>
      </c>
      <c r="AU346" s="406">
        <f t="shared" si="116"/>
        <v>0</v>
      </c>
      <c r="AV346" s="406">
        <f t="shared" si="116"/>
        <v>0</v>
      </c>
      <c r="AW346" s="406">
        <f t="shared" si="116"/>
        <v>0</v>
      </c>
      <c r="AX346" s="406">
        <f t="shared" si="116"/>
        <v>0</v>
      </c>
      <c r="AY346" s="406">
        <f t="shared" si="116"/>
        <v>0</v>
      </c>
      <c r="AZ346" s="406">
        <f t="shared" si="116"/>
        <v>0</v>
      </c>
      <c r="BA346" s="293"/>
    </row>
    <row r="347" spans="1:53" ht="15" hidden="1" outlineLevel="1">
      <c r="B347" s="311"/>
      <c r="C347" s="301"/>
      <c r="D347" s="287"/>
      <c r="E347" s="287"/>
      <c r="F347" s="287"/>
      <c r="G347" s="287"/>
      <c r="H347" s="287"/>
      <c r="I347" s="287"/>
      <c r="J347" s="287"/>
      <c r="K347" s="287"/>
      <c r="L347" s="287"/>
      <c r="M347" s="287"/>
      <c r="N347" s="287"/>
      <c r="O347" s="287"/>
      <c r="P347" s="287"/>
      <c r="Q347" s="287"/>
      <c r="R347" s="287"/>
      <c r="S347" s="287"/>
      <c r="T347" s="287"/>
      <c r="U347" s="287"/>
      <c r="V347" s="287"/>
      <c r="W347" s="287"/>
      <c r="X347" s="287"/>
      <c r="Y347" s="287"/>
      <c r="Z347" s="287"/>
      <c r="AA347" s="287"/>
      <c r="AB347" s="287"/>
      <c r="AC347" s="287"/>
      <c r="AD347" s="287"/>
      <c r="AE347" s="287"/>
      <c r="AF347" s="287"/>
      <c r="AG347" s="287"/>
      <c r="AH347" s="287"/>
      <c r="AI347" s="287"/>
      <c r="AJ347" s="287"/>
      <c r="AK347" s="287"/>
      <c r="AL347" s="287"/>
      <c r="AM347" s="414"/>
      <c r="AN347" s="415"/>
      <c r="AO347" s="415"/>
      <c r="AP347" s="415"/>
      <c r="AQ347" s="415"/>
      <c r="AR347" s="415"/>
      <c r="AS347" s="415"/>
      <c r="AT347" s="415"/>
      <c r="AU347" s="415"/>
      <c r="AV347" s="415"/>
      <c r="AW347" s="415"/>
      <c r="AX347" s="415"/>
      <c r="AY347" s="415"/>
      <c r="AZ347" s="415"/>
      <c r="BA347" s="313"/>
    </row>
    <row r="348" spans="1:53" ht="15.75" hidden="1" outlineLevel="1">
      <c r="A348" s="497"/>
      <c r="B348" s="284" t="s">
        <v>10</v>
      </c>
      <c r="C348" s="285"/>
      <c r="D348" s="285"/>
      <c r="E348" s="285"/>
      <c r="F348" s="285"/>
      <c r="G348" s="285"/>
      <c r="H348" s="285"/>
      <c r="I348" s="285"/>
      <c r="J348" s="285"/>
      <c r="K348" s="285"/>
      <c r="L348" s="285"/>
      <c r="M348" s="285"/>
      <c r="N348" s="285"/>
      <c r="O348" s="285"/>
      <c r="P348" s="285"/>
      <c r="Q348" s="285"/>
      <c r="R348" s="285"/>
      <c r="S348" s="285"/>
      <c r="T348" s="285"/>
      <c r="U348" s="286"/>
      <c r="V348" s="285"/>
      <c r="W348" s="285"/>
      <c r="X348" s="285"/>
      <c r="Y348" s="285"/>
      <c r="Z348" s="285"/>
      <c r="AA348" s="285"/>
      <c r="AB348" s="285"/>
      <c r="AC348" s="285"/>
      <c r="AD348" s="285"/>
      <c r="AE348" s="285"/>
      <c r="AF348" s="285"/>
      <c r="AG348" s="285"/>
      <c r="AH348" s="285"/>
      <c r="AI348" s="285"/>
      <c r="AJ348" s="285"/>
      <c r="AK348" s="285"/>
      <c r="AL348" s="285"/>
      <c r="AM348" s="409"/>
      <c r="AN348" s="409"/>
      <c r="AO348" s="409"/>
      <c r="AP348" s="409"/>
      <c r="AQ348" s="409"/>
      <c r="AR348" s="409"/>
      <c r="AS348" s="409"/>
      <c r="AT348" s="409"/>
      <c r="AU348" s="409"/>
      <c r="AV348" s="409"/>
      <c r="AW348" s="409"/>
      <c r="AX348" s="409"/>
      <c r="AY348" s="409"/>
      <c r="AZ348" s="409"/>
      <c r="BA348" s="288"/>
    </row>
    <row r="349" spans="1:53" ht="15" hidden="1" outlineLevel="1">
      <c r="A349" s="496">
        <v>18</v>
      </c>
      <c r="B349" s="290" t="s">
        <v>11</v>
      </c>
      <c r="C349" s="287" t="s">
        <v>25</v>
      </c>
      <c r="D349" s="291">
        <v>0</v>
      </c>
      <c r="E349" s="291"/>
      <c r="F349" s="291"/>
      <c r="G349" s="291"/>
      <c r="H349" s="291"/>
      <c r="I349" s="291"/>
      <c r="J349" s="291"/>
      <c r="K349" s="291"/>
      <c r="L349" s="291"/>
      <c r="M349" s="291"/>
      <c r="N349" s="291"/>
      <c r="O349" s="291"/>
      <c r="P349" s="291"/>
      <c r="Q349" s="291"/>
      <c r="R349" s="291"/>
      <c r="S349" s="291"/>
      <c r="T349" s="291"/>
      <c r="U349" s="463">
        <v>12</v>
      </c>
      <c r="V349" s="291">
        <v>0</v>
      </c>
      <c r="W349" s="291"/>
      <c r="X349" s="291"/>
      <c r="Y349" s="291"/>
      <c r="Z349" s="291"/>
      <c r="AA349" s="291"/>
      <c r="AB349" s="291"/>
      <c r="AC349" s="291"/>
      <c r="AD349" s="291"/>
      <c r="AE349" s="291"/>
      <c r="AF349" s="291"/>
      <c r="AG349" s="291"/>
      <c r="AH349" s="291"/>
      <c r="AI349" s="291"/>
      <c r="AJ349" s="291"/>
      <c r="AK349" s="291"/>
      <c r="AL349" s="291"/>
      <c r="AM349" s="406">
        <v>0</v>
      </c>
      <c r="AN349" s="406">
        <v>0</v>
      </c>
      <c r="AO349" s="406">
        <v>0</v>
      </c>
      <c r="AP349" s="406">
        <v>1</v>
      </c>
      <c r="AQ349" s="406">
        <v>0</v>
      </c>
      <c r="AR349" s="406"/>
      <c r="AS349" s="406"/>
      <c r="AT349" s="406"/>
      <c r="AU349" s="406"/>
      <c r="AV349" s="406"/>
      <c r="AW349" s="406"/>
      <c r="AX349" s="406"/>
      <c r="AY349" s="406"/>
      <c r="AZ349" s="406"/>
      <c r="BA349" s="293">
        <f>SUM(AM349:AZ349)</f>
        <v>1</v>
      </c>
    </row>
    <row r="350" spans="1:53" ht="15" hidden="1" outlineLevel="1">
      <c r="B350" s="290" t="s">
        <v>248</v>
      </c>
      <c r="C350" s="287" t="s">
        <v>163</v>
      </c>
      <c r="D350" s="291">
        <f>'7.  Persistence Report'!AS102</f>
        <v>1035720</v>
      </c>
      <c r="E350" s="291">
        <f>'7.  Persistence Report'!AT102</f>
        <v>1035720</v>
      </c>
      <c r="F350" s="291">
        <f>'7.  Persistence Report'!AU102</f>
        <v>1035720</v>
      </c>
      <c r="G350" s="291">
        <f>'7.  Persistence Report'!AV102</f>
        <v>1035720</v>
      </c>
      <c r="H350" s="291">
        <f>'7.  Persistence Report'!AW102</f>
        <v>1035720</v>
      </c>
      <c r="I350" s="291">
        <f>'7.  Persistence Report'!AX102</f>
        <v>1035720</v>
      </c>
      <c r="J350" s="291">
        <f>'7.  Persistence Report'!AY102</f>
        <v>1035720</v>
      </c>
      <c r="K350" s="291">
        <f>'7.  Persistence Report'!AZ102</f>
        <v>1035720</v>
      </c>
      <c r="L350" s="291">
        <f>'7.  Persistence Report'!BA102</f>
        <v>1035720</v>
      </c>
      <c r="M350" s="291">
        <f>'7.  Persistence Report'!BB102</f>
        <v>1035720</v>
      </c>
      <c r="N350" s="291">
        <f>'7.  Persistence Report'!BC102</f>
        <v>0</v>
      </c>
      <c r="O350" s="291">
        <f>'7.  Persistence Report'!BD102</f>
        <v>0</v>
      </c>
      <c r="P350" s="291">
        <f>'7.  Persistence Report'!BE102</f>
        <v>0</v>
      </c>
      <c r="Q350" s="291">
        <f>'7.  Persistence Report'!BF102</f>
        <v>0</v>
      </c>
      <c r="R350" s="291">
        <f>'7.  Persistence Report'!BG102</f>
        <v>0</v>
      </c>
      <c r="S350" s="291">
        <f>'7.  Persistence Report'!BH102</f>
        <v>0</v>
      </c>
      <c r="T350" s="291">
        <f>'7.  Persistence Report'!BI102</f>
        <v>0</v>
      </c>
      <c r="U350" s="463">
        <f>U349</f>
        <v>12</v>
      </c>
      <c r="V350" s="291">
        <f>'7.  Persistence Report'!N102</f>
        <v>345.072</v>
      </c>
      <c r="W350" s="291">
        <f>'7.  Persistence Report'!O102</f>
        <v>345.072</v>
      </c>
      <c r="X350" s="291">
        <f>'7.  Persistence Report'!P102</f>
        <v>345.072</v>
      </c>
      <c r="Y350" s="291">
        <f>'7.  Persistence Report'!Q102</f>
        <v>345.072</v>
      </c>
      <c r="Z350" s="291">
        <f>'7.  Persistence Report'!R102</f>
        <v>345.072</v>
      </c>
      <c r="AA350" s="291">
        <f>'7.  Persistence Report'!S102</f>
        <v>345.072</v>
      </c>
      <c r="AB350" s="291">
        <f>'7.  Persistence Report'!T102</f>
        <v>345.072</v>
      </c>
      <c r="AC350" s="291">
        <f>'7.  Persistence Report'!U102</f>
        <v>345.072</v>
      </c>
      <c r="AD350" s="291">
        <f>'7.  Persistence Report'!V102</f>
        <v>345.072</v>
      </c>
      <c r="AE350" s="291">
        <f>'7.  Persistence Report'!W102</f>
        <v>345.072</v>
      </c>
      <c r="AF350" s="291">
        <f>'7.  Persistence Report'!X102</f>
        <v>0</v>
      </c>
      <c r="AG350" s="291">
        <f>'7.  Persistence Report'!Y102</f>
        <v>0</v>
      </c>
      <c r="AH350" s="291">
        <f>'7.  Persistence Report'!Z102</f>
        <v>0</v>
      </c>
      <c r="AI350" s="291">
        <f>'7.  Persistence Report'!AA102</f>
        <v>0</v>
      </c>
      <c r="AJ350" s="291">
        <f>'7.  Persistence Report'!AB102</f>
        <v>0</v>
      </c>
      <c r="AK350" s="291">
        <f>'7.  Persistence Report'!AC102</f>
        <v>0</v>
      </c>
      <c r="AL350" s="291">
        <f>'7.  Persistence Report'!AD102</f>
        <v>0</v>
      </c>
      <c r="AM350" s="406">
        <v>0</v>
      </c>
      <c r="AN350" s="406">
        <v>0</v>
      </c>
      <c r="AO350" s="406">
        <v>0</v>
      </c>
      <c r="AP350" s="406">
        <v>1</v>
      </c>
      <c r="AQ350" s="406">
        <v>0</v>
      </c>
      <c r="AR350" s="406">
        <f t="shared" ref="AR350:AZ350" si="117">AR349</f>
        <v>0</v>
      </c>
      <c r="AS350" s="406">
        <f t="shared" si="117"/>
        <v>0</v>
      </c>
      <c r="AT350" s="406">
        <f t="shared" si="117"/>
        <v>0</v>
      </c>
      <c r="AU350" s="406">
        <f t="shared" si="117"/>
        <v>0</v>
      </c>
      <c r="AV350" s="406">
        <f t="shared" si="117"/>
        <v>0</v>
      </c>
      <c r="AW350" s="406">
        <f t="shared" si="117"/>
        <v>0</v>
      </c>
      <c r="AX350" s="406">
        <f t="shared" si="117"/>
        <v>0</v>
      </c>
      <c r="AY350" s="406">
        <f t="shared" si="117"/>
        <v>0</v>
      </c>
      <c r="AZ350" s="406">
        <f t="shared" si="117"/>
        <v>0</v>
      </c>
      <c r="BA350" s="293"/>
    </row>
    <row r="351" spans="1:53" ht="15" hidden="1" outlineLevel="1">
      <c r="A351" s="499"/>
      <c r="B351" s="311"/>
      <c r="C351" s="301"/>
      <c r="D351" s="287"/>
      <c r="E351" s="287"/>
      <c r="F351" s="287"/>
      <c r="G351" s="287"/>
      <c r="H351" s="287"/>
      <c r="I351" s="287"/>
      <c r="J351" s="287"/>
      <c r="K351" s="287"/>
      <c r="L351" s="287"/>
      <c r="M351" s="287"/>
      <c r="N351" s="287"/>
      <c r="O351" s="287"/>
      <c r="P351" s="287"/>
      <c r="Q351" s="287"/>
      <c r="R351" s="287"/>
      <c r="S351" s="287"/>
      <c r="T351" s="287"/>
      <c r="U351" s="287"/>
      <c r="V351" s="287"/>
      <c r="W351" s="287"/>
      <c r="X351" s="287"/>
      <c r="Y351" s="287"/>
      <c r="Z351" s="287"/>
      <c r="AA351" s="287"/>
      <c r="AB351" s="287"/>
      <c r="AC351" s="287"/>
      <c r="AD351" s="287"/>
      <c r="AE351" s="287"/>
      <c r="AF351" s="287"/>
      <c r="AG351" s="287"/>
      <c r="AH351" s="287"/>
      <c r="AI351" s="287"/>
      <c r="AJ351" s="287"/>
      <c r="AK351" s="287"/>
      <c r="AL351" s="287"/>
      <c r="AM351" s="407"/>
      <c r="AN351" s="416"/>
      <c r="AO351" s="416"/>
      <c r="AP351" s="416"/>
      <c r="AQ351" s="416"/>
      <c r="AR351" s="416"/>
      <c r="AS351" s="416"/>
      <c r="AT351" s="416"/>
      <c r="AU351" s="416"/>
      <c r="AV351" s="416"/>
      <c r="AW351" s="416"/>
      <c r="AX351" s="416"/>
      <c r="AY351" s="416"/>
      <c r="AZ351" s="416"/>
      <c r="BA351" s="302"/>
    </row>
    <row r="352" spans="1:53" ht="15" hidden="1" outlineLevel="1">
      <c r="A352" s="496">
        <v>19</v>
      </c>
      <c r="B352" s="311" t="s">
        <v>12</v>
      </c>
      <c r="C352" s="287" t="s">
        <v>25</v>
      </c>
      <c r="D352" s="291"/>
      <c r="E352" s="291"/>
      <c r="F352" s="291"/>
      <c r="G352" s="291"/>
      <c r="H352" s="291"/>
      <c r="I352" s="291"/>
      <c r="J352" s="291"/>
      <c r="K352" s="291"/>
      <c r="L352" s="291"/>
      <c r="M352" s="291"/>
      <c r="N352" s="291"/>
      <c r="O352" s="291"/>
      <c r="P352" s="291"/>
      <c r="Q352" s="291"/>
      <c r="R352" s="291"/>
      <c r="S352" s="291"/>
      <c r="T352" s="291"/>
      <c r="U352" s="291">
        <v>12</v>
      </c>
      <c r="V352" s="291"/>
      <c r="W352" s="291"/>
      <c r="X352" s="291"/>
      <c r="Y352" s="291"/>
      <c r="Z352" s="291"/>
      <c r="AA352" s="291"/>
      <c r="AB352" s="291"/>
      <c r="AC352" s="291"/>
      <c r="AD352" s="291"/>
      <c r="AE352" s="291"/>
      <c r="AF352" s="291"/>
      <c r="AG352" s="291"/>
      <c r="AH352" s="291"/>
      <c r="AI352" s="291"/>
      <c r="AJ352" s="291"/>
      <c r="AK352" s="291"/>
      <c r="AL352" s="291"/>
      <c r="AM352" s="405">
        <v>0</v>
      </c>
      <c r="AN352" s="410">
        <v>0</v>
      </c>
      <c r="AO352" s="410">
        <v>0</v>
      </c>
      <c r="AP352" s="410">
        <v>0</v>
      </c>
      <c r="AQ352" s="410">
        <v>0</v>
      </c>
      <c r="AR352" s="410"/>
      <c r="AS352" s="410"/>
      <c r="AT352" s="410"/>
      <c r="AU352" s="410"/>
      <c r="AV352" s="410"/>
      <c r="AW352" s="410"/>
      <c r="AX352" s="410"/>
      <c r="AY352" s="410"/>
      <c r="AZ352" s="410"/>
      <c r="BA352" s="292">
        <f>SUM(AM352:AZ352)</f>
        <v>0</v>
      </c>
    </row>
    <row r="353" spans="1:53" ht="15" hidden="1" outlineLevel="1">
      <c r="B353" s="290" t="s">
        <v>248</v>
      </c>
      <c r="C353" s="287" t="s">
        <v>163</v>
      </c>
      <c r="D353" s="291"/>
      <c r="E353" s="291"/>
      <c r="F353" s="291"/>
      <c r="G353" s="291"/>
      <c r="H353" s="291"/>
      <c r="I353" s="291"/>
      <c r="J353" s="291"/>
      <c r="K353" s="291"/>
      <c r="L353" s="291"/>
      <c r="M353" s="291"/>
      <c r="N353" s="291"/>
      <c r="O353" s="291"/>
      <c r="P353" s="291"/>
      <c r="Q353" s="291"/>
      <c r="R353" s="291"/>
      <c r="S353" s="291"/>
      <c r="T353" s="291"/>
      <c r="U353" s="291">
        <f>U352</f>
        <v>12</v>
      </c>
      <c r="V353" s="291"/>
      <c r="W353" s="291"/>
      <c r="X353" s="291"/>
      <c r="Y353" s="291"/>
      <c r="Z353" s="291"/>
      <c r="AA353" s="291"/>
      <c r="AB353" s="291"/>
      <c r="AC353" s="291"/>
      <c r="AD353" s="291"/>
      <c r="AE353" s="291"/>
      <c r="AF353" s="291"/>
      <c r="AG353" s="291"/>
      <c r="AH353" s="291"/>
      <c r="AI353" s="291"/>
      <c r="AJ353" s="291"/>
      <c r="AK353" s="291"/>
      <c r="AL353" s="291"/>
      <c r="AM353" s="406">
        <v>0</v>
      </c>
      <c r="AN353" s="406">
        <v>0</v>
      </c>
      <c r="AO353" s="406">
        <v>0</v>
      </c>
      <c r="AP353" s="406">
        <v>0</v>
      </c>
      <c r="AQ353" s="406">
        <v>0</v>
      </c>
      <c r="AR353" s="406">
        <f t="shared" ref="AR353:AZ353" si="118">AR352</f>
        <v>0</v>
      </c>
      <c r="AS353" s="406">
        <f t="shared" si="118"/>
        <v>0</v>
      </c>
      <c r="AT353" s="406">
        <f t="shared" si="118"/>
        <v>0</v>
      </c>
      <c r="AU353" s="406">
        <f t="shared" si="118"/>
        <v>0</v>
      </c>
      <c r="AV353" s="406">
        <f t="shared" si="118"/>
        <v>0</v>
      </c>
      <c r="AW353" s="406">
        <f t="shared" si="118"/>
        <v>0</v>
      </c>
      <c r="AX353" s="406">
        <f t="shared" si="118"/>
        <v>0</v>
      </c>
      <c r="AY353" s="406">
        <f t="shared" si="118"/>
        <v>0</v>
      </c>
      <c r="AZ353" s="406">
        <f t="shared" si="118"/>
        <v>0</v>
      </c>
      <c r="BA353" s="293"/>
    </row>
    <row r="354" spans="1:53" ht="15" hidden="1" outlineLevel="1">
      <c r="B354" s="311"/>
      <c r="C354" s="301"/>
      <c r="D354" s="287"/>
      <c r="E354" s="287"/>
      <c r="F354" s="287"/>
      <c r="G354" s="287"/>
      <c r="H354" s="287"/>
      <c r="I354" s="287"/>
      <c r="J354" s="287"/>
      <c r="K354" s="287"/>
      <c r="L354" s="287"/>
      <c r="M354" s="287"/>
      <c r="N354" s="287"/>
      <c r="O354" s="287"/>
      <c r="P354" s="287"/>
      <c r="Q354" s="287"/>
      <c r="R354" s="287"/>
      <c r="S354" s="287"/>
      <c r="T354" s="287"/>
      <c r="U354" s="287"/>
      <c r="V354" s="287"/>
      <c r="W354" s="287"/>
      <c r="X354" s="287"/>
      <c r="Y354" s="287"/>
      <c r="Z354" s="287"/>
      <c r="AA354" s="287"/>
      <c r="AB354" s="287"/>
      <c r="AC354" s="287"/>
      <c r="AD354" s="287"/>
      <c r="AE354" s="287"/>
      <c r="AF354" s="287"/>
      <c r="AG354" s="287"/>
      <c r="AH354" s="287"/>
      <c r="AI354" s="287"/>
      <c r="AJ354" s="287"/>
      <c r="AK354" s="287"/>
      <c r="AL354" s="287"/>
      <c r="AM354" s="417"/>
      <c r="AN354" s="417"/>
      <c r="AO354" s="407"/>
      <c r="AP354" s="407"/>
      <c r="AQ354" s="407"/>
      <c r="AR354" s="407"/>
      <c r="AS354" s="407"/>
      <c r="AT354" s="407"/>
      <c r="AU354" s="407"/>
      <c r="AV354" s="407"/>
      <c r="AW354" s="407"/>
      <c r="AX354" s="407"/>
      <c r="AY354" s="407"/>
      <c r="AZ354" s="407"/>
      <c r="BA354" s="302"/>
    </row>
    <row r="355" spans="1:53" ht="15" hidden="1" outlineLevel="1">
      <c r="A355" s="496">
        <v>20</v>
      </c>
      <c r="B355" s="290" t="s">
        <v>13</v>
      </c>
      <c r="C355" s="287" t="s">
        <v>25</v>
      </c>
      <c r="D355" s="291"/>
      <c r="E355" s="291"/>
      <c r="F355" s="291"/>
      <c r="G355" s="291"/>
      <c r="H355" s="291"/>
      <c r="I355" s="291"/>
      <c r="J355" s="291"/>
      <c r="K355" s="291"/>
      <c r="L355" s="291"/>
      <c r="M355" s="291"/>
      <c r="N355" s="291"/>
      <c r="O355" s="291"/>
      <c r="P355" s="291"/>
      <c r="Q355" s="291"/>
      <c r="R355" s="291"/>
      <c r="S355" s="291"/>
      <c r="T355" s="291"/>
      <c r="U355" s="463">
        <v>12</v>
      </c>
      <c r="V355" s="291">
        <v>0</v>
      </c>
      <c r="W355" s="291"/>
      <c r="X355" s="291"/>
      <c r="Y355" s="291"/>
      <c r="Z355" s="291"/>
      <c r="AA355" s="291"/>
      <c r="AB355" s="291"/>
      <c r="AC355" s="291"/>
      <c r="AD355" s="291"/>
      <c r="AE355" s="291"/>
      <c r="AF355" s="291"/>
      <c r="AG355" s="291"/>
      <c r="AH355" s="291"/>
      <c r="AI355" s="291"/>
      <c r="AJ355" s="291"/>
      <c r="AK355" s="291"/>
      <c r="AL355" s="291"/>
      <c r="AM355" s="406">
        <v>0</v>
      </c>
      <c r="AN355" s="406">
        <v>0</v>
      </c>
      <c r="AO355" s="406">
        <v>0</v>
      </c>
      <c r="AP355" s="406">
        <v>0</v>
      </c>
      <c r="AQ355" s="406">
        <v>1</v>
      </c>
      <c r="AR355" s="406"/>
      <c r="AS355" s="406"/>
      <c r="AT355" s="406"/>
      <c r="AU355" s="406"/>
      <c r="AV355" s="406"/>
      <c r="AW355" s="406"/>
      <c r="AX355" s="406"/>
      <c r="AY355" s="406"/>
      <c r="AZ355" s="406"/>
      <c r="BA355" s="293">
        <f>SUM(AM355:AZ355)</f>
        <v>1</v>
      </c>
    </row>
    <row r="356" spans="1:53" ht="15" hidden="1" outlineLevel="1">
      <c r="B356" s="290" t="s">
        <v>248</v>
      </c>
      <c r="C356" s="287" t="s">
        <v>163</v>
      </c>
      <c r="D356" s="291">
        <f>'7.  Persistence Report'!AS118</f>
        <v>4243500</v>
      </c>
      <c r="E356" s="291">
        <f>'7.  Persistence Report'!AT118</f>
        <v>4243500</v>
      </c>
      <c r="F356" s="291">
        <f>'7.  Persistence Report'!AU118</f>
        <v>4243500</v>
      </c>
      <c r="G356" s="291">
        <f>'7.  Persistence Report'!AV118</f>
        <v>4243500</v>
      </c>
      <c r="H356" s="291">
        <f>'7.  Persistence Report'!AW118</f>
        <v>4243500</v>
      </c>
      <c r="I356" s="291">
        <f>'7.  Persistence Report'!AX118</f>
        <v>4243500</v>
      </c>
      <c r="J356" s="291">
        <f>'7.  Persistence Report'!AY118</f>
        <v>4243500</v>
      </c>
      <c r="K356" s="291">
        <f>'7.  Persistence Report'!AZ118</f>
        <v>4243500</v>
      </c>
      <c r="L356" s="291">
        <f>'7.  Persistence Report'!BA118</f>
        <v>4243500</v>
      </c>
      <c r="M356" s="291">
        <f>'7.  Persistence Report'!BB118</f>
        <v>4243500</v>
      </c>
      <c r="N356" s="291">
        <f>'7.  Persistence Report'!BC118</f>
        <v>4243500</v>
      </c>
      <c r="O356" s="291">
        <f>'7.  Persistence Report'!BD118</f>
        <v>4243500</v>
      </c>
      <c r="P356" s="291">
        <f>'7.  Persistence Report'!BE118</f>
        <v>0</v>
      </c>
      <c r="Q356" s="291">
        <f>'7.  Persistence Report'!BF118</f>
        <v>0</v>
      </c>
      <c r="R356" s="291">
        <f>'7.  Persistence Report'!BG118</f>
        <v>0</v>
      </c>
      <c r="S356" s="291">
        <f>'7.  Persistence Report'!BH118</f>
        <v>0</v>
      </c>
      <c r="T356" s="291">
        <f>'7.  Persistence Report'!BI118</f>
        <v>0</v>
      </c>
      <c r="U356" s="463">
        <f>U355</f>
        <v>12</v>
      </c>
      <c r="V356" s="291">
        <f>'7.  Persistence Report'!N118</f>
        <v>459.99</v>
      </c>
      <c r="W356" s="291">
        <f>'7.  Persistence Report'!O118</f>
        <v>459.99</v>
      </c>
      <c r="X356" s="291">
        <f>'7.  Persistence Report'!P118</f>
        <v>459.99</v>
      </c>
      <c r="Y356" s="291">
        <f>'7.  Persistence Report'!Q118</f>
        <v>459.99</v>
      </c>
      <c r="Z356" s="291">
        <f>'7.  Persistence Report'!R118</f>
        <v>459.99</v>
      </c>
      <c r="AA356" s="291">
        <f>'7.  Persistence Report'!S118</f>
        <v>459.99</v>
      </c>
      <c r="AB356" s="291">
        <f>'7.  Persistence Report'!T118</f>
        <v>459.99</v>
      </c>
      <c r="AC356" s="291">
        <f>'7.  Persistence Report'!U118</f>
        <v>459.99</v>
      </c>
      <c r="AD356" s="291">
        <f>'7.  Persistence Report'!V118</f>
        <v>459.99</v>
      </c>
      <c r="AE356" s="291">
        <f>'7.  Persistence Report'!W118</f>
        <v>459.99</v>
      </c>
      <c r="AF356" s="291">
        <f>'7.  Persistence Report'!X118</f>
        <v>459.99</v>
      </c>
      <c r="AG356" s="291">
        <f>'7.  Persistence Report'!Y118</f>
        <v>459.99</v>
      </c>
      <c r="AH356" s="291">
        <f>'7.  Persistence Report'!Z118</f>
        <v>0</v>
      </c>
      <c r="AI356" s="291">
        <f>'7.  Persistence Report'!AA118</f>
        <v>0</v>
      </c>
      <c r="AJ356" s="291">
        <f>'7.  Persistence Report'!AB118</f>
        <v>0</v>
      </c>
      <c r="AK356" s="291">
        <f>'7.  Persistence Report'!AC118</f>
        <v>0</v>
      </c>
      <c r="AL356" s="291">
        <f>'7.  Persistence Report'!AD118</f>
        <v>0</v>
      </c>
      <c r="AM356" s="406">
        <v>0</v>
      </c>
      <c r="AN356" s="406">
        <v>0</v>
      </c>
      <c r="AO356" s="406">
        <v>0</v>
      </c>
      <c r="AP356" s="406">
        <v>0</v>
      </c>
      <c r="AQ356" s="406">
        <v>1</v>
      </c>
      <c r="AR356" s="406">
        <f t="shared" ref="AR356:AZ356" si="119">AR355</f>
        <v>0</v>
      </c>
      <c r="AS356" s="406">
        <f t="shared" si="119"/>
        <v>0</v>
      </c>
      <c r="AT356" s="406">
        <f t="shared" si="119"/>
        <v>0</v>
      </c>
      <c r="AU356" s="406">
        <f t="shared" si="119"/>
        <v>0</v>
      </c>
      <c r="AV356" s="406">
        <f t="shared" si="119"/>
        <v>0</v>
      </c>
      <c r="AW356" s="406">
        <f t="shared" si="119"/>
        <v>0</v>
      </c>
      <c r="AX356" s="406">
        <f t="shared" si="119"/>
        <v>0</v>
      </c>
      <c r="AY356" s="406">
        <f t="shared" si="119"/>
        <v>0</v>
      </c>
      <c r="AZ356" s="406">
        <f t="shared" si="119"/>
        <v>0</v>
      </c>
      <c r="BA356" s="293"/>
    </row>
    <row r="357" spans="1:53" ht="15" hidden="1" outlineLevel="1">
      <c r="B357" s="311"/>
      <c r="C357" s="301"/>
      <c r="D357" s="287"/>
      <c r="E357" s="287"/>
      <c r="F357" s="287"/>
      <c r="G357" s="287"/>
      <c r="H357" s="287"/>
      <c r="I357" s="287"/>
      <c r="J357" s="287"/>
      <c r="K357" s="287"/>
      <c r="L357" s="287"/>
      <c r="M357" s="287"/>
      <c r="N357" s="287"/>
      <c r="O357" s="287"/>
      <c r="P357" s="287"/>
      <c r="Q357" s="287"/>
      <c r="R357" s="287"/>
      <c r="S357" s="287"/>
      <c r="T357" s="287"/>
      <c r="U357" s="314"/>
      <c r="V357" s="287"/>
      <c r="W357" s="287"/>
      <c r="X357" s="287"/>
      <c r="Y357" s="287"/>
      <c r="Z357" s="287"/>
      <c r="AA357" s="287"/>
      <c r="AB357" s="287"/>
      <c r="AC357" s="287"/>
      <c r="AD357" s="287"/>
      <c r="AE357" s="287"/>
      <c r="AF357" s="287"/>
      <c r="AG357" s="287"/>
      <c r="AH357" s="287"/>
      <c r="AI357" s="287"/>
      <c r="AJ357" s="287"/>
      <c r="AK357" s="287"/>
      <c r="AL357" s="287"/>
      <c r="AM357" s="407"/>
      <c r="AN357" s="407"/>
      <c r="AO357" s="407"/>
      <c r="AP357" s="407"/>
      <c r="AQ357" s="407"/>
      <c r="AR357" s="407"/>
      <c r="AS357" s="407"/>
      <c r="AT357" s="407"/>
      <c r="AU357" s="407"/>
      <c r="AV357" s="407"/>
      <c r="AW357" s="407"/>
      <c r="AX357" s="407"/>
      <c r="AY357" s="407"/>
      <c r="AZ357" s="407"/>
      <c r="BA357" s="302"/>
    </row>
    <row r="358" spans="1:53" ht="15" hidden="1" outlineLevel="1">
      <c r="A358" s="496">
        <v>21</v>
      </c>
      <c r="B358" s="311" t="s">
        <v>22</v>
      </c>
      <c r="C358" s="287" t="s">
        <v>25</v>
      </c>
      <c r="D358" s="291"/>
      <c r="E358" s="291"/>
      <c r="F358" s="291"/>
      <c r="G358" s="291"/>
      <c r="H358" s="291"/>
      <c r="I358" s="291"/>
      <c r="J358" s="291"/>
      <c r="K358" s="291"/>
      <c r="L358" s="291"/>
      <c r="M358" s="291"/>
      <c r="N358" s="291"/>
      <c r="O358" s="291"/>
      <c r="P358" s="291"/>
      <c r="Q358" s="291"/>
      <c r="R358" s="291"/>
      <c r="S358" s="291"/>
      <c r="T358" s="291"/>
      <c r="U358" s="291">
        <v>12</v>
      </c>
      <c r="V358" s="291"/>
      <c r="W358" s="291"/>
      <c r="X358" s="291"/>
      <c r="Y358" s="291"/>
      <c r="Z358" s="291"/>
      <c r="AA358" s="291"/>
      <c r="AB358" s="291"/>
      <c r="AC358" s="291"/>
      <c r="AD358" s="291"/>
      <c r="AE358" s="291"/>
      <c r="AF358" s="291"/>
      <c r="AG358" s="291"/>
      <c r="AH358" s="291"/>
      <c r="AI358" s="291"/>
      <c r="AJ358" s="291"/>
      <c r="AK358" s="291"/>
      <c r="AL358" s="291"/>
      <c r="AM358" s="405">
        <v>0</v>
      </c>
      <c r="AN358" s="410">
        <v>6.1397970082113978E-2</v>
      </c>
      <c r="AO358" s="410">
        <v>0.5915755429749523</v>
      </c>
      <c r="AP358" s="410">
        <v>0.20433308647794707</v>
      </c>
      <c r="AQ358" s="410">
        <v>5.8553959719609356E-3</v>
      </c>
      <c r="AR358" s="410"/>
      <c r="AS358" s="410"/>
      <c r="AT358" s="410"/>
      <c r="AU358" s="410"/>
      <c r="AV358" s="410"/>
      <c r="AW358" s="410"/>
      <c r="AX358" s="410"/>
      <c r="AY358" s="410"/>
      <c r="AZ358" s="410"/>
      <c r="BA358" s="292">
        <f>SUM(AM358:AZ358)</f>
        <v>0.86316199550697426</v>
      </c>
    </row>
    <row r="359" spans="1:53" ht="15" hidden="1" outlineLevel="1">
      <c r="B359" s="290" t="s">
        <v>248</v>
      </c>
      <c r="C359" s="287" t="s">
        <v>163</v>
      </c>
      <c r="D359" s="291"/>
      <c r="E359" s="291"/>
      <c r="F359" s="291"/>
      <c r="G359" s="291"/>
      <c r="H359" s="291"/>
      <c r="I359" s="291"/>
      <c r="J359" s="291"/>
      <c r="K359" s="291"/>
      <c r="L359" s="291"/>
      <c r="M359" s="291"/>
      <c r="N359" s="291"/>
      <c r="O359" s="291"/>
      <c r="P359" s="291"/>
      <c r="Q359" s="291"/>
      <c r="R359" s="291"/>
      <c r="S359" s="291"/>
      <c r="T359" s="291"/>
      <c r="U359" s="291">
        <f>U358</f>
        <v>12</v>
      </c>
      <c r="V359" s="291"/>
      <c r="W359" s="291"/>
      <c r="X359" s="291"/>
      <c r="Y359" s="291"/>
      <c r="Z359" s="291"/>
      <c r="AA359" s="291"/>
      <c r="AB359" s="291"/>
      <c r="AC359" s="291"/>
      <c r="AD359" s="291"/>
      <c r="AE359" s="291"/>
      <c r="AF359" s="291"/>
      <c r="AG359" s="291"/>
      <c r="AH359" s="291"/>
      <c r="AI359" s="291"/>
      <c r="AJ359" s="291"/>
      <c r="AK359" s="291"/>
      <c r="AL359" s="291"/>
      <c r="AM359" s="406">
        <v>0</v>
      </c>
      <c r="AN359" s="406">
        <v>6.1397970082113978E-2</v>
      </c>
      <c r="AO359" s="406">
        <v>0.5915755429749523</v>
      </c>
      <c r="AP359" s="406">
        <v>0.20433308647794707</v>
      </c>
      <c r="AQ359" s="406">
        <v>5.8553959719609356E-3</v>
      </c>
      <c r="AR359" s="406">
        <f t="shared" ref="AR359:AZ359" si="120">AR358</f>
        <v>0</v>
      </c>
      <c r="AS359" s="406">
        <f t="shared" si="120"/>
        <v>0</v>
      </c>
      <c r="AT359" s="406">
        <f t="shared" si="120"/>
        <v>0</v>
      </c>
      <c r="AU359" s="406">
        <f t="shared" si="120"/>
        <v>0</v>
      </c>
      <c r="AV359" s="406">
        <f t="shared" si="120"/>
        <v>0</v>
      </c>
      <c r="AW359" s="406">
        <f t="shared" si="120"/>
        <v>0</v>
      </c>
      <c r="AX359" s="406">
        <f t="shared" si="120"/>
        <v>0</v>
      </c>
      <c r="AY359" s="406">
        <f t="shared" si="120"/>
        <v>0</v>
      </c>
      <c r="AZ359" s="406">
        <f t="shared" si="120"/>
        <v>0</v>
      </c>
      <c r="BA359" s="293"/>
    </row>
    <row r="360" spans="1:53" ht="15" hidden="1" outlineLevel="1">
      <c r="B360" s="311"/>
      <c r="C360" s="301"/>
      <c r="D360" s="287"/>
      <c r="E360" s="287"/>
      <c r="F360" s="287"/>
      <c r="G360" s="287"/>
      <c r="H360" s="287"/>
      <c r="I360" s="287"/>
      <c r="J360" s="287"/>
      <c r="K360" s="287"/>
      <c r="L360" s="287"/>
      <c r="M360" s="287"/>
      <c r="N360" s="287"/>
      <c r="O360" s="287"/>
      <c r="P360" s="287"/>
      <c r="Q360" s="287"/>
      <c r="R360" s="287"/>
      <c r="S360" s="287"/>
      <c r="T360" s="287"/>
      <c r="U360" s="287"/>
      <c r="V360" s="287"/>
      <c r="W360" s="287"/>
      <c r="X360" s="287"/>
      <c r="Y360" s="287"/>
      <c r="Z360" s="287"/>
      <c r="AA360" s="287"/>
      <c r="AB360" s="287"/>
      <c r="AC360" s="287"/>
      <c r="AD360" s="287"/>
      <c r="AE360" s="287"/>
      <c r="AF360" s="287"/>
      <c r="AG360" s="287"/>
      <c r="AH360" s="287"/>
      <c r="AI360" s="287"/>
      <c r="AJ360" s="287"/>
      <c r="AK360" s="287"/>
      <c r="AL360" s="287"/>
      <c r="AM360" s="417"/>
      <c r="AN360" s="407"/>
      <c r="AO360" s="407"/>
      <c r="AP360" s="407"/>
      <c r="AQ360" s="407"/>
      <c r="AR360" s="407"/>
      <c r="AS360" s="407"/>
      <c r="AT360" s="407"/>
      <c r="AU360" s="407"/>
      <c r="AV360" s="407"/>
      <c r="AW360" s="407"/>
      <c r="AX360" s="407"/>
      <c r="AY360" s="407"/>
      <c r="AZ360" s="407"/>
      <c r="BA360" s="302"/>
    </row>
    <row r="361" spans="1:53" ht="15" hidden="1" outlineLevel="1">
      <c r="A361" s="496">
        <v>22</v>
      </c>
      <c r="B361" s="290" t="s">
        <v>9</v>
      </c>
      <c r="C361" s="287" t="s">
        <v>25</v>
      </c>
      <c r="D361" s="291">
        <f>'7.  Persistence Report'!AS74</f>
        <v>103235.7</v>
      </c>
      <c r="E361" s="291">
        <f>'7.  Persistence Report'!AT74</f>
        <v>0</v>
      </c>
      <c r="F361" s="291">
        <f>'7.  Persistence Report'!AU74</f>
        <v>0</v>
      </c>
      <c r="G361" s="291">
        <f>'7.  Persistence Report'!AV74</f>
        <v>0</v>
      </c>
      <c r="H361" s="291">
        <f>'7.  Persistence Report'!AW74</f>
        <v>0</v>
      </c>
      <c r="I361" s="291">
        <f>'7.  Persistence Report'!AX74</f>
        <v>0</v>
      </c>
      <c r="J361" s="291">
        <f>'7.  Persistence Report'!AY74</f>
        <v>0</v>
      </c>
      <c r="K361" s="291">
        <f>'7.  Persistence Report'!AZ74</f>
        <v>0</v>
      </c>
      <c r="L361" s="291">
        <f>'7.  Persistence Report'!BA74</f>
        <v>0</v>
      </c>
      <c r="M361" s="291">
        <f>'7.  Persistence Report'!BB74</f>
        <v>0</v>
      </c>
      <c r="N361" s="291">
        <f>'7.  Persistence Report'!BC74</f>
        <v>0</v>
      </c>
      <c r="O361" s="291">
        <f>'7.  Persistence Report'!BD74</f>
        <v>0</v>
      </c>
      <c r="P361" s="291">
        <f>'7.  Persistence Report'!BE74</f>
        <v>0</v>
      </c>
      <c r="Q361" s="291">
        <f>'7.  Persistence Report'!BF74</f>
        <v>0</v>
      </c>
      <c r="R361" s="291">
        <f>'7.  Persistence Report'!BG74</f>
        <v>0</v>
      </c>
      <c r="S361" s="291">
        <f>'7.  Persistence Report'!BH74</f>
        <v>0</v>
      </c>
      <c r="T361" s="291">
        <f>'7.  Persistence Report'!BI74</f>
        <v>0</v>
      </c>
      <c r="U361" s="463"/>
      <c r="V361" s="291">
        <f>'7.  Persistence Report'!N74</f>
        <v>3757.6860000000001</v>
      </c>
      <c r="W361" s="291">
        <f>'7.  Persistence Report'!O74</f>
        <v>0</v>
      </c>
      <c r="X361" s="291">
        <f>'7.  Persistence Report'!P74</f>
        <v>0</v>
      </c>
      <c r="Y361" s="291">
        <f>'7.  Persistence Report'!Q74</f>
        <v>0</v>
      </c>
      <c r="Z361" s="291">
        <f>'7.  Persistence Report'!R74</f>
        <v>0</v>
      </c>
      <c r="AA361" s="291">
        <f>'7.  Persistence Report'!S74</f>
        <v>0</v>
      </c>
      <c r="AB361" s="291">
        <f>'7.  Persistence Report'!T74</f>
        <v>0</v>
      </c>
      <c r="AC361" s="291">
        <f>'7.  Persistence Report'!U74</f>
        <v>0</v>
      </c>
      <c r="AD361" s="291">
        <f>'7.  Persistence Report'!V74</f>
        <v>0</v>
      </c>
      <c r="AE361" s="291">
        <f>'7.  Persistence Report'!W74</f>
        <v>0</v>
      </c>
      <c r="AF361" s="291">
        <f>'7.  Persistence Report'!X74</f>
        <v>0</v>
      </c>
      <c r="AG361" s="291">
        <f>'7.  Persistence Report'!Y74</f>
        <v>0</v>
      </c>
      <c r="AH361" s="291">
        <f>'7.  Persistence Report'!Z74</f>
        <v>0</v>
      </c>
      <c r="AI361" s="291">
        <f>'7.  Persistence Report'!AA74</f>
        <v>0</v>
      </c>
      <c r="AJ361" s="291">
        <f>'7.  Persistence Report'!AB74</f>
        <v>0</v>
      </c>
      <c r="AK361" s="291">
        <f>'7.  Persistence Report'!AC74</f>
        <v>0</v>
      </c>
      <c r="AL361" s="291">
        <f>'7.  Persistence Report'!AD74</f>
        <v>0</v>
      </c>
      <c r="AM361" s="406">
        <v>0</v>
      </c>
      <c r="AN361" s="406">
        <v>0</v>
      </c>
      <c r="AO361" s="406">
        <v>0</v>
      </c>
      <c r="AP361" s="406">
        <v>0</v>
      </c>
      <c r="AQ361" s="406">
        <v>0</v>
      </c>
      <c r="AR361" s="406"/>
      <c r="AS361" s="406"/>
      <c r="AT361" s="406"/>
      <c r="AU361" s="406"/>
      <c r="AV361" s="406"/>
      <c r="AW361" s="406"/>
      <c r="AX361" s="406"/>
      <c r="AY361" s="406"/>
      <c r="AZ361" s="406"/>
      <c r="BA361" s="293">
        <f>SUM(AM361:AZ361)</f>
        <v>0</v>
      </c>
    </row>
    <row r="362" spans="1:53" ht="15" hidden="1" outlineLevel="1">
      <c r="B362" s="290" t="s">
        <v>248</v>
      </c>
      <c r="C362" s="287" t="s">
        <v>163</v>
      </c>
      <c r="D362" s="291"/>
      <c r="E362" s="291"/>
      <c r="F362" s="291"/>
      <c r="G362" s="291"/>
      <c r="H362" s="291"/>
      <c r="I362" s="291"/>
      <c r="J362" s="291"/>
      <c r="K362" s="291"/>
      <c r="L362" s="291"/>
      <c r="M362" s="291"/>
      <c r="N362" s="291"/>
      <c r="O362" s="291"/>
      <c r="P362" s="291"/>
      <c r="Q362" s="291"/>
      <c r="R362" s="291"/>
      <c r="S362" s="291"/>
      <c r="T362" s="291"/>
      <c r="U362" s="463"/>
      <c r="V362" s="291"/>
      <c r="W362" s="291"/>
      <c r="X362" s="291"/>
      <c r="Y362" s="291"/>
      <c r="Z362" s="291"/>
      <c r="AA362" s="291"/>
      <c r="AB362" s="291"/>
      <c r="AC362" s="291"/>
      <c r="AD362" s="291"/>
      <c r="AE362" s="291"/>
      <c r="AF362" s="291"/>
      <c r="AG362" s="291"/>
      <c r="AH362" s="291"/>
      <c r="AI362" s="291"/>
      <c r="AJ362" s="291"/>
      <c r="AK362" s="291"/>
      <c r="AL362" s="291"/>
      <c r="AM362" s="406">
        <v>0</v>
      </c>
      <c r="AN362" s="406">
        <v>0</v>
      </c>
      <c r="AO362" s="406">
        <v>0</v>
      </c>
      <c r="AP362" s="406">
        <v>0</v>
      </c>
      <c r="AQ362" s="406">
        <v>0</v>
      </c>
      <c r="AR362" s="406">
        <f t="shared" ref="AR362:AZ362" si="121">AR361</f>
        <v>0</v>
      </c>
      <c r="AS362" s="406">
        <f t="shared" si="121"/>
        <v>0</v>
      </c>
      <c r="AT362" s="406">
        <f t="shared" si="121"/>
        <v>0</v>
      </c>
      <c r="AU362" s="406">
        <f t="shared" si="121"/>
        <v>0</v>
      </c>
      <c r="AV362" s="406">
        <f t="shared" si="121"/>
        <v>0</v>
      </c>
      <c r="AW362" s="406">
        <f t="shared" si="121"/>
        <v>0</v>
      </c>
      <c r="AX362" s="406">
        <f t="shared" si="121"/>
        <v>0</v>
      </c>
      <c r="AY362" s="406">
        <f t="shared" si="121"/>
        <v>0</v>
      </c>
      <c r="AZ362" s="406">
        <f t="shared" si="121"/>
        <v>0</v>
      </c>
      <c r="BA362" s="293"/>
    </row>
    <row r="363" spans="1:53" ht="15" hidden="1" outlineLevel="1">
      <c r="B363" s="311"/>
      <c r="C363" s="301"/>
      <c r="D363" s="287"/>
      <c r="E363" s="287"/>
      <c r="F363" s="287"/>
      <c r="G363" s="287"/>
      <c r="H363" s="287"/>
      <c r="I363" s="287"/>
      <c r="J363" s="287"/>
      <c r="K363" s="287"/>
      <c r="L363" s="287"/>
      <c r="M363" s="287"/>
      <c r="N363" s="287"/>
      <c r="O363" s="287"/>
      <c r="P363" s="287"/>
      <c r="Q363" s="287"/>
      <c r="R363" s="287"/>
      <c r="S363" s="287"/>
      <c r="T363" s="287"/>
      <c r="U363" s="287"/>
      <c r="V363" s="287"/>
      <c r="W363" s="287"/>
      <c r="X363" s="287"/>
      <c r="Y363" s="287"/>
      <c r="Z363" s="287"/>
      <c r="AA363" s="287"/>
      <c r="AB363" s="287"/>
      <c r="AC363" s="287"/>
      <c r="AD363" s="287"/>
      <c r="AE363" s="287"/>
      <c r="AF363" s="287"/>
      <c r="AG363" s="287"/>
      <c r="AH363" s="287"/>
      <c r="AI363" s="287"/>
      <c r="AJ363" s="287"/>
      <c r="AK363" s="287"/>
      <c r="AL363" s="287"/>
      <c r="AM363" s="407"/>
      <c r="AN363" s="407"/>
      <c r="AO363" s="407"/>
      <c r="AP363" s="407"/>
      <c r="AQ363" s="407"/>
      <c r="AR363" s="407"/>
      <c r="AS363" s="407"/>
      <c r="AT363" s="407"/>
      <c r="AU363" s="407"/>
      <c r="AV363" s="407"/>
      <c r="AW363" s="407"/>
      <c r="AX363" s="407"/>
      <c r="AY363" s="407"/>
      <c r="AZ363" s="407"/>
      <c r="BA363" s="302"/>
    </row>
    <row r="364" spans="1:53" ht="15.75" hidden="1" outlineLevel="1">
      <c r="A364" s="497"/>
      <c r="B364" s="284" t="s">
        <v>14</v>
      </c>
      <c r="C364" s="285"/>
      <c r="D364" s="286"/>
      <c r="E364" s="286"/>
      <c r="F364" s="286"/>
      <c r="G364" s="286"/>
      <c r="H364" s="286"/>
      <c r="I364" s="286"/>
      <c r="J364" s="286"/>
      <c r="K364" s="286"/>
      <c r="L364" s="286"/>
      <c r="M364" s="286"/>
      <c r="N364" s="286"/>
      <c r="O364" s="286"/>
      <c r="P364" s="286"/>
      <c r="Q364" s="286"/>
      <c r="R364" s="286"/>
      <c r="S364" s="286"/>
      <c r="T364" s="286"/>
      <c r="U364" s="286"/>
      <c r="V364" s="286"/>
      <c r="W364" s="285"/>
      <c r="X364" s="285"/>
      <c r="Y364" s="285"/>
      <c r="Z364" s="285"/>
      <c r="AA364" s="285"/>
      <c r="AB364" s="285"/>
      <c r="AC364" s="285"/>
      <c r="AD364" s="285"/>
      <c r="AE364" s="285"/>
      <c r="AF364" s="285"/>
      <c r="AG364" s="285"/>
      <c r="AH364" s="285"/>
      <c r="AI364" s="285"/>
      <c r="AJ364" s="285"/>
      <c r="AK364" s="285"/>
      <c r="AL364" s="285"/>
      <c r="AM364" s="409"/>
      <c r="AN364" s="409"/>
      <c r="AO364" s="409"/>
      <c r="AP364" s="409"/>
      <c r="AQ364" s="409"/>
      <c r="AR364" s="409"/>
      <c r="AS364" s="409"/>
      <c r="AT364" s="409"/>
      <c r="AU364" s="409"/>
      <c r="AV364" s="409"/>
      <c r="AW364" s="409"/>
      <c r="AX364" s="409"/>
      <c r="AY364" s="409"/>
      <c r="AZ364" s="409"/>
      <c r="BA364" s="288"/>
    </row>
    <row r="365" spans="1:53" ht="15" hidden="1" outlineLevel="1">
      <c r="A365" s="496">
        <v>23</v>
      </c>
      <c r="B365" s="311" t="s">
        <v>14</v>
      </c>
      <c r="C365" s="287" t="s">
        <v>25</v>
      </c>
      <c r="D365" s="291"/>
      <c r="E365" s="291"/>
      <c r="F365" s="291"/>
      <c r="G365" s="291"/>
      <c r="H365" s="291"/>
      <c r="I365" s="291"/>
      <c r="J365" s="291"/>
      <c r="K365" s="291"/>
      <c r="L365" s="291"/>
      <c r="M365" s="291"/>
      <c r="N365" s="291"/>
      <c r="O365" s="291"/>
      <c r="P365" s="291"/>
      <c r="Q365" s="291"/>
      <c r="R365" s="291"/>
      <c r="S365" s="291"/>
      <c r="T365" s="291"/>
      <c r="U365" s="287"/>
      <c r="V365" s="291"/>
      <c r="W365" s="291"/>
      <c r="X365" s="291"/>
      <c r="Y365" s="291"/>
      <c r="Z365" s="291"/>
      <c r="AA365" s="291"/>
      <c r="AB365" s="291"/>
      <c r="AC365" s="291"/>
      <c r="AD365" s="291"/>
      <c r="AE365" s="291"/>
      <c r="AF365" s="291"/>
      <c r="AG365" s="291"/>
      <c r="AH365" s="291"/>
      <c r="AI365" s="291"/>
      <c r="AJ365" s="291"/>
      <c r="AK365" s="291"/>
      <c r="AL365" s="291"/>
      <c r="AM365" s="465">
        <v>0</v>
      </c>
      <c r="AN365" s="405">
        <v>0</v>
      </c>
      <c r="AO365" s="405">
        <v>0</v>
      </c>
      <c r="AP365" s="405">
        <v>0</v>
      </c>
      <c r="AQ365" s="405">
        <v>0</v>
      </c>
      <c r="AR365" s="405"/>
      <c r="AS365" s="405"/>
      <c r="AT365" s="405"/>
      <c r="AU365" s="405"/>
      <c r="AV365" s="405"/>
      <c r="AW365" s="405"/>
      <c r="AX365" s="405"/>
      <c r="AY365" s="405"/>
      <c r="AZ365" s="405"/>
      <c r="BA365" s="292">
        <f>SUM(AM365:AZ365)</f>
        <v>0</v>
      </c>
    </row>
    <row r="366" spans="1:53" ht="15" hidden="1" outlineLevel="1">
      <c r="B366" s="290" t="s">
        <v>248</v>
      </c>
      <c r="C366" s="287" t="s">
        <v>163</v>
      </c>
      <c r="D366" s="291"/>
      <c r="E366" s="291"/>
      <c r="F366" s="291"/>
      <c r="G366" s="291"/>
      <c r="H366" s="291"/>
      <c r="I366" s="291"/>
      <c r="J366" s="291"/>
      <c r="K366" s="291"/>
      <c r="L366" s="291"/>
      <c r="M366" s="291"/>
      <c r="N366" s="291"/>
      <c r="O366" s="291"/>
      <c r="P366" s="291"/>
      <c r="Q366" s="291"/>
      <c r="R366" s="291"/>
      <c r="S366" s="291"/>
      <c r="T366" s="291"/>
      <c r="U366" s="463"/>
      <c r="V366" s="291"/>
      <c r="W366" s="291"/>
      <c r="X366" s="291"/>
      <c r="Y366" s="291"/>
      <c r="Z366" s="291"/>
      <c r="AA366" s="291"/>
      <c r="AB366" s="291"/>
      <c r="AC366" s="291"/>
      <c r="AD366" s="291"/>
      <c r="AE366" s="291"/>
      <c r="AF366" s="291"/>
      <c r="AG366" s="291"/>
      <c r="AH366" s="291"/>
      <c r="AI366" s="291"/>
      <c r="AJ366" s="291"/>
      <c r="AK366" s="291"/>
      <c r="AL366" s="291"/>
      <c r="AM366" s="406">
        <v>0</v>
      </c>
      <c r="AN366" s="406">
        <v>0</v>
      </c>
      <c r="AO366" s="406">
        <v>0</v>
      </c>
      <c r="AP366" s="406">
        <v>0</v>
      </c>
      <c r="AQ366" s="406">
        <v>0</v>
      </c>
      <c r="AR366" s="406">
        <f t="shared" ref="AR366:AZ366" si="122">AR365</f>
        <v>0</v>
      </c>
      <c r="AS366" s="406">
        <f t="shared" si="122"/>
        <v>0</v>
      </c>
      <c r="AT366" s="406">
        <f t="shared" si="122"/>
        <v>0</v>
      </c>
      <c r="AU366" s="406">
        <f t="shared" si="122"/>
        <v>0</v>
      </c>
      <c r="AV366" s="406">
        <f t="shared" si="122"/>
        <v>0</v>
      </c>
      <c r="AW366" s="406">
        <f t="shared" si="122"/>
        <v>0</v>
      </c>
      <c r="AX366" s="406">
        <f t="shared" si="122"/>
        <v>0</v>
      </c>
      <c r="AY366" s="406">
        <f t="shared" si="122"/>
        <v>0</v>
      </c>
      <c r="AZ366" s="406">
        <f t="shared" si="122"/>
        <v>0</v>
      </c>
      <c r="BA366" s="293"/>
    </row>
    <row r="367" spans="1:53" ht="15" hidden="1" outlineLevel="1">
      <c r="B367" s="311"/>
      <c r="C367" s="301"/>
      <c r="D367" s="287"/>
      <c r="E367" s="287"/>
      <c r="F367" s="287"/>
      <c r="G367" s="287"/>
      <c r="H367" s="287"/>
      <c r="I367" s="287"/>
      <c r="J367" s="287"/>
      <c r="K367" s="287"/>
      <c r="L367" s="287"/>
      <c r="M367" s="287"/>
      <c r="N367" s="287"/>
      <c r="O367" s="287"/>
      <c r="P367" s="287"/>
      <c r="Q367" s="287"/>
      <c r="R367" s="287"/>
      <c r="S367" s="287"/>
      <c r="T367" s="287"/>
      <c r="U367" s="287"/>
      <c r="V367" s="287"/>
      <c r="W367" s="287"/>
      <c r="X367" s="287"/>
      <c r="Y367" s="287"/>
      <c r="Z367" s="287"/>
      <c r="AA367" s="287"/>
      <c r="AB367" s="287"/>
      <c r="AC367" s="287"/>
      <c r="AD367" s="287"/>
      <c r="AE367" s="287"/>
      <c r="AF367" s="287"/>
      <c r="AG367" s="287"/>
      <c r="AH367" s="287"/>
      <c r="AI367" s="287"/>
      <c r="AJ367" s="287"/>
      <c r="AK367" s="287"/>
      <c r="AL367" s="287"/>
      <c r="AM367" s="407"/>
      <c r="AN367" s="407"/>
      <c r="AO367" s="407"/>
      <c r="AP367" s="407"/>
      <c r="AQ367" s="407"/>
      <c r="AR367" s="407"/>
      <c r="AS367" s="407"/>
      <c r="AT367" s="407"/>
      <c r="AU367" s="407"/>
      <c r="AV367" s="407"/>
      <c r="AW367" s="407"/>
      <c r="AX367" s="407"/>
      <c r="AY367" s="407"/>
      <c r="AZ367" s="407"/>
      <c r="BA367" s="302"/>
    </row>
    <row r="368" spans="1:53" s="289" customFormat="1" ht="15.75" hidden="1" outlineLevel="1">
      <c r="A368" s="497"/>
      <c r="B368" s="284" t="s">
        <v>485</v>
      </c>
      <c r="C368" s="285"/>
      <c r="D368" s="286"/>
      <c r="E368" s="286"/>
      <c r="F368" s="286"/>
      <c r="G368" s="286"/>
      <c r="H368" s="286"/>
      <c r="I368" s="286"/>
      <c r="J368" s="286"/>
      <c r="K368" s="286"/>
      <c r="L368" s="286"/>
      <c r="M368" s="286"/>
      <c r="N368" s="286"/>
      <c r="O368" s="286"/>
      <c r="P368" s="286"/>
      <c r="Q368" s="286"/>
      <c r="R368" s="286"/>
      <c r="S368" s="286"/>
      <c r="T368" s="286"/>
      <c r="U368" s="286"/>
      <c r="V368" s="286"/>
      <c r="W368" s="285"/>
      <c r="X368" s="285"/>
      <c r="Y368" s="285"/>
      <c r="Z368" s="285"/>
      <c r="AA368" s="285"/>
      <c r="AB368" s="285"/>
      <c r="AC368" s="285"/>
      <c r="AD368" s="285"/>
      <c r="AE368" s="285"/>
      <c r="AF368" s="285"/>
      <c r="AG368" s="285"/>
      <c r="AH368" s="285"/>
      <c r="AI368" s="285"/>
      <c r="AJ368" s="285"/>
      <c r="AK368" s="285"/>
      <c r="AL368" s="285"/>
      <c r="AM368" s="409"/>
      <c r="AN368" s="409"/>
      <c r="AO368" s="409"/>
      <c r="AP368" s="409"/>
      <c r="AQ368" s="409"/>
      <c r="AR368" s="409"/>
      <c r="AS368" s="409"/>
      <c r="AT368" s="409"/>
      <c r="AU368" s="409"/>
      <c r="AV368" s="409"/>
      <c r="AW368" s="409"/>
      <c r="AX368" s="409"/>
      <c r="AY368" s="409"/>
      <c r="AZ368" s="409"/>
      <c r="BA368" s="288"/>
    </row>
    <row r="369" spans="1:53" s="279" customFormat="1" ht="15" hidden="1" outlineLevel="1">
      <c r="A369" s="496">
        <v>24</v>
      </c>
      <c r="B369" s="311" t="s">
        <v>14</v>
      </c>
      <c r="C369" s="287" t="s">
        <v>25</v>
      </c>
      <c r="D369" s="291"/>
      <c r="E369" s="291"/>
      <c r="F369" s="291"/>
      <c r="G369" s="291"/>
      <c r="H369" s="291"/>
      <c r="I369" s="291"/>
      <c r="J369" s="291"/>
      <c r="K369" s="291"/>
      <c r="L369" s="291"/>
      <c r="M369" s="291"/>
      <c r="N369" s="291"/>
      <c r="O369" s="291"/>
      <c r="P369" s="291"/>
      <c r="Q369" s="291"/>
      <c r="R369" s="291"/>
      <c r="S369" s="291"/>
      <c r="T369" s="291"/>
      <c r="U369" s="287"/>
      <c r="V369" s="291"/>
      <c r="W369" s="291"/>
      <c r="X369" s="291"/>
      <c r="Y369" s="291"/>
      <c r="Z369" s="291"/>
      <c r="AA369" s="291"/>
      <c r="AB369" s="291"/>
      <c r="AC369" s="291"/>
      <c r="AD369" s="291"/>
      <c r="AE369" s="291"/>
      <c r="AF369" s="291"/>
      <c r="AG369" s="291"/>
      <c r="AH369" s="291"/>
      <c r="AI369" s="291"/>
      <c r="AJ369" s="291"/>
      <c r="AK369" s="291"/>
      <c r="AL369" s="291"/>
      <c r="AM369" s="405">
        <v>0</v>
      </c>
      <c r="AN369" s="405">
        <v>0</v>
      </c>
      <c r="AO369" s="405">
        <v>0</v>
      </c>
      <c r="AP369" s="405">
        <v>0</v>
      </c>
      <c r="AQ369" s="405">
        <v>0</v>
      </c>
      <c r="AR369" s="405"/>
      <c r="AS369" s="405"/>
      <c r="AT369" s="405"/>
      <c r="AU369" s="405"/>
      <c r="AV369" s="405"/>
      <c r="AW369" s="405"/>
      <c r="AX369" s="405"/>
      <c r="AY369" s="405"/>
      <c r="AZ369" s="405"/>
      <c r="BA369" s="292">
        <f>SUM(AM369:AZ369)</f>
        <v>0</v>
      </c>
    </row>
    <row r="370" spans="1:53" s="279" customFormat="1" ht="15" hidden="1" outlineLevel="1">
      <c r="A370" s="496"/>
      <c r="B370" s="311" t="s">
        <v>248</v>
      </c>
      <c r="C370" s="287" t="s">
        <v>163</v>
      </c>
      <c r="D370" s="291"/>
      <c r="E370" s="291"/>
      <c r="F370" s="291"/>
      <c r="G370" s="291"/>
      <c r="H370" s="291"/>
      <c r="I370" s="291"/>
      <c r="J370" s="291"/>
      <c r="K370" s="291"/>
      <c r="L370" s="291"/>
      <c r="M370" s="291"/>
      <c r="N370" s="291"/>
      <c r="O370" s="291"/>
      <c r="P370" s="291"/>
      <c r="Q370" s="291"/>
      <c r="R370" s="291"/>
      <c r="S370" s="291"/>
      <c r="T370" s="291"/>
      <c r="U370" s="463"/>
      <c r="V370" s="291"/>
      <c r="W370" s="291"/>
      <c r="X370" s="291"/>
      <c r="Y370" s="291"/>
      <c r="Z370" s="291"/>
      <c r="AA370" s="291"/>
      <c r="AB370" s="291"/>
      <c r="AC370" s="291"/>
      <c r="AD370" s="291"/>
      <c r="AE370" s="291"/>
      <c r="AF370" s="291"/>
      <c r="AG370" s="291"/>
      <c r="AH370" s="291"/>
      <c r="AI370" s="291"/>
      <c r="AJ370" s="291"/>
      <c r="AK370" s="291"/>
      <c r="AL370" s="291"/>
      <c r="AM370" s="406">
        <v>0</v>
      </c>
      <c r="AN370" s="406">
        <v>0</v>
      </c>
      <c r="AO370" s="406">
        <v>0</v>
      </c>
      <c r="AP370" s="406">
        <v>0</v>
      </c>
      <c r="AQ370" s="406">
        <v>0</v>
      </c>
      <c r="AR370" s="406">
        <f t="shared" ref="AR370:AZ370" si="123">AR369</f>
        <v>0</v>
      </c>
      <c r="AS370" s="406">
        <f t="shared" si="123"/>
        <v>0</v>
      </c>
      <c r="AT370" s="406">
        <f t="shared" si="123"/>
        <v>0</v>
      </c>
      <c r="AU370" s="406">
        <f t="shared" si="123"/>
        <v>0</v>
      </c>
      <c r="AV370" s="406">
        <f t="shared" si="123"/>
        <v>0</v>
      </c>
      <c r="AW370" s="406">
        <f t="shared" si="123"/>
        <v>0</v>
      </c>
      <c r="AX370" s="406">
        <f t="shared" si="123"/>
        <v>0</v>
      </c>
      <c r="AY370" s="406">
        <f t="shared" si="123"/>
        <v>0</v>
      </c>
      <c r="AZ370" s="406">
        <f t="shared" si="123"/>
        <v>0</v>
      </c>
      <c r="BA370" s="293"/>
    </row>
    <row r="371" spans="1:53" s="279" customFormat="1" ht="15" hidden="1" outlineLevel="1">
      <c r="A371" s="496"/>
      <c r="B371" s="311"/>
      <c r="C371" s="301"/>
      <c r="D371" s="287"/>
      <c r="E371" s="287"/>
      <c r="F371" s="287"/>
      <c r="G371" s="287"/>
      <c r="H371" s="287"/>
      <c r="I371" s="287"/>
      <c r="J371" s="287"/>
      <c r="K371" s="287"/>
      <c r="L371" s="287"/>
      <c r="M371" s="287"/>
      <c r="N371" s="287"/>
      <c r="O371" s="287"/>
      <c r="P371" s="287"/>
      <c r="Q371" s="287"/>
      <c r="R371" s="287"/>
      <c r="S371" s="287"/>
      <c r="T371" s="287"/>
      <c r="U371" s="287"/>
      <c r="V371" s="287"/>
      <c r="W371" s="287"/>
      <c r="X371" s="287"/>
      <c r="Y371" s="287"/>
      <c r="Z371" s="287"/>
      <c r="AA371" s="287"/>
      <c r="AB371" s="287"/>
      <c r="AC371" s="287"/>
      <c r="AD371" s="287"/>
      <c r="AE371" s="287"/>
      <c r="AF371" s="287"/>
      <c r="AG371" s="287"/>
      <c r="AH371" s="287"/>
      <c r="AI371" s="287"/>
      <c r="AJ371" s="287"/>
      <c r="AK371" s="287"/>
      <c r="AL371" s="287"/>
      <c r="AM371" s="407"/>
      <c r="AN371" s="407"/>
      <c r="AO371" s="407"/>
      <c r="AP371" s="407"/>
      <c r="AQ371" s="407"/>
      <c r="AR371" s="407"/>
      <c r="AS371" s="407"/>
      <c r="AT371" s="407"/>
      <c r="AU371" s="407"/>
      <c r="AV371" s="407"/>
      <c r="AW371" s="407"/>
      <c r="AX371" s="407"/>
      <c r="AY371" s="407"/>
      <c r="AZ371" s="407"/>
      <c r="BA371" s="302"/>
    </row>
    <row r="372" spans="1:53" s="279" customFormat="1" ht="15" hidden="1" outlineLevel="1">
      <c r="A372" s="496">
        <v>25</v>
      </c>
      <c r="B372" s="310" t="s">
        <v>21</v>
      </c>
      <c r="C372" s="287" t="s">
        <v>25</v>
      </c>
      <c r="D372" s="291"/>
      <c r="E372" s="291"/>
      <c r="F372" s="291"/>
      <c r="G372" s="291"/>
      <c r="H372" s="291"/>
      <c r="I372" s="291"/>
      <c r="J372" s="291"/>
      <c r="K372" s="291"/>
      <c r="L372" s="291"/>
      <c r="M372" s="291"/>
      <c r="N372" s="291"/>
      <c r="O372" s="291"/>
      <c r="P372" s="291"/>
      <c r="Q372" s="291"/>
      <c r="R372" s="291"/>
      <c r="S372" s="291"/>
      <c r="T372" s="291"/>
      <c r="U372" s="291">
        <v>0</v>
      </c>
      <c r="V372" s="291"/>
      <c r="W372" s="291"/>
      <c r="X372" s="291"/>
      <c r="Y372" s="291"/>
      <c r="Z372" s="291"/>
      <c r="AA372" s="291"/>
      <c r="AB372" s="291"/>
      <c r="AC372" s="291"/>
      <c r="AD372" s="291"/>
      <c r="AE372" s="291"/>
      <c r="AF372" s="291"/>
      <c r="AG372" s="291"/>
      <c r="AH372" s="291"/>
      <c r="AI372" s="291"/>
      <c r="AJ372" s="291"/>
      <c r="AK372" s="291"/>
      <c r="AL372" s="291"/>
      <c r="AM372" s="410">
        <v>0</v>
      </c>
      <c r="AN372" s="410">
        <v>1</v>
      </c>
      <c r="AO372" s="410">
        <v>0</v>
      </c>
      <c r="AP372" s="410">
        <v>0</v>
      </c>
      <c r="AQ372" s="410">
        <v>0</v>
      </c>
      <c r="AR372" s="410"/>
      <c r="AS372" s="410"/>
      <c r="AT372" s="410"/>
      <c r="AU372" s="410"/>
      <c r="AV372" s="410"/>
      <c r="AW372" s="410"/>
      <c r="AX372" s="410"/>
      <c r="AY372" s="410"/>
      <c r="AZ372" s="410"/>
      <c r="BA372" s="292">
        <f>SUM(AM372:AZ372)</f>
        <v>1</v>
      </c>
    </row>
    <row r="373" spans="1:53" s="279" customFormat="1" ht="15" hidden="1" outlineLevel="1">
      <c r="A373" s="496"/>
      <c r="B373" s="311" t="s">
        <v>248</v>
      </c>
      <c r="C373" s="287" t="s">
        <v>163</v>
      </c>
      <c r="D373" s="291"/>
      <c r="E373" s="291"/>
      <c r="F373" s="291"/>
      <c r="G373" s="291"/>
      <c r="H373" s="291"/>
      <c r="I373" s="291"/>
      <c r="J373" s="291"/>
      <c r="K373" s="291"/>
      <c r="L373" s="291"/>
      <c r="M373" s="291"/>
      <c r="N373" s="291"/>
      <c r="O373" s="291"/>
      <c r="P373" s="291"/>
      <c r="Q373" s="291"/>
      <c r="R373" s="291"/>
      <c r="S373" s="291"/>
      <c r="T373" s="291"/>
      <c r="U373" s="291">
        <f>U372</f>
        <v>0</v>
      </c>
      <c r="V373" s="291"/>
      <c r="W373" s="291"/>
      <c r="X373" s="291"/>
      <c r="Y373" s="291"/>
      <c r="Z373" s="291"/>
      <c r="AA373" s="291"/>
      <c r="AB373" s="291"/>
      <c r="AC373" s="291"/>
      <c r="AD373" s="291"/>
      <c r="AE373" s="291"/>
      <c r="AF373" s="291"/>
      <c r="AG373" s="291"/>
      <c r="AH373" s="291"/>
      <c r="AI373" s="291"/>
      <c r="AJ373" s="291"/>
      <c r="AK373" s="291"/>
      <c r="AL373" s="291"/>
      <c r="AM373" s="406">
        <v>0</v>
      </c>
      <c r="AN373" s="406">
        <v>1</v>
      </c>
      <c r="AO373" s="406">
        <v>0</v>
      </c>
      <c r="AP373" s="406">
        <v>0</v>
      </c>
      <c r="AQ373" s="406">
        <v>0</v>
      </c>
      <c r="AR373" s="406">
        <f t="shared" ref="AR373:AZ373" si="124">AR372</f>
        <v>0</v>
      </c>
      <c r="AS373" s="406">
        <f t="shared" si="124"/>
        <v>0</v>
      </c>
      <c r="AT373" s="406">
        <f t="shared" si="124"/>
        <v>0</v>
      </c>
      <c r="AU373" s="406">
        <f t="shared" si="124"/>
        <v>0</v>
      </c>
      <c r="AV373" s="406">
        <f t="shared" si="124"/>
        <v>0</v>
      </c>
      <c r="AW373" s="406">
        <f t="shared" si="124"/>
        <v>0</v>
      </c>
      <c r="AX373" s="406">
        <f t="shared" si="124"/>
        <v>0</v>
      </c>
      <c r="AY373" s="406">
        <f t="shared" si="124"/>
        <v>0</v>
      </c>
      <c r="AZ373" s="406">
        <f t="shared" si="124"/>
        <v>0</v>
      </c>
      <c r="BA373" s="307"/>
    </row>
    <row r="374" spans="1:53" s="279" customFormat="1" ht="15" hidden="1" outlineLevel="1">
      <c r="A374" s="496"/>
      <c r="B374" s="310"/>
      <c r="C374" s="308"/>
      <c r="D374" s="287"/>
      <c r="E374" s="287"/>
      <c r="F374" s="287"/>
      <c r="G374" s="287"/>
      <c r="H374" s="287"/>
      <c r="I374" s="287"/>
      <c r="J374" s="287"/>
      <c r="K374" s="287"/>
      <c r="L374" s="287"/>
      <c r="M374" s="287"/>
      <c r="N374" s="287"/>
      <c r="O374" s="287"/>
      <c r="P374" s="287"/>
      <c r="Q374" s="287"/>
      <c r="R374" s="287"/>
      <c r="S374" s="287"/>
      <c r="T374" s="287"/>
      <c r="U374" s="287"/>
      <c r="V374" s="287"/>
      <c r="W374" s="287"/>
      <c r="X374" s="287"/>
      <c r="Y374" s="287"/>
      <c r="Z374" s="287"/>
      <c r="AA374" s="287"/>
      <c r="AB374" s="287"/>
      <c r="AC374" s="287"/>
      <c r="AD374" s="287"/>
      <c r="AE374" s="287"/>
      <c r="AF374" s="287"/>
      <c r="AG374" s="287"/>
      <c r="AH374" s="287"/>
      <c r="AI374" s="287"/>
      <c r="AJ374" s="287"/>
      <c r="AK374" s="287"/>
      <c r="AL374" s="287"/>
      <c r="AM374" s="411"/>
      <c r="AN374" s="412"/>
      <c r="AO374" s="411"/>
      <c r="AP374" s="411"/>
      <c r="AQ374" s="411"/>
      <c r="AR374" s="411"/>
      <c r="AS374" s="411"/>
      <c r="AT374" s="411"/>
      <c r="AU374" s="411"/>
      <c r="AV374" s="411"/>
      <c r="AW374" s="411"/>
      <c r="AX374" s="411"/>
      <c r="AY374" s="411"/>
      <c r="AZ374" s="411"/>
      <c r="BA374" s="309"/>
    </row>
    <row r="375" spans="1:53" ht="15.75" hidden="1" outlineLevel="1">
      <c r="A375" s="497"/>
      <c r="B375" s="284" t="s">
        <v>15</v>
      </c>
      <c r="C375" s="316"/>
      <c r="D375" s="286"/>
      <c r="E375" s="285"/>
      <c r="F375" s="285"/>
      <c r="G375" s="285"/>
      <c r="H375" s="285"/>
      <c r="I375" s="285"/>
      <c r="J375" s="285"/>
      <c r="K375" s="285"/>
      <c r="L375" s="285"/>
      <c r="M375" s="285"/>
      <c r="N375" s="285"/>
      <c r="O375" s="285"/>
      <c r="P375" s="285"/>
      <c r="Q375" s="285"/>
      <c r="R375" s="285"/>
      <c r="S375" s="285"/>
      <c r="T375" s="285"/>
      <c r="U375" s="287"/>
      <c r="V375" s="285"/>
      <c r="W375" s="285"/>
      <c r="X375" s="285"/>
      <c r="Y375" s="285"/>
      <c r="Z375" s="285"/>
      <c r="AA375" s="285"/>
      <c r="AB375" s="285"/>
      <c r="AC375" s="285"/>
      <c r="AD375" s="285"/>
      <c r="AE375" s="285"/>
      <c r="AF375" s="285"/>
      <c r="AG375" s="285"/>
      <c r="AH375" s="285"/>
      <c r="AI375" s="285"/>
      <c r="AJ375" s="285"/>
      <c r="AK375" s="285"/>
      <c r="AL375" s="285"/>
      <c r="AM375" s="409"/>
      <c r="AN375" s="409"/>
      <c r="AO375" s="409"/>
      <c r="AP375" s="409"/>
      <c r="AQ375" s="409"/>
      <c r="AR375" s="409"/>
      <c r="AS375" s="409"/>
      <c r="AT375" s="409"/>
      <c r="AU375" s="409"/>
      <c r="AV375" s="409"/>
      <c r="AW375" s="409"/>
      <c r="AX375" s="409"/>
      <c r="AY375" s="409"/>
      <c r="AZ375" s="409"/>
      <c r="BA375" s="288"/>
    </row>
    <row r="376" spans="1:53" ht="15" hidden="1" outlineLevel="1">
      <c r="A376" s="496">
        <v>26</v>
      </c>
      <c r="B376" s="317" t="s">
        <v>16</v>
      </c>
      <c r="C376" s="287" t="s">
        <v>25</v>
      </c>
      <c r="D376" s="291"/>
      <c r="E376" s="291"/>
      <c r="F376" s="291"/>
      <c r="G376" s="291"/>
      <c r="H376" s="291"/>
      <c r="I376" s="291"/>
      <c r="J376" s="291"/>
      <c r="K376" s="291"/>
      <c r="L376" s="291"/>
      <c r="M376" s="291"/>
      <c r="N376" s="291"/>
      <c r="O376" s="291"/>
      <c r="P376" s="291"/>
      <c r="Q376" s="291"/>
      <c r="R376" s="291"/>
      <c r="S376" s="291"/>
      <c r="T376" s="291"/>
      <c r="U376" s="291">
        <v>12</v>
      </c>
      <c r="V376" s="291"/>
      <c r="W376" s="291"/>
      <c r="X376" s="291"/>
      <c r="Y376" s="291"/>
      <c r="Z376" s="291"/>
      <c r="AA376" s="291"/>
      <c r="AB376" s="291"/>
      <c r="AC376" s="291"/>
      <c r="AD376" s="291"/>
      <c r="AE376" s="291"/>
      <c r="AF376" s="291"/>
      <c r="AG376" s="291"/>
      <c r="AH376" s="291"/>
      <c r="AI376" s="291"/>
      <c r="AJ376" s="291"/>
      <c r="AK376" s="291"/>
      <c r="AL376" s="291"/>
      <c r="AM376" s="421">
        <v>0</v>
      </c>
      <c r="AN376" s="410">
        <v>0</v>
      </c>
      <c r="AO376" s="410">
        <v>0</v>
      </c>
      <c r="AP376" s="410">
        <v>0</v>
      </c>
      <c r="AQ376" s="410">
        <v>0</v>
      </c>
      <c r="AR376" s="410"/>
      <c r="AS376" s="410"/>
      <c r="AT376" s="410"/>
      <c r="AU376" s="410"/>
      <c r="AV376" s="410"/>
      <c r="AW376" s="410"/>
      <c r="AX376" s="410"/>
      <c r="AY376" s="410"/>
      <c r="AZ376" s="410"/>
      <c r="BA376" s="292">
        <f>SUM(AM376:AZ376)</f>
        <v>0</v>
      </c>
    </row>
    <row r="377" spans="1:53" ht="15" hidden="1" outlineLevel="1">
      <c r="B377" s="290" t="s">
        <v>248</v>
      </c>
      <c r="C377" s="287" t="s">
        <v>163</v>
      </c>
      <c r="D377" s="291"/>
      <c r="E377" s="291"/>
      <c r="F377" s="291"/>
      <c r="G377" s="291"/>
      <c r="H377" s="291"/>
      <c r="I377" s="291"/>
      <c r="J377" s="291"/>
      <c r="K377" s="291"/>
      <c r="L377" s="291"/>
      <c r="M377" s="291"/>
      <c r="N377" s="291"/>
      <c r="O377" s="291"/>
      <c r="P377" s="291"/>
      <c r="Q377" s="291"/>
      <c r="R377" s="291"/>
      <c r="S377" s="291"/>
      <c r="T377" s="291"/>
      <c r="U377" s="291">
        <f>U376</f>
        <v>12</v>
      </c>
      <c r="V377" s="291"/>
      <c r="W377" s="291"/>
      <c r="X377" s="291"/>
      <c r="Y377" s="291"/>
      <c r="Z377" s="291"/>
      <c r="AA377" s="291"/>
      <c r="AB377" s="291"/>
      <c r="AC377" s="291"/>
      <c r="AD377" s="291"/>
      <c r="AE377" s="291"/>
      <c r="AF377" s="291"/>
      <c r="AG377" s="291"/>
      <c r="AH377" s="291"/>
      <c r="AI377" s="291"/>
      <c r="AJ377" s="291"/>
      <c r="AK377" s="291"/>
      <c r="AL377" s="291"/>
      <c r="AM377" s="406">
        <v>0</v>
      </c>
      <c r="AN377" s="406">
        <v>0</v>
      </c>
      <c r="AO377" s="406">
        <v>0</v>
      </c>
      <c r="AP377" s="406">
        <v>0</v>
      </c>
      <c r="AQ377" s="406">
        <v>0</v>
      </c>
      <c r="AR377" s="406">
        <f t="shared" ref="AR377:AZ377" si="125">AR376</f>
        <v>0</v>
      </c>
      <c r="AS377" s="406">
        <f t="shared" si="125"/>
        <v>0</v>
      </c>
      <c r="AT377" s="406">
        <f t="shared" si="125"/>
        <v>0</v>
      </c>
      <c r="AU377" s="406">
        <f t="shared" si="125"/>
        <v>0</v>
      </c>
      <c r="AV377" s="406">
        <f t="shared" si="125"/>
        <v>0</v>
      </c>
      <c r="AW377" s="406">
        <f t="shared" si="125"/>
        <v>0</v>
      </c>
      <c r="AX377" s="406">
        <f t="shared" si="125"/>
        <v>0</v>
      </c>
      <c r="AY377" s="406">
        <f t="shared" si="125"/>
        <v>0</v>
      </c>
      <c r="AZ377" s="406">
        <f t="shared" si="125"/>
        <v>0</v>
      </c>
      <c r="BA377" s="302"/>
    </row>
    <row r="378" spans="1:53" ht="15" hidden="1" outlineLevel="1">
      <c r="A378" s="499"/>
      <c r="B378" s="318"/>
      <c r="C378" s="287"/>
      <c r="D378" s="287"/>
      <c r="E378" s="287"/>
      <c r="F378" s="287"/>
      <c r="G378" s="287"/>
      <c r="H378" s="287"/>
      <c r="I378" s="287"/>
      <c r="J378" s="287"/>
      <c r="K378" s="287"/>
      <c r="L378" s="287"/>
      <c r="M378" s="287"/>
      <c r="N378" s="287"/>
      <c r="O378" s="287"/>
      <c r="P378" s="287"/>
      <c r="Q378" s="287"/>
      <c r="R378" s="287"/>
      <c r="S378" s="287"/>
      <c r="T378" s="287"/>
      <c r="U378" s="287"/>
      <c r="V378" s="287"/>
      <c r="W378" s="287"/>
      <c r="X378" s="287"/>
      <c r="Y378" s="287"/>
      <c r="Z378" s="287"/>
      <c r="AA378" s="287"/>
      <c r="AB378" s="287"/>
      <c r="AC378" s="287"/>
      <c r="AD378" s="287"/>
      <c r="AE378" s="287"/>
      <c r="AF378" s="287"/>
      <c r="AG378" s="287"/>
      <c r="AH378" s="287"/>
      <c r="AI378" s="287"/>
      <c r="AJ378" s="287"/>
      <c r="AK378" s="287"/>
      <c r="AL378" s="287"/>
      <c r="AM378" s="418"/>
      <c r="AN378" s="419"/>
      <c r="AO378" s="419"/>
      <c r="AP378" s="419"/>
      <c r="AQ378" s="419"/>
      <c r="AR378" s="419"/>
      <c r="AS378" s="419"/>
      <c r="AT378" s="419"/>
      <c r="AU378" s="419"/>
      <c r="AV378" s="419"/>
      <c r="AW378" s="419"/>
      <c r="AX378" s="419"/>
      <c r="AY378" s="419"/>
      <c r="AZ378" s="419"/>
      <c r="BA378" s="293"/>
    </row>
    <row r="379" spans="1:53" ht="15" hidden="1" outlineLevel="1">
      <c r="A379" s="496">
        <v>27</v>
      </c>
      <c r="B379" s="317" t="s">
        <v>17</v>
      </c>
      <c r="C379" s="287" t="s">
        <v>25</v>
      </c>
      <c r="D379" s="291"/>
      <c r="E379" s="291"/>
      <c r="F379" s="291"/>
      <c r="G379" s="291"/>
      <c r="H379" s="291"/>
      <c r="I379" s="291"/>
      <c r="J379" s="291"/>
      <c r="K379" s="291"/>
      <c r="L379" s="291"/>
      <c r="M379" s="291"/>
      <c r="N379" s="291"/>
      <c r="O379" s="291"/>
      <c r="P379" s="291"/>
      <c r="Q379" s="291"/>
      <c r="R379" s="291"/>
      <c r="S379" s="291"/>
      <c r="T379" s="291"/>
      <c r="U379" s="291">
        <v>12</v>
      </c>
      <c r="V379" s="291"/>
      <c r="W379" s="291"/>
      <c r="X379" s="291"/>
      <c r="Y379" s="291"/>
      <c r="Z379" s="291"/>
      <c r="AA379" s="291"/>
      <c r="AB379" s="291"/>
      <c r="AC379" s="291"/>
      <c r="AD379" s="291"/>
      <c r="AE379" s="291"/>
      <c r="AF379" s="291"/>
      <c r="AG379" s="291"/>
      <c r="AH379" s="291"/>
      <c r="AI379" s="291"/>
      <c r="AJ379" s="291"/>
      <c r="AK379" s="291"/>
      <c r="AL379" s="291"/>
      <c r="AM379" s="421">
        <v>0</v>
      </c>
      <c r="AN379" s="410">
        <v>0</v>
      </c>
      <c r="AO379" s="410">
        <v>0</v>
      </c>
      <c r="AP379" s="410">
        <v>0</v>
      </c>
      <c r="AQ379" s="410">
        <v>0</v>
      </c>
      <c r="AR379" s="410"/>
      <c r="AS379" s="410"/>
      <c r="AT379" s="410"/>
      <c r="AU379" s="410"/>
      <c r="AV379" s="410"/>
      <c r="AW379" s="410"/>
      <c r="AX379" s="410"/>
      <c r="AY379" s="410"/>
      <c r="AZ379" s="410"/>
      <c r="BA379" s="292">
        <f>SUM(AM379:AZ379)</f>
        <v>0</v>
      </c>
    </row>
    <row r="380" spans="1:53" ht="15" hidden="1" outlineLevel="1">
      <c r="B380" s="290" t="s">
        <v>248</v>
      </c>
      <c r="C380" s="287" t="s">
        <v>163</v>
      </c>
      <c r="D380" s="291"/>
      <c r="E380" s="291"/>
      <c r="F380" s="291"/>
      <c r="G380" s="291"/>
      <c r="H380" s="291"/>
      <c r="I380" s="291"/>
      <c r="J380" s="291"/>
      <c r="K380" s="291"/>
      <c r="L380" s="291"/>
      <c r="M380" s="291"/>
      <c r="N380" s="291"/>
      <c r="O380" s="291"/>
      <c r="P380" s="291"/>
      <c r="Q380" s="291"/>
      <c r="R380" s="291"/>
      <c r="S380" s="291"/>
      <c r="T380" s="291"/>
      <c r="U380" s="291">
        <f>U379</f>
        <v>12</v>
      </c>
      <c r="V380" s="291"/>
      <c r="W380" s="291"/>
      <c r="X380" s="291"/>
      <c r="Y380" s="291"/>
      <c r="Z380" s="291"/>
      <c r="AA380" s="291"/>
      <c r="AB380" s="291"/>
      <c r="AC380" s="291"/>
      <c r="AD380" s="291"/>
      <c r="AE380" s="291"/>
      <c r="AF380" s="291"/>
      <c r="AG380" s="291"/>
      <c r="AH380" s="291"/>
      <c r="AI380" s="291"/>
      <c r="AJ380" s="291"/>
      <c r="AK380" s="291"/>
      <c r="AL380" s="291"/>
      <c r="AM380" s="406">
        <v>0</v>
      </c>
      <c r="AN380" s="406">
        <v>0</v>
      </c>
      <c r="AO380" s="406">
        <v>0</v>
      </c>
      <c r="AP380" s="406">
        <v>0</v>
      </c>
      <c r="AQ380" s="406">
        <v>0</v>
      </c>
      <c r="AR380" s="406">
        <f t="shared" ref="AR380:AZ380" si="126">AR379</f>
        <v>0</v>
      </c>
      <c r="AS380" s="406">
        <f t="shared" si="126"/>
        <v>0</v>
      </c>
      <c r="AT380" s="406">
        <f t="shared" si="126"/>
        <v>0</v>
      </c>
      <c r="AU380" s="406">
        <f t="shared" si="126"/>
        <v>0</v>
      </c>
      <c r="AV380" s="406">
        <f t="shared" si="126"/>
        <v>0</v>
      </c>
      <c r="AW380" s="406">
        <f t="shared" si="126"/>
        <v>0</v>
      </c>
      <c r="AX380" s="406">
        <f t="shared" si="126"/>
        <v>0</v>
      </c>
      <c r="AY380" s="406">
        <f t="shared" si="126"/>
        <v>0</v>
      </c>
      <c r="AZ380" s="406">
        <f t="shared" si="126"/>
        <v>0</v>
      </c>
      <c r="BA380" s="302"/>
    </row>
    <row r="381" spans="1:53" ht="15.75" hidden="1" outlineLevel="1">
      <c r="A381" s="499"/>
      <c r="B381" s="319"/>
      <c r="C381" s="296"/>
      <c r="D381" s="287"/>
      <c r="E381" s="287"/>
      <c r="F381" s="287"/>
      <c r="G381" s="287"/>
      <c r="H381" s="287"/>
      <c r="I381" s="287"/>
      <c r="J381" s="287"/>
      <c r="K381" s="287"/>
      <c r="L381" s="287"/>
      <c r="M381" s="287"/>
      <c r="N381" s="287"/>
      <c r="O381" s="287"/>
      <c r="P381" s="287"/>
      <c r="Q381" s="287"/>
      <c r="R381" s="287"/>
      <c r="S381" s="287"/>
      <c r="T381" s="287"/>
      <c r="U381" s="296"/>
      <c r="V381" s="287"/>
      <c r="W381" s="287"/>
      <c r="X381" s="287"/>
      <c r="Y381" s="287"/>
      <c r="Z381" s="287"/>
      <c r="AA381" s="287"/>
      <c r="AB381" s="287"/>
      <c r="AC381" s="287"/>
      <c r="AD381" s="287"/>
      <c r="AE381" s="287"/>
      <c r="AF381" s="287"/>
      <c r="AG381" s="287"/>
      <c r="AH381" s="287"/>
      <c r="AI381" s="287"/>
      <c r="AJ381" s="287"/>
      <c r="AK381" s="287"/>
      <c r="AL381" s="287"/>
      <c r="AM381" s="407"/>
      <c r="AN381" s="407"/>
      <c r="AO381" s="407"/>
      <c r="AP381" s="407"/>
      <c r="AQ381" s="407"/>
      <c r="AR381" s="407"/>
      <c r="AS381" s="407"/>
      <c r="AT381" s="407"/>
      <c r="AU381" s="407"/>
      <c r="AV381" s="407"/>
      <c r="AW381" s="407"/>
      <c r="AX381" s="407"/>
      <c r="AY381" s="407"/>
      <c r="AZ381" s="407"/>
      <c r="BA381" s="302"/>
    </row>
    <row r="382" spans="1:53" ht="15" hidden="1" outlineLevel="1">
      <c r="A382" s="496">
        <v>28</v>
      </c>
      <c r="B382" s="317" t="s">
        <v>18</v>
      </c>
      <c r="C382" s="287" t="s">
        <v>25</v>
      </c>
      <c r="D382" s="291"/>
      <c r="E382" s="291"/>
      <c r="F382" s="291"/>
      <c r="G382" s="291"/>
      <c r="H382" s="291"/>
      <c r="I382" s="291"/>
      <c r="J382" s="291"/>
      <c r="K382" s="291"/>
      <c r="L382" s="291"/>
      <c r="M382" s="291"/>
      <c r="N382" s="291"/>
      <c r="O382" s="291"/>
      <c r="P382" s="291"/>
      <c r="Q382" s="291"/>
      <c r="R382" s="291"/>
      <c r="S382" s="291"/>
      <c r="T382" s="291"/>
      <c r="U382" s="291">
        <v>0</v>
      </c>
      <c r="V382" s="291"/>
      <c r="W382" s="291"/>
      <c r="X382" s="291"/>
      <c r="Y382" s="291"/>
      <c r="Z382" s="291"/>
      <c r="AA382" s="291"/>
      <c r="AB382" s="291"/>
      <c r="AC382" s="291"/>
      <c r="AD382" s="291"/>
      <c r="AE382" s="291"/>
      <c r="AF382" s="291"/>
      <c r="AG382" s="291"/>
      <c r="AH382" s="291"/>
      <c r="AI382" s="291"/>
      <c r="AJ382" s="291"/>
      <c r="AK382" s="291"/>
      <c r="AL382" s="291"/>
      <c r="AM382" s="421">
        <v>0</v>
      </c>
      <c r="AN382" s="410">
        <v>0</v>
      </c>
      <c r="AO382" s="410">
        <v>0</v>
      </c>
      <c r="AP382" s="410">
        <v>0</v>
      </c>
      <c r="AQ382" s="410">
        <v>0</v>
      </c>
      <c r="AR382" s="410"/>
      <c r="AS382" s="410"/>
      <c r="AT382" s="410"/>
      <c r="AU382" s="410"/>
      <c r="AV382" s="410"/>
      <c r="AW382" s="410"/>
      <c r="AX382" s="410"/>
      <c r="AY382" s="410"/>
      <c r="AZ382" s="410"/>
      <c r="BA382" s="292">
        <f>SUM(AM382:AZ382)</f>
        <v>0</v>
      </c>
    </row>
    <row r="383" spans="1:53" ht="15" hidden="1" outlineLevel="1">
      <c r="B383" s="290" t="s">
        <v>248</v>
      </c>
      <c r="C383" s="287" t="s">
        <v>163</v>
      </c>
      <c r="D383" s="291"/>
      <c r="E383" s="291"/>
      <c r="F383" s="291"/>
      <c r="G383" s="291"/>
      <c r="H383" s="291"/>
      <c r="I383" s="291"/>
      <c r="J383" s="291"/>
      <c r="K383" s="291"/>
      <c r="L383" s="291"/>
      <c r="M383" s="291"/>
      <c r="N383" s="291"/>
      <c r="O383" s="291"/>
      <c r="P383" s="291"/>
      <c r="Q383" s="291"/>
      <c r="R383" s="291"/>
      <c r="S383" s="291"/>
      <c r="T383" s="291"/>
      <c r="U383" s="291">
        <f>U382</f>
        <v>0</v>
      </c>
      <c r="V383" s="291"/>
      <c r="W383" s="291"/>
      <c r="X383" s="291"/>
      <c r="Y383" s="291"/>
      <c r="Z383" s="291"/>
      <c r="AA383" s="291"/>
      <c r="AB383" s="291"/>
      <c r="AC383" s="291"/>
      <c r="AD383" s="291"/>
      <c r="AE383" s="291"/>
      <c r="AF383" s="291"/>
      <c r="AG383" s="291"/>
      <c r="AH383" s="291"/>
      <c r="AI383" s="291"/>
      <c r="AJ383" s="291"/>
      <c r="AK383" s="291"/>
      <c r="AL383" s="291"/>
      <c r="AM383" s="406">
        <v>0</v>
      </c>
      <c r="AN383" s="406">
        <v>0</v>
      </c>
      <c r="AO383" s="406">
        <v>0</v>
      </c>
      <c r="AP383" s="406">
        <v>0</v>
      </c>
      <c r="AQ383" s="406">
        <v>0</v>
      </c>
      <c r="AR383" s="406">
        <f t="shared" ref="AR383:AZ383" si="127">AR382</f>
        <v>0</v>
      </c>
      <c r="AS383" s="406">
        <f t="shared" si="127"/>
        <v>0</v>
      </c>
      <c r="AT383" s="406">
        <f t="shared" si="127"/>
        <v>0</v>
      </c>
      <c r="AU383" s="406">
        <f t="shared" si="127"/>
        <v>0</v>
      </c>
      <c r="AV383" s="406">
        <f t="shared" si="127"/>
        <v>0</v>
      </c>
      <c r="AW383" s="406">
        <f t="shared" si="127"/>
        <v>0</v>
      </c>
      <c r="AX383" s="406">
        <f t="shared" si="127"/>
        <v>0</v>
      </c>
      <c r="AY383" s="406">
        <f t="shared" si="127"/>
        <v>0</v>
      </c>
      <c r="AZ383" s="406">
        <f t="shared" si="127"/>
        <v>0</v>
      </c>
      <c r="BA383" s="293"/>
    </row>
    <row r="384" spans="1:53" ht="15" hidden="1" outlineLevel="1">
      <c r="A384" s="499"/>
      <c r="B384" s="318"/>
      <c r="C384" s="287"/>
      <c r="D384" s="287"/>
      <c r="E384" s="287"/>
      <c r="F384" s="287"/>
      <c r="G384" s="287"/>
      <c r="H384" s="287"/>
      <c r="I384" s="287"/>
      <c r="J384" s="287"/>
      <c r="K384" s="287"/>
      <c r="L384" s="287"/>
      <c r="M384" s="287"/>
      <c r="N384" s="287"/>
      <c r="O384" s="287"/>
      <c r="P384" s="287"/>
      <c r="Q384" s="287"/>
      <c r="R384" s="287"/>
      <c r="S384" s="287"/>
      <c r="T384" s="287"/>
      <c r="U384" s="287"/>
      <c r="V384" s="287"/>
      <c r="W384" s="287"/>
      <c r="X384" s="287"/>
      <c r="Y384" s="287"/>
      <c r="Z384" s="287"/>
      <c r="AA384" s="287"/>
      <c r="AB384" s="287"/>
      <c r="AC384" s="287"/>
      <c r="AD384" s="287"/>
      <c r="AE384" s="287"/>
      <c r="AF384" s="287"/>
      <c r="AG384" s="287"/>
      <c r="AH384" s="287"/>
      <c r="AI384" s="287"/>
      <c r="AJ384" s="287"/>
      <c r="AK384" s="287"/>
      <c r="AL384" s="287"/>
      <c r="AM384" s="407"/>
      <c r="AN384" s="407"/>
      <c r="AO384" s="407"/>
      <c r="AP384" s="407"/>
      <c r="AQ384" s="407"/>
      <c r="AR384" s="407"/>
      <c r="AS384" s="407"/>
      <c r="AT384" s="407"/>
      <c r="AU384" s="407"/>
      <c r="AV384" s="407"/>
      <c r="AW384" s="407"/>
      <c r="AX384" s="407"/>
      <c r="AY384" s="407"/>
      <c r="AZ384" s="407"/>
      <c r="BA384" s="302"/>
    </row>
    <row r="385" spans="1:53" ht="15" hidden="1" outlineLevel="1">
      <c r="A385" s="496">
        <v>29</v>
      </c>
      <c r="B385" s="320" t="s">
        <v>19</v>
      </c>
      <c r="C385" s="287" t="s">
        <v>25</v>
      </c>
      <c r="D385" s="291"/>
      <c r="E385" s="291"/>
      <c r="F385" s="291"/>
      <c r="G385" s="291"/>
      <c r="H385" s="291"/>
      <c r="I385" s="291"/>
      <c r="J385" s="291"/>
      <c r="K385" s="291"/>
      <c r="L385" s="291"/>
      <c r="M385" s="291"/>
      <c r="N385" s="291"/>
      <c r="O385" s="291"/>
      <c r="P385" s="291"/>
      <c r="Q385" s="291"/>
      <c r="R385" s="291"/>
      <c r="S385" s="291"/>
      <c r="T385" s="291"/>
      <c r="U385" s="291">
        <v>0</v>
      </c>
      <c r="V385" s="291"/>
      <c r="W385" s="291"/>
      <c r="X385" s="291"/>
      <c r="Y385" s="291"/>
      <c r="Z385" s="291"/>
      <c r="AA385" s="291"/>
      <c r="AB385" s="291"/>
      <c r="AC385" s="291"/>
      <c r="AD385" s="291"/>
      <c r="AE385" s="291"/>
      <c r="AF385" s="291"/>
      <c r="AG385" s="291"/>
      <c r="AH385" s="291"/>
      <c r="AI385" s="291"/>
      <c r="AJ385" s="291"/>
      <c r="AK385" s="291"/>
      <c r="AL385" s="291"/>
      <c r="AM385" s="421">
        <v>0</v>
      </c>
      <c r="AN385" s="410">
        <v>0</v>
      </c>
      <c r="AO385" s="410">
        <v>0</v>
      </c>
      <c r="AP385" s="410">
        <v>0</v>
      </c>
      <c r="AQ385" s="410">
        <v>0</v>
      </c>
      <c r="AR385" s="410"/>
      <c r="AS385" s="410"/>
      <c r="AT385" s="410"/>
      <c r="AU385" s="410"/>
      <c r="AV385" s="410"/>
      <c r="AW385" s="410"/>
      <c r="AX385" s="410"/>
      <c r="AY385" s="410"/>
      <c r="AZ385" s="410"/>
      <c r="BA385" s="292">
        <f>SUM(AM385:AZ385)</f>
        <v>0</v>
      </c>
    </row>
    <row r="386" spans="1:53" ht="15" hidden="1" outlineLevel="1">
      <c r="B386" s="320" t="s">
        <v>248</v>
      </c>
      <c r="C386" s="287" t="s">
        <v>163</v>
      </c>
      <c r="D386" s="291"/>
      <c r="E386" s="291"/>
      <c r="F386" s="291"/>
      <c r="G386" s="291"/>
      <c r="H386" s="291"/>
      <c r="I386" s="291"/>
      <c r="J386" s="291"/>
      <c r="K386" s="291"/>
      <c r="L386" s="291"/>
      <c r="M386" s="291"/>
      <c r="N386" s="291"/>
      <c r="O386" s="291"/>
      <c r="P386" s="291"/>
      <c r="Q386" s="291"/>
      <c r="R386" s="291"/>
      <c r="S386" s="291"/>
      <c r="T386" s="291"/>
      <c r="U386" s="291">
        <f>U385</f>
        <v>0</v>
      </c>
      <c r="V386" s="291"/>
      <c r="W386" s="291"/>
      <c r="X386" s="291"/>
      <c r="Y386" s="291"/>
      <c r="Z386" s="291"/>
      <c r="AA386" s="291"/>
      <c r="AB386" s="291"/>
      <c r="AC386" s="291"/>
      <c r="AD386" s="291"/>
      <c r="AE386" s="291"/>
      <c r="AF386" s="291"/>
      <c r="AG386" s="291"/>
      <c r="AH386" s="291"/>
      <c r="AI386" s="291"/>
      <c r="AJ386" s="291"/>
      <c r="AK386" s="291"/>
      <c r="AL386" s="291"/>
      <c r="AM386" s="406">
        <v>0</v>
      </c>
      <c r="AN386" s="406">
        <v>0</v>
      </c>
      <c r="AO386" s="406">
        <v>0</v>
      </c>
      <c r="AP386" s="406">
        <v>0</v>
      </c>
      <c r="AQ386" s="406">
        <v>0</v>
      </c>
      <c r="AR386" s="406">
        <f t="shared" ref="AR386:AZ386" si="128">AR385</f>
        <v>0</v>
      </c>
      <c r="AS386" s="406">
        <f t="shared" si="128"/>
        <v>0</v>
      </c>
      <c r="AT386" s="406">
        <f t="shared" si="128"/>
        <v>0</v>
      </c>
      <c r="AU386" s="406">
        <f t="shared" si="128"/>
        <v>0</v>
      </c>
      <c r="AV386" s="406">
        <f t="shared" si="128"/>
        <v>0</v>
      </c>
      <c r="AW386" s="406">
        <f t="shared" si="128"/>
        <v>0</v>
      </c>
      <c r="AX386" s="406">
        <f t="shared" si="128"/>
        <v>0</v>
      </c>
      <c r="AY386" s="406">
        <f t="shared" si="128"/>
        <v>0</v>
      </c>
      <c r="AZ386" s="406">
        <f t="shared" si="128"/>
        <v>0</v>
      </c>
      <c r="BA386" s="293"/>
    </row>
    <row r="387" spans="1:53" ht="15" hidden="1" outlineLevel="1">
      <c r="B387" s="320"/>
      <c r="C387" s="287"/>
      <c r="D387" s="287"/>
      <c r="E387" s="287"/>
      <c r="F387" s="287"/>
      <c r="G387" s="287"/>
      <c r="H387" s="287"/>
      <c r="I387" s="287"/>
      <c r="J387" s="287"/>
      <c r="K387" s="287"/>
      <c r="L387" s="287"/>
      <c r="M387" s="287"/>
      <c r="N387" s="287"/>
      <c r="O387" s="287"/>
      <c r="P387" s="287"/>
      <c r="Q387" s="287"/>
      <c r="R387" s="287"/>
      <c r="S387" s="287"/>
      <c r="T387" s="287"/>
      <c r="U387" s="287"/>
      <c r="V387" s="287"/>
      <c r="W387" s="287"/>
      <c r="X387" s="287"/>
      <c r="Y387" s="287"/>
      <c r="Z387" s="287"/>
      <c r="AA387" s="287"/>
      <c r="AB387" s="287"/>
      <c r="AC387" s="287"/>
      <c r="AD387" s="287"/>
      <c r="AE387" s="287"/>
      <c r="AF387" s="287"/>
      <c r="AG387" s="287"/>
      <c r="AH387" s="287"/>
      <c r="AI387" s="287"/>
      <c r="AJ387" s="287"/>
      <c r="AK387" s="287"/>
      <c r="AL387" s="287"/>
      <c r="AM387" s="418"/>
      <c r="AN387" s="418"/>
      <c r="AO387" s="418"/>
      <c r="AP387" s="418"/>
      <c r="AQ387" s="418"/>
      <c r="AR387" s="418"/>
      <c r="AS387" s="418"/>
      <c r="AT387" s="418"/>
      <c r="AU387" s="418"/>
      <c r="AV387" s="418"/>
      <c r="AW387" s="418"/>
      <c r="AX387" s="418"/>
      <c r="AY387" s="418"/>
      <c r="AZ387" s="418"/>
      <c r="BA387" s="309"/>
    </row>
    <row r="388" spans="1:53" s="279" customFormat="1" ht="15" hidden="1" outlineLevel="1">
      <c r="A388" s="496">
        <v>30</v>
      </c>
      <c r="B388" s="320" t="s">
        <v>486</v>
      </c>
      <c r="C388" s="287" t="s">
        <v>25</v>
      </c>
      <c r="D388" s="291"/>
      <c r="E388" s="291"/>
      <c r="F388" s="291"/>
      <c r="G388" s="291"/>
      <c r="H388" s="291"/>
      <c r="I388" s="291"/>
      <c r="J388" s="291"/>
      <c r="K388" s="291"/>
      <c r="L388" s="291"/>
      <c r="M388" s="291"/>
      <c r="N388" s="291"/>
      <c r="O388" s="291"/>
      <c r="P388" s="291"/>
      <c r="Q388" s="291"/>
      <c r="R388" s="291"/>
      <c r="S388" s="291"/>
      <c r="T388" s="291"/>
      <c r="U388" s="291">
        <v>0</v>
      </c>
      <c r="V388" s="291"/>
      <c r="W388" s="291"/>
      <c r="X388" s="291"/>
      <c r="Y388" s="291"/>
      <c r="Z388" s="291"/>
      <c r="AA388" s="291"/>
      <c r="AB388" s="291"/>
      <c r="AC388" s="291"/>
      <c r="AD388" s="291"/>
      <c r="AE388" s="291"/>
      <c r="AF388" s="291"/>
      <c r="AG388" s="291"/>
      <c r="AH388" s="291"/>
      <c r="AI388" s="291"/>
      <c r="AJ388" s="291"/>
      <c r="AK388" s="291"/>
      <c r="AL388" s="291"/>
      <c r="AM388" s="405">
        <v>0</v>
      </c>
      <c r="AN388" s="405">
        <v>0</v>
      </c>
      <c r="AO388" s="405">
        <v>0</v>
      </c>
      <c r="AP388" s="405">
        <v>0</v>
      </c>
      <c r="AQ388" s="405">
        <v>0</v>
      </c>
      <c r="AR388" s="405"/>
      <c r="AS388" s="405"/>
      <c r="AT388" s="405"/>
      <c r="AU388" s="405"/>
      <c r="AV388" s="405"/>
      <c r="AW388" s="405"/>
      <c r="AX388" s="405"/>
      <c r="AY388" s="405"/>
      <c r="AZ388" s="405"/>
      <c r="BA388" s="292">
        <f>SUM(AM388:AZ388)</f>
        <v>0</v>
      </c>
    </row>
    <row r="389" spans="1:53" s="279" customFormat="1" ht="15" hidden="1" outlineLevel="1">
      <c r="A389" s="496"/>
      <c r="B389" s="320" t="s">
        <v>248</v>
      </c>
      <c r="C389" s="287" t="s">
        <v>163</v>
      </c>
      <c r="D389" s="291"/>
      <c r="E389" s="291"/>
      <c r="F389" s="291"/>
      <c r="G389" s="291"/>
      <c r="H389" s="291"/>
      <c r="I389" s="291"/>
      <c r="J389" s="291"/>
      <c r="K389" s="291"/>
      <c r="L389" s="291"/>
      <c r="M389" s="291"/>
      <c r="N389" s="291"/>
      <c r="O389" s="291"/>
      <c r="P389" s="291"/>
      <c r="Q389" s="291"/>
      <c r="R389" s="291"/>
      <c r="S389" s="291"/>
      <c r="T389" s="291"/>
      <c r="U389" s="291">
        <f>U388</f>
        <v>0</v>
      </c>
      <c r="V389" s="291"/>
      <c r="W389" s="291"/>
      <c r="X389" s="291"/>
      <c r="Y389" s="291"/>
      <c r="Z389" s="291"/>
      <c r="AA389" s="291"/>
      <c r="AB389" s="291"/>
      <c r="AC389" s="291"/>
      <c r="AD389" s="291"/>
      <c r="AE389" s="291"/>
      <c r="AF389" s="291"/>
      <c r="AG389" s="291"/>
      <c r="AH389" s="291"/>
      <c r="AI389" s="291"/>
      <c r="AJ389" s="291"/>
      <c r="AK389" s="291"/>
      <c r="AL389" s="291"/>
      <c r="AM389" s="406">
        <v>0</v>
      </c>
      <c r="AN389" s="406">
        <v>0</v>
      </c>
      <c r="AO389" s="406">
        <v>0</v>
      </c>
      <c r="AP389" s="406">
        <v>0</v>
      </c>
      <c r="AQ389" s="406">
        <v>0</v>
      </c>
      <c r="AR389" s="406">
        <f t="shared" ref="AR389:AZ389" si="129">AR388</f>
        <v>0</v>
      </c>
      <c r="AS389" s="406">
        <f t="shared" si="129"/>
        <v>0</v>
      </c>
      <c r="AT389" s="406">
        <f t="shared" si="129"/>
        <v>0</v>
      </c>
      <c r="AU389" s="406">
        <f t="shared" si="129"/>
        <v>0</v>
      </c>
      <c r="AV389" s="406">
        <f t="shared" si="129"/>
        <v>0</v>
      </c>
      <c r="AW389" s="406">
        <f t="shared" si="129"/>
        <v>0</v>
      </c>
      <c r="AX389" s="406">
        <f t="shared" si="129"/>
        <v>0</v>
      </c>
      <c r="AY389" s="406">
        <f t="shared" si="129"/>
        <v>0</v>
      </c>
      <c r="AZ389" s="406">
        <f t="shared" si="129"/>
        <v>0</v>
      </c>
      <c r="BA389" s="293"/>
    </row>
    <row r="390" spans="1:53" s="279" customFormat="1" ht="15" hidden="1" outlineLevel="1">
      <c r="A390" s="496"/>
      <c r="B390" s="320"/>
      <c r="C390" s="287"/>
      <c r="D390" s="287"/>
      <c r="E390" s="287"/>
      <c r="F390" s="287"/>
      <c r="G390" s="287"/>
      <c r="H390" s="287"/>
      <c r="I390" s="287"/>
      <c r="J390" s="287"/>
      <c r="K390" s="287"/>
      <c r="L390" s="287"/>
      <c r="M390" s="287"/>
      <c r="N390" s="287"/>
      <c r="O390" s="287"/>
      <c r="P390" s="287"/>
      <c r="Q390" s="287"/>
      <c r="R390" s="287"/>
      <c r="S390" s="287"/>
      <c r="T390" s="287"/>
      <c r="U390" s="287"/>
      <c r="V390" s="287"/>
      <c r="W390" s="287"/>
      <c r="X390" s="287"/>
      <c r="Y390" s="287"/>
      <c r="Z390" s="287"/>
      <c r="AA390" s="287"/>
      <c r="AB390" s="287"/>
      <c r="AC390" s="287"/>
      <c r="AD390" s="287"/>
      <c r="AE390" s="287"/>
      <c r="AF390" s="287"/>
      <c r="AG390" s="287"/>
      <c r="AH390" s="287"/>
      <c r="AI390" s="287"/>
      <c r="AJ390" s="287"/>
      <c r="AK390" s="287"/>
      <c r="AL390" s="287"/>
      <c r="AM390" s="407"/>
      <c r="AN390" s="407"/>
      <c r="AO390" s="407"/>
      <c r="AP390" s="407"/>
      <c r="AQ390" s="407"/>
      <c r="AR390" s="407"/>
      <c r="AS390" s="407"/>
      <c r="AT390" s="407"/>
      <c r="AU390" s="407"/>
      <c r="AV390" s="407"/>
      <c r="AW390" s="407"/>
      <c r="AX390" s="407"/>
      <c r="AY390" s="407"/>
      <c r="AZ390" s="407"/>
      <c r="BA390" s="309"/>
    </row>
    <row r="391" spans="1:53" s="279" customFormat="1" ht="15.75" hidden="1" outlineLevel="1">
      <c r="A391" s="496"/>
      <c r="B391" s="284" t="s">
        <v>487</v>
      </c>
      <c r="C391" s="287"/>
      <c r="D391" s="287"/>
      <c r="E391" s="287"/>
      <c r="F391" s="287"/>
      <c r="G391" s="287"/>
      <c r="H391" s="287"/>
      <c r="I391" s="287"/>
      <c r="J391" s="287"/>
      <c r="K391" s="287"/>
      <c r="L391" s="287"/>
      <c r="M391" s="287"/>
      <c r="N391" s="287"/>
      <c r="O391" s="287"/>
      <c r="P391" s="287"/>
      <c r="Q391" s="287"/>
      <c r="R391" s="287"/>
      <c r="S391" s="287"/>
      <c r="T391" s="287"/>
      <c r="U391" s="287"/>
      <c r="V391" s="287"/>
      <c r="W391" s="287"/>
      <c r="X391" s="287"/>
      <c r="Y391" s="287"/>
      <c r="Z391" s="287"/>
      <c r="AA391" s="287"/>
      <c r="AB391" s="287"/>
      <c r="AC391" s="287"/>
      <c r="AD391" s="287"/>
      <c r="AE391" s="287"/>
      <c r="AF391" s="287"/>
      <c r="AG391" s="287"/>
      <c r="AH391" s="287"/>
      <c r="AI391" s="287"/>
      <c r="AJ391" s="287"/>
      <c r="AK391" s="287"/>
      <c r="AL391" s="287"/>
      <c r="AM391" s="407"/>
      <c r="AN391" s="407"/>
      <c r="AO391" s="407"/>
      <c r="AP391" s="407"/>
      <c r="AQ391" s="407"/>
      <c r="AR391" s="407"/>
      <c r="AS391" s="407"/>
      <c r="AT391" s="407"/>
      <c r="AU391" s="407"/>
      <c r="AV391" s="407"/>
      <c r="AW391" s="407"/>
      <c r="AX391" s="407"/>
      <c r="AY391" s="407"/>
      <c r="AZ391" s="407"/>
      <c r="BA391" s="309"/>
    </row>
    <row r="392" spans="1:53" s="279" customFormat="1" ht="15" hidden="1" outlineLevel="1">
      <c r="A392" s="496">
        <v>31</v>
      </c>
      <c r="B392" s="320" t="s">
        <v>488</v>
      </c>
      <c r="C392" s="287" t="s">
        <v>25</v>
      </c>
      <c r="D392" s="291"/>
      <c r="E392" s="291"/>
      <c r="F392" s="291"/>
      <c r="G392" s="291"/>
      <c r="H392" s="291"/>
      <c r="I392" s="291"/>
      <c r="J392" s="291"/>
      <c r="K392" s="291"/>
      <c r="L392" s="291"/>
      <c r="M392" s="291"/>
      <c r="N392" s="291"/>
      <c r="O392" s="291"/>
      <c r="P392" s="291"/>
      <c r="Q392" s="291"/>
      <c r="R392" s="291"/>
      <c r="S392" s="291"/>
      <c r="T392" s="291"/>
      <c r="U392" s="291">
        <v>0</v>
      </c>
      <c r="V392" s="291"/>
      <c r="W392" s="291"/>
      <c r="X392" s="291"/>
      <c r="Y392" s="291"/>
      <c r="Z392" s="291"/>
      <c r="AA392" s="291"/>
      <c r="AB392" s="291"/>
      <c r="AC392" s="291"/>
      <c r="AD392" s="291"/>
      <c r="AE392" s="291"/>
      <c r="AF392" s="291"/>
      <c r="AG392" s="291"/>
      <c r="AH392" s="291"/>
      <c r="AI392" s="291"/>
      <c r="AJ392" s="291"/>
      <c r="AK392" s="291"/>
      <c r="AL392" s="291"/>
      <c r="AM392" s="405">
        <v>0</v>
      </c>
      <c r="AN392" s="405">
        <v>0</v>
      </c>
      <c r="AO392" s="405">
        <v>0</v>
      </c>
      <c r="AP392" s="405">
        <v>0</v>
      </c>
      <c r="AQ392" s="405">
        <v>0</v>
      </c>
      <c r="AR392" s="405"/>
      <c r="AS392" s="405"/>
      <c r="AT392" s="405"/>
      <c r="AU392" s="405"/>
      <c r="AV392" s="405"/>
      <c r="AW392" s="405"/>
      <c r="AX392" s="405"/>
      <c r="AY392" s="405"/>
      <c r="AZ392" s="405"/>
      <c r="BA392" s="292">
        <f>SUM(AM392:AZ392)</f>
        <v>0</v>
      </c>
    </row>
    <row r="393" spans="1:53" s="279" customFormat="1" ht="15" hidden="1" outlineLevel="1">
      <c r="A393" s="496"/>
      <c r="B393" s="320" t="s">
        <v>248</v>
      </c>
      <c r="C393" s="287" t="s">
        <v>163</v>
      </c>
      <c r="D393" s="291"/>
      <c r="E393" s="291"/>
      <c r="F393" s="291"/>
      <c r="G393" s="291"/>
      <c r="H393" s="291"/>
      <c r="I393" s="291"/>
      <c r="J393" s="291"/>
      <c r="K393" s="291"/>
      <c r="L393" s="291"/>
      <c r="M393" s="291"/>
      <c r="N393" s="291"/>
      <c r="O393" s="291"/>
      <c r="P393" s="291"/>
      <c r="Q393" s="291"/>
      <c r="R393" s="291"/>
      <c r="S393" s="291"/>
      <c r="T393" s="291"/>
      <c r="U393" s="291">
        <f>U392</f>
        <v>0</v>
      </c>
      <c r="V393" s="291"/>
      <c r="W393" s="291"/>
      <c r="X393" s="291"/>
      <c r="Y393" s="291"/>
      <c r="Z393" s="291"/>
      <c r="AA393" s="291"/>
      <c r="AB393" s="291"/>
      <c r="AC393" s="291"/>
      <c r="AD393" s="291"/>
      <c r="AE393" s="291"/>
      <c r="AF393" s="291"/>
      <c r="AG393" s="291"/>
      <c r="AH393" s="291"/>
      <c r="AI393" s="291"/>
      <c r="AJ393" s="291"/>
      <c r="AK393" s="291"/>
      <c r="AL393" s="291"/>
      <c r="AM393" s="406">
        <v>0</v>
      </c>
      <c r="AN393" s="406">
        <v>0</v>
      </c>
      <c r="AO393" s="406">
        <v>0</v>
      </c>
      <c r="AP393" s="406">
        <v>0</v>
      </c>
      <c r="AQ393" s="406">
        <v>0</v>
      </c>
      <c r="AR393" s="406">
        <f t="shared" ref="AR393:AZ393" si="130">AR392</f>
        <v>0</v>
      </c>
      <c r="AS393" s="406">
        <f t="shared" si="130"/>
        <v>0</v>
      </c>
      <c r="AT393" s="406">
        <f t="shared" si="130"/>
        <v>0</v>
      </c>
      <c r="AU393" s="406">
        <f t="shared" si="130"/>
        <v>0</v>
      </c>
      <c r="AV393" s="406">
        <f t="shared" si="130"/>
        <v>0</v>
      </c>
      <c r="AW393" s="406">
        <f t="shared" si="130"/>
        <v>0</v>
      </c>
      <c r="AX393" s="406">
        <f t="shared" si="130"/>
        <v>0</v>
      </c>
      <c r="AY393" s="406">
        <f t="shared" si="130"/>
        <v>0</v>
      </c>
      <c r="AZ393" s="406">
        <f t="shared" si="130"/>
        <v>0</v>
      </c>
      <c r="BA393" s="293"/>
    </row>
    <row r="394" spans="1:53" s="279" customFormat="1" ht="15" hidden="1" outlineLevel="1">
      <c r="A394" s="496"/>
      <c r="B394" s="320"/>
      <c r="C394" s="287"/>
      <c r="D394" s="287"/>
      <c r="E394" s="287"/>
      <c r="F394" s="287"/>
      <c r="G394" s="287"/>
      <c r="H394" s="287"/>
      <c r="I394" s="287"/>
      <c r="J394" s="287"/>
      <c r="K394" s="287"/>
      <c r="L394" s="287"/>
      <c r="M394" s="287"/>
      <c r="N394" s="287"/>
      <c r="O394" s="287"/>
      <c r="P394" s="287"/>
      <c r="Q394" s="287"/>
      <c r="R394" s="287"/>
      <c r="S394" s="287"/>
      <c r="T394" s="287"/>
      <c r="U394" s="287"/>
      <c r="V394" s="287"/>
      <c r="W394" s="287"/>
      <c r="X394" s="287"/>
      <c r="Y394" s="287"/>
      <c r="Z394" s="287"/>
      <c r="AA394" s="287"/>
      <c r="AB394" s="287"/>
      <c r="AC394" s="287"/>
      <c r="AD394" s="287"/>
      <c r="AE394" s="287"/>
      <c r="AF394" s="287"/>
      <c r="AG394" s="287"/>
      <c r="AH394" s="287"/>
      <c r="AI394" s="287"/>
      <c r="AJ394" s="287"/>
      <c r="AK394" s="287"/>
      <c r="AL394" s="287"/>
      <c r="AM394" s="407"/>
      <c r="AN394" s="407"/>
      <c r="AO394" s="407"/>
      <c r="AP394" s="407"/>
      <c r="AQ394" s="407"/>
      <c r="AR394" s="407"/>
      <c r="AS394" s="407"/>
      <c r="AT394" s="407"/>
      <c r="AU394" s="407"/>
      <c r="AV394" s="407"/>
      <c r="AW394" s="407"/>
      <c r="AX394" s="407"/>
      <c r="AY394" s="407"/>
      <c r="AZ394" s="407"/>
      <c r="BA394" s="309"/>
    </row>
    <row r="395" spans="1:53" s="279" customFormat="1" ht="15" hidden="1" outlineLevel="1">
      <c r="A395" s="496">
        <v>32</v>
      </c>
      <c r="B395" s="320" t="s">
        <v>489</v>
      </c>
      <c r="C395" s="287" t="s">
        <v>25</v>
      </c>
      <c r="D395" s="291"/>
      <c r="E395" s="291"/>
      <c r="F395" s="291"/>
      <c r="G395" s="291"/>
      <c r="H395" s="291"/>
      <c r="I395" s="291"/>
      <c r="J395" s="291"/>
      <c r="K395" s="291"/>
      <c r="L395" s="291"/>
      <c r="M395" s="291"/>
      <c r="N395" s="291"/>
      <c r="O395" s="291"/>
      <c r="P395" s="291"/>
      <c r="Q395" s="291"/>
      <c r="R395" s="291"/>
      <c r="S395" s="291"/>
      <c r="T395" s="291"/>
      <c r="U395" s="291">
        <v>0</v>
      </c>
      <c r="V395" s="291"/>
      <c r="W395" s="291"/>
      <c r="X395" s="291"/>
      <c r="Y395" s="291"/>
      <c r="Z395" s="291"/>
      <c r="AA395" s="291"/>
      <c r="AB395" s="291"/>
      <c r="AC395" s="291"/>
      <c r="AD395" s="291"/>
      <c r="AE395" s="291"/>
      <c r="AF395" s="291"/>
      <c r="AG395" s="291"/>
      <c r="AH395" s="291"/>
      <c r="AI395" s="291"/>
      <c r="AJ395" s="291"/>
      <c r="AK395" s="291"/>
      <c r="AL395" s="291"/>
      <c r="AM395" s="405">
        <v>0</v>
      </c>
      <c r="AN395" s="405">
        <v>0</v>
      </c>
      <c r="AO395" s="405">
        <v>0</v>
      </c>
      <c r="AP395" s="405">
        <v>0</v>
      </c>
      <c r="AQ395" s="405">
        <v>0</v>
      </c>
      <c r="AR395" s="405"/>
      <c r="AS395" s="405"/>
      <c r="AT395" s="405"/>
      <c r="AU395" s="405"/>
      <c r="AV395" s="405"/>
      <c r="AW395" s="405"/>
      <c r="AX395" s="405"/>
      <c r="AY395" s="405"/>
      <c r="AZ395" s="405"/>
      <c r="BA395" s="292">
        <f>SUM(AM395:AZ395)</f>
        <v>0</v>
      </c>
    </row>
    <row r="396" spans="1:53" s="279" customFormat="1" ht="15" hidden="1" outlineLevel="1">
      <c r="A396" s="496"/>
      <c r="B396" s="320" t="s">
        <v>248</v>
      </c>
      <c r="C396" s="287" t="s">
        <v>163</v>
      </c>
      <c r="D396" s="291"/>
      <c r="E396" s="291"/>
      <c r="F396" s="291"/>
      <c r="G396" s="291"/>
      <c r="H396" s="291"/>
      <c r="I396" s="291"/>
      <c r="J396" s="291"/>
      <c r="K396" s="291"/>
      <c r="L396" s="291"/>
      <c r="M396" s="291"/>
      <c r="N396" s="291"/>
      <c r="O396" s="291"/>
      <c r="P396" s="291"/>
      <c r="Q396" s="291"/>
      <c r="R396" s="291"/>
      <c r="S396" s="291"/>
      <c r="T396" s="291"/>
      <c r="U396" s="291">
        <f>U395</f>
        <v>0</v>
      </c>
      <c r="V396" s="291"/>
      <c r="W396" s="291"/>
      <c r="X396" s="291"/>
      <c r="Y396" s="291"/>
      <c r="Z396" s="291"/>
      <c r="AA396" s="291"/>
      <c r="AB396" s="291"/>
      <c r="AC396" s="291"/>
      <c r="AD396" s="291"/>
      <c r="AE396" s="291"/>
      <c r="AF396" s="291"/>
      <c r="AG396" s="291"/>
      <c r="AH396" s="291"/>
      <c r="AI396" s="291"/>
      <c r="AJ396" s="291"/>
      <c r="AK396" s="291"/>
      <c r="AL396" s="291"/>
      <c r="AM396" s="406">
        <v>0</v>
      </c>
      <c r="AN396" s="406">
        <v>0</v>
      </c>
      <c r="AO396" s="406">
        <v>0</v>
      </c>
      <c r="AP396" s="406">
        <v>0</v>
      </c>
      <c r="AQ396" s="406">
        <v>0</v>
      </c>
      <c r="AR396" s="406">
        <f t="shared" ref="AR396:AZ396" si="131">AR395</f>
        <v>0</v>
      </c>
      <c r="AS396" s="406">
        <f t="shared" si="131"/>
        <v>0</v>
      </c>
      <c r="AT396" s="406">
        <f t="shared" si="131"/>
        <v>0</v>
      </c>
      <c r="AU396" s="406">
        <f t="shared" si="131"/>
        <v>0</v>
      </c>
      <c r="AV396" s="406">
        <f t="shared" si="131"/>
        <v>0</v>
      </c>
      <c r="AW396" s="406">
        <f t="shared" si="131"/>
        <v>0</v>
      </c>
      <c r="AX396" s="406">
        <f t="shared" si="131"/>
        <v>0</v>
      </c>
      <c r="AY396" s="406">
        <f t="shared" si="131"/>
        <v>0</v>
      </c>
      <c r="AZ396" s="406">
        <f t="shared" si="131"/>
        <v>0</v>
      </c>
      <c r="BA396" s="293"/>
    </row>
    <row r="397" spans="1:53" s="279" customFormat="1" ht="15" hidden="1" outlineLevel="1">
      <c r="A397" s="496"/>
      <c r="B397" s="320"/>
      <c r="C397" s="287"/>
      <c r="D397" s="287"/>
      <c r="E397" s="287"/>
      <c r="F397" s="287"/>
      <c r="G397" s="287"/>
      <c r="H397" s="287"/>
      <c r="I397" s="287"/>
      <c r="J397" s="287"/>
      <c r="K397" s="287"/>
      <c r="L397" s="287"/>
      <c r="M397" s="287"/>
      <c r="N397" s="287"/>
      <c r="O397" s="287"/>
      <c r="P397" s="287"/>
      <c r="Q397" s="287"/>
      <c r="R397" s="287"/>
      <c r="S397" s="287"/>
      <c r="T397" s="287"/>
      <c r="U397" s="287"/>
      <c r="V397" s="287"/>
      <c r="W397" s="287"/>
      <c r="X397" s="287"/>
      <c r="Y397" s="287"/>
      <c r="Z397" s="287"/>
      <c r="AA397" s="287"/>
      <c r="AB397" s="287"/>
      <c r="AC397" s="287"/>
      <c r="AD397" s="287"/>
      <c r="AE397" s="287"/>
      <c r="AF397" s="287"/>
      <c r="AG397" s="287"/>
      <c r="AH397" s="287"/>
      <c r="AI397" s="287"/>
      <c r="AJ397" s="287"/>
      <c r="AK397" s="287"/>
      <c r="AL397" s="287"/>
      <c r="AM397" s="407"/>
      <c r="AN397" s="407"/>
      <c r="AO397" s="407"/>
      <c r="AP397" s="407"/>
      <c r="AQ397" s="407"/>
      <c r="AR397" s="407"/>
      <c r="AS397" s="407"/>
      <c r="AT397" s="407"/>
      <c r="AU397" s="407"/>
      <c r="AV397" s="407"/>
      <c r="AW397" s="407"/>
      <c r="AX397" s="407"/>
      <c r="AY397" s="407"/>
      <c r="AZ397" s="407"/>
      <c r="BA397" s="309"/>
    </row>
    <row r="398" spans="1:53" s="279" customFormat="1" ht="15" hidden="1" outlineLevel="1">
      <c r="A398" s="496">
        <v>33</v>
      </c>
      <c r="B398" s="320" t="s">
        <v>490</v>
      </c>
      <c r="C398" s="287" t="s">
        <v>25</v>
      </c>
      <c r="D398" s="291"/>
      <c r="E398" s="291"/>
      <c r="F398" s="291"/>
      <c r="G398" s="291"/>
      <c r="H398" s="291"/>
      <c r="I398" s="291"/>
      <c r="J398" s="291"/>
      <c r="K398" s="291"/>
      <c r="L398" s="291"/>
      <c r="M398" s="291"/>
      <c r="N398" s="291"/>
      <c r="O398" s="291"/>
      <c r="P398" s="291"/>
      <c r="Q398" s="291"/>
      <c r="R398" s="291"/>
      <c r="S398" s="291"/>
      <c r="T398" s="291"/>
      <c r="U398" s="291">
        <v>12</v>
      </c>
      <c r="V398" s="291"/>
      <c r="W398" s="291"/>
      <c r="X398" s="291"/>
      <c r="Y398" s="291"/>
      <c r="Z398" s="291"/>
      <c r="AA398" s="291"/>
      <c r="AB398" s="291"/>
      <c r="AC398" s="291"/>
      <c r="AD398" s="291"/>
      <c r="AE398" s="291"/>
      <c r="AF398" s="291"/>
      <c r="AG398" s="291"/>
      <c r="AH398" s="291"/>
      <c r="AI398" s="291"/>
      <c r="AJ398" s="291"/>
      <c r="AK398" s="291"/>
      <c r="AL398" s="291"/>
      <c r="AM398" s="405">
        <v>0</v>
      </c>
      <c r="AN398" s="405">
        <v>0</v>
      </c>
      <c r="AO398" s="405">
        <v>0</v>
      </c>
      <c r="AP398" s="405">
        <v>0</v>
      </c>
      <c r="AQ398" s="405">
        <v>0</v>
      </c>
      <c r="AR398" s="405"/>
      <c r="AS398" s="405"/>
      <c r="AT398" s="405"/>
      <c r="AU398" s="405"/>
      <c r="AV398" s="405"/>
      <c r="AW398" s="405"/>
      <c r="AX398" s="405"/>
      <c r="AY398" s="405"/>
      <c r="AZ398" s="405"/>
      <c r="BA398" s="292">
        <f>SUM(AM398:AZ398)</f>
        <v>0</v>
      </c>
    </row>
    <row r="399" spans="1:53" s="279" customFormat="1" ht="15" hidden="1" outlineLevel="1">
      <c r="A399" s="496"/>
      <c r="B399" s="320" t="s">
        <v>248</v>
      </c>
      <c r="C399" s="287" t="s">
        <v>163</v>
      </c>
      <c r="D399" s="291"/>
      <c r="E399" s="291"/>
      <c r="F399" s="291"/>
      <c r="G399" s="291"/>
      <c r="H399" s="291"/>
      <c r="I399" s="291"/>
      <c r="J399" s="291"/>
      <c r="K399" s="291"/>
      <c r="L399" s="291"/>
      <c r="M399" s="291"/>
      <c r="N399" s="291"/>
      <c r="O399" s="291"/>
      <c r="P399" s="291"/>
      <c r="Q399" s="291"/>
      <c r="R399" s="291"/>
      <c r="S399" s="291"/>
      <c r="T399" s="291"/>
      <c r="U399" s="291">
        <f>U398</f>
        <v>12</v>
      </c>
      <c r="V399" s="291"/>
      <c r="W399" s="291"/>
      <c r="X399" s="291"/>
      <c r="Y399" s="291"/>
      <c r="Z399" s="291"/>
      <c r="AA399" s="291"/>
      <c r="AB399" s="291"/>
      <c r="AC399" s="291"/>
      <c r="AD399" s="291"/>
      <c r="AE399" s="291"/>
      <c r="AF399" s="291"/>
      <c r="AG399" s="291"/>
      <c r="AH399" s="291"/>
      <c r="AI399" s="291"/>
      <c r="AJ399" s="291"/>
      <c r="AK399" s="291"/>
      <c r="AL399" s="291"/>
      <c r="AM399" s="406">
        <v>0</v>
      </c>
      <c r="AN399" s="406">
        <v>0</v>
      </c>
      <c r="AO399" s="406">
        <v>0</v>
      </c>
      <c r="AP399" s="406">
        <v>0</v>
      </c>
      <c r="AQ399" s="406">
        <v>0</v>
      </c>
      <c r="AR399" s="406">
        <f t="shared" ref="AR399:AY399" si="132">AR398</f>
        <v>0</v>
      </c>
      <c r="AS399" s="406">
        <f t="shared" si="132"/>
        <v>0</v>
      </c>
      <c r="AT399" s="406">
        <f t="shared" si="132"/>
        <v>0</v>
      </c>
      <c r="AU399" s="406">
        <f t="shared" si="132"/>
        <v>0</v>
      </c>
      <c r="AV399" s="406">
        <f t="shared" si="132"/>
        <v>0</v>
      </c>
      <c r="AW399" s="406">
        <f t="shared" si="132"/>
        <v>0</v>
      </c>
      <c r="AX399" s="406">
        <f t="shared" si="132"/>
        <v>0</v>
      </c>
      <c r="AY399" s="406">
        <f t="shared" si="132"/>
        <v>0</v>
      </c>
      <c r="AZ399" s="406">
        <f>AZ398</f>
        <v>0</v>
      </c>
      <c r="BA399" s="293"/>
    </row>
    <row r="400" spans="1:53" ht="15" hidden="1" outlineLevel="1">
      <c r="B400" s="311"/>
      <c r="C400" s="321"/>
      <c r="D400" s="322"/>
      <c r="E400" s="322"/>
      <c r="F400" s="322"/>
      <c r="G400" s="322"/>
      <c r="H400" s="322"/>
      <c r="I400" s="322"/>
      <c r="J400" s="322"/>
      <c r="K400" s="322"/>
      <c r="L400" s="322"/>
      <c r="M400" s="322"/>
      <c r="N400" s="322"/>
      <c r="O400" s="322"/>
      <c r="P400" s="322"/>
      <c r="Q400" s="322"/>
      <c r="R400" s="322"/>
      <c r="S400" s="322"/>
      <c r="T400" s="322"/>
      <c r="U400" s="322"/>
      <c r="V400" s="322"/>
      <c r="W400" s="322"/>
      <c r="X400" s="322"/>
      <c r="Y400" s="322"/>
      <c r="Z400" s="322"/>
      <c r="AA400" s="322"/>
      <c r="AB400" s="322"/>
      <c r="AC400" s="322"/>
      <c r="AD400" s="322"/>
      <c r="AE400" s="322"/>
      <c r="AF400" s="287"/>
      <c r="AG400" s="287"/>
      <c r="AH400" s="287"/>
      <c r="AI400" s="287"/>
      <c r="AJ400" s="287"/>
      <c r="AK400" s="287"/>
      <c r="AL400" s="287"/>
      <c r="AM400" s="297"/>
      <c r="AN400" s="297"/>
      <c r="AO400" s="297"/>
      <c r="AP400" s="297"/>
      <c r="AQ400" s="297"/>
      <c r="AR400" s="297"/>
      <c r="AS400" s="297"/>
      <c r="AT400" s="297"/>
      <c r="AU400" s="297"/>
      <c r="AV400" s="297"/>
      <c r="AW400" s="297"/>
      <c r="AX400" s="297"/>
      <c r="AY400" s="297"/>
      <c r="AZ400" s="297"/>
      <c r="BA400" s="302"/>
    </row>
    <row r="401" spans="1:55" ht="15.75" collapsed="1">
      <c r="B401" s="323" t="s">
        <v>249</v>
      </c>
      <c r="C401" s="325"/>
      <c r="D401" s="325">
        <f>SUM(D296:D399)</f>
        <v>51712678.188382812</v>
      </c>
      <c r="E401" s="325">
        <f t="shared" ref="E401:T401" si="133">SUM(E296:E399)</f>
        <v>51592567.425485611</v>
      </c>
      <c r="F401" s="325">
        <f t="shared" si="133"/>
        <v>51519964.708794065</v>
      </c>
      <c r="G401" s="325">
        <f t="shared" si="133"/>
        <v>51042483.45511701</v>
      </c>
      <c r="H401" s="325">
        <f t="shared" si="133"/>
        <v>49372754.846500941</v>
      </c>
      <c r="I401" s="325">
        <f t="shared" si="133"/>
        <v>49002933.144964553</v>
      </c>
      <c r="J401" s="325">
        <f t="shared" si="133"/>
        <v>49002933.144964553</v>
      </c>
      <c r="K401" s="325">
        <f t="shared" si="133"/>
        <v>48860640.404827014</v>
      </c>
      <c r="L401" s="325">
        <f t="shared" si="133"/>
        <v>48118975.522277832</v>
      </c>
      <c r="M401" s="325">
        <f t="shared" si="133"/>
        <v>46070663.645976536</v>
      </c>
      <c r="N401" s="325">
        <f t="shared" si="133"/>
        <v>41225994.98129005</v>
      </c>
      <c r="O401" s="325">
        <f t="shared" si="133"/>
        <v>39869500.017891183</v>
      </c>
      <c r="P401" s="325">
        <f t="shared" si="133"/>
        <v>29298733.223252516</v>
      </c>
      <c r="Q401" s="325">
        <f t="shared" si="133"/>
        <v>29262373.3741653</v>
      </c>
      <c r="R401" s="325">
        <f t="shared" si="133"/>
        <v>29262373.3741653</v>
      </c>
      <c r="S401" s="325">
        <f t="shared" si="133"/>
        <v>23870293.591293234</v>
      </c>
      <c r="T401" s="325">
        <f t="shared" si="133"/>
        <v>1991290.208248853</v>
      </c>
      <c r="U401" s="325"/>
      <c r="V401" s="325">
        <f>SUM(V296:V399)</f>
        <v>11763.274461836363</v>
      </c>
      <c r="W401" s="325">
        <f t="shared" ref="W401:AL401" si="134">SUM(W296:W399)</f>
        <v>7942.2891129003638</v>
      </c>
      <c r="X401" s="325">
        <f t="shared" si="134"/>
        <v>7930.8152811223636</v>
      </c>
      <c r="Y401" s="325">
        <f t="shared" si="134"/>
        <v>7831.5602903303634</v>
      </c>
      <c r="Z401" s="325">
        <f t="shared" si="134"/>
        <v>7343.6861392873916</v>
      </c>
      <c r="AA401" s="325">
        <f t="shared" si="134"/>
        <v>7275.744165522</v>
      </c>
      <c r="AB401" s="325">
        <f t="shared" si="134"/>
        <v>7275.744165522</v>
      </c>
      <c r="AC401" s="325">
        <f t="shared" si="134"/>
        <v>7266.7957591879995</v>
      </c>
      <c r="AD401" s="325">
        <f t="shared" si="134"/>
        <v>7084.4468881629991</v>
      </c>
      <c r="AE401" s="325">
        <f t="shared" si="134"/>
        <v>6687.051475798</v>
      </c>
      <c r="AF401" s="325">
        <f t="shared" si="134"/>
        <v>5852.3272952939997</v>
      </c>
      <c r="AG401" s="325">
        <f t="shared" si="134"/>
        <v>5796.9638903939995</v>
      </c>
      <c r="AH401" s="325">
        <f t="shared" si="134"/>
        <v>4207.0433169199996</v>
      </c>
      <c r="AI401" s="325">
        <f t="shared" si="134"/>
        <v>4199.686069331</v>
      </c>
      <c r="AJ401" s="325">
        <f t="shared" si="134"/>
        <v>4199.686069331</v>
      </c>
      <c r="AK401" s="325">
        <f t="shared" si="134"/>
        <v>3552.9431674730004</v>
      </c>
      <c r="AL401" s="325">
        <f t="shared" si="134"/>
        <v>1045.7855370149998</v>
      </c>
      <c r="AM401" s="325">
        <f>IF(AM295="kWh",SUMPRODUCT(D296:D399,AM296:AM399))</f>
        <v>2334566.669799733</v>
      </c>
      <c r="AN401" s="325">
        <f>IF(AN295="kWh",SUMPRODUCT(D296:D399,AN296:AN399))</f>
        <v>4926610.3642888153</v>
      </c>
      <c r="AO401" s="325">
        <f>IF(AO295="kW",SUMPRODUCT(U296:U399,V296:V399,AO296:AO399),SUMPRODUCT(D296:D399,AO296:AO399))</f>
        <v>39438.753849571331</v>
      </c>
      <c r="AP401" s="325">
        <f>IF(AP295="kW",SUMPRODUCT(U296:U399,V296:V399,AP296:AP399),SUMPRODUCT(D296:D399,AP296:AP399))</f>
        <v>17349.731871078082</v>
      </c>
      <c r="AQ401" s="325">
        <f>IF(AQ295="kW",SUMPRODUCT(U296:U399,V296:V399,AQ296:AQ399),SUMPRODUCT(D296:D399,AQ296:AQ399))</f>
        <v>6004.217325896152</v>
      </c>
      <c r="AR401" s="325">
        <f>IF(AR295="kW",SUMPRODUCT(U296:U399,V296:V399,AR296:AR399),SUMPRODUCT(D296:D399,AR296:AR399))</f>
        <v>0</v>
      </c>
      <c r="AS401" s="325">
        <f>IF(AS295="kW",SUMPRODUCT(U296:U399,V296:V399,AS296:AS399),SUMPRODUCT(D296:D399,AS296:AS399))</f>
        <v>0</v>
      </c>
      <c r="AT401" s="325">
        <f>IF(AT295="kW",SUMPRODUCT(U296:U399,V296:V399,AT296:AT399),SUMPRODUCT(D296:D399,AT296:AT399))</f>
        <v>0</v>
      </c>
      <c r="AU401" s="325">
        <f>IF(AU295="kW",SUMPRODUCT(U296:U399,V296:V399,AU296:AU399),SUMPRODUCT(D296:D399,AU296:AU399))</f>
        <v>0</v>
      </c>
      <c r="AV401" s="325">
        <f>IF(AV295="kW",SUMPRODUCT(U296:U399,V296:V399,AV296:AV399),SUMPRODUCT(D296:D399,AV296:AV399))</f>
        <v>0</v>
      </c>
      <c r="AW401" s="325">
        <f>IF(AW295="kW",SUMPRODUCT(U296:U399,V296:V399,AW296:AW399),SUMPRODUCT(D296:D399,AW296:AW399))</f>
        <v>0</v>
      </c>
      <c r="AX401" s="325">
        <f>IF(AX295="kW",SUMPRODUCT(U296:U399,V296:V399,AX296:AX399),SUMPRODUCT(D296:D399,AX296:AX399))</f>
        <v>0</v>
      </c>
      <c r="AY401" s="325">
        <f>IF(AY295="kW",SUMPRODUCT(U296:U399,V296:V399,AY296:AY399),SUMPRODUCT(D296:D399,AY296:AY399))</f>
        <v>0</v>
      </c>
      <c r="AZ401" s="325">
        <f>IF(AZ295="kW",SUMPRODUCT(U296:U399,V296:V399,AZ296:AZ399),SUMPRODUCT(D296:D399,AZ296:AZ399))</f>
        <v>0</v>
      </c>
      <c r="BA401" s="326"/>
    </row>
    <row r="402" spans="1:55" ht="15.75">
      <c r="B402" s="386" t="s">
        <v>250</v>
      </c>
      <c r="C402" s="387"/>
      <c r="D402" s="387"/>
      <c r="E402" s="387"/>
      <c r="F402" s="387"/>
      <c r="G402" s="387"/>
      <c r="H402" s="387"/>
      <c r="I402" s="387"/>
      <c r="J402" s="387"/>
      <c r="K402" s="387"/>
      <c r="L402" s="387"/>
      <c r="M402" s="387"/>
      <c r="N402" s="387"/>
      <c r="O402" s="387"/>
      <c r="P402" s="387"/>
      <c r="Q402" s="387"/>
      <c r="R402" s="387"/>
      <c r="S402" s="387"/>
      <c r="T402" s="387"/>
      <c r="U402" s="387"/>
      <c r="V402" s="387"/>
      <c r="W402" s="387"/>
      <c r="X402" s="387"/>
      <c r="Y402" s="387"/>
      <c r="Z402" s="387"/>
      <c r="AA402" s="387"/>
      <c r="AB402" s="387"/>
      <c r="AC402" s="387"/>
      <c r="AD402" s="387"/>
      <c r="AE402" s="387"/>
      <c r="AF402" s="387"/>
      <c r="AG402" s="387"/>
      <c r="AH402" s="387"/>
      <c r="AI402" s="387"/>
      <c r="AJ402" s="387"/>
      <c r="AK402" s="387"/>
      <c r="AL402" s="387"/>
      <c r="AM402" s="324">
        <f>HLOOKUP(AM294,'2. LRAMVA Threshold'!$B$42:$Q$53,5,FALSE)</f>
        <v>0</v>
      </c>
      <c r="AN402" s="324">
        <f>HLOOKUP(AN294,'2. LRAMVA Threshold'!$B$42:$Q$53,5,FALSE)</f>
        <v>0</v>
      </c>
      <c r="AO402" s="324">
        <f>HLOOKUP(AO294,'2. LRAMVA Threshold'!$B$42:$Q$53,5,FALSE)</f>
        <v>0</v>
      </c>
      <c r="AP402" s="324">
        <f>HLOOKUP(AP294,'2. LRAMVA Threshold'!$B$42:$Q$53,5,FALSE)</f>
        <v>0</v>
      </c>
      <c r="AQ402" s="324">
        <f>HLOOKUP(AQ294,'2. LRAMVA Threshold'!$B$42:$Q$53,5,FALSE)</f>
        <v>0</v>
      </c>
      <c r="AR402" s="324">
        <f>HLOOKUP(AR294,'2. LRAMVA Threshold'!$B$42:$Q$53,5,FALSE)</f>
        <v>0</v>
      </c>
      <c r="AS402" s="324">
        <f>HLOOKUP(AS294,'2. LRAMVA Threshold'!$B$42:$Q$53,5,FALSE)</f>
        <v>0</v>
      </c>
      <c r="AT402" s="324">
        <f>HLOOKUP(AT294,'2. LRAMVA Threshold'!$B$42:$Q$53,5,FALSE)</f>
        <v>0</v>
      </c>
      <c r="AU402" s="324">
        <f>HLOOKUP(AU294,'2. LRAMVA Threshold'!$B$42:$Q$53,5,FALSE)</f>
        <v>0</v>
      </c>
      <c r="AV402" s="324">
        <f>HLOOKUP(AV294,'2. LRAMVA Threshold'!$B$42:$Q$53,5,FALSE)</f>
        <v>0</v>
      </c>
      <c r="AW402" s="324">
        <f>HLOOKUP(AW294,'2. LRAMVA Threshold'!$B$42:$Q$53,5,FALSE)</f>
        <v>0</v>
      </c>
      <c r="AX402" s="324">
        <f>HLOOKUP(AX294,'2. LRAMVA Threshold'!$B$42:$Q$53,5,FALSE)</f>
        <v>0</v>
      </c>
      <c r="AY402" s="324">
        <f>HLOOKUP(AY294,'2. LRAMVA Threshold'!$B$42:$Q$53,5,FALSE)</f>
        <v>0</v>
      </c>
      <c r="AZ402" s="324">
        <f>HLOOKUP(AZ294,'2. LRAMVA Threshold'!$B$42:$Q$53,5,FALSE)</f>
        <v>0</v>
      </c>
      <c r="BA402" s="388"/>
    </row>
    <row r="403" spans="1:55" ht="15">
      <c r="B403" s="389"/>
      <c r="C403" s="390"/>
      <c r="D403" s="391"/>
      <c r="E403" s="391"/>
      <c r="F403" s="391"/>
      <c r="G403" s="391"/>
      <c r="H403" s="391"/>
      <c r="I403" s="391"/>
      <c r="J403" s="391"/>
      <c r="K403" s="391"/>
      <c r="L403" s="391"/>
      <c r="M403" s="391"/>
      <c r="N403" s="391"/>
      <c r="O403" s="391"/>
      <c r="P403" s="391"/>
      <c r="Q403" s="391"/>
      <c r="R403" s="391"/>
      <c r="S403" s="391"/>
      <c r="T403" s="391"/>
      <c r="U403" s="391"/>
      <c r="V403" s="392"/>
      <c r="W403" s="391"/>
      <c r="X403" s="391"/>
      <c r="Y403" s="391"/>
      <c r="Z403" s="393"/>
      <c r="AA403" s="393"/>
      <c r="AB403" s="393"/>
      <c r="AC403" s="393"/>
      <c r="AD403" s="391"/>
      <c r="AE403" s="391"/>
      <c r="AF403" s="391"/>
      <c r="AG403" s="391"/>
      <c r="AH403" s="391"/>
      <c r="AI403" s="391"/>
      <c r="AJ403" s="391"/>
      <c r="AK403" s="391"/>
      <c r="AL403" s="391"/>
      <c r="AM403" s="394"/>
      <c r="AN403" s="394"/>
      <c r="AO403" s="394"/>
      <c r="AP403" s="394"/>
      <c r="AQ403" s="394"/>
      <c r="AR403" s="394"/>
      <c r="AS403" s="394"/>
      <c r="AT403" s="394"/>
      <c r="AU403" s="394"/>
      <c r="AV403" s="394"/>
      <c r="AW403" s="394"/>
      <c r="AX403" s="394"/>
      <c r="AY403" s="394"/>
      <c r="AZ403" s="394"/>
      <c r="BA403" s="395"/>
    </row>
    <row r="404" spans="1:55" ht="15">
      <c r="B404" s="320" t="s">
        <v>166</v>
      </c>
      <c r="C404" s="334"/>
      <c r="D404" s="334"/>
      <c r="E404" s="371"/>
      <c r="F404" s="371"/>
      <c r="G404" s="371"/>
      <c r="H404" s="371"/>
      <c r="I404" s="371"/>
      <c r="J404" s="371"/>
      <c r="K404" s="371"/>
      <c r="L404" s="371"/>
      <c r="M404" s="371"/>
      <c r="N404" s="371"/>
      <c r="O404" s="371"/>
      <c r="P404" s="371"/>
      <c r="Q404" s="371"/>
      <c r="R404" s="371"/>
      <c r="S404" s="371"/>
      <c r="T404" s="371"/>
      <c r="U404" s="371"/>
      <c r="V404" s="287"/>
      <c r="W404" s="336"/>
      <c r="X404" s="336"/>
      <c r="Y404" s="336"/>
      <c r="Z404" s="335"/>
      <c r="AA404" s="335"/>
      <c r="AB404" s="335"/>
      <c r="AC404" s="335"/>
      <c r="AD404" s="336"/>
      <c r="AE404" s="336"/>
      <c r="AF404" s="336"/>
      <c r="AG404" s="336"/>
      <c r="AH404" s="336"/>
      <c r="AI404" s="336"/>
      <c r="AJ404" s="336"/>
      <c r="AK404" s="336"/>
      <c r="AL404" s="336"/>
      <c r="AM404" s="802">
        <f>HLOOKUP(AM$20,'3.  Distribution Rates'!$C$122:$P$133,5,FALSE)</f>
        <v>0</v>
      </c>
      <c r="AN404" s="802">
        <f>HLOOKUP(AN$20,'3.  Distribution Rates'!$C$122:$P$133,5,FALSE)</f>
        <v>0</v>
      </c>
      <c r="AO404" s="337">
        <f>HLOOKUP(AO$20,'3.  Distribution Rates'!$C$122:$P$133,5,FALSE)</f>
        <v>0</v>
      </c>
      <c r="AP404" s="337">
        <f>HLOOKUP(AP$20,'3.  Distribution Rates'!$C$122:$P$133,5,FALSE)</f>
        <v>0</v>
      </c>
      <c r="AQ404" s="337">
        <f>HLOOKUP(AQ$20,'3.  Distribution Rates'!$C$122:$P$133,5,FALSE)</f>
        <v>0</v>
      </c>
      <c r="AR404" s="337">
        <f>HLOOKUP(AR$20,'3.  Distribution Rates'!$C$122:$P$133,5,FALSE)</f>
        <v>0</v>
      </c>
      <c r="AS404" s="337">
        <f>HLOOKUP(AS$20,'3.  Distribution Rates'!$C$122:$P$133,5,FALSE)</f>
        <v>0</v>
      </c>
      <c r="AT404" s="337">
        <f>HLOOKUP(AT$20,'3.  Distribution Rates'!$C$122:$P$133,5,FALSE)</f>
        <v>0</v>
      </c>
      <c r="AU404" s="337">
        <f>HLOOKUP(AU$20,'3.  Distribution Rates'!$C$122:$P$133,5,FALSE)</f>
        <v>0</v>
      </c>
      <c r="AV404" s="337">
        <f>HLOOKUP(AV$20,'3.  Distribution Rates'!$C$122:$P$133,5,FALSE)</f>
        <v>0</v>
      </c>
      <c r="AW404" s="337">
        <f>HLOOKUP(AW$20,'3.  Distribution Rates'!$C$122:$P$133,5,FALSE)</f>
        <v>0</v>
      </c>
      <c r="AX404" s="337">
        <f>HLOOKUP(AX$20,'3.  Distribution Rates'!$C$122:$P$133,5,FALSE)</f>
        <v>0</v>
      </c>
      <c r="AY404" s="337">
        <f>HLOOKUP(AY$20,'3.  Distribution Rates'!$C$122:$P$133,5,FALSE)</f>
        <v>0</v>
      </c>
      <c r="AZ404" s="337">
        <f>HLOOKUP(AZ$20,'3.  Distribution Rates'!$C$122:$P$133,5,FALSE)</f>
        <v>0</v>
      </c>
      <c r="BA404" s="396"/>
    </row>
    <row r="405" spans="1:55" ht="15">
      <c r="B405" s="320" t="s">
        <v>156</v>
      </c>
      <c r="C405" s="341"/>
      <c r="D405" s="305"/>
      <c r="E405" s="275"/>
      <c r="F405" s="275"/>
      <c r="G405" s="275"/>
      <c r="H405" s="275"/>
      <c r="I405" s="275"/>
      <c r="J405" s="275"/>
      <c r="K405" s="275"/>
      <c r="L405" s="275"/>
      <c r="M405" s="275"/>
      <c r="N405" s="275"/>
      <c r="O405" s="275"/>
      <c r="P405" s="275"/>
      <c r="Q405" s="275"/>
      <c r="R405" s="275"/>
      <c r="S405" s="275"/>
      <c r="T405" s="275"/>
      <c r="U405" s="275"/>
      <c r="V405" s="287"/>
      <c r="W405" s="275"/>
      <c r="X405" s="275"/>
      <c r="Y405" s="275"/>
      <c r="Z405" s="305"/>
      <c r="AA405" s="305"/>
      <c r="AB405" s="305"/>
      <c r="AC405" s="305"/>
      <c r="AD405" s="275"/>
      <c r="AE405" s="275"/>
      <c r="AF405" s="275"/>
      <c r="AG405" s="275"/>
      <c r="AH405" s="275"/>
      <c r="AI405" s="275"/>
      <c r="AJ405" s="275"/>
      <c r="AK405" s="275"/>
      <c r="AL405" s="275"/>
      <c r="AM405" s="373">
        <f t="shared" ref="AM405" si="135">AM136*AM404</f>
        <v>0</v>
      </c>
      <c r="AN405" s="373">
        <f t="shared" ref="AN405:AZ405" si="136">AN136*AN404</f>
        <v>0</v>
      </c>
      <c r="AO405" s="373">
        <f t="shared" si="136"/>
        <v>0</v>
      </c>
      <c r="AP405" s="373">
        <f t="shared" si="136"/>
        <v>0</v>
      </c>
      <c r="AQ405" s="373">
        <f t="shared" si="136"/>
        <v>0</v>
      </c>
      <c r="AR405" s="373">
        <f t="shared" si="136"/>
        <v>0</v>
      </c>
      <c r="AS405" s="373">
        <f t="shared" si="136"/>
        <v>0</v>
      </c>
      <c r="AT405" s="373">
        <f t="shared" si="136"/>
        <v>0</v>
      </c>
      <c r="AU405" s="373">
        <f t="shared" si="136"/>
        <v>0</v>
      </c>
      <c r="AV405" s="373">
        <f t="shared" si="136"/>
        <v>0</v>
      </c>
      <c r="AW405" s="373">
        <f t="shared" si="136"/>
        <v>0</v>
      </c>
      <c r="AX405" s="373">
        <f t="shared" si="136"/>
        <v>0</v>
      </c>
      <c r="AY405" s="373">
        <f t="shared" si="136"/>
        <v>0</v>
      </c>
      <c r="AZ405" s="373">
        <f t="shared" si="136"/>
        <v>0</v>
      </c>
      <c r="BA405" s="613">
        <f>SUM(AM405:AZ405)</f>
        <v>0</v>
      </c>
      <c r="BC405" s="279"/>
    </row>
    <row r="406" spans="1:55" ht="15">
      <c r="B406" s="320" t="s">
        <v>157</v>
      </c>
      <c r="C406" s="341"/>
      <c r="D406" s="305"/>
      <c r="E406" s="275"/>
      <c r="F406" s="275"/>
      <c r="G406" s="275"/>
      <c r="H406" s="275"/>
      <c r="I406" s="275"/>
      <c r="J406" s="275"/>
      <c r="K406" s="275"/>
      <c r="L406" s="275"/>
      <c r="M406" s="275"/>
      <c r="N406" s="275"/>
      <c r="O406" s="275"/>
      <c r="P406" s="275"/>
      <c r="Q406" s="275"/>
      <c r="R406" s="275"/>
      <c r="S406" s="275"/>
      <c r="T406" s="275"/>
      <c r="U406" s="275"/>
      <c r="V406" s="287"/>
      <c r="W406" s="275"/>
      <c r="X406" s="275"/>
      <c r="Y406" s="275"/>
      <c r="Z406" s="305"/>
      <c r="AA406" s="305"/>
      <c r="AB406" s="305"/>
      <c r="AC406" s="305"/>
      <c r="AD406" s="275"/>
      <c r="AE406" s="275"/>
      <c r="AF406" s="275"/>
      <c r="AG406" s="275"/>
      <c r="AH406" s="275"/>
      <c r="AI406" s="275"/>
      <c r="AJ406" s="275"/>
      <c r="AK406" s="275"/>
      <c r="AL406" s="275"/>
      <c r="AM406" s="373">
        <f t="shared" ref="AM406" si="137">AM275*AM404</f>
        <v>0</v>
      </c>
      <c r="AN406" s="373">
        <f t="shared" ref="AN406:AZ406" si="138">AN275*AN404</f>
        <v>0</v>
      </c>
      <c r="AO406" s="373">
        <f t="shared" si="138"/>
        <v>0</v>
      </c>
      <c r="AP406" s="373">
        <f t="shared" si="138"/>
        <v>0</v>
      </c>
      <c r="AQ406" s="373">
        <f t="shared" si="138"/>
        <v>0</v>
      </c>
      <c r="AR406" s="373">
        <f t="shared" si="138"/>
        <v>0</v>
      </c>
      <c r="AS406" s="373">
        <f t="shared" si="138"/>
        <v>0</v>
      </c>
      <c r="AT406" s="373">
        <f t="shared" si="138"/>
        <v>0</v>
      </c>
      <c r="AU406" s="373">
        <f t="shared" si="138"/>
        <v>0</v>
      </c>
      <c r="AV406" s="373">
        <f t="shared" si="138"/>
        <v>0</v>
      </c>
      <c r="AW406" s="373">
        <f t="shared" si="138"/>
        <v>0</v>
      </c>
      <c r="AX406" s="373">
        <f t="shared" si="138"/>
        <v>0</v>
      </c>
      <c r="AY406" s="373">
        <f t="shared" si="138"/>
        <v>0</v>
      </c>
      <c r="AZ406" s="373">
        <f t="shared" si="138"/>
        <v>0</v>
      </c>
      <c r="BA406" s="613">
        <f>SUM(AM406:AZ406)</f>
        <v>0</v>
      </c>
    </row>
    <row r="407" spans="1:55" ht="15">
      <c r="B407" s="320" t="s">
        <v>158</v>
      </c>
      <c r="C407" s="341"/>
      <c r="D407" s="305"/>
      <c r="E407" s="275"/>
      <c r="F407" s="275"/>
      <c r="G407" s="275"/>
      <c r="H407" s="275"/>
      <c r="I407" s="275"/>
      <c r="J407" s="275"/>
      <c r="K407" s="275"/>
      <c r="L407" s="275"/>
      <c r="M407" s="275"/>
      <c r="N407" s="275"/>
      <c r="O407" s="275"/>
      <c r="P407" s="275"/>
      <c r="Q407" s="275"/>
      <c r="R407" s="275"/>
      <c r="S407" s="275"/>
      <c r="T407" s="275"/>
      <c r="U407" s="275"/>
      <c r="V407" s="287"/>
      <c r="W407" s="275"/>
      <c r="X407" s="275"/>
      <c r="Y407" s="275"/>
      <c r="Z407" s="305"/>
      <c r="AA407" s="305"/>
      <c r="AB407" s="305"/>
      <c r="AC407" s="305"/>
      <c r="AD407" s="275"/>
      <c r="AE407" s="275"/>
      <c r="AF407" s="275"/>
      <c r="AG407" s="275"/>
      <c r="AH407" s="275"/>
      <c r="AI407" s="275"/>
      <c r="AJ407" s="275"/>
      <c r="AK407" s="275"/>
      <c r="AL407" s="275"/>
      <c r="AM407" s="373">
        <f>AM401*AM404</f>
        <v>0</v>
      </c>
      <c r="AN407" s="373">
        <f t="shared" ref="AN407:AZ407" si="139">AN401*AN404</f>
        <v>0</v>
      </c>
      <c r="AO407" s="373">
        <f t="shared" si="139"/>
        <v>0</v>
      </c>
      <c r="AP407" s="373">
        <f t="shared" si="139"/>
        <v>0</v>
      </c>
      <c r="AQ407" s="373">
        <f t="shared" si="139"/>
        <v>0</v>
      </c>
      <c r="AR407" s="373">
        <f t="shared" si="139"/>
        <v>0</v>
      </c>
      <c r="AS407" s="373">
        <f t="shared" si="139"/>
        <v>0</v>
      </c>
      <c r="AT407" s="373">
        <f t="shared" si="139"/>
        <v>0</v>
      </c>
      <c r="AU407" s="373">
        <f t="shared" si="139"/>
        <v>0</v>
      </c>
      <c r="AV407" s="373">
        <f t="shared" si="139"/>
        <v>0</v>
      </c>
      <c r="AW407" s="373">
        <f t="shared" si="139"/>
        <v>0</v>
      </c>
      <c r="AX407" s="373">
        <f t="shared" si="139"/>
        <v>0</v>
      </c>
      <c r="AY407" s="373">
        <f t="shared" si="139"/>
        <v>0</v>
      </c>
      <c r="AZ407" s="373">
        <f t="shared" si="139"/>
        <v>0</v>
      </c>
      <c r="BA407" s="613">
        <f>SUM(AM407:AZ407)</f>
        <v>0</v>
      </c>
    </row>
    <row r="408" spans="1:55" s="375" customFormat="1" ht="15.75">
      <c r="A408" s="498"/>
      <c r="B408" s="345" t="s">
        <v>256</v>
      </c>
      <c r="C408" s="341"/>
      <c r="D408" s="332"/>
      <c r="E408" s="330"/>
      <c r="F408" s="330"/>
      <c r="G408" s="330"/>
      <c r="H408" s="330"/>
      <c r="I408" s="330"/>
      <c r="J408" s="330"/>
      <c r="K408" s="330"/>
      <c r="L408" s="330"/>
      <c r="M408" s="330"/>
      <c r="N408" s="330"/>
      <c r="O408" s="330"/>
      <c r="P408" s="330"/>
      <c r="Q408" s="330"/>
      <c r="R408" s="330"/>
      <c r="S408" s="330"/>
      <c r="T408" s="330"/>
      <c r="U408" s="330"/>
      <c r="V408" s="296"/>
      <c r="W408" s="330"/>
      <c r="X408" s="330"/>
      <c r="Y408" s="330"/>
      <c r="Z408" s="332"/>
      <c r="AA408" s="332"/>
      <c r="AB408" s="332"/>
      <c r="AC408" s="332"/>
      <c r="AD408" s="330"/>
      <c r="AE408" s="330"/>
      <c r="AF408" s="330"/>
      <c r="AG408" s="330"/>
      <c r="AH408" s="330"/>
      <c r="AI408" s="330"/>
      <c r="AJ408" s="330"/>
      <c r="AK408" s="330"/>
      <c r="AL408" s="330"/>
      <c r="AM408" s="342">
        <f>SUM(AM405:AM407)</f>
        <v>0</v>
      </c>
      <c r="AN408" s="342">
        <f>SUM(AN405:AN407)</f>
        <v>0</v>
      </c>
      <c r="AO408" s="342">
        <f t="shared" ref="AO408:AS408" si="140">SUM(AO405:AO407)</f>
        <v>0</v>
      </c>
      <c r="AP408" s="342">
        <f t="shared" si="140"/>
        <v>0</v>
      </c>
      <c r="AQ408" s="342">
        <f t="shared" si="140"/>
        <v>0</v>
      </c>
      <c r="AR408" s="342">
        <f t="shared" si="140"/>
        <v>0</v>
      </c>
      <c r="AS408" s="342">
        <f t="shared" si="140"/>
        <v>0</v>
      </c>
      <c r="AT408" s="342">
        <f t="shared" ref="AT408:AZ408" si="141">SUM(AT405:AT407)</f>
        <v>0</v>
      </c>
      <c r="AU408" s="342">
        <f t="shared" si="141"/>
        <v>0</v>
      </c>
      <c r="AV408" s="342">
        <f t="shared" si="141"/>
        <v>0</v>
      </c>
      <c r="AW408" s="342">
        <f t="shared" si="141"/>
        <v>0</v>
      </c>
      <c r="AX408" s="342">
        <f t="shared" si="141"/>
        <v>0</v>
      </c>
      <c r="AY408" s="342">
        <f t="shared" si="141"/>
        <v>0</v>
      </c>
      <c r="AZ408" s="342">
        <f t="shared" si="141"/>
        <v>0</v>
      </c>
      <c r="BA408" s="402">
        <f>SUM(BA405:BA407)</f>
        <v>0</v>
      </c>
    </row>
    <row r="409" spans="1:55" s="375" customFormat="1" ht="15.75">
      <c r="A409" s="498"/>
      <c r="B409" s="345" t="s">
        <v>251</v>
      </c>
      <c r="C409" s="341"/>
      <c r="D409" s="346"/>
      <c r="E409" s="330"/>
      <c r="F409" s="330"/>
      <c r="G409" s="330"/>
      <c r="H409" s="330"/>
      <c r="I409" s="330"/>
      <c r="J409" s="330"/>
      <c r="K409" s="330"/>
      <c r="L409" s="330"/>
      <c r="M409" s="330"/>
      <c r="N409" s="330"/>
      <c r="O409" s="330"/>
      <c r="P409" s="330"/>
      <c r="Q409" s="330"/>
      <c r="R409" s="330"/>
      <c r="S409" s="330"/>
      <c r="T409" s="330"/>
      <c r="U409" s="330"/>
      <c r="V409" s="296"/>
      <c r="W409" s="330"/>
      <c r="X409" s="330"/>
      <c r="Y409" s="330"/>
      <c r="Z409" s="332"/>
      <c r="AA409" s="332"/>
      <c r="AB409" s="332"/>
      <c r="AC409" s="332"/>
      <c r="AD409" s="330"/>
      <c r="AE409" s="330"/>
      <c r="AF409" s="330"/>
      <c r="AG409" s="330"/>
      <c r="AH409" s="330"/>
      <c r="AI409" s="330"/>
      <c r="AJ409" s="330"/>
      <c r="AK409" s="330"/>
      <c r="AL409" s="330"/>
      <c r="AM409" s="343">
        <f t="shared" ref="AM409:AS409" si="142">AM402*AM404</f>
        <v>0</v>
      </c>
      <c r="AN409" s="343">
        <f t="shared" si="142"/>
        <v>0</v>
      </c>
      <c r="AO409" s="343">
        <f t="shared" si="142"/>
        <v>0</v>
      </c>
      <c r="AP409" s="343">
        <f t="shared" si="142"/>
        <v>0</v>
      </c>
      <c r="AQ409" s="343">
        <f t="shared" si="142"/>
        <v>0</v>
      </c>
      <c r="AR409" s="343">
        <f t="shared" si="142"/>
        <v>0</v>
      </c>
      <c r="AS409" s="343">
        <f t="shared" si="142"/>
        <v>0</v>
      </c>
      <c r="AT409" s="343">
        <f t="shared" ref="AT409:AZ409" si="143">AT402*AT404</f>
        <v>0</v>
      </c>
      <c r="AU409" s="343">
        <f t="shared" si="143"/>
        <v>0</v>
      </c>
      <c r="AV409" s="343">
        <f t="shared" si="143"/>
        <v>0</v>
      </c>
      <c r="AW409" s="343">
        <f t="shared" si="143"/>
        <v>0</v>
      </c>
      <c r="AX409" s="343">
        <f t="shared" si="143"/>
        <v>0</v>
      </c>
      <c r="AY409" s="343">
        <f t="shared" si="143"/>
        <v>0</v>
      </c>
      <c r="AZ409" s="343">
        <f t="shared" si="143"/>
        <v>0</v>
      </c>
      <c r="BA409" s="402">
        <f>SUM(AM409:AZ409)</f>
        <v>0</v>
      </c>
    </row>
    <row r="410" spans="1:55" ht="15.75" customHeight="1">
      <c r="A410" s="498"/>
      <c r="B410" s="345" t="s">
        <v>263</v>
      </c>
      <c r="C410" s="341"/>
      <c r="D410" s="346"/>
      <c r="E410" s="330"/>
      <c r="F410" s="330"/>
      <c r="G410" s="330"/>
      <c r="H410" s="330"/>
      <c r="I410" s="330"/>
      <c r="J410" s="330"/>
      <c r="K410" s="330"/>
      <c r="L410" s="330"/>
      <c r="M410" s="330"/>
      <c r="N410" s="330"/>
      <c r="O410" s="330"/>
      <c r="P410" s="330"/>
      <c r="Q410" s="330"/>
      <c r="R410" s="330"/>
      <c r="S410" s="330"/>
      <c r="T410" s="330"/>
      <c r="U410" s="330"/>
      <c r="V410" s="296"/>
      <c r="W410" s="330"/>
      <c r="X410" s="330"/>
      <c r="Y410" s="330"/>
      <c r="Z410" s="346"/>
      <c r="AA410" s="346"/>
      <c r="AB410" s="346"/>
      <c r="AC410" s="346"/>
      <c r="AD410" s="330"/>
      <c r="AE410" s="330"/>
      <c r="AF410" s="330"/>
      <c r="AG410" s="330"/>
      <c r="AH410" s="330"/>
      <c r="AI410" s="330"/>
      <c r="AJ410" s="330"/>
      <c r="AK410" s="330"/>
      <c r="AL410" s="330"/>
      <c r="AM410" s="296"/>
      <c r="AN410" s="347"/>
      <c r="AO410" s="347"/>
      <c r="AP410" s="347"/>
      <c r="AQ410" s="347"/>
      <c r="AR410" s="347"/>
      <c r="AS410" s="347"/>
      <c r="AT410" s="347"/>
      <c r="AU410" s="347"/>
      <c r="AV410" s="347"/>
      <c r="AW410" s="347"/>
      <c r="AX410" s="347"/>
      <c r="AY410" s="347"/>
      <c r="AZ410" s="347"/>
      <c r="BA410" s="402">
        <f>BA408-BA409</f>
        <v>0</v>
      </c>
    </row>
    <row r="411" spans="1:55" ht="15">
      <c r="B411" s="320"/>
      <c r="C411" s="346"/>
      <c r="D411" s="346"/>
      <c r="E411" s="330"/>
      <c r="F411" s="330"/>
      <c r="G411" s="330"/>
      <c r="H411" s="330"/>
      <c r="I411" s="330"/>
      <c r="J411" s="330"/>
      <c r="K411" s="330"/>
      <c r="L411" s="330"/>
      <c r="M411" s="330"/>
      <c r="N411" s="330"/>
      <c r="O411" s="330"/>
      <c r="P411" s="330"/>
      <c r="Q411" s="330"/>
      <c r="R411" s="330"/>
      <c r="S411" s="330"/>
      <c r="T411" s="330"/>
      <c r="U411" s="330"/>
      <c r="V411" s="296"/>
      <c r="W411" s="330"/>
      <c r="X411" s="330"/>
      <c r="Y411" s="330"/>
      <c r="Z411" s="346"/>
      <c r="AA411" s="341"/>
      <c r="AB411" s="346"/>
      <c r="AC411" s="346"/>
      <c r="AD411" s="330"/>
      <c r="AE411" s="330"/>
      <c r="AF411" s="330"/>
      <c r="AG411" s="330"/>
      <c r="AH411" s="330"/>
      <c r="AI411" s="330"/>
      <c r="AJ411" s="330"/>
      <c r="AK411" s="330"/>
      <c r="AL411" s="330"/>
      <c r="AM411" s="249"/>
      <c r="AN411" s="249"/>
      <c r="AO411" s="249"/>
      <c r="AP411" s="249"/>
      <c r="AQ411" s="249"/>
      <c r="AR411" s="249"/>
      <c r="AS411" s="249"/>
      <c r="AT411" s="249"/>
      <c r="AU411" s="249"/>
      <c r="AV411" s="249"/>
      <c r="AW411" s="249"/>
      <c r="AX411" s="249"/>
      <c r="AY411" s="249"/>
      <c r="AZ411" s="249"/>
      <c r="BA411" s="349"/>
    </row>
    <row r="412" spans="1:55" ht="15">
      <c r="B412" s="320" t="s">
        <v>72</v>
      </c>
      <c r="C412" s="352"/>
      <c r="D412" s="275"/>
      <c r="E412" s="275"/>
      <c r="F412" s="275"/>
      <c r="G412" s="275"/>
      <c r="H412" s="275"/>
      <c r="I412" s="275"/>
      <c r="J412" s="275"/>
      <c r="K412" s="275"/>
      <c r="L412" s="275"/>
      <c r="M412" s="275"/>
      <c r="N412" s="275"/>
      <c r="O412" s="275"/>
      <c r="P412" s="275"/>
      <c r="Q412" s="275"/>
      <c r="R412" s="275"/>
      <c r="S412" s="275"/>
      <c r="T412" s="275"/>
      <c r="U412" s="275"/>
      <c r="V412" s="353"/>
      <c r="W412" s="275"/>
      <c r="X412" s="275"/>
      <c r="Y412" s="275"/>
      <c r="Z412" s="300"/>
      <c r="AA412" s="305"/>
      <c r="AB412" s="305"/>
      <c r="AC412" s="275"/>
      <c r="AD412" s="275"/>
      <c r="AE412" s="305"/>
      <c r="AF412" s="305"/>
      <c r="AG412" s="305"/>
      <c r="AH412" s="305"/>
      <c r="AI412" s="305"/>
      <c r="AJ412" s="305"/>
      <c r="AK412" s="305"/>
      <c r="AL412" s="305"/>
      <c r="AM412" s="287">
        <f>SUMPRODUCT($E$296:$E$399,AM296:AM399)</f>
        <v>2334566.669799733</v>
      </c>
      <c r="AN412" s="287">
        <f>SUMPRODUCT($E$296:$E$399,AN296:AN399)</f>
        <v>4925622.3389140312</v>
      </c>
      <c r="AO412" s="287">
        <f>IF(AO295="kW",SUMPRODUCT(U296:U399,W296:W399,AO296:AO399),SUMPRODUCT(E296:E399,AO296:AO399))</f>
        <v>39405.626596901864</v>
      </c>
      <c r="AP412" s="287">
        <f>IF(AP295="kW",SUMPRODUCT(U296:U399,W296:W399,AP296:AP399),SUMPRODUCT(E296:E399,AP296:AP399))</f>
        <v>17338.289555950505</v>
      </c>
      <c r="AQ412" s="287">
        <f>IF(AQ295="kW",SUMPRODUCT(U296:U399,W296:W399,AQ296:AQ399),SUMPRODUCT(E296:E399,AQ296:AQ399))</f>
        <v>6003.889433399333</v>
      </c>
      <c r="AR412" s="287">
        <f>IF(AR295="kW",SUMPRODUCT(U296:U399,W296:W399,AR296:AR399),SUMPRODUCT(E296:E399, AR296:AR399))</f>
        <v>0</v>
      </c>
      <c r="AS412" s="287">
        <f>IF(AS295="kW",SUMPRODUCT(U296:U399,W296:W399,AS296:AS399),SUMPRODUCT(E296:E399,AS296:AS399))</f>
        <v>0</v>
      </c>
      <c r="AT412" s="287">
        <f>IF(AT295="kW",SUMPRODUCT(U296:U399,W296:W399,AT296:AT399),SUMPRODUCT(E296:E399,AT296:AT399))</f>
        <v>0</v>
      </c>
      <c r="AU412" s="287">
        <f>IF(AU295="kW",SUMPRODUCT(U296:U399,W296:W399,AU296:AU399),SUMPRODUCT(E296:E399,AU296:AU399))</f>
        <v>0</v>
      </c>
      <c r="AV412" s="287">
        <f>IF(AV295="kW",SUMPRODUCT(U296:U399,W296:W399,AV296:AV399),SUMPRODUCT(E296:E399,AV296:AV399))</f>
        <v>0</v>
      </c>
      <c r="AW412" s="287">
        <f>IF(AW295="kW",SUMPRODUCT(U296:U399,W296:W399,AW296:AW399),SUMPRODUCT(E296:E399,AW296:AW399))</f>
        <v>0</v>
      </c>
      <c r="AX412" s="287">
        <f>IF(AX295="kW",SUMPRODUCT(U296:U399,W296:W399,AX296:AX399),SUMPRODUCT(E296:E399,AX296:AX399))</f>
        <v>0</v>
      </c>
      <c r="AY412" s="287">
        <f>IF(AY295="kW",SUMPRODUCT(U296:U399,W296:W399,AY296:AY399),SUMPRODUCT(E296:E399,AY296:AY399))</f>
        <v>0</v>
      </c>
      <c r="AZ412" s="287">
        <f>IF(AZ295="kW",SUMPRODUCT(U296:U399,W296:W399,AZ296:AZ399),SUMPRODUCT(E296:E399,AZ296:AZ399))</f>
        <v>0</v>
      </c>
      <c r="BA412" s="333"/>
    </row>
    <row r="413" spans="1:55" ht="15">
      <c r="B413" s="320" t="s">
        <v>195</v>
      </c>
      <c r="C413" s="352"/>
      <c r="D413" s="275"/>
      <c r="E413" s="275"/>
      <c r="F413" s="275"/>
      <c r="G413" s="275"/>
      <c r="H413" s="275"/>
      <c r="I413" s="275"/>
      <c r="J413" s="275"/>
      <c r="K413" s="275"/>
      <c r="L413" s="275"/>
      <c r="M413" s="275"/>
      <c r="N413" s="275"/>
      <c r="O413" s="275"/>
      <c r="P413" s="275"/>
      <c r="Q413" s="275"/>
      <c r="R413" s="275"/>
      <c r="S413" s="275"/>
      <c r="T413" s="275"/>
      <c r="U413" s="275"/>
      <c r="V413" s="353"/>
      <c r="W413" s="275"/>
      <c r="X413" s="275"/>
      <c r="Y413" s="275"/>
      <c r="Z413" s="300"/>
      <c r="AA413" s="305"/>
      <c r="AB413" s="305"/>
      <c r="AC413" s="275"/>
      <c r="AD413" s="275"/>
      <c r="AE413" s="305"/>
      <c r="AF413" s="305"/>
      <c r="AG413" s="305"/>
      <c r="AH413" s="305"/>
      <c r="AI413" s="305"/>
      <c r="AJ413" s="305"/>
      <c r="AK413" s="305"/>
      <c r="AL413" s="305"/>
      <c r="AM413" s="287">
        <f>SUMPRODUCT($F$296:$F$399,AM296:AM399)</f>
        <v>2296994.5383896651</v>
      </c>
      <c r="AN413" s="287">
        <f>SUMPRODUCT($F$296:$F$399,AN296:AN399)</f>
        <v>4891920.8657085327</v>
      </c>
      <c r="AO413" s="287">
        <f>IF(AO295="kW",SUMPRODUCT(U296:U399,X296:X399,AO296:AO399),SUMPRODUCT(F296:F399,AO296:AO399))</f>
        <v>39402.541295473806</v>
      </c>
      <c r="AP413" s="287">
        <f>IF(AP295="kW",SUMPRODUCT(U296:U399,X296:X399,AP296:AP399),SUMPRODUCT(F296:F399,AP296:AP399))</f>
        <v>17337.223877744233</v>
      </c>
      <c r="AQ413" s="287">
        <f>IF(AQ295="kW",SUMPRODUCT(U296:U399,X296:X399,AQ296:AQ399),SUMPRODUCT(F296:F399, AQ296:AQ399))</f>
        <v>6003.8588951835991</v>
      </c>
      <c r="AR413" s="287">
        <f>IF(AR295="kW",SUMPRODUCT(U296:U399,X296:X399,AR296:AR399),SUMPRODUCT(F296:F399, AR296:AR399))</f>
        <v>0</v>
      </c>
      <c r="AS413" s="287">
        <f>IF(AS295="kW",SUMPRODUCT(U296:U399,X296:X399,AS296:AS399),SUMPRODUCT(F296:F399,AS296:AS399))</f>
        <v>0</v>
      </c>
      <c r="AT413" s="287">
        <f>IF(AT295="kW",SUMPRODUCT(U296:U399,X296:X399,AT296:AT399),SUMPRODUCT(F296:F399,AT296:AT399))</f>
        <v>0</v>
      </c>
      <c r="AU413" s="287">
        <f>IF(AU295="kW",SUMPRODUCT(U296:U399,X296:X399,AU296:AU399),SUMPRODUCT(F296:F399,AU296:AU399))</f>
        <v>0</v>
      </c>
      <c r="AV413" s="287">
        <f>IF(AV295="kW",SUMPRODUCT(U296:U399,X296:X399,AV296:AV399),SUMPRODUCT(F296:F399,AV296:AV399))</f>
        <v>0</v>
      </c>
      <c r="AW413" s="287">
        <f>IF(AW295="kW",SUMPRODUCT(U296:U399,X296:X399,AW296:AW399),SUMPRODUCT(F296:F399,AW296:AW399))</f>
        <v>0</v>
      </c>
      <c r="AX413" s="287">
        <f>IF(AX295="kW",SUMPRODUCT(U296:U399,X296:X399,AX296:AX399),SUMPRODUCT(F296:F399,AX296:AX399))</f>
        <v>0</v>
      </c>
      <c r="AY413" s="287">
        <f>IF(AY295="kW",SUMPRODUCT(U296:U399,X296:X399,AY296:AY399),SUMPRODUCT(F296:F399,AY296:AY399))</f>
        <v>0</v>
      </c>
      <c r="AZ413" s="287">
        <f>IF(AZ295="kW",SUMPRODUCT(U296:U399,X296:X399,AZ296:AZ399),SUMPRODUCT(F296:F399,AZ296:AZ399))</f>
        <v>0</v>
      </c>
      <c r="BA413" s="333"/>
    </row>
    <row r="414" spans="1:55" ht="15">
      <c r="B414" s="320" t="s">
        <v>196</v>
      </c>
      <c r="C414" s="352"/>
      <c r="D414" s="275"/>
      <c r="E414" s="275"/>
      <c r="F414" s="275"/>
      <c r="G414" s="275"/>
      <c r="H414" s="275"/>
      <c r="I414" s="275"/>
      <c r="J414" s="275"/>
      <c r="K414" s="275"/>
      <c r="L414" s="275"/>
      <c r="M414" s="275"/>
      <c r="N414" s="275"/>
      <c r="O414" s="275"/>
      <c r="P414" s="275"/>
      <c r="Q414" s="275"/>
      <c r="R414" s="275"/>
      <c r="S414" s="275"/>
      <c r="T414" s="275"/>
      <c r="U414" s="275"/>
      <c r="V414" s="353"/>
      <c r="W414" s="275"/>
      <c r="X414" s="275"/>
      <c r="Y414" s="275"/>
      <c r="Z414" s="300"/>
      <c r="AA414" s="305"/>
      <c r="AB414" s="305"/>
      <c r="AC414" s="275"/>
      <c r="AD414" s="275"/>
      <c r="AE414" s="305"/>
      <c r="AF414" s="305"/>
      <c r="AG414" s="305"/>
      <c r="AH414" s="305"/>
      <c r="AI414" s="305"/>
      <c r="AJ414" s="305"/>
      <c r="AK414" s="305"/>
      <c r="AL414" s="305"/>
      <c r="AM414" s="287">
        <f>SUMPRODUCT($G$296:$G$399,AM296:AM399)</f>
        <v>2164527.4449656708</v>
      </c>
      <c r="AN414" s="287">
        <f>SUMPRODUCT($G$296:$G$399,AN296:AN399)</f>
        <v>4578685.3675884306</v>
      </c>
      <c r="AO414" s="287">
        <f>IF(AO295="kW",SUMPRODUCT(U296:U399,Y296:Y399,AO296:AO399),SUMPRODUCT(G296:G399,AO296:AO399))</f>
        <v>39325.249095469044</v>
      </c>
      <c r="AP414" s="287">
        <f>IF(AP295="kW",SUMPRODUCT(U296:U399,Y296:Y399,AP296:AP399),SUMPRODUCT(G296:G399,AP296:AP399))</f>
        <v>17310.526773756093</v>
      </c>
      <c r="AQ414" s="287">
        <f>IF(AQ295="kW",SUMPRODUCT(U296:U399,Y296:Y399,AQ296:AQ399),SUMPRODUCT(G296:G399, AQ296:AQ399))</f>
        <v>6003.0938594380441</v>
      </c>
      <c r="AR414" s="287">
        <f>IF(AR295="kW",SUMPRODUCT(U296:U399,Y296:Y399,AR296:AR399),SUMPRODUCT(G296:G399, AR296:AR399))</f>
        <v>0</v>
      </c>
      <c r="AS414" s="287">
        <f>IF(AS295="kW",SUMPRODUCT(U296:U399,Y296:Y399,AS296:AS399),SUMPRODUCT(G296:G399,AS296:AS399))</f>
        <v>0</v>
      </c>
      <c r="AT414" s="287">
        <f>IF(AT295="kW",SUMPRODUCT(U296:U399,Y296:Y399,AT296:AT399),SUMPRODUCT(G296:G399,AT296:AT399))</f>
        <v>0</v>
      </c>
      <c r="AU414" s="287">
        <f>IF(AU295="kW",SUMPRODUCT(U296:U399,Y296:Y399,AU296:AU399),SUMPRODUCT(G296:G399,AU296:AU399))</f>
        <v>0</v>
      </c>
      <c r="AV414" s="287">
        <f>IF(AV295="kW",SUMPRODUCT(U296:U399,Y296:Y399,AV296:AV399),SUMPRODUCT(G296:G399,AV296:AV399))</f>
        <v>0</v>
      </c>
      <c r="AW414" s="287">
        <f>IF(AW295="kW",SUMPRODUCT(U296:U399,Y296:Y399,AW296:AW399),SUMPRODUCT(G296:G399,AW296:AW399))</f>
        <v>0</v>
      </c>
      <c r="AX414" s="287">
        <f>IF(AX295="kW",SUMPRODUCT(U296:U399,Y296:Y399,AX296:AX399),SUMPRODUCT(G296:G399,AX296:AX399))</f>
        <v>0</v>
      </c>
      <c r="AY414" s="287">
        <f>IF(AY295="kW",SUMPRODUCT(U296:U399,Y296:Y399,AY296:AY399),SUMPRODUCT(G296:G399,AY296:AY399))</f>
        <v>0</v>
      </c>
      <c r="AZ414" s="287">
        <f>IF(AZ295="kW",SUMPRODUCT(U296:U399,Y296:Y399,AZ296:AZ399),SUMPRODUCT(G296:G399,AZ296:AZ399))</f>
        <v>0</v>
      </c>
      <c r="BA414" s="333"/>
    </row>
    <row r="415" spans="1:55" ht="15">
      <c r="B415" s="320" t="s">
        <v>197</v>
      </c>
      <c r="C415" s="352"/>
      <c r="D415" s="275"/>
      <c r="E415" s="275"/>
      <c r="F415" s="275"/>
      <c r="G415" s="275"/>
      <c r="H415" s="275"/>
      <c r="I415" s="275"/>
      <c r="J415" s="275"/>
      <c r="K415" s="275"/>
      <c r="L415" s="275"/>
      <c r="M415" s="275"/>
      <c r="N415" s="275"/>
      <c r="O415" s="275"/>
      <c r="P415" s="275"/>
      <c r="Q415" s="275"/>
      <c r="R415" s="275"/>
      <c r="S415" s="275"/>
      <c r="T415" s="275"/>
      <c r="U415" s="275"/>
      <c r="V415" s="353"/>
      <c r="W415" s="275"/>
      <c r="X415" s="275"/>
      <c r="Y415" s="275"/>
      <c r="Z415" s="300"/>
      <c r="AA415" s="305"/>
      <c r="AB415" s="305"/>
      <c r="AC415" s="275"/>
      <c r="AD415" s="275"/>
      <c r="AE415" s="305"/>
      <c r="AF415" s="305"/>
      <c r="AG415" s="305"/>
      <c r="AH415" s="305"/>
      <c r="AI415" s="305"/>
      <c r="AJ415" s="305"/>
      <c r="AK415" s="305"/>
      <c r="AL415" s="305"/>
      <c r="AM415" s="287">
        <f>SUMPRODUCT($H$296:$H$399,AM296:AM399)</f>
        <v>2074900.8809085763</v>
      </c>
      <c r="AN415" s="287">
        <f>SUMPRODUCT($H$296:$H$399,AN296:AN399)</f>
        <v>3480125.6858922346</v>
      </c>
      <c r="AO415" s="287">
        <f>IF(AO295="kW",SUMPRODUCT(U296:U399,Z296:Z399,AO296:AO399),SUMPRODUCT(H296:H399,AO296:AO399))</f>
        <v>38314.053161162003</v>
      </c>
      <c r="AP415" s="287">
        <f>IF(AP295="kW",SUMPRODUCT(U296:U399,Z296:Z399,AP296:AP399),SUMPRODUCT(H296:H399,AP296:AP399))</f>
        <v>17070.909330027818</v>
      </c>
      <c r="AQ415" s="287">
        <f>IF(AQ295="kW",SUMPRODUCT(U296:U399,Z296:Z399,AQ296:AQ399),SUMPRODUCT(H296:H399, AQ296:AQ399))</f>
        <v>5890.4050904184251</v>
      </c>
      <c r="AR415" s="287">
        <f>IF(AR295="kW",SUMPRODUCT(U296:U399,Z296:Z399,AR296:AR399),SUMPRODUCT(H296:H399, AR296:AR399))</f>
        <v>0</v>
      </c>
      <c r="AS415" s="287">
        <f>IF(AS295="kW",SUMPRODUCT(U296:U399,Z296:Z399,AS296:AS399),SUMPRODUCT(H296:H399,AS296:AS399))</f>
        <v>0</v>
      </c>
      <c r="AT415" s="287">
        <f>IF(AT295="kW",SUMPRODUCT(U296:U399,Z296:Z399,AT296:AT399),SUMPRODUCT(H296:H399,AT296:AT399))</f>
        <v>0</v>
      </c>
      <c r="AU415" s="287">
        <f>IF(AU295="kW",SUMPRODUCT(U296:U399,Z296:Z399,AU296:AU399),SUMPRODUCT(H296:H399,AU296:AU399))</f>
        <v>0</v>
      </c>
      <c r="AV415" s="287">
        <f>IF(AV295="kW",SUMPRODUCT(U296:U399,Z296:Z399,AV296:AV399),SUMPRODUCT(H296:H399,AV296:AV399))</f>
        <v>0</v>
      </c>
      <c r="AW415" s="287">
        <f>IF(AW295="kW",SUMPRODUCT(U296:U399,Z296:Z399,AW296:AW399),SUMPRODUCT(H296:H399,AW296:AW399))</f>
        <v>0</v>
      </c>
      <c r="AX415" s="287">
        <f>IF(AX295="kW",SUMPRODUCT(U296:U399,Z296:Z399,AX296:AX399),SUMPRODUCT(H296:H399,AX296:AX399))</f>
        <v>0</v>
      </c>
      <c r="AY415" s="287">
        <f>IF(AY295="kW",SUMPRODUCT(U296:U399,Z296:Z399,AY296:AY399),SUMPRODUCT(H296:H399,AY296:AY399))</f>
        <v>0</v>
      </c>
      <c r="AZ415" s="287">
        <f>IF(AZ295="kW",SUMPRODUCT(U296:U399,Z296:Z399,AZ296:AZ399),SUMPRODUCT(H296:H399,AZ296:AZ399))</f>
        <v>0</v>
      </c>
      <c r="BA415" s="333"/>
    </row>
    <row r="416" spans="1:55" ht="15">
      <c r="B416" s="320" t="s">
        <v>198</v>
      </c>
      <c r="C416" s="352"/>
      <c r="D416" s="275"/>
      <c r="E416" s="275"/>
      <c r="F416" s="275"/>
      <c r="G416" s="275"/>
      <c r="H416" s="275"/>
      <c r="I416" s="275"/>
      <c r="J416" s="275"/>
      <c r="K416" s="275"/>
      <c r="L416" s="275"/>
      <c r="M416" s="275"/>
      <c r="N416" s="275"/>
      <c r="O416" s="275"/>
      <c r="P416" s="275"/>
      <c r="Q416" s="275"/>
      <c r="R416" s="275"/>
      <c r="S416" s="275"/>
      <c r="T416" s="275"/>
      <c r="U416" s="275"/>
      <c r="V416" s="353"/>
      <c r="W416" s="275"/>
      <c r="X416" s="275"/>
      <c r="Y416" s="275"/>
      <c r="Z416" s="300"/>
      <c r="AA416" s="305"/>
      <c r="AB416" s="305"/>
      <c r="AC416" s="275"/>
      <c r="AD416" s="275"/>
      <c r="AE416" s="305"/>
      <c r="AF416" s="305"/>
      <c r="AG416" s="305"/>
      <c r="AH416" s="305"/>
      <c r="AI416" s="305"/>
      <c r="AJ416" s="305"/>
      <c r="AK416" s="305"/>
      <c r="AL416" s="305"/>
      <c r="AM416" s="287">
        <f>SUMPRODUCT($I$296:$I$399,AM296:AM399)</f>
        <v>1986855.9747502101</v>
      </c>
      <c r="AN416" s="287">
        <f>SUMPRODUCT($I$296:$I$399,AN296:AN399)</f>
        <v>3462233.1757268179</v>
      </c>
      <c r="AO416" s="287">
        <f>IF(AO295="kW",SUMPRODUCT(U296:U399,AA296:AA399,AO296:AO399),SUMPRODUCT(I296:I399,AO296:AO399))</f>
        <v>37926.696693115773</v>
      </c>
      <c r="AP416" s="287">
        <f>IF(AP295="kW",SUMPRODUCT(U296:U399,AA296:AA399,AP296:AP399),SUMPRODUCT(I296:I399,AP296:AP399))</f>
        <v>16937.114511051615</v>
      </c>
      <c r="AQ416" s="287">
        <f>IF(AQ295="kW",SUMPRODUCT(U296:U399,AA296:AA399,AQ296:AQ399),SUMPRODUCT(I296:I399, AQ296:AQ399))</f>
        <v>5886.5710483765506</v>
      </c>
      <c r="AR416" s="287">
        <f>IF(AR295="kW",SUMPRODUCT(U296:U399,AA296:AA399,AR296:AR399),SUMPRODUCT(I296:I399, AR296:AR399))</f>
        <v>0</v>
      </c>
      <c r="AS416" s="287">
        <f>IF(AS295="kW",SUMPRODUCT(U296:U399,AA296:AA399,AS296:AS399),SUMPRODUCT(I296:I399,AS296:AS399))</f>
        <v>0</v>
      </c>
      <c r="AT416" s="287">
        <f>IF(AT295="kW",SUMPRODUCT(U296:U399,AA296:AA399,AT296:AT399),SUMPRODUCT(I296:I399,AT296:AT399))</f>
        <v>0</v>
      </c>
      <c r="AU416" s="287">
        <f>IF(AU295="kW",SUMPRODUCT(U296:U399,AA296:AA399,AU296:AU399),SUMPRODUCT(I296:I399,AU296:AU399))</f>
        <v>0</v>
      </c>
      <c r="AV416" s="287">
        <f>IF(AV295="kW",SUMPRODUCT(U296:U399,AA296:AA399,AV296:AV399),SUMPRODUCT(I296:I399,AV296:AV399))</f>
        <v>0</v>
      </c>
      <c r="AW416" s="287">
        <f>IF(AW295="kW",SUMPRODUCT(U296:U399,AA296:AA399,AW296:AW399),SUMPRODUCT(I296:I399,AW296:AW399))</f>
        <v>0</v>
      </c>
      <c r="AX416" s="287">
        <f>IF(AX295="kW",SUMPRODUCT(U296:U399,AA296:AA399,AX296:AX399),SUMPRODUCT(I296:I399,AX296:AX399))</f>
        <v>0</v>
      </c>
      <c r="AY416" s="287">
        <f>IF(AY295="kW",SUMPRODUCT(U296:U399,AA296:AA399,AY296:AY399),SUMPRODUCT(I296:I399,AY296:AY399))</f>
        <v>0</v>
      </c>
      <c r="AZ416" s="287">
        <f>IF(AZ295="kW",SUMPRODUCT(U296:U399,AA296:AA399,AZ296:AZ399),SUMPRODUCT(I296:I399,AZ296:AZ399))</f>
        <v>0</v>
      </c>
      <c r="BA416" s="333"/>
    </row>
    <row r="417" spans="1:54" ht="15">
      <c r="B417" s="320" t="s">
        <v>199</v>
      </c>
      <c r="C417" s="352"/>
      <c r="D417" s="305"/>
      <c r="E417" s="305"/>
      <c r="F417" s="305"/>
      <c r="G417" s="305"/>
      <c r="H417" s="305"/>
      <c r="I417" s="305"/>
      <c r="J417" s="305"/>
      <c r="K417" s="305"/>
      <c r="L417" s="305"/>
      <c r="M417" s="305"/>
      <c r="N417" s="305"/>
      <c r="O417" s="305"/>
      <c r="P417" s="305"/>
      <c r="Q417" s="305"/>
      <c r="R417" s="305"/>
      <c r="S417" s="305"/>
      <c r="T417" s="305"/>
      <c r="U417" s="305"/>
      <c r="V417" s="353"/>
      <c r="W417" s="305"/>
      <c r="X417" s="305"/>
      <c r="Y417" s="305"/>
      <c r="Z417" s="300"/>
      <c r="AA417" s="305"/>
      <c r="AB417" s="305"/>
      <c r="AC417" s="305"/>
      <c r="AD417" s="305"/>
      <c r="AE417" s="305"/>
      <c r="AF417" s="305"/>
      <c r="AG417" s="305"/>
      <c r="AH417" s="305"/>
      <c r="AI417" s="305"/>
      <c r="AJ417" s="305"/>
      <c r="AK417" s="305"/>
      <c r="AL417" s="305"/>
      <c r="AM417" s="287">
        <f>SUMPRODUCT($J$296:$J$399,AM296:AM399)</f>
        <v>1986855.9747502101</v>
      </c>
      <c r="AN417" s="287">
        <f>SUMPRODUCT($J$296:$J$399,AN296:AN399)</f>
        <v>3462233.1757268179</v>
      </c>
      <c r="AO417" s="287">
        <f>IF(AO295="kW",SUMPRODUCT(U296:U399,AB296:AB399,AO296:AO399),SUMPRODUCT(J296:J399,AO296:AO399))</f>
        <v>37926.696693115773</v>
      </c>
      <c r="AP417" s="287">
        <f>IF(AP295="kW",SUMPRODUCT(U296:U399,AB296:AB399,AP296:AP399),SUMPRODUCT(J296:J399,AP296:AP399))</f>
        <v>16937.114511051615</v>
      </c>
      <c r="AQ417" s="287">
        <f>IF(AQ295="kW",SUMPRODUCT(U296:U399,AB296:AB399,AQ296:AQ399),SUMPRODUCT(J296:J399, AQ296:AQ399))</f>
        <v>5886.5710483765506</v>
      </c>
      <c r="AR417" s="287">
        <f>IF(AR295="kW",SUMPRODUCT(U296:U399,AB296:AB399,AR296:AR399),SUMPRODUCT(J296:J399, AR296:AR399))</f>
        <v>0</v>
      </c>
      <c r="AS417" s="287">
        <f>IF(AS295="kW",SUMPRODUCT(U296:U399,AB296:AB399,AS296:AS399),SUMPRODUCT(J296:J399,AS296:AS399))</f>
        <v>0</v>
      </c>
      <c r="AT417" s="287">
        <f>IF(AT295="kW",SUMPRODUCT(U296:U399,AB296:AB399,AT296:AT399),SUMPRODUCT(J296:J399,AT296:AT399))</f>
        <v>0</v>
      </c>
      <c r="AU417" s="287">
        <f>IF(AU295="kW",SUMPRODUCT(U296:U399,AB296:AB399,AU296:AU399),SUMPRODUCT(J296:J399,AU296:AU399))</f>
        <v>0</v>
      </c>
      <c r="AV417" s="287">
        <f>IF(AV295="kW",SUMPRODUCT(U296:U399,AB296:AB399,AV296:AV399),SUMPRODUCT(J296:J399,AV296:AV399))</f>
        <v>0</v>
      </c>
      <c r="AW417" s="287">
        <f>IF(AW295="kW",SUMPRODUCT(U296:U399,AB296:AB399,AW296:AW399),SUMPRODUCT(J296:J399,AW296:AW399))</f>
        <v>0</v>
      </c>
      <c r="AX417" s="287">
        <f>IF(AX295="kW",SUMPRODUCT(U296:U399,AB296:AB399,AX296:AX399),SUMPRODUCT(J296:J399,AX296:AX399))</f>
        <v>0</v>
      </c>
      <c r="AY417" s="287">
        <f>IF(AY295="kW",SUMPRODUCT(U296:U399,AB296:AB399,AY296:AY399),SUMPRODUCT(J296:J399,AY296:AY399))</f>
        <v>0</v>
      </c>
      <c r="AZ417" s="287">
        <f>IF(AZ295="kW",SUMPRODUCT(U296:U399,AB296:AB399,AZ296:AZ399),SUMPRODUCT(J296:J399,AZ296:AZ399))</f>
        <v>0</v>
      </c>
      <c r="BA417" s="333"/>
    </row>
    <row r="418" spans="1:54" ht="15">
      <c r="B418" s="320" t="s">
        <v>200</v>
      </c>
      <c r="C418" s="352"/>
      <c r="D418" s="305"/>
      <c r="E418" s="305"/>
      <c r="F418" s="305"/>
      <c r="G418" s="305"/>
      <c r="H418" s="305"/>
      <c r="I418" s="305"/>
      <c r="J418" s="305"/>
      <c r="K418" s="305"/>
      <c r="L418" s="305"/>
      <c r="M418" s="305"/>
      <c r="N418" s="305"/>
      <c r="O418" s="305"/>
      <c r="P418" s="305"/>
      <c r="Q418" s="305"/>
      <c r="R418" s="305"/>
      <c r="S418" s="305"/>
      <c r="T418" s="305"/>
      <c r="U418" s="305"/>
      <c r="V418" s="353"/>
      <c r="W418" s="305"/>
      <c r="X418" s="305"/>
      <c r="Y418" s="305"/>
      <c r="Z418" s="300"/>
      <c r="AA418" s="305"/>
      <c r="AB418" s="305"/>
      <c r="AC418" s="305"/>
      <c r="AD418" s="305"/>
      <c r="AE418" s="305"/>
      <c r="AF418" s="305"/>
      <c r="AG418" s="305"/>
      <c r="AH418" s="305"/>
      <c r="AI418" s="305"/>
      <c r="AJ418" s="305"/>
      <c r="AK418" s="305"/>
      <c r="AL418" s="305"/>
      <c r="AM418" s="287">
        <f>SUMPRODUCT($K$296:$K$399,AM296:AM399)</f>
        <v>1986289.6937859959</v>
      </c>
      <c r="AN418" s="287">
        <f>SUMPRODUCT($K$296:$K$399,AN296:AN399)</f>
        <v>3446460.942542363</v>
      </c>
      <c r="AO418" s="287">
        <f>IF(AO295="kW",SUMPRODUCT($U$296:$U$399,$AC$296:$AC$399,AO296:AO399),SUMPRODUCT($K$296:$K$399,AO296:AO399))</f>
        <v>37917.1461005577</v>
      </c>
      <c r="AP418" s="287">
        <f t="shared" ref="AP418:AZ418" si="144">IF(AP295="kW",SUMPRODUCT($U$296:$U$399,$AC$296:$AC$399,AP296:AP399),SUMPRODUCT($K$296:$K$399,AP296:AP399))</f>
        <v>16933.815689661413</v>
      </c>
      <c r="AQ418" s="287">
        <f t="shared" si="144"/>
        <v>5886.4765169141556</v>
      </c>
      <c r="AR418" s="287">
        <f t="shared" si="144"/>
        <v>0</v>
      </c>
      <c r="AS418" s="287">
        <f t="shared" si="144"/>
        <v>0</v>
      </c>
      <c r="AT418" s="287">
        <f t="shared" si="144"/>
        <v>0</v>
      </c>
      <c r="AU418" s="287">
        <f t="shared" si="144"/>
        <v>0</v>
      </c>
      <c r="AV418" s="287">
        <f t="shared" si="144"/>
        <v>0</v>
      </c>
      <c r="AW418" s="287">
        <f t="shared" si="144"/>
        <v>0</v>
      </c>
      <c r="AX418" s="287">
        <f t="shared" si="144"/>
        <v>0</v>
      </c>
      <c r="AY418" s="287">
        <f t="shared" si="144"/>
        <v>0</v>
      </c>
      <c r="AZ418" s="287">
        <f t="shared" si="144"/>
        <v>0</v>
      </c>
      <c r="BA418" s="333"/>
    </row>
    <row r="419" spans="1:54" ht="15">
      <c r="B419" s="320" t="s">
        <v>917</v>
      </c>
      <c r="C419" s="352"/>
      <c r="D419" s="305"/>
      <c r="E419" s="305"/>
      <c r="F419" s="305"/>
      <c r="G419" s="305"/>
      <c r="H419" s="305"/>
      <c r="I419" s="305"/>
      <c r="J419" s="305"/>
      <c r="K419" s="305"/>
      <c r="L419" s="305"/>
      <c r="M419" s="305"/>
      <c r="N419" s="305"/>
      <c r="O419" s="305"/>
      <c r="P419" s="305"/>
      <c r="Q419" s="305"/>
      <c r="R419" s="305"/>
      <c r="S419" s="305"/>
      <c r="T419" s="305"/>
      <c r="U419" s="305"/>
      <c r="V419" s="353"/>
      <c r="W419" s="305"/>
      <c r="X419" s="305"/>
      <c r="Y419" s="305"/>
      <c r="Z419" s="300"/>
      <c r="AA419" s="305"/>
      <c r="AB419" s="305"/>
      <c r="AC419" s="305"/>
      <c r="AD419" s="305"/>
      <c r="AE419" s="305"/>
      <c r="AF419" s="305"/>
      <c r="AG419" s="305"/>
      <c r="AH419" s="305"/>
      <c r="AI419" s="305"/>
      <c r="AJ419" s="305"/>
      <c r="AK419" s="305"/>
      <c r="AL419" s="305"/>
      <c r="AM419" s="287">
        <f>SUMPRODUCT($L$296:$L$399,AM296:AM399)</f>
        <v>1881508.2395160159</v>
      </c>
      <c r="AN419" s="287">
        <f>SUMPRODUCT($L$296:$L$399,AN296:AN399)</f>
        <v>3407357.5928670825</v>
      </c>
      <c r="AO419" s="287">
        <f>IF(AO295="kW",SUMPRODUCT($U$296:$U$399,$AD$296:$AD$399,AO296:AO399),SUMPRODUCT($L$296:$L$399,AO296:AO399))</f>
        <v>36669.368207446823</v>
      </c>
      <c r="AP419" s="287">
        <f t="shared" ref="AP419:AZ419" si="145">IF(AP295="kW",SUMPRODUCT($U$296:$U$399,$AD$296:$AD$399,AP296:AP399),SUMPRODUCT($L$296:$L$399,AP296:AP399))</f>
        <v>16502.827101363589</v>
      </c>
      <c r="AQ419" s="287">
        <f t="shared" si="145"/>
        <v>5874.1260508815649</v>
      </c>
      <c r="AR419" s="287">
        <f t="shared" si="145"/>
        <v>0</v>
      </c>
      <c r="AS419" s="287">
        <f t="shared" si="145"/>
        <v>0</v>
      </c>
      <c r="AT419" s="287">
        <f t="shared" si="145"/>
        <v>0</v>
      </c>
      <c r="AU419" s="287">
        <f t="shared" si="145"/>
        <v>0</v>
      </c>
      <c r="AV419" s="287">
        <f t="shared" si="145"/>
        <v>0</v>
      </c>
      <c r="AW419" s="287">
        <f t="shared" si="145"/>
        <v>0</v>
      </c>
      <c r="AX419" s="287">
        <f t="shared" si="145"/>
        <v>0</v>
      </c>
      <c r="AY419" s="287">
        <f t="shared" si="145"/>
        <v>0</v>
      </c>
      <c r="AZ419" s="287">
        <f t="shared" si="145"/>
        <v>0</v>
      </c>
      <c r="BA419" s="333"/>
    </row>
    <row r="420" spans="1:54" ht="15">
      <c r="B420" s="320" t="s">
        <v>918</v>
      </c>
      <c r="C420" s="352"/>
      <c r="D420" s="305"/>
      <c r="E420" s="305"/>
      <c r="F420" s="305"/>
      <c r="G420" s="305"/>
      <c r="H420" s="305"/>
      <c r="I420" s="305"/>
      <c r="J420" s="305"/>
      <c r="K420" s="305"/>
      <c r="L420" s="305"/>
      <c r="M420" s="305"/>
      <c r="N420" s="305"/>
      <c r="O420" s="305"/>
      <c r="P420" s="305"/>
      <c r="Q420" s="305"/>
      <c r="R420" s="305"/>
      <c r="S420" s="305"/>
      <c r="T420" s="305"/>
      <c r="U420" s="305"/>
      <c r="V420" s="353"/>
      <c r="W420" s="305"/>
      <c r="X420" s="305"/>
      <c r="Y420" s="305"/>
      <c r="Z420" s="300"/>
      <c r="AA420" s="305"/>
      <c r="AB420" s="305"/>
      <c r="AC420" s="305"/>
      <c r="AD420" s="305"/>
      <c r="AE420" s="305"/>
      <c r="AF420" s="305"/>
      <c r="AG420" s="305"/>
      <c r="AH420" s="305"/>
      <c r="AI420" s="305"/>
      <c r="AJ420" s="305"/>
      <c r="AK420" s="305"/>
      <c r="AL420" s="305"/>
      <c r="AM420" s="287">
        <f>SUMPRODUCT($M$296:$M$399,AM296:AM399)</f>
        <v>1881508.2395160159</v>
      </c>
      <c r="AN420" s="287">
        <f>SUMPRODUCT($M$296:$M$399,AN296:AN399)</f>
        <v>3281595.4015670964</v>
      </c>
      <c r="AO420" s="287">
        <f>IF(AO295="kW",SUMPRODUCT($U$296:$U$399,$AE$296:$AE$399,AO296:AO399),SUMPRODUCT($M$296:$M$399,AO296:AO399))</f>
        <v>33848.295325299863</v>
      </c>
      <c r="AP420" s="287">
        <f t="shared" ref="AP420:AZ420" si="146">IF(AP295="kW",SUMPRODUCT($U$296:$U$399,$AE$296:$AE$399,AP296:AP399),SUMPRODUCT($M$296:$M$399,AP296:AP399))</f>
        <v>15528.414727434983</v>
      </c>
      <c r="AQ420" s="287">
        <f t="shared" si="146"/>
        <v>5846.2031609195119</v>
      </c>
      <c r="AR420" s="287">
        <f t="shared" si="146"/>
        <v>0</v>
      </c>
      <c r="AS420" s="287">
        <f t="shared" si="146"/>
        <v>0</v>
      </c>
      <c r="AT420" s="287">
        <f t="shared" si="146"/>
        <v>0</v>
      </c>
      <c r="AU420" s="287">
        <f t="shared" si="146"/>
        <v>0</v>
      </c>
      <c r="AV420" s="287">
        <f t="shared" si="146"/>
        <v>0</v>
      </c>
      <c r="AW420" s="287">
        <f t="shared" si="146"/>
        <v>0</v>
      </c>
      <c r="AX420" s="287">
        <f t="shared" si="146"/>
        <v>0</v>
      </c>
      <c r="AY420" s="287">
        <f t="shared" si="146"/>
        <v>0</v>
      </c>
      <c r="AZ420" s="287">
        <f t="shared" si="146"/>
        <v>0</v>
      </c>
      <c r="BA420" s="333"/>
    </row>
    <row r="421" spans="1:54" ht="15">
      <c r="B421" s="320" t="s">
        <v>919</v>
      </c>
      <c r="C421" s="352"/>
      <c r="D421" s="305"/>
      <c r="E421" s="305"/>
      <c r="F421" s="305"/>
      <c r="G421" s="305"/>
      <c r="H421" s="305"/>
      <c r="I421" s="305"/>
      <c r="J421" s="305"/>
      <c r="K421" s="305"/>
      <c r="L421" s="305"/>
      <c r="M421" s="305"/>
      <c r="N421" s="305"/>
      <c r="O421" s="305"/>
      <c r="P421" s="305"/>
      <c r="Q421" s="305"/>
      <c r="R421" s="305"/>
      <c r="S421" s="305"/>
      <c r="T421" s="305"/>
      <c r="U421" s="305"/>
      <c r="V421" s="353"/>
      <c r="W421" s="305"/>
      <c r="X421" s="305"/>
      <c r="Y421" s="305"/>
      <c r="Z421" s="300"/>
      <c r="AA421" s="305"/>
      <c r="AB421" s="305"/>
      <c r="AC421" s="305"/>
      <c r="AD421" s="305"/>
      <c r="AE421" s="305"/>
      <c r="AF421" s="305"/>
      <c r="AG421" s="305"/>
      <c r="AH421" s="305"/>
      <c r="AI421" s="305"/>
      <c r="AJ421" s="305"/>
      <c r="AK421" s="305"/>
      <c r="AL421" s="305"/>
      <c r="AM421" s="287">
        <f>SUMPRODUCT($N$296:$N$399,AM296:AM399)</f>
        <v>1831057.7352514772</v>
      </c>
      <c r="AN421" s="287">
        <f>SUMPRODUCT($N$296:$N$399,AN296:AN399)</f>
        <v>2991619.4933887711</v>
      </c>
      <c r="AO421" s="287">
        <f>IF(AO295="kW",SUMPRODUCT($U$296:$U$399,$AF$296:$AF$399,AO296:AO399),SUMPRODUCT($N$296:$N$399,AO296:AO399))</f>
        <v>30476.494724380944</v>
      </c>
      <c r="AP421" s="287">
        <f t="shared" ref="AP421:AZ421" si="147">IF(AP295="kW",SUMPRODUCT($U$296:$U$399,$AF$296:$AF$399,AP296:AP399),SUMPRODUCT($N$296:$N$399,AP296:AP399))</f>
        <v>10222.914305332033</v>
      </c>
      <c r="AQ421" s="287">
        <f t="shared" si="147"/>
        <v>5812.8291854546205</v>
      </c>
      <c r="AR421" s="287">
        <f t="shared" si="147"/>
        <v>0</v>
      </c>
      <c r="AS421" s="287">
        <f t="shared" si="147"/>
        <v>0</v>
      </c>
      <c r="AT421" s="287">
        <f t="shared" si="147"/>
        <v>0</v>
      </c>
      <c r="AU421" s="287">
        <f t="shared" si="147"/>
        <v>0</v>
      </c>
      <c r="AV421" s="287">
        <f t="shared" si="147"/>
        <v>0</v>
      </c>
      <c r="AW421" s="287">
        <f t="shared" si="147"/>
        <v>0</v>
      </c>
      <c r="AX421" s="287">
        <f t="shared" si="147"/>
        <v>0</v>
      </c>
      <c r="AY421" s="287">
        <f t="shared" si="147"/>
        <v>0</v>
      </c>
      <c r="AZ421" s="287">
        <f t="shared" si="147"/>
        <v>0</v>
      </c>
      <c r="BA421" s="333"/>
    </row>
    <row r="422" spans="1:54" ht="15">
      <c r="B422" s="320" t="s">
        <v>969</v>
      </c>
      <c r="C422" s="352"/>
      <c r="D422" s="305"/>
      <c r="E422" s="305"/>
      <c r="F422" s="305"/>
      <c r="G422" s="305"/>
      <c r="H422" s="305"/>
      <c r="I422" s="305"/>
      <c r="J422" s="305"/>
      <c r="K422" s="305"/>
      <c r="L422" s="305"/>
      <c r="M422" s="305"/>
      <c r="N422" s="305"/>
      <c r="O422" s="305"/>
      <c r="P422" s="305"/>
      <c r="Q422" s="305"/>
      <c r="R422" s="305"/>
      <c r="S422" s="305"/>
      <c r="T422" s="305"/>
      <c r="U422" s="305"/>
      <c r="V422" s="353"/>
      <c r="W422" s="305"/>
      <c r="X422" s="305"/>
      <c r="Y422" s="305"/>
      <c r="Z422" s="300"/>
      <c r="AA422" s="305"/>
      <c r="AB422" s="305"/>
      <c r="AC422" s="305"/>
      <c r="AD422" s="305"/>
      <c r="AE422" s="305"/>
      <c r="AF422" s="305"/>
      <c r="AG422" s="305"/>
      <c r="AH422" s="305"/>
      <c r="AI422" s="305"/>
      <c r="AJ422" s="305"/>
      <c r="AK422" s="305"/>
      <c r="AL422" s="305"/>
      <c r="AM422" s="287">
        <f>SUMPRODUCT($O$296:$O$399,AM296:AM399)</f>
        <v>1736631.1692909079</v>
      </c>
      <c r="AN422" s="287">
        <f>SUMPRODUCT($O$296:$O$399,AN296:AN399)</f>
        <v>2773895.9002532945</v>
      </c>
      <c r="AO422" s="287">
        <f>IF(AO295="kW",SUMPRODUCT($U$296:$U$399,$AG$296:$AG$399,AO296:AO399),SUMPRODUCT($O$296:$O$399,AO296:AO399))</f>
        <v>30397.306338913946</v>
      </c>
      <c r="AP422" s="287">
        <f t="shared" ref="AP422:AZ422" si="148">IF(AP295="kW",SUMPRODUCT($U$296:$U$399,$AG$296:$AG$399,AP296:AP399),SUMPRODUCT($O$296:$O$399,AP296:AP399))</f>
        <v>10195.562249609266</v>
      </c>
      <c r="AQ422" s="287">
        <f t="shared" si="148"/>
        <v>5812.0453813254671</v>
      </c>
      <c r="AR422" s="287">
        <f t="shared" si="148"/>
        <v>0</v>
      </c>
      <c r="AS422" s="287">
        <f t="shared" si="148"/>
        <v>0</v>
      </c>
      <c r="AT422" s="287">
        <f t="shared" si="148"/>
        <v>0</v>
      </c>
      <c r="AU422" s="287">
        <f t="shared" si="148"/>
        <v>0</v>
      </c>
      <c r="AV422" s="287">
        <f t="shared" si="148"/>
        <v>0</v>
      </c>
      <c r="AW422" s="287">
        <f t="shared" si="148"/>
        <v>0</v>
      </c>
      <c r="AX422" s="287">
        <f t="shared" si="148"/>
        <v>0</v>
      </c>
      <c r="AY422" s="287">
        <f t="shared" si="148"/>
        <v>0</v>
      </c>
      <c r="AZ422" s="287">
        <f t="shared" si="148"/>
        <v>0</v>
      </c>
      <c r="BA422" s="333"/>
    </row>
    <row r="423" spans="1:54" ht="15">
      <c r="B423" s="320" t="s">
        <v>920</v>
      </c>
      <c r="C423" s="352"/>
      <c r="D423" s="305"/>
      <c r="E423" s="305"/>
      <c r="F423" s="305"/>
      <c r="G423" s="305"/>
      <c r="H423" s="305"/>
      <c r="I423" s="305"/>
      <c r="J423" s="305"/>
      <c r="K423" s="305"/>
      <c r="L423" s="305"/>
      <c r="M423" s="305"/>
      <c r="N423" s="305"/>
      <c r="O423" s="305"/>
      <c r="P423" s="305"/>
      <c r="Q423" s="305"/>
      <c r="R423" s="305"/>
      <c r="S423" s="305"/>
      <c r="T423" s="305"/>
      <c r="U423" s="305"/>
      <c r="V423" s="353"/>
      <c r="W423" s="305"/>
      <c r="X423" s="305"/>
      <c r="Y423" s="305"/>
      <c r="Z423" s="300"/>
      <c r="AA423" s="305"/>
      <c r="AB423" s="305"/>
      <c r="AC423" s="305"/>
      <c r="AD423" s="305"/>
      <c r="AE423" s="305"/>
      <c r="AF423" s="305"/>
      <c r="AG423" s="305"/>
      <c r="AH423" s="305"/>
      <c r="AI423" s="305"/>
      <c r="AJ423" s="305"/>
      <c r="AK423" s="305"/>
      <c r="AL423" s="305"/>
      <c r="AM423" s="287">
        <f>SUMPRODUCT($P$296:$P$399,AM296:AM399)</f>
        <v>1736631.1692909079</v>
      </c>
      <c r="AN423" s="287">
        <f>SUMPRODUCT($P$296:$P$399,AN296:AN399)</f>
        <v>1692083.3550522241</v>
      </c>
      <c r="AO423" s="287">
        <f>IF(AO295="kW",SUMPRODUCT($U$296:$U$399,$AH$296:$AH$399,AO296:AO399),SUMPRODUCT($P$296:$P$399,AO296:AO399))</f>
        <v>23957.532675683153</v>
      </c>
      <c r="AP423" s="287">
        <f t="shared" ref="AP423:AZ423" si="149">IF(AP295="kW",SUMPRODUCT($U$296:$U$399,$AH$296:$AH$399,AP296:AP399),SUMPRODUCT($P$296:$P$399,AP296:AP399))</f>
        <v>7974.3275285480058</v>
      </c>
      <c r="AQ423" s="287">
        <f t="shared" si="149"/>
        <v>228.5133851526125</v>
      </c>
      <c r="AR423" s="287">
        <f t="shared" si="149"/>
        <v>0</v>
      </c>
      <c r="AS423" s="287">
        <f t="shared" si="149"/>
        <v>0</v>
      </c>
      <c r="AT423" s="287">
        <f t="shared" si="149"/>
        <v>0</v>
      </c>
      <c r="AU423" s="287">
        <f t="shared" si="149"/>
        <v>0</v>
      </c>
      <c r="AV423" s="287">
        <f t="shared" si="149"/>
        <v>0</v>
      </c>
      <c r="AW423" s="287">
        <f t="shared" si="149"/>
        <v>0</v>
      </c>
      <c r="AX423" s="287">
        <f t="shared" si="149"/>
        <v>0</v>
      </c>
      <c r="AY423" s="287">
        <f t="shared" si="149"/>
        <v>0</v>
      </c>
      <c r="AZ423" s="287">
        <f t="shared" si="149"/>
        <v>0</v>
      </c>
      <c r="BA423" s="333"/>
    </row>
    <row r="424" spans="1:54" ht="15">
      <c r="B424" s="320" t="s">
        <v>921</v>
      </c>
      <c r="C424" s="352"/>
      <c r="D424" s="331"/>
      <c r="E424" s="331"/>
      <c r="F424" s="331"/>
      <c r="G424" s="331"/>
      <c r="H424" s="331"/>
      <c r="I424" s="331"/>
      <c r="J424" s="331"/>
      <c r="K424" s="331"/>
      <c r="L424" s="331"/>
      <c r="M424" s="331"/>
      <c r="N424" s="331"/>
      <c r="O424" s="331"/>
      <c r="P424" s="331"/>
      <c r="Q424" s="331"/>
      <c r="R424" s="331"/>
      <c r="S424" s="331"/>
      <c r="T424" s="331"/>
      <c r="U424" s="331"/>
      <c r="V424" s="305"/>
      <c r="W424" s="275"/>
      <c r="X424" s="275"/>
      <c r="Y424" s="305"/>
      <c r="Z424" s="300"/>
      <c r="AA424" s="305"/>
      <c r="AB424" s="305"/>
      <c r="AC424" s="353"/>
      <c r="AD424" s="353"/>
      <c r="AE424" s="305"/>
      <c r="AF424" s="305"/>
      <c r="AG424" s="305"/>
      <c r="AH424" s="305"/>
      <c r="AI424" s="305"/>
      <c r="AJ424" s="305"/>
      <c r="AK424" s="305"/>
      <c r="AL424" s="305"/>
      <c r="AM424" s="287">
        <f>SUMPRODUCT($Q$296:$Q$399,AM296:AM399)</f>
        <v>1727344.0927803901</v>
      </c>
      <c r="AN424" s="287">
        <f>SUMPRODUCT($Q$296:$Q$399,AN296:AN399)</f>
        <v>1690421.14177152</v>
      </c>
      <c r="AO424" s="287">
        <f>IF(AO295="kW",SUMPRODUCT($U$296:$U$399,$AI$296:$AI$399,AO296:AO399),SUMPRODUCT($Q$296:$Q$399,AO296:AO399))</f>
        <v>23906.801828270502</v>
      </c>
      <c r="AP424" s="287">
        <f t="shared" ref="AP424:AZ424" si="150">IF(AP295="kW",SUMPRODUCT($U$296:$U$399,$AI$296:$AI$399,AP296:AP399),SUMPRODUCT($Q$296:$Q$399,AP296:AP399))</f>
        <v>7956.8048456809292</v>
      </c>
      <c r="AQ424" s="287">
        <f t="shared" si="150"/>
        <v>228.0112528330437</v>
      </c>
      <c r="AR424" s="287">
        <f t="shared" si="150"/>
        <v>0</v>
      </c>
      <c r="AS424" s="287">
        <f t="shared" si="150"/>
        <v>0</v>
      </c>
      <c r="AT424" s="287">
        <f t="shared" si="150"/>
        <v>0</v>
      </c>
      <c r="AU424" s="287">
        <f t="shared" si="150"/>
        <v>0</v>
      </c>
      <c r="AV424" s="287">
        <f t="shared" si="150"/>
        <v>0</v>
      </c>
      <c r="AW424" s="287">
        <f t="shared" si="150"/>
        <v>0</v>
      </c>
      <c r="AX424" s="287">
        <f t="shared" si="150"/>
        <v>0</v>
      </c>
      <c r="AY424" s="287">
        <f t="shared" si="150"/>
        <v>0</v>
      </c>
      <c r="AZ424" s="287">
        <f t="shared" si="150"/>
        <v>0</v>
      </c>
      <c r="BA424" s="333"/>
    </row>
    <row r="425" spans="1:54" ht="15.75" customHeight="1">
      <c r="B425" s="376" t="s">
        <v>916</v>
      </c>
      <c r="C425" s="397"/>
      <c r="D425" s="398"/>
      <c r="E425" s="398"/>
      <c r="F425" s="398"/>
      <c r="G425" s="398"/>
      <c r="H425" s="398"/>
      <c r="I425" s="398"/>
      <c r="J425" s="398"/>
      <c r="K425" s="398"/>
      <c r="L425" s="398"/>
      <c r="M425" s="398"/>
      <c r="N425" s="398"/>
      <c r="O425" s="398"/>
      <c r="P425" s="398"/>
      <c r="Q425" s="398"/>
      <c r="R425" s="398"/>
      <c r="S425" s="398"/>
      <c r="T425" s="398"/>
      <c r="U425" s="398"/>
      <c r="V425" s="399"/>
      <c r="W425" s="400"/>
      <c r="X425" s="400"/>
      <c r="Y425" s="399"/>
      <c r="Z425" s="401"/>
      <c r="AA425" s="399"/>
      <c r="AB425" s="399"/>
      <c r="AC425" s="826"/>
      <c r="AD425" s="826"/>
      <c r="AE425" s="399"/>
      <c r="AF425" s="399"/>
      <c r="AG425" s="399"/>
      <c r="AH425" s="399"/>
      <c r="AI425" s="399"/>
      <c r="AJ425" s="399"/>
      <c r="AK425" s="399"/>
      <c r="AL425" s="399"/>
      <c r="AM425" s="803">
        <f>SUMPRODUCT($R$296:$R$399,AM296:AM399)</f>
        <v>1727344.0927803901</v>
      </c>
      <c r="AN425" s="803">
        <f>SUMPRODUCT($R$296:$R$399,AN296:AN399)</f>
        <v>1690421.14177152</v>
      </c>
      <c r="AO425" s="803">
        <f>IF(AO295="kW",SUMPRODUCT($U$296:$U$399,$AJ$296:$AJ$399,AO296:AO399),SUMPRODUCT($Q$296:$Q$399,AO296:AO399))</f>
        <v>23906.801828270502</v>
      </c>
      <c r="AP425" s="803">
        <f>IF(AP295="kW",SUMPRODUCT($U$296:$U$399,$AJ$296:$AJ$399,AP296:AP399),SUMPRODUCT($Q$296:$Q$399,AP296:AP399))</f>
        <v>7956.8048456809292</v>
      </c>
      <c r="AQ425" s="803">
        <f>IF(AQ295="kW",SUMPRODUCT($U$296:$U$399,$AJ$296:$AJ$399,AQ296:AQ399),SUMPRODUCT($Q$296:$Q$399,AQ296:AQ399))</f>
        <v>228.0112528330437</v>
      </c>
      <c r="AR425" s="803">
        <f t="shared" ref="AR425:AZ425" si="151">IF(AR295="kW",SUMPRODUCT($U$296:$U$399,$AI$296:$AI$399,AR296:AR399),SUMPRODUCT($Q$296:$Q$399,AR296:AR399))</f>
        <v>0</v>
      </c>
      <c r="AS425" s="803">
        <f t="shared" si="151"/>
        <v>0</v>
      </c>
      <c r="AT425" s="803">
        <f t="shared" si="151"/>
        <v>0</v>
      </c>
      <c r="AU425" s="803">
        <f t="shared" si="151"/>
        <v>0</v>
      </c>
      <c r="AV425" s="803">
        <f t="shared" si="151"/>
        <v>0</v>
      </c>
      <c r="AW425" s="803">
        <f t="shared" si="151"/>
        <v>0</v>
      </c>
      <c r="AX425" s="803">
        <f t="shared" si="151"/>
        <v>0</v>
      </c>
      <c r="AY425" s="803">
        <f t="shared" si="151"/>
        <v>0</v>
      </c>
      <c r="AZ425" s="803">
        <f t="shared" si="151"/>
        <v>0</v>
      </c>
      <c r="BA425" s="381"/>
    </row>
    <row r="426" spans="1:54" ht="21.75" customHeight="1">
      <c r="B426" s="363" t="s">
        <v>589</v>
      </c>
      <c r="C426" s="382"/>
      <c r="D426" s="383"/>
      <c r="E426" s="383"/>
      <c r="F426" s="383"/>
      <c r="G426" s="383"/>
      <c r="H426" s="383"/>
      <c r="I426" s="383"/>
      <c r="J426" s="383"/>
      <c r="K426" s="383"/>
      <c r="L426" s="383"/>
      <c r="M426" s="383"/>
      <c r="N426" s="383"/>
      <c r="O426" s="383"/>
      <c r="P426" s="383"/>
      <c r="Q426" s="383"/>
      <c r="R426" s="383"/>
      <c r="S426" s="383"/>
      <c r="T426" s="383"/>
      <c r="U426" s="383"/>
      <c r="V426" s="383"/>
      <c r="W426" s="383"/>
      <c r="X426" s="383"/>
      <c r="Y426" s="383"/>
      <c r="Z426" s="366"/>
      <c r="AA426" s="367"/>
      <c r="AB426" s="383"/>
      <c r="AC426" s="383"/>
      <c r="AD426" s="383"/>
      <c r="AE426" s="383"/>
      <c r="AF426" s="383"/>
      <c r="AG426" s="383"/>
      <c r="AH426" s="383"/>
      <c r="AI426" s="383"/>
      <c r="AJ426" s="383"/>
      <c r="AK426" s="383"/>
      <c r="AL426" s="383"/>
      <c r="AM426" s="384"/>
      <c r="AN426" s="384"/>
      <c r="AO426" s="384"/>
      <c r="AP426" s="384"/>
      <c r="AQ426" s="384"/>
      <c r="AR426" s="384"/>
      <c r="AS426" s="384"/>
      <c r="AT426" s="384"/>
      <c r="AU426" s="384"/>
      <c r="AV426" s="384"/>
      <c r="AW426" s="384"/>
      <c r="AX426" s="384"/>
      <c r="AY426" s="384"/>
      <c r="AZ426" s="384"/>
      <c r="BA426" s="384"/>
      <c r="BB426" s="385"/>
    </row>
    <row r="428" spans="1:54" ht="15.75">
      <c r="B428" s="276" t="s">
        <v>257</v>
      </c>
      <c r="C428" s="277"/>
      <c r="D428" s="577" t="s">
        <v>518</v>
      </c>
      <c r="F428" s="577"/>
      <c r="V428" s="277"/>
      <c r="AM428" s="266"/>
      <c r="AN428" s="263"/>
      <c r="AO428" s="263"/>
      <c r="AP428" s="263"/>
      <c r="AQ428" s="263"/>
      <c r="AR428" s="263"/>
      <c r="AS428" s="263"/>
      <c r="AT428" s="263"/>
      <c r="AU428" s="263"/>
      <c r="AV428" s="263"/>
      <c r="AW428" s="263"/>
      <c r="AX428" s="263"/>
      <c r="AY428" s="263"/>
      <c r="AZ428" s="263"/>
      <c r="BA428" s="278"/>
    </row>
    <row r="429" spans="1:54" ht="36" customHeight="1">
      <c r="B429" s="1031" t="s">
        <v>211</v>
      </c>
      <c r="C429" s="1033" t="s">
        <v>33</v>
      </c>
      <c r="D429" s="280" t="s">
        <v>421</v>
      </c>
      <c r="E429" s="1037" t="s">
        <v>209</v>
      </c>
      <c r="F429" s="1038"/>
      <c r="G429" s="1038"/>
      <c r="H429" s="1038"/>
      <c r="I429" s="1038"/>
      <c r="J429" s="1038"/>
      <c r="K429" s="1038"/>
      <c r="L429" s="1038"/>
      <c r="M429" s="1038"/>
      <c r="N429" s="1038"/>
      <c r="O429" s="1038"/>
      <c r="P429" s="1038"/>
      <c r="Q429" s="1038"/>
      <c r="R429" s="1038"/>
      <c r="S429" s="1038"/>
      <c r="T429" s="1039"/>
      <c r="U429" s="1035" t="s">
        <v>213</v>
      </c>
      <c r="V429" s="280" t="s">
        <v>422</v>
      </c>
      <c r="W429" s="1028" t="s">
        <v>212</v>
      </c>
      <c r="X429" s="1029"/>
      <c r="Y429" s="1029"/>
      <c r="Z429" s="1029"/>
      <c r="AA429" s="1029"/>
      <c r="AB429" s="1029"/>
      <c r="AC429" s="1029"/>
      <c r="AD429" s="1029"/>
      <c r="AE429" s="1029"/>
      <c r="AF429" s="1029"/>
      <c r="AG429" s="1029"/>
      <c r="AH429" s="1029"/>
      <c r="AI429" s="1029"/>
      <c r="AJ429" s="1029"/>
      <c r="AK429" s="1029"/>
      <c r="AL429" s="1040"/>
      <c r="AM429" s="1028" t="s">
        <v>242</v>
      </c>
      <c r="AN429" s="1029"/>
      <c r="AO429" s="1029"/>
      <c r="AP429" s="1029"/>
      <c r="AQ429" s="1029"/>
      <c r="AR429" s="1029"/>
      <c r="AS429" s="1029"/>
      <c r="AT429" s="1029"/>
      <c r="AU429" s="1029"/>
      <c r="AV429" s="1029"/>
      <c r="AW429" s="1029"/>
      <c r="AX429" s="1029"/>
      <c r="AY429" s="1029"/>
      <c r="AZ429" s="1029"/>
      <c r="BA429" s="1030"/>
    </row>
    <row r="430" spans="1:54" ht="45.75" customHeight="1">
      <c r="B430" s="1032"/>
      <c r="C430" s="1034"/>
      <c r="D430" s="281">
        <v>2014</v>
      </c>
      <c r="E430" s="281">
        <v>2015</v>
      </c>
      <c r="F430" s="281">
        <v>2016</v>
      </c>
      <c r="G430" s="281">
        <v>2017</v>
      </c>
      <c r="H430" s="281">
        <v>2018</v>
      </c>
      <c r="I430" s="281">
        <v>2019</v>
      </c>
      <c r="J430" s="281">
        <v>2020</v>
      </c>
      <c r="K430" s="281">
        <v>2021</v>
      </c>
      <c r="L430" s="281">
        <v>2022</v>
      </c>
      <c r="M430" s="281">
        <v>2023</v>
      </c>
      <c r="N430" s="281">
        <v>2024</v>
      </c>
      <c r="O430" s="281">
        <v>2025</v>
      </c>
      <c r="P430" s="281">
        <v>2026</v>
      </c>
      <c r="Q430" s="281">
        <v>2027</v>
      </c>
      <c r="R430" s="281">
        <v>2028</v>
      </c>
      <c r="S430" s="281">
        <v>2029</v>
      </c>
      <c r="T430" s="281">
        <v>2030</v>
      </c>
      <c r="U430" s="1036"/>
      <c r="V430" s="281">
        <v>2014</v>
      </c>
      <c r="W430" s="281">
        <v>2015</v>
      </c>
      <c r="X430" s="281">
        <v>2016</v>
      </c>
      <c r="Y430" s="281">
        <v>2017</v>
      </c>
      <c r="Z430" s="281">
        <v>2018</v>
      </c>
      <c r="AA430" s="281">
        <v>2019</v>
      </c>
      <c r="AB430" s="281">
        <v>2020</v>
      </c>
      <c r="AC430" s="281">
        <v>2021</v>
      </c>
      <c r="AD430" s="281">
        <v>2022</v>
      </c>
      <c r="AE430" s="281">
        <v>2023</v>
      </c>
      <c r="AF430" s="281">
        <v>2024</v>
      </c>
      <c r="AG430" s="281">
        <v>2025</v>
      </c>
      <c r="AH430" s="281">
        <v>2026</v>
      </c>
      <c r="AI430" s="281">
        <v>2027</v>
      </c>
      <c r="AJ430" s="281">
        <v>2028</v>
      </c>
      <c r="AK430" s="281">
        <v>2029</v>
      </c>
      <c r="AL430" s="281">
        <v>2030</v>
      </c>
      <c r="AM430" s="281" t="str">
        <f>'1.  LRAMVA Summary'!D53</f>
        <v>Residential</v>
      </c>
      <c r="AN430" s="281" t="str">
        <f>'1.  LRAMVA Summary'!E53</f>
        <v>GS&lt;50 kW</v>
      </c>
      <c r="AO430" s="281" t="str">
        <f>'1.  LRAMVA Summary'!F53</f>
        <v>GS 50 to 699 kW</v>
      </c>
      <c r="AP430" s="281" t="str">
        <f>'1.  LRAMVA Summary'!G53</f>
        <v>GS 700 to 4,999 kW</v>
      </c>
      <c r="AQ430" s="281" t="str">
        <f>'1.  LRAMVA Summary'!H53</f>
        <v>Large Use</v>
      </c>
      <c r="AR430" s="281" t="str">
        <f>'1.  LRAMVA Summary'!I53</f>
        <v>Street Lighting</v>
      </c>
      <c r="AS430" s="281" t="str">
        <f>'1.  LRAMVA Summary'!J53</f>
        <v>Unmetered Scattered Load</v>
      </c>
      <c r="AT430" s="281" t="str">
        <f>'1.  LRAMVA Summary'!K53</f>
        <v/>
      </c>
      <c r="AU430" s="281" t="str">
        <f>'1.  LRAMVA Summary'!L53</f>
        <v/>
      </c>
      <c r="AV430" s="281" t="str">
        <f>'1.  LRAMVA Summary'!M53</f>
        <v/>
      </c>
      <c r="AW430" s="281" t="str">
        <f>'1.  LRAMVA Summary'!N53</f>
        <v/>
      </c>
      <c r="AX430" s="281" t="str">
        <f>'1.  LRAMVA Summary'!O53</f>
        <v/>
      </c>
      <c r="AY430" s="281" t="str">
        <f>'1.  LRAMVA Summary'!P53</f>
        <v/>
      </c>
      <c r="AZ430" s="281" t="str">
        <f>'1.  LRAMVA Summary'!Q53</f>
        <v/>
      </c>
      <c r="BA430" s="283" t="str">
        <f>'1.  LRAMVA Summary'!R53</f>
        <v>Total</v>
      </c>
    </row>
    <row r="431" spans="1:54" ht="15.75" customHeight="1">
      <c r="A431" s="497"/>
      <c r="B431" s="284" t="s">
        <v>0</v>
      </c>
      <c r="C431" s="285"/>
      <c r="D431" s="285"/>
      <c r="E431" s="285"/>
      <c r="F431" s="285"/>
      <c r="G431" s="285"/>
      <c r="H431" s="285"/>
      <c r="I431" s="285"/>
      <c r="J431" s="285"/>
      <c r="K431" s="285"/>
      <c r="L431" s="285"/>
      <c r="M431" s="285"/>
      <c r="N431" s="285"/>
      <c r="O431" s="285"/>
      <c r="P431" s="285"/>
      <c r="Q431" s="285"/>
      <c r="R431" s="285"/>
      <c r="S431" s="285"/>
      <c r="T431" s="285"/>
      <c r="U431" s="286"/>
      <c r="V431" s="285"/>
      <c r="W431" s="285"/>
      <c r="X431" s="285"/>
      <c r="Y431" s="285"/>
      <c r="Z431" s="285"/>
      <c r="AA431" s="285"/>
      <c r="AB431" s="285"/>
      <c r="AC431" s="285"/>
      <c r="AD431" s="285"/>
      <c r="AE431" s="285"/>
      <c r="AF431" s="285"/>
      <c r="AG431" s="285"/>
      <c r="AH431" s="285"/>
      <c r="AI431" s="285"/>
      <c r="AJ431" s="285"/>
      <c r="AK431" s="285"/>
      <c r="AL431" s="285"/>
      <c r="AM431" s="287" t="str">
        <f>'1.  LRAMVA Summary'!D54</f>
        <v>kWh</v>
      </c>
      <c r="AN431" s="287" t="str">
        <f>'1.  LRAMVA Summary'!E54</f>
        <v>kWh</v>
      </c>
      <c r="AO431" s="287" t="str">
        <f>'1.  LRAMVA Summary'!F54</f>
        <v>kW</v>
      </c>
      <c r="AP431" s="287" t="str">
        <f>'1.  LRAMVA Summary'!G54</f>
        <v>kW</v>
      </c>
      <c r="AQ431" s="287" t="str">
        <f>'1.  LRAMVA Summary'!H54</f>
        <v>kW</v>
      </c>
      <c r="AR431" s="287" t="str">
        <f>'1.  LRAMVA Summary'!I54</f>
        <v>kW</v>
      </c>
      <c r="AS431" s="287" t="str">
        <f>'1.  LRAMVA Summary'!J54</f>
        <v>kWh</v>
      </c>
      <c r="AT431" s="287">
        <f>'1.  LRAMVA Summary'!K54</f>
        <v>0</v>
      </c>
      <c r="AU431" s="287">
        <f>'1.  LRAMVA Summary'!L54</f>
        <v>0</v>
      </c>
      <c r="AV431" s="287">
        <f>'1.  LRAMVA Summary'!M54</f>
        <v>0</v>
      </c>
      <c r="AW431" s="287">
        <f>'1.  LRAMVA Summary'!N54</f>
        <v>0</v>
      </c>
      <c r="AX431" s="287">
        <f>'1.  LRAMVA Summary'!O54</f>
        <v>0</v>
      </c>
      <c r="AY431" s="287">
        <f>'1.  LRAMVA Summary'!P54</f>
        <v>0</v>
      </c>
      <c r="AZ431" s="287">
        <f>'1.  LRAMVA Summary'!Q54</f>
        <v>0</v>
      </c>
      <c r="BA431" s="288"/>
    </row>
    <row r="432" spans="1:54" ht="15" outlineLevel="1">
      <c r="A432" s="496">
        <v>1</v>
      </c>
      <c r="B432" s="290" t="s">
        <v>1</v>
      </c>
      <c r="C432" s="287" t="s">
        <v>25</v>
      </c>
      <c r="D432" s="291">
        <f>'7.  Persistence Report'!AT89+'7.  Persistence Report'!AT90+'7.  Persistence Report'!AT91+'7.  Persistence Report'!AT92</f>
        <v>125608.50312660392</v>
      </c>
      <c r="E432" s="291">
        <f>'7.  Persistence Report'!AU89+'7.  Persistence Report'!AU90+'7.  Persistence Report'!AU91+'7.  Persistence Report'!AU92</f>
        <v>125608.50312660392</v>
      </c>
      <c r="F432" s="291">
        <f>'7.  Persistence Report'!AV89+'7.  Persistence Report'!AV90+'7.  Persistence Report'!AV91+'7.  Persistence Report'!AV92</f>
        <v>125608.50312660392</v>
      </c>
      <c r="G432" s="291">
        <f>'7.  Persistence Report'!AW89+'7.  Persistence Report'!AW90+'7.  Persistence Report'!AW91+'7.  Persistence Report'!AW92</f>
        <v>124773.23875370392</v>
      </c>
      <c r="H432" s="291">
        <f>'7.  Persistence Report'!AX89+'7.  Persistence Report'!AX90+'7.  Persistence Report'!AX91+'7.  Persistence Report'!AX92</f>
        <v>71142.751122124479</v>
      </c>
      <c r="I432" s="291">
        <f>'7.  Persistence Report'!AY89+'7.  Persistence Report'!AY90+'7.  Persistence Report'!AY91+'7.  Persistence Report'!AY92</f>
        <v>0</v>
      </c>
      <c r="J432" s="291">
        <f>'7.  Persistence Report'!AZ89+'7.  Persistence Report'!AZ90+'7.  Persistence Report'!AZ91+'7.  Persistence Report'!AZ92</f>
        <v>0</v>
      </c>
      <c r="K432" s="291">
        <f>'7.  Persistence Report'!BA89+'7.  Persistence Report'!BA90+'7.  Persistence Report'!BA91+'7.  Persistence Report'!BA92</f>
        <v>0</v>
      </c>
      <c r="L432" s="291">
        <f>'7.  Persistence Report'!BB89+'7.  Persistence Report'!BB90+'7.  Persistence Report'!BB91+'7.  Persistence Report'!BB92</f>
        <v>0</v>
      </c>
      <c r="M432" s="291">
        <f>'7.  Persistence Report'!BC89+'7.  Persistence Report'!BC90+'7.  Persistence Report'!BC91+'7.  Persistence Report'!BC92</f>
        <v>0</v>
      </c>
      <c r="N432" s="291">
        <f>'7.  Persistence Report'!BD89+'7.  Persistence Report'!BD90+'7.  Persistence Report'!BD91+'7.  Persistence Report'!BD92</f>
        <v>0</v>
      </c>
      <c r="O432" s="291">
        <f>'7.  Persistence Report'!BE89+'7.  Persistence Report'!BE90+'7.  Persistence Report'!BE91+'7.  Persistence Report'!BE92</f>
        <v>0</v>
      </c>
      <c r="P432" s="291">
        <f>'7.  Persistence Report'!BF89+'7.  Persistence Report'!BF90+'7.  Persistence Report'!BF91+'7.  Persistence Report'!BF92</f>
        <v>0</v>
      </c>
      <c r="Q432" s="291">
        <f>'7.  Persistence Report'!BG89+'7.  Persistence Report'!BG90+'7.  Persistence Report'!BG91+'7.  Persistence Report'!BG92</f>
        <v>0</v>
      </c>
      <c r="R432" s="291">
        <f>'7.  Persistence Report'!BH89+'7.  Persistence Report'!BH90+'7.  Persistence Report'!BH91+'7.  Persistence Report'!BH92</f>
        <v>0</v>
      </c>
      <c r="S432" s="291">
        <f>'7.  Persistence Report'!BI89+'7.  Persistence Report'!BI90+'7.  Persistence Report'!BI91+'7.  Persistence Report'!BI92</f>
        <v>0</v>
      </c>
      <c r="T432" s="291">
        <f>'7.  Persistence Report'!BJ89+'7.  Persistence Report'!BJ90+'7.  Persistence Report'!BJ91+'7.  Persistence Report'!BJ92</f>
        <v>0</v>
      </c>
      <c r="U432" s="287"/>
      <c r="V432" s="291">
        <f>'7.  Persistence Report'!O89+'7.  Persistence Report'!O90+'7.  Persistence Report'!O91+'7.  Persistence Report'!O92</f>
        <v>19.063221414337953</v>
      </c>
      <c r="W432" s="291">
        <f>'7.  Persistence Report'!P89+'7.  Persistence Report'!P90+'7.  Persistence Report'!P91+'7.  Persistence Report'!P92</f>
        <v>19.063221414337953</v>
      </c>
      <c r="X432" s="291">
        <f>'7.  Persistence Report'!Q89+'7.  Persistence Report'!Q90+'7.  Persistence Report'!Q91+'7.  Persistence Report'!Q92</f>
        <v>19.063221414337953</v>
      </c>
      <c r="Y432" s="291">
        <f>'7.  Persistence Report'!R89+'7.  Persistence Report'!R90+'7.  Persistence Report'!R91+'7.  Persistence Report'!R92</f>
        <v>18.129187034337953</v>
      </c>
      <c r="Z432" s="291">
        <f>'7.  Persistence Report'!S89+'7.  Persistence Report'!S90+'7.  Persistence Report'!S91+'7.  Persistence Report'!S92</f>
        <v>10.455434126770971</v>
      </c>
      <c r="AA432" s="291">
        <f>'7.  Persistence Report'!T89+'7.  Persistence Report'!T90+'7.  Persistence Report'!T91+'7.  Persistence Report'!T92</f>
        <v>0</v>
      </c>
      <c r="AB432" s="291">
        <f>'7.  Persistence Report'!U89+'7.  Persistence Report'!U90+'7.  Persistence Report'!U91+'7.  Persistence Report'!U92</f>
        <v>0</v>
      </c>
      <c r="AC432" s="291">
        <f>'7.  Persistence Report'!V89+'7.  Persistence Report'!V90+'7.  Persistence Report'!V91+'7.  Persistence Report'!V92</f>
        <v>0</v>
      </c>
      <c r="AD432" s="291">
        <f>'7.  Persistence Report'!W89+'7.  Persistence Report'!W90+'7.  Persistence Report'!W91+'7.  Persistence Report'!W92</f>
        <v>0</v>
      </c>
      <c r="AE432" s="291">
        <f>'7.  Persistence Report'!X89+'7.  Persistence Report'!X90+'7.  Persistence Report'!X91+'7.  Persistence Report'!X92</f>
        <v>0</v>
      </c>
      <c r="AF432" s="291">
        <f>'7.  Persistence Report'!Y89+'7.  Persistence Report'!Y90+'7.  Persistence Report'!Y91+'7.  Persistence Report'!Y92</f>
        <v>0</v>
      </c>
      <c r="AG432" s="291">
        <f>'7.  Persistence Report'!Z89+'7.  Persistence Report'!Z90+'7.  Persistence Report'!Z91+'7.  Persistence Report'!Z92</f>
        <v>0</v>
      </c>
      <c r="AH432" s="291">
        <f>'7.  Persistence Report'!AA89+'7.  Persistence Report'!AA90+'7.  Persistence Report'!AA91+'7.  Persistence Report'!AA92</f>
        <v>0</v>
      </c>
      <c r="AI432" s="291">
        <f>'7.  Persistence Report'!AB89+'7.  Persistence Report'!AB90+'7.  Persistence Report'!AB91+'7.  Persistence Report'!AB92</f>
        <v>0</v>
      </c>
      <c r="AJ432" s="291">
        <f>'7.  Persistence Report'!AC89+'7.  Persistence Report'!AC90+'7.  Persistence Report'!AC91+'7.  Persistence Report'!AC92</f>
        <v>0</v>
      </c>
      <c r="AK432" s="291">
        <f>'7.  Persistence Report'!AD89+'7.  Persistence Report'!AD90+'7.  Persistence Report'!AD91+'7.  Persistence Report'!AD92</f>
        <v>0</v>
      </c>
      <c r="AL432" s="291">
        <f>'7.  Persistence Report'!AE89+'7.  Persistence Report'!AE90+'7.  Persistence Report'!AE91+'7.  Persistence Report'!AE92</f>
        <v>0</v>
      </c>
      <c r="AM432" s="405">
        <v>1</v>
      </c>
      <c r="AN432" s="405">
        <v>0</v>
      </c>
      <c r="AO432" s="405">
        <v>0</v>
      </c>
      <c r="AP432" s="405">
        <v>0</v>
      </c>
      <c r="AQ432" s="405">
        <v>0</v>
      </c>
      <c r="AR432" s="405">
        <v>0</v>
      </c>
      <c r="AS432" s="405"/>
      <c r="AT432" s="405"/>
      <c r="AU432" s="405"/>
      <c r="AV432" s="405"/>
      <c r="AW432" s="405"/>
      <c r="AX432" s="405"/>
      <c r="AY432" s="405"/>
      <c r="AZ432" s="405"/>
      <c r="BA432" s="292">
        <f>SUM(AM432:AZ432)</f>
        <v>1</v>
      </c>
    </row>
    <row r="433" spans="1:53" ht="15" outlineLevel="1">
      <c r="B433" s="290" t="s">
        <v>258</v>
      </c>
      <c r="C433" s="287" t="s">
        <v>163</v>
      </c>
      <c r="D433" s="291"/>
      <c r="E433" s="291"/>
      <c r="F433" s="291"/>
      <c r="G433" s="291"/>
      <c r="H433" s="291"/>
      <c r="I433" s="291"/>
      <c r="J433" s="291"/>
      <c r="K433" s="291"/>
      <c r="L433" s="291"/>
      <c r="M433" s="291"/>
      <c r="N433" s="291"/>
      <c r="O433" s="291"/>
      <c r="P433" s="291"/>
      <c r="Q433" s="291"/>
      <c r="R433" s="291"/>
      <c r="S433" s="291"/>
      <c r="T433" s="291"/>
      <c r="U433" s="463"/>
      <c r="V433" s="291"/>
      <c r="W433" s="291"/>
      <c r="X433" s="291"/>
      <c r="Y433" s="291"/>
      <c r="Z433" s="291"/>
      <c r="AA433" s="291"/>
      <c r="AB433" s="291"/>
      <c r="AC433" s="291"/>
      <c r="AD433" s="291"/>
      <c r="AE433" s="291"/>
      <c r="AF433" s="291"/>
      <c r="AG433" s="291"/>
      <c r="AH433" s="291"/>
      <c r="AI433" s="291"/>
      <c r="AJ433" s="291"/>
      <c r="AK433" s="291"/>
      <c r="AL433" s="291"/>
      <c r="AM433" s="406">
        <v>1</v>
      </c>
      <c r="AN433" s="406">
        <v>0</v>
      </c>
      <c r="AO433" s="406">
        <v>0</v>
      </c>
      <c r="AP433" s="406">
        <v>0</v>
      </c>
      <c r="AQ433" s="406">
        <v>0</v>
      </c>
      <c r="AR433" s="406">
        <v>0</v>
      </c>
      <c r="AS433" s="406">
        <f t="shared" ref="AS433:AZ433" si="152">AS432</f>
        <v>0</v>
      </c>
      <c r="AT433" s="406">
        <f t="shared" si="152"/>
        <v>0</v>
      </c>
      <c r="AU433" s="406">
        <f t="shared" si="152"/>
        <v>0</v>
      </c>
      <c r="AV433" s="406">
        <f t="shared" si="152"/>
        <v>0</v>
      </c>
      <c r="AW433" s="406">
        <f t="shared" si="152"/>
        <v>0</v>
      </c>
      <c r="AX433" s="406">
        <f t="shared" si="152"/>
        <v>0</v>
      </c>
      <c r="AY433" s="406">
        <f t="shared" si="152"/>
        <v>0</v>
      </c>
      <c r="AZ433" s="406">
        <f t="shared" si="152"/>
        <v>0</v>
      </c>
      <c r="BA433" s="293"/>
    </row>
    <row r="434" spans="1:53" ht="15.75" outlineLevel="1">
      <c r="A434" s="498"/>
      <c r="B434" s="294"/>
      <c r="C434" s="295"/>
      <c r="D434" s="295"/>
      <c r="E434" s="295"/>
      <c r="F434" s="295"/>
      <c r="G434" s="295"/>
      <c r="H434" s="295"/>
      <c r="I434" s="295"/>
      <c r="J434" s="295"/>
      <c r="K434" s="295"/>
      <c r="L434" s="295"/>
      <c r="M434" s="295"/>
      <c r="N434" s="295"/>
      <c r="O434" s="295"/>
      <c r="P434" s="295"/>
      <c r="Q434" s="295"/>
      <c r="R434" s="295"/>
      <c r="S434" s="295"/>
      <c r="T434" s="295"/>
      <c r="U434" s="299"/>
      <c r="V434" s="295"/>
      <c r="W434" s="295"/>
      <c r="X434" s="295"/>
      <c r="Y434" s="295"/>
      <c r="Z434" s="295"/>
      <c r="AA434" s="295"/>
      <c r="AB434" s="295"/>
      <c r="AC434" s="295"/>
      <c r="AD434" s="295"/>
      <c r="AE434" s="295"/>
      <c r="AF434" s="295"/>
      <c r="AG434" s="295"/>
      <c r="AH434" s="295"/>
      <c r="AI434" s="295"/>
      <c r="AJ434" s="295"/>
      <c r="AK434" s="295"/>
      <c r="AL434" s="295"/>
      <c r="AM434" s="407"/>
      <c r="AN434" s="408"/>
      <c r="AO434" s="408"/>
      <c r="AP434" s="408"/>
      <c r="AQ434" s="408"/>
      <c r="AR434" s="408"/>
      <c r="AS434" s="408"/>
      <c r="AT434" s="408"/>
      <c r="AU434" s="408"/>
      <c r="AV434" s="408"/>
      <c r="AW434" s="408"/>
      <c r="AX434" s="408"/>
      <c r="AY434" s="408"/>
      <c r="AZ434" s="408"/>
      <c r="BA434" s="298"/>
    </row>
    <row r="435" spans="1:53" ht="15" outlineLevel="1">
      <c r="A435" s="496">
        <v>2</v>
      </c>
      <c r="B435" s="290" t="s">
        <v>2</v>
      </c>
      <c r="C435" s="287" t="s">
        <v>25</v>
      </c>
      <c r="D435" s="291">
        <f>'7.  Persistence Report'!AT88</f>
        <v>29555.19024</v>
      </c>
      <c r="E435" s="291">
        <f>'7.  Persistence Report'!AU88</f>
        <v>29555.19024</v>
      </c>
      <c r="F435" s="291">
        <f>'7.  Persistence Report'!AV88</f>
        <v>29555.19024</v>
      </c>
      <c r="G435" s="291">
        <f>'7.  Persistence Report'!AW88</f>
        <v>29555.19024</v>
      </c>
      <c r="H435" s="291">
        <f>'7.  Persistence Report'!AX88</f>
        <v>0</v>
      </c>
      <c r="I435" s="291">
        <f>'7.  Persistence Report'!AY88</f>
        <v>0</v>
      </c>
      <c r="J435" s="291">
        <f>'7.  Persistence Report'!AZ88</f>
        <v>0</v>
      </c>
      <c r="K435" s="291">
        <f>'7.  Persistence Report'!BA88</f>
        <v>0</v>
      </c>
      <c r="L435" s="291">
        <f>'7.  Persistence Report'!BB88</f>
        <v>0</v>
      </c>
      <c r="M435" s="291">
        <f>'7.  Persistence Report'!BC88</f>
        <v>0</v>
      </c>
      <c r="N435" s="291">
        <f>'7.  Persistence Report'!BD88</f>
        <v>0</v>
      </c>
      <c r="O435" s="291">
        <f>'7.  Persistence Report'!BE88</f>
        <v>0</v>
      </c>
      <c r="P435" s="291">
        <f>'7.  Persistence Report'!BF88</f>
        <v>0</v>
      </c>
      <c r="Q435" s="291">
        <f>'7.  Persistence Report'!BG88</f>
        <v>0</v>
      </c>
      <c r="R435" s="291">
        <f>'7.  Persistence Report'!BH88</f>
        <v>0</v>
      </c>
      <c r="S435" s="291">
        <f>'7.  Persistence Report'!BI88</f>
        <v>0</v>
      </c>
      <c r="T435" s="291">
        <f>'7.  Persistence Report'!BJ88</f>
        <v>0</v>
      </c>
      <c r="U435" s="287"/>
      <c r="V435" s="291">
        <f>'7.  Persistence Report'!O88</f>
        <v>16.575527919999999</v>
      </c>
      <c r="W435" s="291">
        <f>'7.  Persistence Report'!P88</f>
        <v>16.575527919999999</v>
      </c>
      <c r="X435" s="291">
        <f>'7.  Persistence Report'!Q88</f>
        <v>16.575527919999999</v>
      </c>
      <c r="Y435" s="291">
        <f>'7.  Persistence Report'!R88</f>
        <v>16.575527919999999</v>
      </c>
      <c r="Z435" s="291">
        <f>'7.  Persistence Report'!S88</f>
        <v>0</v>
      </c>
      <c r="AA435" s="291">
        <f>'7.  Persistence Report'!T88</f>
        <v>0</v>
      </c>
      <c r="AB435" s="291">
        <f>'7.  Persistence Report'!U88</f>
        <v>0</v>
      </c>
      <c r="AC435" s="291">
        <f>'7.  Persistence Report'!V88</f>
        <v>0</v>
      </c>
      <c r="AD435" s="291">
        <f>'7.  Persistence Report'!W88</f>
        <v>0</v>
      </c>
      <c r="AE435" s="291">
        <f>'7.  Persistence Report'!X88</f>
        <v>0</v>
      </c>
      <c r="AF435" s="291">
        <f>'7.  Persistence Report'!Y88</f>
        <v>0</v>
      </c>
      <c r="AG435" s="291">
        <f>'7.  Persistence Report'!Z88</f>
        <v>0</v>
      </c>
      <c r="AH435" s="291">
        <f>'7.  Persistence Report'!AA88</f>
        <v>0</v>
      </c>
      <c r="AI435" s="291">
        <f>'7.  Persistence Report'!AB88</f>
        <v>0</v>
      </c>
      <c r="AJ435" s="291">
        <f>'7.  Persistence Report'!AC88</f>
        <v>0</v>
      </c>
      <c r="AK435" s="291">
        <f>'7.  Persistence Report'!AD88</f>
        <v>0</v>
      </c>
      <c r="AL435" s="291">
        <f>'7.  Persistence Report'!AE88</f>
        <v>0</v>
      </c>
      <c r="AM435" s="405">
        <v>1</v>
      </c>
      <c r="AN435" s="405">
        <v>0</v>
      </c>
      <c r="AO435" s="405">
        <v>0</v>
      </c>
      <c r="AP435" s="405">
        <v>0</v>
      </c>
      <c r="AQ435" s="405">
        <v>0</v>
      </c>
      <c r="AR435" s="405">
        <v>0</v>
      </c>
      <c r="AS435" s="405"/>
      <c r="AT435" s="405"/>
      <c r="AU435" s="405"/>
      <c r="AV435" s="405"/>
      <c r="AW435" s="405"/>
      <c r="AX435" s="405"/>
      <c r="AY435" s="405"/>
      <c r="AZ435" s="405"/>
      <c r="BA435" s="292">
        <f>SUM(AM435:AZ435)</f>
        <v>1</v>
      </c>
    </row>
    <row r="436" spans="1:53" ht="15" outlineLevel="1">
      <c r="B436" s="290" t="s">
        <v>258</v>
      </c>
      <c r="C436" s="287" t="s">
        <v>163</v>
      </c>
      <c r="D436" s="291"/>
      <c r="E436" s="291"/>
      <c r="F436" s="291"/>
      <c r="G436" s="291"/>
      <c r="H436" s="291"/>
      <c r="I436" s="291"/>
      <c r="J436" s="291"/>
      <c r="K436" s="291"/>
      <c r="L436" s="291"/>
      <c r="M436" s="291"/>
      <c r="N436" s="291"/>
      <c r="O436" s="291"/>
      <c r="P436" s="291"/>
      <c r="Q436" s="291"/>
      <c r="R436" s="291"/>
      <c r="S436" s="291"/>
      <c r="T436" s="291"/>
      <c r="U436" s="463"/>
      <c r="V436" s="291"/>
      <c r="W436" s="291"/>
      <c r="X436" s="291"/>
      <c r="Y436" s="291"/>
      <c r="Z436" s="291"/>
      <c r="AA436" s="291"/>
      <c r="AB436" s="291"/>
      <c r="AC436" s="291"/>
      <c r="AD436" s="291"/>
      <c r="AE436" s="291"/>
      <c r="AF436" s="291"/>
      <c r="AG436" s="291"/>
      <c r="AH436" s="291"/>
      <c r="AI436" s="291"/>
      <c r="AJ436" s="291"/>
      <c r="AK436" s="291"/>
      <c r="AL436" s="291"/>
      <c r="AM436" s="406">
        <v>1</v>
      </c>
      <c r="AN436" s="406">
        <v>0</v>
      </c>
      <c r="AO436" s="406">
        <v>0</v>
      </c>
      <c r="AP436" s="406">
        <v>0</v>
      </c>
      <c r="AQ436" s="406">
        <v>0</v>
      </c>
      <c r="AR436" s="406">
        <v>0</v>
      </c>
      <c r="AS436" s="406">
        <f t="shared" ref="AS436:AZ436" si="153">AS435</f>
        <v>0</v>
      </c>
      <c r="AT436" s="406">
        <f t="shared" si="153"/>
        <v>0</v>
      </c>
      <c r="AU436" s="406">
        <f t="shared" si="153"/>
        <v>0</v>
      </c>
      <c r="AV436" s="406">
        <f t="shared" si="153"/>
        <v>0</v>
      </c>
      <c r="AW436" s="406">
        <f t="shared" si="153"/>
        <v>0</v>
      </c>
      <c r="AX436" s="406">
        <f t="shared" si="153"/>
        <v>0</v>
      </c>
      <c r="AY436" s="406">
        <f t="shared" si="153"/>
        <v>0</v>
      </c>
      <c r="AZ436" s="406">
        <f t="shared" si="153"/>
        <v>0</v>
      </c>
      <c r="BA436" s="293"/>
    </row>
    <row r="437" spans="1:53" ht="15.75" outlineLevel="1">
      <c r="A437" s="498"/>
      <c r="B437" s="294"/>
      <c r="C437" s="295"/>
      <c r="D437" s="300"/>
      <c r="E437" s="300"/>
      <c r="F437" s="300"/>
      <c r="G437" s="300"/>
      <c r="H437" s="300"/>
      <c r="I437" s="300"/>
      <c r="J437" s="300"/>
      <c r="K437" s="300"/>
      <c r="L437" s="300"/>
      <c r="M437" s="300"/>
      <c r="N437" s="300"/>
      <c r="O437" s="300"/>
      <c r="P437" s="300"/>
      <c r="Q437" s="300"/>
      <c r="R437" s="300"/>
      <c r="S437" s="300"/>
      <c r="T437" s="300"/>
      <c r="U437" s="299"/>
      <c r="V437" s="300"/>
      <c r="W437" s="300"/>
      <c r="X437" s="300"/>
      <c r="Y437" s="300"/>
      <c r="Z437" s="300"/>
      <c r="AA437" s="300"/>
      <c r="AB437" s="300"/>
      <c r="AC437" s="300"/>
      <c r="AD437" s="300"/>
      <c r="AE437" s="300"/>
      <c r="AF437" s="300"/>
      <c r="AG437" s="300"/>
      <c r="AH437" s="300"/>
      <c r="AI437" s="300"/>
      <c r="AJ437" s="300"/>
      <c r="AK437" s="300"/>
      <c r="AL437" s="300"/>
      <c r="AM437" s="407"/>
      <c r="AN437" s="408"/>
      <c r="AO437" s="408"/>
      <c r="AP437" s="408"/>
      <c r="AQ437" s="408"/>
      <c r="AR437" s="408"/>
      <c r="AS437" s="408"/>
      <c r="AT437" s="408"/>
      <c r="AU437" s="408"/>
      <c r="AV437" s="408"/>
      <c r="AW437" s="408"/>
      <c r="AX437" s="408"/>
      <c r="AY437" s="408"/>
      <c r="AZ437" s="408"/>
      <c r="BA437" s="298"/>
    </row>
    <row r="438" spans="1:53" ht="15" outlineLevel="1">
      <c r="A438" s="496">
        <v>3</v>
      </c>
      <c r="B438" s="290" t="s">
        <v>3</v>
      </c>
      <c r="C438" s="287" t="s">
        <v>25</v>
      </c>
      <c r="D438" s="291">
        <f>'7.  Persistence Report'!AT100</f>
        <v>1657748.17362</v>
      </c>
      <c r="E438" s="291">
        <f>'7.  Persistence Report'!AU100</f>
        <v>1657748.17362</v>
      </c>
      <c r="F438" s="291">
        <f>'7.  Persistence Report'!AV100</f>
        <v>1657748.17362</v>
      </c>
      <c r="G438" s="291">
        <f>'7.  Persistence Report'!AW100</f>
        <v>1657748.17362</v>
      </c>
      <c r="H438" s="291">
        <f>'7.  Persistence Report'!AX100</f>
        <v>1657748.17362</v>
      </c>
      <c r="I438" s="291">
        <f>'7.  Persistence Report'!AY100</f>
        <v>1657748.17362</v>
      </c>
      <c r="J438" s="291">
        <f>'7.  Persistence Report'!AZ100</f>
        <v>1657748.17362</v>
      </c>
      <c r="K438" s="291">
        <f>'7.  Persistence Report'!BA100</f>
        <v>1657748.17362</v>
      </c>
      <c r="L438" s="291">
        <f>'7.  Persistence Report'!BB100</f>
        <v>1657748.17362</v>
      </c>
      <c r="M438" s="291">
        <f>'7.  Persistence Report'!BC100</f>
        <v>1657748.17362</v>
      </c>
      <c r="N438" s="291">
        <f>'7.  Persistence Report'!BD100</f>
        <v>1657748.17362</v>
      </c>
      <c r="O438" s="291">
        <f>'7.  Persistence Report'!BE100</f>
        <v>1657748.17362</v>
      </c>
      <c r="P438" s="291">
        <f>'7.  Persistence Report'!BF100</f>
        <v>1657748.17362</v>
      </c>
      <c r="Q438" s="291">
        <f>'7.  Persistence Report'!BG100</f>
        <v>1657748.17362</v>
      </c>
      <c r="R438" s="291">
        <f>'7.  Persistence Report'!BH100</f>
        <v>1657748.17362</v>
      </c>
      <c r="S438" s="291">
        <f>'7.  Persistence Report'!BI100</f>
        <v>1657748.17362</v>
      </c>
      <c r="T438" s="291">
        <f>'7.  Persistence Report'!BJ100</f>
        <v>1657748.17362</v>
      </c>
      <c r="U438" s="287"/>
      <c r="V438" s="291">
        <f>'7.  Persistence Report'!O100</f>
        <v>911.7459614899999</v>
      </c>
      <c r="W438" s="291">
        <f>'7.  Persistence Report'!P100</f>
        <v>911.7459614899999</v>
      </c>
      <c r="X438" s="291">
        <f>'7.  Persistence Report'!Q100</f>
        <v>911.7459614899999</v>
      </c>
      <c r="Y438" s="291">
        <f>'7.  Persistence Report'!R100</f>
        <v>911.7459614899999</v>
      </c>
      <c r="Z438" s="291">
        <f>'7.  Persistence Report'!S100</f>
        <v>911.7459614899999</v>
      </c>
      <c r="AA438" s="291">
        <f>'7.  Persistence Report'!T100</f>
        <v>911.7459614899999</v>
      </c>
      <c r="AB438" s="291">
        <f>'7.  Persistence Report'!U100</f>
        <v>911.7459614899999</v>
      </c>
      <c r="AC438" s="291">
        <f>'7.  Persistence Report'!V100</f>
        <v>911.7459614899999</v>
      </c>
      <c r="AD438" s="291">
        <f>'7.  Persistence Report'!W100</f>
        <v>911.7459614899999</v>
      </c>
      <c r="AE438" s="291">
        <f>'7.  Persistence Report'!X100</f>
        <v>911.7459614899999</v>
      </c>
      <c r="AF438" s="291">
        <f>'7.  Persistence Report'!Y100</f>
        <v>911.7459614899999</v>
      </c>
      <c r="AG438" s="291">
        <f>'7.  Persistence Report'!Z100</f>
        <v>911.7459614899999</v>
      </c>
      <c r="AH438" s="291">
        <f>'7.  Persistence Report'!AA100</f>
        <v>911.7459614899999</v>
      </c>
      <c r="AI438" s="291">
        <f>'7.  Persistence Report'!AB100</f>
        <v>911.7459614899999</v>
      </c>
      <c r="AJ438" s="291">
        <f>'7.  Persistence Report'!AC100</f>
        <v>911.7459614899999</v>
      </c>
      <c r="AK438" s="291">
        <f>'7.  Persistence Report'!AD100</f>
        <v>911.7459614899999</v>
      </c>
      <c r="AL438" s="291">
        <f>'7.  Persistence Report'!AE100</f>
        <v>911.7459614899999</v>
      </c>
      <c r="AM438" s="405">
        <v>1</v>
      </c>
      <c r="AN438" s="405">
        <v>0</v>
      </c>
      <c r="AO438" s="405">
        <v>0</v>
      </c>
      <c r="AP438" s="405">
        <v>0</v>
      </c>
      <c r="AQ438" s="405">
        <v>0</v>
      </c>
      <c r="AR438" s="405">
        <v>0</v>
      </c>
      <c r="AS438" s="405"/>
      <c r="AT438" s="405"/>
      <c r="AU438" s="405"/>
      <c r="AV438" s="405"/>
      <c r="AW438" s="405"/>
      <c r="AX438" s="405"/>
      <c r="AY438" s="405"/>
      <c r="AZ438" s="405"/>
      <c r="BA438" s="292">
        <f>SUM(AM438:AZ438)</f>
        <v>1</v>
      </c>
    </row>
    <row r="439" spans="1:53" ht="15" outlineLevel="1">
      <c r="B439" s="290" t="s">
        <v>258</v>
      </c>
      <c r="C439" s="287" t="s">
        <v>163</v>
      </c>
      <c r="D439" s="291"/>
      <c r="E439" s="291"/>
      <c r="F439" s="291"/>
      <c r="G439" s="291"/>
      <c r="H439" s="291"/>
      <c r="I439" s="291"/>
      <c r="J439" s="291"/>
      <c r="K439" s="291"/>
      <c r="L439" s="291"/>
      <c r="M439" s="291"/>
      <c r="N439" s="291"/>
      <c r="O439" s="291"/>
      <c r="P439" s="291"/>
      <c r="Q439" s="291"/>
      <c r="R439" s="291"/>
      <c r="S439" s="291"/>
      <c r="T439" s="291"/>
      <c r="U439" s="463"/>
      <c r="V439" s="291"/>
      <c r="W439" s="291"/>
      <c r="X439" s="291"/>
      <c r="Y439" s="291"/>
      <c r="Z439" s="291"/>
      <c r="AA439" s="291"/>
      <c r="AB439" s="291"/>
      <c r="AC439" s="291"/>
      <c r="AD439" s="291"/>
      <c r="AE439" s="291"/>
      <c r="AF439" s="291"/>
      <c r="AG439" s="291"/>
      <c r="AH439" s="291"/>
      <c r="AI439" s="291"/>
      <c r="AJ439" s="291"/>
      <c r="AK439" s="291"/>
      <c r="AL439" s="291"/>
      <c r="AM439" s="406">
        <v>1</v>
      </c>
      <c r="AN439" s="406">
        <v>0</v>
      </c>
      <c r="AO439" s="406">
        <v>0</v>
      </c>
      <c r="AP439" s="406">
        <v>0</v>
      </c>
      <c r="AQ439" s="406">
        <v>0</v>
      </c>
      <c r="AR439" s="406">
        <v>0</v>
      </c>
      <c r="AS439" s="406">
        <f t="shared" ref="AS439:AZ439" si="154">AS438</f>
        <v>0</v>
      </c>
      <c r="AT439" s="406">
        <f t="shared" si="154"/>
        <v>0</v>
      </c>
      <c r="AU439" s="406">
        <f t="shared" si="154"/>
        <v>0</v>
      </c>
      <c r="AV439" s="406">
        <f t="shared" si="154"/>
        <v>0</v>
      </c>
      <c r="AW439" s="406">
        <f t="shared" si="154"/>
        <v>0</v>
      </c>
      <c r="AX439" s="406">
        <f t="shared" si="154"/>
        <v>0</v>
      </c>
      <c r="AY439" s="406">
        <f t="shared" si="154"/>
        <v>0</v>
      </c>
      <c r="AZ439" s="406">
        <f t="shared" si="154"/>
        <v>0</v>
      </c>
      <c r="BA439" s="293"/>
    </row>
    <row r="440" spans="1:53" ht="15" outlineLevel="1">
      <c r="B440" s="290"/>
      <c r="C440" s="301"/>
      <c r="D440" s="287"/>
      <c r="E440" s="287"/>
      <c r="F440" s="287"/>
      <c r="G440" s="287"/>
      <c r="H440" s="287"/>
      <c r="I440" s="287"/>
      <c r="J440" s="287"/>
      <c r="K440" s="287"/>
      <c r="L440" s="287"/>
      <c r="M440" s="287"/>
      <c r="N440" s="287"/>
      <c r="O440" s="287"/>
      <c r="P440" s="287"/>
      <c r="Q440" s="287"/>
      <c r="R440" s="287"/>
      <c r="S440" s="287"/>
      <c r="T440" s="287"/>
      <c r="U440" s="279"/>
      <c r="V440" s="287"/>
      <c r="W440" s="287"/>
      <c r="X440" s="287"/>
      <c r="Y440" s="287"/>
      <c r="Z440" s="287"/>
      <c r="AA440" s="287"/>
      <c r="AB440" s="287"/>
      <c r="AC440" s="287"/>
      <c r="AD440" s="287"/>
      <c r="AE440" s="287"/>
      <c r="AF440" s="287"/>
      <c r="AG440" s="287"/>
      <c r="AH440" s="287"/>
      <c r="AI440" s="287"/>
      <c r="AJ440" s="287"/>
      <c r="AK440" s="287"/>
      <c r="AL440" s="287"/>
      <c r="AM440" s="407"/>
      <c r="AN440" s="407"/>
      <c r="AO440" s="407"/>
      <c r="AP440" s="407"/>
      <c r="AQ440" s="407"/>
      <c r="AR440" s="407"/>
      <c r="AS440" s="407"/>
      <c r="AT440" s="407"/>
      <c r="AU440" s="407"/>
      <c r="AV440" s="407"/>
      <c r="AW440" s="407"/>
      <c r="AX440" s="407"/>
      <c r="AY440" s="407"/>
      <c r="AZ440" s="407"/>
      <c r="BA440" s="302"/>
    </row>
    <row r="441" spans="1:53" ht="15" outlineLevel="1">
      <c r="A441" s="496">
        <v>4</v>
      </c>
      <c r="B441" s="290" t="s">
        <v>4</v>
      </c>
      <c r="C441" s="287" t="s">
        <v>25</v>
      </c>
      <c r="D441" s="291">
        <f>'7.  Persistence Report'!AT95</f>
        <v>802994.7513</v>
      </c>
      <c r="E441" s="291">
        <f>'7.  Persistence Report'!AU95</f>
        <v>747485.70129999996</v>
      </c>
      <c r="F441" s="291">
        <f>'7.  Persistence Report'!AV95</f>
        <v>720691.38379999995</v>
      </c>
      <c r="G441" s="291">
        <f>'7.  Persistence Report'!AW95</f>
        <v>720691.38379999995</v>
      </c>
      <c r="H441" s="291">
        <f>'7.  Persistence Report'!AX95</f>
        <v>720691.38379999995</v>
      </c>
      <c r="I441" s="291">
        <f>'7.  Persistence Report'!AY95</f>
        <v>720691.38379999995</v>
      </c>
      <c r="J441" s="291">
        <f>'7.  Persistence Report'!AZ95</f>
        <v>720691.38379999995</v>
      </c>
      <c r="K441" s="291">
        <f>'7.  Persistence Report'!BA95</f>
        <v>719306.3223</v>
      </c>
      <c r="L441" s="291">
        <f>'7.  Persistence Report'!BB95</f>
        <v>719306.3223</v>
      </c>
      <c r="M441" s="291">
        <f>'7.  Persistence Report'!BC95</f>
        <v>616024.26659999997</v>
      </c>
      <c r="N441" s="291">
        <f>'7.  Persistence Report'!BD95</f>
        <v>569934.54989999998</v>
      </c>
      <c r="O441" s="291">
        <f>'7.  Persistence Report'!BE95</f>
        <v>562878.59479999996</v>
      </c>
      <c r="P441" s="291">
        <f>'7.  Persistence Report'!BF95</f>
        <v>562878.59479999996</v>
      </c>
      <c r="Q441" s="291">
        <f>'7.  Persistence Report'!BG95</f>
        <v>559553.17000000004</v>
      </c>
      <c r="R441" s="291">
        <f>'7.  Persistence Report'!BH95</f>
        <v>559553.17000000004</v>
      </c>
      <c r="S441" s="291">
        <f>'7.  Persistence Report'!BI95</f>
        <v>555508.69290000002</v>
      </c>
      <c r="T441" s="291">
        <f>'7.  Persistence Report'!BJ95</f>
        <v>252610.0472</v>
      </c>
      <c r="U441" s="287"/>
      <c r="V441" s="291">
        <f>'7.  Persistence Report'!O95</f>
        <v>59.960801410000002</v>
      </c>
      <c r="W441" s="291">
        <f>'7.  Persistence Report'!P95</f>
        <v>56.47623737</v>
      </c>
      <c r="X441" s="291">
        <f>'7.  Persistence Report'!Q95</f>
        <v>54.794306679999998</v>
      </c>
      <c r="Y441" s="291">
        <f>'7.  Persistence Report'!R95</f>
        <v>54.794306679999998</v>
      </c>
      <c r="Z441" s="291">
        <f>'7.  Persistence Report'!S95</f>
        <v>54.794306679999998</v>
      </c>
      <c r="AA441" s="291">
        <f>'7.  Persistence Report'!T95</f>
        <v>54.794306679999998</v>
      </c>
      <c r="AB441" s="291">
        <f>'7.  Persistence Report'!U95</f>
        <v>54.794306679999998</v>
      </c>
      <c r="AC441" s="291">
        <f>'7.  Persistence Report'!V95</f>
        <v>54.636194639999999</v>
      </c>
      <c r="AD441" s="291">
        <f>'7.  Persistence Report'!W95</f>
        <v>54.636194639999999</v>
      </c>
      <c r="AE441" s="291">
        <f>'7.  Persistence Report'!X95</f>
        <v>48.152426149999997</v>
      </c>
      <c r="AF441" s="291">
        <f>'7.  Persistence Report'!Y95</f>
        <v>35.214634940000003</v>
      </c>
      <c r="AG441" s="291">
        <f>'7.  Persistence Report'!Z95</f>
        <v>35.213778750000003</v>
      </c>
      <c r="AH441" s="291">
        <f>'7.  Persistence Report'!AA95</f>
        <v>35.213778750000003</v>
      </c>
      <c r="AI441" s="291">
        <f>'7.  Persistence Report'!AB95</f>
        <v>35.145109499999997</v>
      </c>
      <c r="AJ441" s="291">
        <f>'7.  Persistence Report'!AC95</f>
        <v>35.145109499999997</v>
      </c>
      <c r="AK441" s="291">
        <f>'7.  Persistence Report'!AD95</f>
        <v>34.872764680000003</v>
      </c>
      <c r="AL441" s="291">
        <f>'7.  Persistence Report'!AE95</f>
        <v>15.858176479999999</v>
      </c>
      <c r="AM441" s="405">
        <v>1</v>
      </c>
      <c r="AN441" s="405">
        <v>0</v>
      </c>
      <c r="AO441" s="405">
        <v>0</v>
      </c>
      <c r="AP441" s="405">
        <v>0</v>
      </c>
      <c r="AQ441" s="405">
        <v>0</v>
      </c>
      <c r="AR441" s="405">
        <v>0</v>
      </c>
      <c r="AS441" s="405"/>
      <c r="AT441" s="405"/>
      <c r="AU441" s="405"/>
      <c r="AV441" s="405"/>
      <c r="AW441" s="405"/>
      <c r="AX441" s="405"/>
      <c r="AY441" s="405"/>
      <c r="AZ441" s="405"/>
      <c r="BA441" s="292">
        <f>SUM(AM441:AZ441)</f>
        <v>1</v>
      </c>
    </row>
    <row r="442" spans="1:53" ht="15" outlineLevel="1">
      <c r="B442" s="290" t="s">
        <v>258</v>
      </c>
      <c r="C442" s="287" t="s">
        <v>163</v>
      </c>
      <c r="D442" s="291"/>
      <c r="E442" s="291"/>
      <c r="F442" s="291"/>
      <c r="G442" s="291"/>
      <c r="H442" s="291"/>
      <c r="I442" s="291"/>
      <c r="J442" s="291"/>
      <c r="K442" s="291"/>
      <c r="L442" s="291"/>
      <c r="M442" s="291"/>
      <c r="N442" s="291"/>
      <c r="O442" s="291"/>
      <c r="P442" s="291"/>
      <c r="Q442" s="291"/>
      <c r="R442" s="291"/>
      <c r="S442" s="291"/>
      <c r="T442" s="291"/>
      <c r="U442" s="463"/>
      <c r="V442" s="291"/>
      <c r="W442" s="291"/>
      <c r="X442" s="291"/>
      <c r="Y442" s="291"/>
      <c r="Z442" s="291"/>
      <c r="AA442" s="291"/>
      <c r="AB442" s="291"/>
      <c r="AC442" s="291"/>
      <c r="AD442" s="291"/>
      <c r="AE442" s="291"/>
      <c r="AF442" s="291"/>
      <c r="AG442" s="291"/>
      <c r="AH442" s="291"/>
      <c r="AI442" s="291"/>
      <c r="AJ442" s="291"/>
      <c r="AK442" s="291"/>
      <c r="AL442" s="291"/>
      <c r="AM442" s="406">
        <v>1</v>
      </c>
      <c r="AN442" s="406">
        <v>0</v>
      </c>
      <c r="AO442" s="406">
        <v>0</v>
      </c>
      <c r="AP442" s="406">
        <v>0</v>
      </c>
      <c r="AQ442" s="406">
        <v>0</v>
      </c>
      <c r="AR442" s="406">
        <v>0</v>
      </c>
      <c r="AS442" s="406">
        <f t="shared" ref="AS442:AZ442" si="155">AS441</f>
        <v>0</v>
      </c>
      <c r="AT442" s="406">
        <f t="shared" si="155"/>
        <v>0</v>
      </c>
      <c r="AU442" s="406">
        <f t="shared" si="155"/>
        <v>0</v>
      </c>
      <c r="AV442" s="406">
        <f t="shared" si="155"/>
        <v>0</v>
      </c>
      <c r="AW442" s="406">
        <f t="shared" si="155"/>
        <v>0</v>
      </c>
      <c r="AX442" s="406">
        <f t="shared" si="155"/>
        <v>0</v>
      </c>
      <c r="AY442" s="406">
        <f t="shared" si="155"/>
        <v>0</v>
      </c>
      <c r="AZ442" s="406">
        <f t="shared" si="155"/>
        <v>0</v>
      </c>
      <c r="BA442" s="293"/>
    </row>
    <row r="443" spans="1:53" ht="15" outlineLevel="1">
      <c r="B443" s="290"/>
      <c r="C443" s="301"/>
      <c r="D443" s="300"/>
      <c r="E443" s="300"/>
      <c r="F443" s="300"/>
      <c r="G443" s="300"/>
      <c r="H443" s="300"/>
      <c r="I443" s="300"/>
      <c r="J443" s="300"/>
      <c r="K443" s="300"/>
      <c r="L443" s="300"/>
      <c r="M443" s="300"/>
      <c r="N443" s="300"/>
      <c r="O443" s="300"/>
      <c r="P443" s="300"/>
      <c r="Q443" s="300"/>
      <c r="R443" s="300"/>
      <c r="S443" s="300"/>
      <c r="T443" s="300"/>
      <c r="U443" s="287"/>
      <c r="V443" s="300"/>
      <c r="W443" s="300"/>
      <c r="X443" s="300"/>
      <c r="Y443" s="300"/>
      <c r="Z443" s="300"/>
      <c r="AA443" s="300"/>
      <c r="AB443" s="300"/>
      <c r="AC443" s="300"/>
      <c r="AD443" s="300"/>
      <c r="AE443" s="300"/>
      <c r="AF443" s="300"/>
      <c r="AG443" s="300"/>
      <c r="AH443" s="300"/>
      <c r="AI443" s="300"/>
      <c r="AJ443" s="300"/>
      <c r="AK443" s="300"/>
      <c r="AL443" s="300"/>
      <c r="AM443" s="407"/>
      <c r="AN443" s="407"/>
      <c r="AO443" s="407"/>
      <c r="AP443" s="407"/>
      <c r="AQ443" s="407"/>
      <c r="AR443" s="407"/>
      <c r="AS443" s="407"/>
      <c r="AT443" s="407"/>
      <c r="AU443" s="407"/>
      <c r="AV443" s="407"/>
      <c r="AW443" s="407"/>
      <c r="AX443" s="407"/>
      <c r="AY443" s="407"/>
      <c r="AZ443" s="407"/>
      <c r="BA443" s="302"/>
    </row>
    <row r="444" spans="1:53" ht="15" outlineLevel="1">
      <c r="A444" s="496">
        <v>5</v>
      </c>
      <c r="B444" s="290" t="s">
        <v>5</v>
      </c>
      <c r="C444" s="287" t="s">
        <v>25</v>
      </c>
      <c r="D444" s="291">
        <f>'7.  Persistence Report'!AT93</f>
        <v>3463426.6910000001</v>
      </c>
      <c r="E444" s="291">
        <f>'7.  Persistence Report'!AU93</f>
        <v>3004486.0690000001</v>
      </c>
      <c r="F444" s="291">
        <f>'7.  Persistence Report'!AV93</f>
        <v>2765311.628</v>
      </c>
      <c r="G444" s="291">
        <f>'7.  Persistence Report'!AW93</f>
        <v>2765311.628</v>
      </c>
      <c r="H444" s="291">
        <f>'7.  Persistence Report'!AX93</f>
        <v>2765311.628</v>
      </c>
      <c r="I444" s="291">
        <f>'7.  Persistence Report'!AY93</f>
        <v>2765311.628</v>
      </c>
      <c r="J444" s="291">
        <f>'7.  Persistence Report'!AZ93</f>
        <v>2765311.628</v>
      </c>
      <c r="K444" s="291">
        <f>'7.  Persistence Report'!BA93</f>
        <v>2764113.7370000002</v>
      </c>
      <c r="L444" s="291">
        <f>'7.  Persistence Report'!BB93</f>
        <v>2764113.7370000002</v>
      </c>
      <c r="M444" s="291">
        <f>'7.  Persistence Report'!BC93</f>
        <v>2570779.341</v>
      </c>
      <c r="N444" s="291">
        <f>'7.  Persistence Report'!BD93</f>
        <v>2499287.0809999998</v>
      </c>
      <c r="O444" s="291">
        <f>'7.  Persistence Report'!BE93</f>
        <v>2113418.0520000001</v>
      </c>
      <c r="P444" s="291">
        <f>'7.  Persistence Report'!BF93</f>
        <v>2113418.0520000001</v>
      </c>
      <c r="Q444" s="291">
        <f>'7.  Persistence Report'!BG93</f>
        <v>2083154.0869999998</v>
      </c>
      <c r="R444" s="291">
        <f>'7.  Persistence Report'!BH93</f>
        <v>2083154.0869999998</v>
      </c>
      <c r="S444" s="291">
        <f>'7.  Persistence Report'!BI93</f>
        <v>2080208.986</v>
      </c>
      <c r="T444" s="291">
        <f>'7.  Persistence Report'!BJ93</f>
        <v>1691073.2390000001</v>
      </c>
      <c r="U444" s="287"/>
      <c r="V444" s="291">
        <f>'7.  Persistence Report'!O93</f>
        <v>226.66498089999999</v>
      </c>
      <c r="W444" s="291">
        <f>'7.  Persistence Report'!P93</f>
        <v>197.85392820000001</v>
      </c>
      <c r="X444" s="291">
        <f>'7.  Persistence Report'!Q93</f>
        <v>182.83920280000001</v>
      </c>
      <c r="Y444" s="291">
        <f>'7.  Persistence Report'!R93</f>
        <v>182.83920280000001</v>
      </c>
      <c r="Z444" s="291">
        <f>'7.  Persistence Report'!S93</f>
        <v>182.83920280000001</v>
      </c>
      <c r="AA444" s="291">
        <f>'7.  Persistence Report'!T93</f>
        <v>182.83920280000001</v>
      </c>
      <c r="AB444" s="291">
        <f>'7.  Persistence Report'!U93</f>
        <v>182.83920280000001</v>
      </c>
      <c r="AC444" s="291">
        <f>'7.  Persistence Report'!V93</f>
        <v>182.70245729999999</v>
      </c>
      <c r="AD444" s="291">
        <f>'7.  Persistence Report'!W93</f>
        <v>182.70245729999999</v>
      </c>
      <c r="AE444" s="291">
        <f>'7.  Persistence Report'!X93</f>
        <v>170.56544600000001</v>
      </c>
      <c r="AF444" s="291">
        <f>'7.  Persistence Report'!Y93</f>
        <v>155.2250306</v>
      </c>
      <c r="AG444" s="291">
        <f>'7.  Persistence Report'!Z93</f>
        <v>131.48991319999999</v>
      </c>
      <c r="AH444" s="291">
        <f>'7.  Persistence Report'!AA93</f>
        <v>131.48991319999999</v>
      </c>
      <c r="AI444" s="291">
        <f>'7.  Persistence Report'!AB93</f>
        <v>130.85718650000001</v>
      </c>
      <c r="AJ444" s="291">
        <f>'7.  Persistence Report'!AC93</f>
        <v>130.85718650000001</v>
      </c>
      <c r="AK444" s="291">
        <f>'7.  Persistence Report'!AD93</f>
        <v>130.58990159999999</v>
      </c>
      <c r="AL444" s="291">
        <f>'7.  Persistence Report'!AE93</f>
        <v>106.1610105</v>
      </c>
      <c r="AM444" s="405">
        <v>1</v>
      </c>
      <c r="AN444" s="405">
        <v>0</v>
      </c>
      <c r="AO444" s="405">
        <v>0</v>
      </c>
      <c r="AP444" s="405">
        <v>0</v>
      </c>
      <c r="AQ444" s="405">
        <v>0</v>
      </c>
      <c r="AR444" s="405">
        <v>0</v>
      </c>
      <c r="AS444" s="405"/>
      <c r="AT444" s="405"/>
      <c r="AU444" s="405"/>
      <c r="AV444" s="405"/>
      <c r="AW444" s="405"/>
      <c r="AX444" s="405"/>
      <c r="AY444" s="405"/>
      <c r="AZ444" s="405"/>
      <c r="BA444" s="292">
        <f>SUM(AM444:AZ444)</f>
        <v>1</v>
      </c>
    </row>
    <row r="445" spans="1:53" ht="15" outlineLevel="1">
      <c r="B445" s="290" t="s">
        <v>258</v>
      </c>
      <c r="C445" s="287" t="s">
        <v>163</v>
      </c>
      <c r="D445" s="291"/>
      <c r="E445" s="291"/>
      <c r="F445" s="291"/>
      <c r="G445" s="291"/>
      <c r="H445" s="291"/>
      <c r="I445" s="291"/>
      <c r="J445" s="291"/>
      <c r="K445" s="291"/>
      <c r="L445" s="291"/>
      <c r="M445" s="291"/>
      <c r="N445" s="291"/>
      <c r="O445" s="291"/>
      <c r="P445" s="291"/>
      <c r="Q445" s="291"/>
      <c r="R445" s="291"/>
      <c r="S445" s="291"/>
      <c r="T445" s="291"/>
      <c r="U445" s="463"/>
      <c r="V445" s="291"/>
      <c r="W445" s="291"/>
      <c r="X445" s="291"/>
      <c r="Y445" s="291"/>
      <c r="Z445" s="291"/>
      <c r="AA445" s="291"/>
      <c r="AB445" s="291"/>
      <c r="AC445" s="291"/>
      <c r="AD445" s="291"/>
      <c r="AE445" s="291"/>
      <c r="AF445" s="291"/>
      <c r="AG445" s="291"/>
      <c r="AH445" s="291"/>
      <c r="AI445" s="291"/>
      <c r="AJ445" s="291"/>
      <c r="AK445" s="291"/>
      <c r="AL445" s="291"/>
      <c r="AM445" s="406">
        <v>1</v>
      </c>
      <c r="AN445" s="406">
        <v>0</v>
      </c>
      <c r="AO445" s="406">
        <v>0</v>
      </c>
      <c r="AP445" s="406">
        <v>0</v>
      </c>
      <c r="AQ445" s="406">
        <v>0</v>
      </c>
      <c r="AR445" s="406">
        <v>0</v>
      </c>
      <c r="AS445" s="406">
        <f t="shared" ref="AS445:AZ445" si="156">AS444</f>
        <v>0</v>
      </c>
      <c r="AT445" s="406">
        <f t="shared" si="156"/>
        <v>0</v>
      </c>
      <c r="AU445" s="406">
        <f t="shared" si="156"/>
        <v>0</v>
      </c>
      <c r="AV445" s="406">
        <f t="shared" si="156"/>
        <v>0</v>
      </c>
      <c r="AW445" s="406">
        <f t="shared" si="156"/>
        <v>0</v>
      </c>
      <c r="AX445" s="406">
        <f t="shared" si="156"/>
        <v>0</v>
      </c>
      <c r="AY445" s="406">
        <f t="shared" si="156"/>
        <v>0</v>
      </c>
      <c r="AZ445" s="406">
        <f t="shared" si="156"/>
        <v>0</v>
      </c>
      <c r="BA445" s="293"/>
    </row>
    <row r="446" spans="1:53" ht="15" outlineLevel="1">
      <c r="B446" s="290"/>
      <c r="C446" s="301"/>
      <c r="D446" s="300"/>
      <c r="E446" s="300"/>
      <c r="F446" s="300"/>
      <c r="G446" s="300"/>
      <c r="H446" s="300"/>
      <c r="I446" s="300"/>
      <c r="J446" s="300"/>
      <c r="K446" s="300"/>
      <c r="L446" s="300"/>
      <c r="M446" s="300"/>
      <c r="N446" s="300"/>
      <c r="O446" s="300"/>
      <c r="P446" s="300"/>
      <c r="Q446" s="300"/>
      <c r="R446" s="300"/>
      <c r="S446" s="300"/>
      <c r="T446" s="300"/>
      <c r="U446" s="287"/>
      <c r="V446" s="300"/>
      <c r="W446" s="300"/>
      <c r="X446" s="300"/>
      <c r="Y446" s="300"/>
      <c r="Z446" s="300"/>
      <c r="AA446" s="300"/>
      <c r="AB446" s="300"/>
      <c r="AC446" s="300"/>
      <c r="AD446" s="300"/>
      <c r="AE446" s="300"/>
      <c r="AF446" s="300"/>
      <c r="AG446" s="300"/>
      <c r="AH446" s="300"/>
      <c r="AI446" s="300"/>
      <c r="AJ446" s="300"/>
      <c r="AK446" s="300"/>
      <c r="AL446" s="300"/>
      <c r="AM446" s="407"/>
      <c r="AN446" s="407"/>
      <c r="AO446" s="407"/>
      <c r="AP446" s="407"/>
      <c r="AQ446" s="407"/>
      <c r="AR446" s="407"/>
      <c r="AS446" s="407"/>
      <c r="AT446" s="407"/>
      <c r="AU446" s="407"/>
      <c r="AV446" s="407"/>
      <c r="AW446" s="407"/>
      <c r="AX446" s="407"/>
      <c r="AY446" s="407"/>
      <c r="AZ446" s="407"/>
      <c r="BA446" s="302"/>
    </row>
    <row r="447" spans="1:53" ht="15" outlineLevel="1">
      <c r="A447" s="496">
        <v>6</v>
      </c>
      <c r="B447" s="290" t="s">
        <v>6</v>
      </c>
      <c r="C447" s="287" t="s">
        <v>25</v>
      </c>
      <c r="D447" s="291"/>
      <c r="E447" s="291"/>
      <c r="F447" s="291"/>
      <c r="G447" s="291"/>
      <c r="H447" s="291"/>
      <c r="I447" s="291"/>
      <c r="J447" s="291"/>
      <c r="K447" s="291"/>
      <c r="L447" s="291"/>
      <c r="M447" s="291"/>
      <c r="N447" s="291"/>
      <c r="O447" s="291"/>
      <c r="P447" s="291"/>
      <c r="Q447" s="291"/>
      <c r="R447" s="291"/>
      <c r="S447" s="291"/>
      <c r="T447" s="291"/>
      <c r="U447" s="287"/>
      <c r="V447" s="291"/>
      <c r="W447" s="291"/>
      <c r="X447" s="291"/>
      <c r="Y447" s="291"/>
      <c r="Z447" s="291"/>
      <c r="AA447" s="291"/>
      <c r="AB447" s="291"/>
      <c r="AC447" s="291"/>
      <c r="AD447" s="291"/>
      <c r="AE447" s="291"/>
      <c r="AF447" s="291"/>
      <c r="AG447" s="291"/>
      <c r="AH447" s="291"/>
      <c r="AI447" s="291"/>
      <c r="AJ447" s="291"/>
      <c r="AK447" s="291"/>
      <c r="AL447" s="291"/>
      <c r="AM447" s="405">
        <v>1</v>
      </c>
      <c r="AN447" s="405">
        <v>0</v>
      </c>
      <c r="AO447" s="405">
        <v>0</v>
      </c>
      <c r="AP447" s="405">
        <v>0</v>
      </c>
      <c r="AQ447" s="405">
        <v>0</v>
      </c>
      <c r="AR447" s="405">
        <v>0</v>
      </c>
      <c r="AS447" s="405"/>
      <c r="AT447" s="405"/>
      <c r="AU447" s="405"/>
      <c r="AV447" s="405"/>
      <c r="AW447" s="405"/>
      <c r="AX447" s="405"/>
      <c r="AY447" s="405"/>
      <c r="AZ447" s="405"/>
      <c r="BA447" s="292">
        <f>SUM(AM447:AZ447)</f>
        <v>1</v>
      </c>
    </row>
    <row r="448" spans="1:53" ht="15" outlineLevel="1">
      <c r="B448" s="290" t="s">
        <v>258</v>
      </c>
      <c r="C448" s="287" t="s">
        <v>163</v>
      </c>
      <c r="D448" s="291"/>
      <c r="E448" s="291"/>
      <c r="F448" s="291"/>
      <c r="G448" s="291"/>
      <c r="H448" s="291"/>
      <c r="I448" s="291"/>
      <c r="J448" s="291"/>
      <c r="K448" s="291"/>
      <c r="L448" s="291"/>
      <c r="M448" s="291"/>
      <c r="N448" s="291"/>
      <c r="O448" s="291"/>
      <c r="P448" s="291"/>
      <c r="Q448" s="291"/>
      <c r="R448" s="291"/>
      <c r="S448" s="291"/>
      <c r="T448" s="291"/>
      <c r="U448" s="463"/>
      <c r="V448" s="291"/>
      <c r="W448" s="291"/>
      <c r="X448" s="291"/>
      <c r="Y448" s="291"/>
      <c r="Z448" s="291"/>
      <c r="AA448" s="291"/>
      <c r="AB448" s="291"/>
      <c r="AC448" s="291"/>
      <c r="AD448" s="291"/>
      <c r="AE448" s="291"/>
      <c r="AF448" s="291"/>
      <c r="AG448" s="291"/>
      <c r="AH448" s="291"/>
      <c r="AI448" s="291"/>
      <c r="AJ448" s="291"/>
      <c r="AK448" s="291"/>
      <c r="AL448" s="291"/>
      <c r="AM448" s="406">
        <v>1</v>
      </c>
      <c r="AN448" s="406">
        <v>0</v>
      </c>
      <c r="AO448" s="406">
        <v>0</v>
      </c>
      <c r="AP448" s="406">
        <v>0</v>
      </c>
      <c r="AQ448" s="406">
        <v>0</v>
      </c>
      <c r="AR448" s="406">
        <v>0</v>
      </c>
      <c r="AS448" s="406">
        <f t="shared" ref="AS448:AZ448" si="157">AS447</f>
        <v>0</v>
      </c>
      <c r="AT448" s="406">
        <f t="shared" si="157"/>
        <v>0</v>
      </c>
      <c r="AU448" s="406">
        <f t="shared" si="157"/>
        <v>0</v>
      </c>
      <c r="AV448" s="406">
        <f t="shared" si="157"/>
        <v>0</v>
      </c>
      <c r="AW448" s="406">
        <f t="shared" si="157"/>
        <v>0</v>
      </c>
      <c r="AX448" s="406">
        <f t="shared" si="157"/>
        <v>0</v>
      </c>
      <c r="AY448" s="406">
        <f t="shared" si="157"/>
        <v>0</v>
      </c>
      <c r="AZ448" s="406">
        <f t="shared" si="157"/>
        <v>0</v>
      </c>
      <c r="BA448" s="293"/>
    </row>
    <row r="449" spans="1:53" ht="15" outlineLevel="1">
      <c r="B449" s="290"/>
      <c r="C449" s="301"/>
      <c r="D449" s="300"/>
      <c r="E449" s="300"/>
      <c r="F449" s="300"/>
      <c r="G449" s="300"/>
      <c r="H449" s="300"/>
      <c r="I449" s="300"/>
      <c r="J449" s="300"/>
      <c r="K449" s="300"/>
      <c r="L449" s="300"/>
      <c r="M449" s="300"/>
      <c r="N449" s="300"/>
      <c r="O449" s="300"/>
      <c r="P449" s="300"/>
      <c r="Q449" s="300"/>
      <c r="R449" s="300"/>
      <c r="S449" s="300"/>
      <c r="T449" s="300"/>
      <c r="U449" s="287"/>
      <c r="V449" s="300"/>
      <c r="W449" s="300"/>
      <c r="X449" s="300"/>
      <c r="Y449" s="300"/>
      <c r="Z449" s="300"/>
      <c r="AA449" s="300"/>
      <c r="AB449" s="300"/>
      <c r="AC449" s="300"/>
      <c r="AD449" s="300"/>
      <c r="AE449" s="300"/>
      <c r="AF449" s="300"/>
      <c r="AG449" s="300"/>
      <c r="AH449" s="300"/>
      <c r="AI449" s="300"/>
      <c r="AJ449" s="300"/>
      <c r="AK449" s="300"/>
      <c r="AL449" s="300"/>
      <c r="AM449" s="407"/>
      <c r="AN449" s="407"/>
      <c r="AO449" s="407"/>
      <c r="AP449" s="407"/>
      <c r="AQ449" s="407"/>
      <c r="AR449" s="407"/>
      <c r="AS449" s="407"/>
      <c r="AT449" s="407"/>
      <c r="AU449" s="407"/>
      <c r="AV449" s="407"/>
      <c r="AW449" s="407"/>
      <c r="AX449" s="407"/>
      <c r="AY449" s="407"/>
      <c r="AZ449" s="407"/>
      <c r="BA449" s="302"/>
    </row>
    <row r="450" spans="1:53" ht="15" outlineLevel="1">
      <c r="A450" s="496">
        <v>7</v>
      </c>
      <c r="B450" s="290" t="s">
        <v>42</v>
      </c>
      <c r="C450" s="287" t="s">
        <v>25</v>
      </c>
      <c r="D450" s="291">
        <v>0</v>
      </c>
      <c r="E450" s="291"/>
      <c r="F450" s="291"/>
      <c r="G450" s="291"/>
      <c r="H450" s="291"/>
      <c r="I450" s="291"/>
      <c r="J450" s="291"/>
      <c r="K450" s="291"/>
      <c r="L450" s="291"/>
      <c r="M450" s="291"/>
      <c r="N450" s="291"/>
      <c r="O450" s="291"/>
      <c r="P450" s="291"/>
      <c r="Q450" s="291"/>
      <c r="R450" s="291"/>
      <c r="S450" s="291"/>
      <c r="T450" s="291"/>
      <c r="U450" s="287"/>
      <c r="V450" s="291">
        <f>'7.  Persistence Report'!O108+'7.  Persistence Report'!O109+'7.  Persistence Report'!O110+'7.  Persistence Report'!O111+'7.  Persistence Report'!O112+'7.  Persistence Report'!O113+'7.  Persistence Report'!O114+'7.  Persistence Report'!O115</f>
        <v>1255.674291</v>
      </c>
      <c r="W450" s="291">
        <v>0</v>
      </c>
      <c r="X450" s="291">
        <v>0</v>
      </c>
      <c r="Y450" s="291">
        <v>0</v>
      </c>
      <c r="Z450" s="291">
        <v>0</v>
      </c>
      <c r="AA450" s="291">
        <v>0</v>
      </c>
      <c r="AB450" s="291">
        <v>0</v>
      </c>
      <c r="AC450" s="291">
        <v>0</v>
      </c>
      <c r="AD450" s="291">
        <v>0</v>
      </c>
      <c r="AE450" s="291">
        <v>0</v>
      </c>
      <c r="AF450" s="291">
        <v>0</v>
      </c>
      <c r="AG450" s="291">
        <v>0</v>
      </c>
      <c r="AH450" s="291">
        <v>0</v>
      </c>
      <c r="AI450" s="291">
        <v>0</v>
      </c>
      <c r="AJ450" s="291">
        <v>0</v>
      </c>
      <c r="AK450" s="291">
        <v>0</v>
      </c>
      <c r="AL450" s="291">
        <v>0</v>
      </c>
      <c r="AM450" s="405">
        <v>0</v>
      </c>
      <c r="AN450" s="405">
        <v>0</v>
      </c>
      <c r="AO450" s="405">
        <v>0</v>
      </c>
      <c r="AP450" s="405">
        <v>0</v>
      </c>
      <c r="AQ450" s="405">
        <v>0</v>
      </c>
      <c r="AR450" s="405">
        <v>0</v>
      </c>
      <c r="AS450" s="405"/>
      <c r="AT450" s="405"/>
      <c r="AU450" s="405"/>
      <c r="AV450" s="405"/>
      <c r="AW450" s="405"/>
      <c r="AX450" s="405"/>
      <c r="AY450" s="405"/>
      <c r="AZ450" s="405"/>
      <c r="BA450" s="292">
        <f>SUM(AM450:AZ450)</f>
        <v>0</v>
      </c>
    </row>
    <row r="451" spans="1:53" ht="15" outlineLevel="1">
      <c r="B451" s="290" t="s">
        <v>258</v>
      </c>
      <c r="C451" s="287" t="s">
        <v>163</v>
      </c>
      <c r="D451" s="291"/>
      <c r="E451" s="291"/>
      <c r="F451" s="291"/>
      <c r="G451" s="291"/>
      <c r="H451" s="291"/>
      <c r="I451" s="291"/>
      <c r="J451" s="291"/>
      <c r="K451" s="291"/>
      <c r="L451" s="291"/>
      <c r="M451" s="291"/>
      <c r="N451" s="291"/>
      <c r="O451" s="291"/>
      <c r="P451" s="291"/>
      <c r="Q451" s="291"/>
      <c r="R451" s="291"/>
      <c r="S451" s="291"/>
      <c r="T451" s="291"/>
      <c r="U451" s="463"/>
      <c r="V451" s="291"/>
      <c r="W451" s="291"/>
      <c r="X451" s="291"/>
      <c r="Y451" s="291"/>
      <c r="Z451" s="291"/>
      <c r="AA451" s="291"/>
      <c r="AB451" s="291"/>
      <c r="AC451" s="291"/>
      <c r="AD451" s="291"/>
      <c r="AE451" s="291"/>
      <c r="AF451" s="291"/>
      <c r="AG451" s="291"/>
      <c r="AH451" s="291"/>
      <c r="AI451" s="291"/>
      <c r="AJ451" s="291"/>
      <c r="AK451" s="291"/>
      <c r="AL451" s="291"/>
      <c r="AM451" s="406">
        <v>0</v>
      </c>
      <c r="AN451" s="406">
        <v>0</v>
      </c>
      <c r="AO451" s="406">
        <v>0</v>
      </c>
      <c r="AP451" s="406">
        <v>0</v>
      </c>
      <c r="AQ451" s="406">
        <v>0</v>
      </c>
      <c r="AR451" s="406">
        <v>0</v>
      </c>
      <c r="AS451" s="406">
        <f t="shared" ref="AS451:AZ451" si="158">AS450</f>
        <v>0</v>
      </c>
      <c r="AT451" s="406">
        <f t="shared" si="158"/>
        <v>0</v>
      </c>
      <c r="AU451" s="406">
        <f t="shared" si="158"/>
        <v>0</v>
      </c>
      <c r="AV451" s="406">
        <f t="shared" si="158"/>
        <v>0</v>
      </c>
      <c r="AW451" s="406">
        <f t="shared" si="158"/>
        <v>0</v>
      </c>
      <c r="AX451" s="406">
        <f t="shared" si="158"/>
        <v>0</v>
      </c>
      <c r="AY451" s="406">
        <f t="shared" si="158"/>
        <v>0</v>
      </c>
      <c r="AZ451" s="406">
        <f t="shared" si="158"/>
        <v>0</v>
      </c>
      <c r="BA451" s="293"/>
    </row>
    <row r="452" spans="1:53" ht="15" outlineLevel="1">
      <c r="B452" s="290"/>
      <c r="C452" s="301"/>
      <c r="D452" s="300"/>
      <c r="E452" s="300"/>
      <c r="F452" s="300"/>
      <c r="G452" s="300"/>
      <c r="H452" s="300"/>
      <c r="I452" s="300"/>
      <c r="J452" s="300"/>
      <c r="K452" s="300"/>
      <c r="L452" s="300"/>
      <c r="M452" s="300"/>
      <c r="N452" s="300"/>
      <c r="O452" s="300"/>
      <c r="P452" s="300"/>
      <c r="Q452" s="300"/>
      <c r="R452" s="300"/>
      <c r="S452" s="300"/>
      <c r="T452" s="300"/>
      <c r="U452" s="287"/>
      <c r="V452" s="300"/>
      <c r="W452" s="300"/>
      <c r="X452" s="300"/>
      <c r="Y452" s="300"/>
      <c r="Z452" s="300"/>
      <c r="AA452" s="300"/>
      <c r="AB452" s="300"/>
      <c r="AC452" s="300"/>
      <c r="AD452" s="300"/>
      <c r="AE452" s="300"/>
      <c r="AF452" s="300"/>
      <c r="AG452" s="300"/>
      <c r="AH452" s="300"/>
      <c r="AI452" s="300"/>
      <c r="AJ452" s="300"/>
      <c r="AK452" s="300"/>
      <c r="AL452" s="300"/>
      <c r="AM452" s="407"/>
      <c r="AN452" s="407"/>
      <c r="AO452" s="407"/>
      <c r="AP452" s="407"/>
      <c r="AQ452" s="407"/>
      <c r="AR452" s="407"/>
      <c r="AS452" s="407"/>
      <c r="AT452" s="407"/>
      <c r="AU452" s="407"/>
      <c r="AV452" s="407"/>
      <c r="AW452" s="407"/>
      <c r="AX452" s="407"/>
      <c r="AY452" s="407"/>
      <c r="AZ452" s="407"/>
      <c r="BA452" s="302"/>
    </row>
    <row r="453" spans="1:53" s="279" customFormat="1" ht="15" outlineLevel="1">
      <c r="A453" s="496">
        <v>8</v>
      </c>
      <c r="B453" s="290" t="s">
        <v>482</v>
      </c>
      <c r="C453" s="287" t="s">
        <v>25</v>
      </c>
      <c r="D453" s="291"/>
      <c r="E453" s="291"/>
      <c r="F453" s="291"/>
      <c r="G453" s="291"/>
      <c r="H453" s="291"/>
      <c r="I453" s="291"/>
      <c r="J453" s="291"/>
      <c r="K453" s="291"/>
      <c r="L453" s="291"/>
      <c r="M453" s="291"/>
      <c r="N453" s="291"/>
      <c r="O453" s="291"/>
      <c r="P453" s="291"/>
      <c r="Q453" s="291"/>
      <c r="R453" s="291"/>
      <c r="S453" s="291"/>
      <c r="T453" s="291"/>
      <c r="U453" s="287"/>
      <c r="V453" s="291"/>
      <c r="W453" s="291"/>
      <c r="X453" s="291"/>
      <c r="Y453" s="291"/>
      <c r="Z453" s="291"/>
      <c r="AA453" s="291"/>
      <c r="AB453" s="291"/>
      <c r="AC453" s="291"/>
      <c r="AD453" s="291"/>
      <c r="AE453" s="291"/>
      <c r="AF453" s="291"/>
      <c r="AG453" s="291"/>
      <c r="AH453" s="291"/>
      <c r="AI453" s="291"/>
      <c r="AJ453" s="291"/>
      <c r="AK453" s="291"/>
      <c r="AL453" s="291"/>
      <c r="AM453" s="405">
        <v>1</v>
      </c>
      <c r="AN453" s="405">
        <v>0</v>
      </c>
      <c r="AO453" s="405">
        <v>0</v>
      </c>
      <c r="AP453" s="405">
        <v>0</v>
      </c>
      <c r="AQ453" s="405">
        <v>0</v>
      </c>
      <c r="AR453" s="405">
        <v>0</v>
      </c>
      <c r="AS453" s="405"/>
      <c r="AT453" s="405"/>
      <c r="AU453" s="405"/>
      <c r="AV453" s="405"/>
      <c r="AW453" s="405"/>
      <c r="AX453" s="405"/>
      <c r="AY453" s="405"/>
      <c r="AZ453" s="405"/>
      <c r="BA453" s="292">
        <f>SUM(AM453:AZ453)</f>
        <v>1</v>
      </c>
    </row>
    <row r="454" spans="1:53" s="279" customFormat="1" ht="15" outlineLevel="1">
      <c r="A454" s="496"/>
      <c r="B454" s="290" t="s">
        <v>258</v>
      </c>
      <c r="C454" s="287" t="s">
        <v>163</v>
      </c>
      <c r="D454" s="291"/>
      <c r="E454" s="291"/>
      <c r="F454" s="291"/>
      <c r="G454" s="291"/>
      <c r="H454" s="291"/>
      <c r="I454" s="291"/>
      <c r="J454" s="291"/>
      <c r="K454" s="291"/>
      <c r="L454" s="291"/>
      <c r="M454" s="291"/>
      <c r="N454" s="291"/>
      <c r="O454" s="291"/>
      <c r="P454" s="291"/>
      <c r="Q454" s="291"/>
      <c r="R454" s="291"/>
      <c r="S454" s="291"/>
      <c r="T454" s="291"/>
      <c r="U454" s="287"/>
      <c r="V454" s="291"/>
      <c r="W454" s="291"/>
      <c r="X454" s="291"/>
      <c r="Y454" s="291"/>
      <c r="Z454" s="291"/>
      <c r="AA454" s="291"/>
      <c r="AB454" s="291"/>
      <c r="AC454" s="291"/>
      <c r="AD454" s="291"/>
      <c r="AE454" s="291"/>
      <c r="AF454" s="291"/>
      <c r="AG454" s="291"/>
      <c r="AH454" s="291"/>
      <c r="AI454" s="291"/>
      <c r="AJ454" s="291"/>
      <c r="AK454" s="291"/>
      <c r="AL454" s="291"/>
      <c r="AM454" s="406">
        <v>1</v>
      </c>
      <c r="AN454" s="406">
        <v>0</v>
      </c>
      <c r="AO454" s="406">
        <v>0</v>
      </c>
      <c r="AP454" s="406">
        <v>0</v>
      </c>
      <c r="AQ454" s="406">
        <v>0</v>
      </c>
      <c r="AR454" s="406">
        <v>0</v>
      </c>
      <c r="AS454" s="406">
        <f t="shared" ref="AS454:AZ454" si="159">AS453</f>
        <v>0</v>
      </c>
      <c r="AT454" s="406">
        <f t="shared" si="159"/>
        <v>0</v>
      </c>
      <c r="AU454" s="406">
        <f t="shared" si="159"/>
        <v>0</v>
      </c>
      <c r="AV454" s="406">
        <f t="shared" si="159"/>
        <v>0</v>
      </c>
      <c r="AW454" s="406">
        <f t="shared" si="159"/>
        <v>0</v>
      </c>
      <c r="AX454" s="406">
        <f t="shared" si="159"/>
        <v>0</v>
      </c>
      <c r="AY454" s="406">
        <f t="shared" si="159"/>
        <v>0</v>
      </c>
      <c r="AZ454" s="406">
        <f t="shared" si="159"/>
        <v>0</v>
      </c>
      <c r="BA454" s="293"/>
    </row>
    <row r="455" spans="1:53" s="279" customFormat="1" ht="15" outlineLevel="1">
      <c r="A455" s="496"/>
      <c r="B455" s="290"/>
      <c r="C455" s="301"/>
      <c r="D455" s="300"/>
      <c r="E455" s="300"/>
      <c r="F455" s="300"/>
      <c r="G455" s="300"/>
      <c r="H455" s="300"/>
      <c r="I455" s="300"/>
      <c r="J455" s="300"/>
      <c r="K455" s="300"/>
      <c r="L455" s="300"/>
      <c r="M455" s="300"/>
      <c r="N455" s="300"/>
      <c r="O455" s="300"/>
      <c r="P455" s="300"/>
      <c r="Q455" s="300"/>
      <c r="R455" s="300"/>
      <c r="S455" s="300"/>
      <c r="T455" s="300"/>
      <c r="U455" s="287"/>
      <c r="V455" s="300"/>
      <c r="W455" s="300"/>
      <c r="X455" s="300"/>
      <c r="Y455" s="300"/>
      <c r="Z455" s="300"/>
      <c r="AA455" s="300"/>
      <c r="AB455" s="300"/>
      <c r="AC455" s="300"/>
      <c r="AD455" s="300"/>
      <c r="AE455" s="300"/>
      <c r="AF455" s="300"/>
      <c r="AG455" s="300"/>
      <c r="AH455" s="300"/>
      <c r="AI455" s="300"/>
      <c r="AJ455" s="300"/>
      <c r="AK455" s="300"/>
      <c r="AL455" s="300"/>
      <c r="AM455" s="407"/>
      <c r="AN455" s="407"/>
      <c r="AO455" s="407"/>
      <c r="AP455" s="407"/>
      <c r="AQ455" s="407"/>
      <c r="AR455" s="407"/>
      <c r="AS455" s="407"/>
      <c r="AT455" s="407"/>
      <c r="AU455" s="407"/>
      <c r="AV455" s="407"/>
      <c r="AW455" s="407"/>
      <c r="AX455" s="407"/>
      <c r="AY455" s="407"/>
      <c r="AZ455" s="407"/>
      <c r="BA455" s="302"/>
    </row>
    <row r="456" spans="1:53" s="279" customFormat="1" ht="15" outlineLevel="1">
      <c r="A456" s="496">
        <v>9</v>
      </c>
      <c r="B456" s="290" t="s">
        <v>7</v>
      </c>
      <c r="C456" s="287" t="s">
        <v>25</v>
      </c>
      <c r="D456" s="291">
        <f>'7.  Persistence Report'!AT101</f>
        <v>66702.672600000005</v>
      </c>
      <c r="E456" s="291">
        <f>'7.  Persistence Report'!AU101</f>
        <v>66702.672600000005</v>
      </c>
      <c r="F456" s="291">
        <f>'7.  Persistence Report'!AV101</f>
        <v>66702.672600000005</v>
      </c>
      <c r="G456" s="291">
        <f>'7.  Persistence Report'!AW101</f>
        <v>66702.672600000005</v>
      </c>
      <c r="H456" s="291">
        <f>'7.  Persistence Report'!AX101</f>
        <v>66702.672600000005</v>
      </c>
      <c r="I456" s="291">
        <f>'7.  Persistence Report'!AY101</f>
        <v>66702.672600000005</v>
      </c>
      <c r="J456" s="291">
        <f>'7.  Persistence Report'!AZ101</f>
        <v>66702.672600000005</v>
      </c>
      <c r="K456" s="291">
        <f>'7.  Persistence Report'!BA101</f>
        <v>66702.672600000005</v>
      </c>
      <c r="L456" s="291">
        <f>'7.  Persistence Report'!BB101</f>
        <v>66702.672600000005</v>
      </c>
      <c r="M456" s="291">
        <f>'7.  Persistence Report'!BC101</f>
        <v>66702.672600000005</v>
      </c>
      <c r="N456" s="291">
        <f>'7.  Persistence Report'!BD101</f>
        <v>66702.672600000005</v>
      </c>
      <c r="O456" s="291">
        <f>'7.  Persistence Report'!BE101</f>
        <v>66702.672600000005</v>
      </c>
      <c r="P456" s="291">
        <f>'7.  Persistence Report'!BF101</f>
        <v>56014.722600000001</v>
      </c>
      <c r="Q456" s="291">
        <f>'7.  Persistence Report'!BG101</f>
        <v>45326.772599999997</v>
      </c>
      <c r="R456" s="291">
        <f>'7.  Persistence Report'!BH101</f>
        <v>45326.772599999997</v>
      </c>
      <c r="S456" s="291">
        <f>'7.  Persistence Report'!BI101</f>
        <v>45326.772599999997</v>
      </c>
      <c r="T456" s="291">
        <f>'7.  Persistence Report'!BJ101</f>
        <v>45326.772599999997</v>
      </c>
      <c r="U456" s="287"/>
      <c r="V456" s="291">
        <f>'7.  Persistence Report'!O101</f>
        <v>9.7437030930000006</v>
      </c>
      <c r="W456" s="291">
        <f>'7.  Persistence Report'!P101</f>
        <v>9.7437030930000006</v>
      </c>
      <c r="X456" s="291">
        <f>'7.  Persistence Report'!Q101</f>
        <v>9.7437030930000006</v>
      </c>
      <c r="Y456" s="291">
        <f>'7.  Persistence Report'!R101</f>
        <v>9.7437030930000006</v>
      </c>
      <c r="Z456" s="291">
        <f>'7.  Persistence Report'!S101</f>
        <v>9.7437030930000006</v>
      </c>
      <c r="AA456" s="291">
        <f>'7.  Persistence Report'!T101</f>
        <v>9.7437030930000006</v>
      </c>
      <c r="AB456" s="291">
        <f>'7.  Persistence Report'!U101</f>
        <v>9.7437030930000006</v>
      </c>
      <c r="AC456" s="291">
        <f>'7.  Persistence Report'!V101</f>
        <v>9.7437030930000006</v>
      </c>
      <c r="AD456" s="291">
        <f>'7.  Persistence Report'!W101</f>
        <v>9.7437030930000006</v>
      </c>
      <c r="AE456" s="291">
        <f>'7.  Persistence Report'!X101</f>
        <v>9.7437030930000006</v>
      </c>
      <c r="AF456" s="291">
        <f>'7.  Persistence Report'!Y101</f>
        <v>9.7437030930000006</v>
      </c>
      <c r="AG456" s="291">
        <f>'7.  Persistence Report'!Z101</f>
        <v>9.7437030930000006</v>
      </c>
      <c r="AH456" s="291">
        <f>'7.  Persistence Report'!AA101</f>
        <v>9.239073093</v>
      </c>
      <c r="AI456" s="291">
        <f>'7.  Persistence Report'!AB101</f>
        <v>8.7344430929999994</v>
      </c>
      <c r="AJ456" s="291">
        <f>'7.  Persistence Report'!AC101</f>
        <v>8.7344430929999994</v>
      </c>
      <c r="AK456" s="291">
        <f>'7.  Persistence Report'!AD101</f>
        <v>8.7344430929999994</v>
      </c>
      <c r="AL456" s="291">
        <f>'7.  Persistence Report'!AE101</f>
        <v>8.7344430929999994</v>
      </c>
      <c r="AM456" s="405">
        <v>1</v>
      </c>
      <c r="AN456" s="405">
        <v>0</v>
      </c>
      <c r="AO456" s="405">
        <v>0</v>
      </c>
      <c r="AP456" s="405">
        <v>0</v>
      </c>
      <c r="AQ456" s="405">
        <v>0</v>
      </c>
      <c r="AR456" s="405">
        <v>0</v>
      </c>
      <c r="AS456" s="405"/>
      <c r="AT456" s="405"/>
      <c r="AU456" s="405"/>
      <c r="AV456" s="405"/>
      <c r="AW456" s="405"/>
      <c r="AX456" s="405"/>
      <c r="AY456" s="405"/>
      <c r="AZ456" s="405"/>
      <c r="BA456" s="292">
        <f>SUM(AM456:AZ456)</f>
        <v>1</v>
      </c>
    </row>
    <row r="457" spans="1:53" s="279" customFormat="1" ht="15" outlineLevel="1">
      <c r="A457" s="496"/>
      <c r="B457" s="290" t="s">
        <v>258</v>
      </c>
      <c r="C457" s="287" t="s">
        <v>163</v>
      </c>
      <c r="D457" s="291"/>
      <c r="E457" s="291"/>
      <c r="F457" s="291"/>
      <c r="G457" s="291"/>
      <c r="H457" s="291"/>
      <c r="I457" s="291"/>
      <c r="J457" s="291"/>
      <c r="K457" s="291"/>
      <c r="L457" s="291"/>
      <c r="M457" s="291"/>
      <c r="N457" s="291"/>
      <c r="O457" s="291"/>
      <c r="P457" s="291"/>
      <c r="Q457" s="291"/>
      <c r="R457" s="291"/>
      <c r="S457" s="291"/>
      <c r="T457" s="291"/>
      <c r="U457" s="287"/>
      <c r="V457" s="291"/>
      <c r="W457" s="291"/>
      <c r="X457" s="291"/>
      <c r="Y457" s="291"/>
      <c r="Z457" s="291"/>
      <c r="AA457" s="291"/>
      <c r="AB457" s="291"/>
      <c r="AC457" s="291"/>
      <c r="AD457" s="291"/>
      <c r="AE457" s="291"/>
      <c r="AF457" s="291"/>
      <c r="AG457" s="291"/>
      <c r="AH457" s="291"/>
      <c r="AI457" s="291"/>
      <c r="AJ457" s="291"/>
      <c r="AK457" s="291"/>
      <c r="AL457" s="291"/>
      <c r="AM457" s="406">
        <v>1</v>
      </c>
      <c r="AN457" s="406">
        <v>0</v>
      </c>
      <c r="AO457" s="406">
        <v>0</v>
      </c>
      <c r="AP457" s="406">
        <v>0</v>
      </c>
      <c r="AQ457" s="406">
        <v>0</v>
      </c>
      <c r="AR457" s="406">
        <v>0</v>
      </c>
      <c r="AS457" s="406">
        <f t="shared" ref="AS457:AZ457" si="160">AS456</f>
        <v>0</v>
      </c>
      <c r="AT457" s="406">
        <f t="shared" si="160"/>
        <v>0</v>
      </c>
      <c r="AU457" s="406">
        <f t="shared" si="160"/>
        <v>0</v>
      </c>
      <c r="AV457" s="406">
        <f t="shared" si="160"/>
        <v>0</v>
      </c>
      <c r="AW457" s="406">
        <f t="shared" si="160"/>
        <v>0</v>
      </c>
      <c r="AX457" s="406">
        <f t="shared" si="160"/>
        <v>0</v>
      </c>
      <c r="AY457" s="406">
        <f t="shared" si="160"/>
        <v>0</v>
      </c>
      <c r="AZ457" s="406">
        <f t="shared" si="160"/>
        <v>0</v>
      </c>
      <c r="BA457" s="293"/>
    </row>
    <row r="458" spans="1:53" ht="15" outlineLevel="1">
      <c r="B458" s="303"/>
      <c r="C458" s="304"/>
      <c r="D458" s="287"/>
      <c r="E458" s="287"/>
      <c r="F458" s="287"/>
      <c r="G458" s="287"/>
      <c r="H458" s="287"/>
      <c r="I458" s="287"/>
      <c r="J458" s="287"/>
      <c r="K458" s="287"/>
      <c r="L458" s="287"/>
      <c r="M458" s="287"/>
      <c r="N458" s="287"/>
      <c r="O458" s="287"/>
      <c r="P458" s="287"/>
      <c r="Q458" s="287"/>
      <c r="R458" s="287"/>
      <c r="S458" s="287"/>
      <c r="T458" s="287"/>
      <c r="U458" s="287"/>
      <c r="V458" s="287"/>
      <c r="W458" s="287"/>
      <c r="X458" s="287"/>
      <c r="Y458" s="287"/>
      <c r="Z458" s="287"/>
      <c r="AA458" s="287"/>
      <c r="AB458" s="287"/>
      <c r="AC458" s="287"/>
      <c r="AD458" s="287"/>
      <c r="AE458" s="287"/>
      <c r="AF458" s="287"/>
      <c r="AG458" s="287"/>
      <c r="AH458" s="287"/>
      <c r="AI458" s="287"/>
      <c r="AJ458" s="287"/>
      <c r="AK458" s="287"/>
      <c r="AL458" s="287"/>
      <c r="AM458" s="407"/>
      <c r="AN458" s="407"/>
      <c r="AO458" s="407"/>
      <c r="AP458" s="407"/>
      <c r="AQ458" s="407"/>
      <c r="AR458" s="407"/>
      <c r="AS458" s="407"/>
      <c r="AT458" s="407"/>
      <c r="AU458" s="407"/>
      <c r="AV458" s="407"/>
      <c r="AW458" s="407"/>
      <c r="AX458" s="407"/>
      <c r="AY458" s="407"/>
      <c r="AZ458" s="407"/>
      <c r="BA458" s="302"/>
    </row>
    <row r="459" spans="1:53" ht="15.75" outlineLevel="1">
      <c r="A459" s="497"/>
      <c r="B459" s="284" t="s">
        <v>8</v>
      </c>
      <c r="C459" s="285"/>
      <c r="D459" s="285"/>
      <c r="E459" s="285"/>
      <c r="F459" s="285"/>
      <c r="G459" s="285"/>
      <c r="H459" s="285"/>
      <c r="I459" s="285"/>
      <c r="J459" s="285"/>
      <c r="K459" s="285"/>
      <c r="L459" s="285"/>
      <c r="M459" s="285"/>
      <c r="N459" s="285"/>
      <c r="O459" s="285"/>
      <c r="P459" s="285"/>
      <c r="Q459" s="285"/>
      <c r="R459" s="285"/>
      <c r="S459" s="285"/>
      <c r="T459" s="285"/>
      <c r="U459" s="287"/>
      <c r="V459" s="285"/>
      <c r="W459" s="285"/>
      <c r="X459" s="285"/>
      <c r="Y459" s="285"/>
      <c r="Z459" s="285"/>
      <c r="AA459" s="285"/>
      <c r="AB459" s="285"/>
      <c r="AC459" s="285"/>
      <c r="AD459" s="285"/>
      <c r="AE459" s="285"/>
      <c r="AF459" s="285"/>
      <c r="AG459" s="285"/>
      <c r="AH459" s="285"/>
      <c r="AI459" s="285"/>
      <c r="AJ459" s="285"/>
      <c r="AK459" s="285"/>
      <c r="AL459" s="285"/>
      <c r="AM459" s="409"/>
      <c r="AN459" s="409"/>
      <c r="AO459" s="409"/>
      <c r="AP459" s="409"/>
      <c r="AQ459" s="409"/>
      <c r="AR459" s="409"/>
      <c r="AS459" s="409"/>
      <c r="AT459" s="409"/>
      <c r="AU459" s="409"/>
      <c r="AV459" s="409"/>
      <c r="AW459" s="409"/>
      <c r="AX459" s="409"/>
      <c r="AY459" s="409"/>
      <c r="AZ459" s="409"/>
      <c r="BA459" s="288"/>
    </row>
    <row r="460" spans="1:53" s="279" customFormat="1" ht="15" outlineLevel="1">
      <c r="A460" s="496">
        <v>10</v>
      </c>
      <c r="B460" s="290" t="s">
        <v>22</v>
      </c>
      <c r="C460" s="287" t="s">
        <v>25</v>
      </c>
      <c r="D460" s="291">
        <f>'7.  Persistence Report'!AT87</f>
        <v>18550920.370000001</v>
      </c>
      <c r="E460" s="291">
        <f>'7.  Persistence Report'!AU87</f>
        <v>18550920.370000001</v>
      </c>
      <c r="F460" s="291">
        <f>'7.  Persistence Report'!AV87</f>
        <v>18550920.370000001</v>
      </c>
      <c r="G460" s="291">
        <f>'7.  Persistence Report'!AW87</f>
        <v>18402083.149999999</v>
      </c>
      <c r="H460" s="291">
        <f>'7.  Persistence Report'!AX87</f>
        <v>18402083.149999999</v>
      </c>
      <c r="I460" s="291">
        <f>'7.  Persistence Report'!AY87</f>
        <v>18388937.27</v>
      </c>
      <c r="J460" s="291">
        <f>'7.  Persistence Report'!AZ87</f>
        <v>17585928.18</v>
      </c>
      <c r="K460" s="291">
        <f>'7.  Persistence Report'!BA87</f>
        <v>17585928.18</v>
      </c>
      <c r="L460" s="291">
        <f>'7.  Persistence Report'!BB87</f>
        <v>15995921.48</v>
      </c>
      <c r="M460" s="291">
        <f>'7.  Persistence Report'!BC87</f>
        <v>12374714.289999999</v>
      </c>
      <c r="N460" s="291">
        <f>'7.  Persistence Report'!BD87</f>
        <v>8422695.4030000009</v>
      </c>
      <c r="O460" s="291">
        <f>'7.  Persistence Report'!BE87</f>
        <v>7653057.608</v>
      </c>
      <c r="P460" s="291">
        <f>'7.  Persistence Report'!BF87</f>
        <v>2506162.1839999999</v>
      </c>
      <c r="Q460" s="291">
        <f>'7.  Persistence Report'!BG87</f>
        <v>2498990.321</v>
      </c>
      <c r="R460" s="291">
        <f>'7.  Persistence Report'!BH87</f>
        <v>2498990.321</v>
      </c>
      <c r="S460" s="291">
        <f>'7.  Persistence Report'!BI87</f>
        <v>1978420.0249999999</v>
      </c>
      <c r="T460" s="291">
        <f>'7.  Persistence Report'!BJ87</f>
        <v>205447.64799999999</v>
      </c>
      <c r="U460" s="287">
        <v>12</v>
      </c>
      <c r="V460" s="291">
        <f>'7.  Persistence Report'!O87</f>
        <v>2336.3047929999998</v>
      </c>
      <c r="W460" s="291">
        <f>'7.  Persistence Report'!P87</f>
        <v>2336.3047929999998</v>
      </c>
      <c r="X460" s="291">
        <f>'7.  Persistence Report'!Q87</f>
        <v>2336.3047929999998</v>
      </c>
      <c r="Y460" s="291">
        <f>'7.  Persistence Report'!R87</f>
        <v>2293.7515429999999</v>
      </c>
      <c r="Z460" s="291">
        <f>'7.  Persistence Report'!S87</f>
        <v>2293.7515429999999</v>
      </c>
      <c r="AA460" s="291">
        <f>'7.  Persistence Report'!T87</f>
        <v>2289.9777730000001</v>
      </c>
      <c r="AB460" s="291">
        <f>'7.  Persistence Report'!U87</f>
        <v>2185.3506120000002</v>
      </c>
      <c r="AC460" s="291">
        <f>'7.  Persistence Report'!V87</f>
        <v>2185.3506120000002</v>
      </c>
      <c r="AD460" s="291">
        <f>'7.  Persistence Report'!W87</f>
        <v>1942.9468220000001</v>
      </c>
      <c r="AE460" s="291">
        <f>'7.  Persistence Report'!X87</f>
        <v>1499.6953559999999</v>
      </c>
      <c r="AF460" s="291">
        <f>'7.  Persistence Report'!Y87</f>
        <v>1038.85411</v>
      </c>
      <c r="AG460" s="291">
        <f>'7.  Persistence Report'!Z87</f>
        <v>1007.8854200000001</v>
      </c>
      <c r="AH460" s="291">
        <f>'7.  Persistence Report'!AA87</f>
        <v>284.20075209999999</v>
      </c>
      <c r="AI460" s="291">
        <f>'7.  Persistence Report'!AB87</f>
        <v>282.14193569999998</v>
      </c>
      <c r="AJ460" s="291">
        <f>'7.  Persistence Report'!AC87</f>
        <v>282.14193569999998</v>
      </c>
      <c r="AK460" s="291">
        <f>'7.  Persistence Report'!AD87</f>
        <v>239.44474980000001</v>
      </c>
      <c r="AL460" s="291">
        <f>'7.  Persistence Report'!AE87</f>
        <v>117.8623503</v>
      </c>
      <c r="AM460" s="405">
        <v>0</v>
      </c>
      <c r="AN460" s="405">
        <v>0.14108424182046825</v>
      </c>
      <c r="AO460" s="405">
        <v>0.56615821218124585</v>
      </c>
      <c r="AP460" s="405">
        <v>8.7765154561477612E-2</v>
      </c>
      <c r="AQ460" s="405">
        <v>5.0285116819729159E-3</v>
      </c>
      <c r="AR460" s="405">
        <v>0</v>
      </c>
      <c r="AS460" s="405"/>
      <c r="AT460" s="405"/>
      <c r="AU460" s="405"/>
      <c r="AV460" s="405"/>
      <c r="AW460" s="405"/>
      <c r="AX460" s="405"/>
      <c r="AY460" s="405"/>
      <c r="AZ460" s="405"/>
      <c r="BA460" s="292">
        <f>SUM(AM460:AZ460)</f>
        <v>0.80003612024516468</v>
      </c>
    </row>
    <row r="461" spans="1:53" s="279" customFormat="1" ht="15" outlineLevel="1">
      <c r="A461" s="496"/>
      <c r="B461" s="290" t="s">
        <v>258</v>
      </c>
      <c r="C461" s="287" t="s">
        <v>163</v>
      </c>
      <c r="D461" s="291"/>
      <c r="E461" s="291"/>
      <c r="F461" s="291"/>
      <c r="G461" s="291"/>
      <c r="H461" s="291"/>
      <c r="I461" s="291"/>
      <c r="J461" s="291"/>
      <c r="K461" s="291"/>
      <c r="L461" s="291"/>
      <c r="M461" s="291"/>
      <c r="N461" s="291"/>
      <c r="O461" s="291"/>
      <c r="P461" s="291"/>
      <c r="Q461" s="291"/>
      <c r="R461" s="291"/>
      <c r="S461" s="291"/>
      <c r="T461" s="291"/>
      <c r="U461" s="287">
        <v>12</v>
      </c>
      <c r="V461" s="291"/>
      <c r="W461" s="291"/>
      <c r="X461" s="291"/>
      <c r="Y461" s="291"/>
      <c r="Z461" s="291"/>
      <c r="AA461" s="291"/>
      <c r="AB461" s="291"/>
      <c r="AC461" s="291"/>
      <c r="AD461" s="291"/>
      <c r="AE461" s="291"/>
      <c r="AF461" s="291"/>
      <c r="AG461" s="291"/>
      <c r="AH461" s="291"/>
      <c r="AI461" s="291"/>
      <c r="AJ461" s="291"/>
      <c r="AK461" s="291"/>
      <c r="AL461" s="291"/>
      <c r="AM461" s="406">
        <v>0</v>
      </c>
      <c r="AN461" s="406">
        <v>0.14108424182046825</v>
      </c>
      <c r="AO461" s="406">
        <v>0.56615821218124585</v>
      </c>
      <c r="AP461" s="406">
        <v>8.7765154561477612E-2</v>
      </c>
      <c r="AQ461" s="406">
        <v>5.0285116819729159E-3</v>
      </c>
      <c r="AR461" s="406">
        <v>0</v>
      </c>
      <c r="AS461" s="406">
        <f t="shared" ref="AS461:AZ461" si="161">AS460</f>
        <v>0</v>
      </c>
      <c r="AT461" s="406">
        <f t="shared" si="161"/>
        <v>0</v>
      </c>
      <c r="AU461" s="406">
        <f t="shared" si="161"/>
        <v>0</v>
      </c>
      <c r="AV461" s="406">
        <f t="shared" si="161"/>
        <v>0</v>
      </c>
      <c r="AW461" s="406">
        <f t="shared" si="161"/>
        <v>0</v>
      </c>
      <c r="AX461" s="406">
        <f t="shared" si="161"/>
        <v>0</v>
      </c>
      <c r="AY461" s="406">
        <f t="shared" si="161"/>
        <v>0</v>
      </c>
      <c r="AZ461" s="406">
        <f t="shared" si="161"/>
        <v>0</v>
      </c>
      <c r="BA461" s="293"/>
    </row>
    <row r="462" spans="1:53" ht="15" outlineLevel="1">
      <c r="B462" s="306"/>
      <c r="C462" s="308"/>
      <c r="D462" s="287"/>
      <c r="E462" s="287"/>
      <c r="F462" s="287"/>
      <c r="G462" s="287"/>
      <c r="H462" s="287"/>
      <c r="I462" s="287"/>
      <c r="J462" s="287"/>
      <c r="K462" s="287"/>
      <c r="L462" s="287"/>
      <c r="M462" s="287"/>
      <c r="N462" s="287"/>
      <c r="O462" s="287"/>
      <c r="P462" s="287"/>
      <c r="Q462" s="287"/>
      <c r="R462" s="287"/>
      <c r="S462" s="287"/>
      <c r="T462" s="287"/>
      <c r="U462" s="287"/>
      <c r="V462" s="287"/>
      <c r="W462" s="287"/>
      <c r="X462" s="287"/>
      <c r="Y462" s="287"/>
      <c r="Z462" s="287"/>
      <c r="AA462" s="287"/>
      <c r="AB462" s="287"/>
      <c r="AC462" s="287"/>
      <c r="AD462" s="287"/>
      <c r="AE462" s="287"/>
      <c r="AF462" s="287"/>
      <c r="AG462" s="287"/>
      <c r="AH462" s="287"/>
      <c r="AI462" s="287"/>
      <c r="AJ462" s="287"/>
      <c r="AK462" s="287"/>
      <c r="AL462" s="287"/>
      <c r="AM462" s="411"/>
      <c r="AN462" s="411"/>
      <c r="AO462" s="411"/>
      <c r="AP462" s="411"/>
      <c r="AQ462" s="411"/>
      <c r="AR462" s="411"/>
      <c r="AS462" s="411"/>
      <c r="AT462" s="411"/>
      <c r="AU462" s="411"/>
      <c r="AV462" s="411"/>
      <c r="AW462" s="411"/>
      <c r="AX462" s="411"/>
      <c r="AY462" s="411"/>
      <c r="AZ462" s="411"/>
      <c r="BA462" s="309"/>
    </row>
    <row r="463" spans="1:53" s="279" customFormat="1" ht="15" outlineLevel="1">
      <c r="A463" s="496">
        <v>11</v>
      </c>
      <c r="B463" s="290" t="s">
        <v>21</v>
      </c>
      <c r="C463" s="287" t="s">
        <v>25</v>
      </c>
      <c r="D463" s="291">
        <f>'7.  Persistence Report'!AT77</f>
        <v>1836501.5179999999</v>
      </c>
      <c r="E463" s="291">
        <f>'7.  Persistence Report'!AU77</f>
        <v>1818069.1329999999</v>
      </c>
      <c r="F463" s="291">
        <f>'7.  Persistence Report'!AV77</f>
        <v>1729494.0589999999</v>
      </c>
      <c r="G463" s="291">
        <f>'7.  Persistence Report'!AW77</f>
        <v>1196542.6040000001</v>
      </c>
      <c r="H463" s="291">
        <f>'7.  Persistence Report'!AX77</f>
        <v>1196542.6040000001</v>
      </c>
      <c r="I463" s="291">
        <f>'7.  Persistence Report'!AY77</f>
        <v>1196542.6040000001</v>
      </c>
      <c r="J463" s="291">
        <f>'7.  Persistence Report'!AZ77</f>
        <v>1196542.6040000001</v>
      </c>
      <c r="K463" s="291">
        <f>'7.  Persistence Report'!BA77</f>
        <v>1196542.6040000001</v>
      </c>
      <c r="L463" s="291">
        <f>'7.  Persistence Report'!BB77</f>
        <v>1196542.6040000001</v>
      </c>
      <c r="M463" s="291">
        <f>'7.  Persistence Report'!BC77</f>
        <v>1196542.6040000001</v>
      </c>
      <c r="N463" s="291">
        <f>'7.  Persistence Report'!BD77</f>
        <v>1164634.618</v>
      </c>
      <c r="O463" s="291">
        <f>'7.  Persistence Report'!BE77</f>
        <v>274360.25829999999</v>
      </c>
      <c r="P463" s="291">
        <f>'7.  Persistence Report'!BF77</f>
        <v>0</v>
      </c>
      <c r="Q463" s="291">
        <f>'7.  Persistence Report'!BG77</f>
        <v>0</v>
      </c>
      <c r="R463" s="291">
        <f>'7.  Persistence Report'!BH77</f>
        <v>0</v>
      </c>
      <c r="S463" s="291">
        <f>'7.  Persistence Report'!BI77</f>
        <v>0</v>
      </c>
      <c r="T463" s="291">
        <f>'7.  Persistence Report'!BJ77</f>
        <v>0</v>
      </c>
      <c r="U463" s="287">
        <v>12</v>
      </c>
      <c r="V463" s="291">
        <f>'7.  Persistence Report'!O77</f>
        <v>482.00670309999998</v>
      </c>
      <c r="W463" s="291">
        <f>'7.  Persistence Report'!P77</f>
        <v>477.55900220000001</v>
      </c>
      <c r="X463" s="291">
        <f>'7.  Persistence Report'!Q77</f>
        <v>456.92726620000002</v>
      </c>
      <c r="Y463" s="291">
        <f>'7.  Persistence Report'!R77</f>
        <v>303.47631059999998</v>
      </c>
      <c r="Z463" s="291">
        <f>'7.  Persistence Report'!S77</f>
        <v>303.47631059999998</v>
      </c>
      <c r="AA463" s="291">
        <f>'7.  Persistence Report'!T77</f>
        <v>303.47631059999998</v>
      </c>
      <c r="AB463" s="291">
        <f>'7.  Persistence Report'!U77</f>
        <v>303.47631059999998</v>
      </c>
      <c r="AC463" s="291">
        <f>'7.  Persistence Report'!V77</f>
        <v>303.47631059999998</v>
      </c>
      <c r="AD463" s="291">
        <f>'7.  Persistence Report'!W77</f>
        <v>303.47631059999998</v>
      </c>
      <c r="AE463" s="291">
        <f>'7.  Persistence Report'!X77</f>
        <v>303.47631059999998</v>
      </c>
      <c r="AF463" s="291">
        <f>'7.  Persistence Report'!Y77</f>
        <v>300.015962</v>
      </c>
      <c r="AG463" s="291">
        <f>'7.  Persistence Report'!Z77</f>
        <v>79.585054040000003</v>
      </c>
      <c r="AH463" s="291">
        <f>'7.  Persistence Report'!AA77</f>
        <v>0</v>
      </c>
      <c r="AI463" s="291">
        <f>'7.  Persistence Report'!AB77</f>
        <v>0</v>
      </c>
      <c r="AJ463" s="291">
        <f>'7.  Persistence Report'!AC77</f>
        <v>0</v>
      </c>
      <c r="AK463" s="291">
        <f>'7.  Persistence Report'!AD77</f>
        <v>0</v>
      </c>
      <c r="AL463" s="291">
        <f>'7.  Persistence Report'!AE77</f>
        <v>0</v>
      </c>
      <c r="AM463" s="405">
        <v>0</v>
      </c>
      <c r="AN463" s="405">
        <v>1</v>
      </c>
      <c r="AO463" s="405">
        <v>0</v>
      </c>
      <c r="AP463" s="405">
        <v>0</v>
      </c>
      <c r="AQ463" s="405">
        <v>0</v>
      </c>
      <c r="AR463" s="405">
        <v>0</v>
      </c>
      <c r="AS463" s="405"/>
      <c r="AT463" s="405"/>
      <c r="AU463" s="405"/>
      <c r="AV463" s="405"/>
      <c r="AW463" s="405"/>
      <c r="AX463" s="405"/>
      <c r="AY463" s="405"/>
      <c r="AZ463" s="405"/>
      <c r="BA463" s="292">
        <f>SUM(AM463:AZ463)</f>
        <v>1</v>
      </c>
    </row>
    <row r="464" spans="1:53" s="279" customFormat="1" ht="15" outlineLevel="1">
      <c r="A464" s="496"/>
      <c r="B464" s="290" t="s">
        <v>258</v>
      </c>
      <c r="C464" s="287" t="s">
        <v>163</v>
      </c>
      <c r="D464" s="291"/>
      <c r="E464" s="291"/>
      <c r="F464" s="291"/>
      <c r="G464" s="291"/>
      <c r="H464" s="291"/>
      <c r="I464" s="291"/>
      <c r="J464" s="291"/>
      <c r="K464" s="291"/>
      <c r="L464" s="291"/>
      <c r="M464" s="291"/>
      <c r="N464" s="291"/>
      <c r="O464" s="291"/>
      <c r="P464" s="291"/>
      <c r="Q464" s="291"/>
      <c r="R464" s="291"/>
      <c r="S464" s="291"/>
      <c r="T464" s="291"/>
      <c r="U464" s="287">
        <v>12</v>
      </c>
      <c r="V464" s="291"/>
      <c r="W464" s="291"/>
      <c r="X464" s="291"/>
      <c r="Y464" s="291"/>
      <c r="Z464" s="291"/>
      <c r="AA464" s="291"/>
      <c r="AB464" s="291"/>
      <c r="AC464" s="291"/>
      <c r="AD464" s="291"/>
      <c r="AE464" s="291"/>
      <c r="AF464" s="291"/>
      <c r="AG464" s="291"/>
      <c r="AH464" s="291"/>
      <c r="AI464" s="291"/>
      <c r="AJ464" s="291"/>
      <c r="AK464" s="291"/>
      <c r="AL464" s="291"/>
      <c r="AM464" s="406">
        <v>0</v>
      </c>
      <c r="AN464" s="406">
        <v>1</v>
      </c>
      <c r="AO464" s="406">
        <v>0</v>
      </c>
      <c r="AP464" s="406">
        <v>0</v>
      </c>
      <c r="AQ464" s="406">
        <v>0</v>
      </c>
      <c r="AR464" s="406">
        <v>0</v>
      </c>
      <c r="AS464" s="406">
        <f t="shared" ref="AS464:AZ464" si="162">AS463</f>
        <v>0</v>
      </c>
      <c r="AT464" s="406">
        <f t="shared" si="162"/>
        <v>0</v>
      </c>
      <c r="AU464" s="406">
        <f t="shared" si="162"/>
        <v>0</v>
      </c>
      <c r="AV464" s="406">
        <f t="shared" si="162"/>
        <v>0</v>
      </c>
      <c r="AW464" s="406">
        <f t="shared" si="162"/>
        <v>0</v>
      </c>
      <c r="AX464" s="406">
        <f t="shared" si="162"/>
        <v>0</v>
      </c>
      <c r="AY464" s="406">
        <f t="shared" si="162"/>
        <v>0</v>
      </c>
      <c r="AZ464" s="406">
        <f t="shared" si="162"/>
        <v>0</v>
      </c>
      <c r="BA464" s="293"/>
    </row>
    <row r="465" spans="1:53" ht="15" outlineLevel="1">
      <c r="B465" s="310"/>
      <c r="C465" s="308"/>
      <c r="D465" s="287"/>
      <c r="E465" s="287"/>
      <c r="F465" s="287"/>
      <c r="G465" s="287"/>
      <c r="H465" s="287"/>
      <c r="I465" s="287"/>
      <c r="J465" s="287"/>
      <c r="K465" s="287"/>
      <c r="L465" s="287"/>
      <c r="M465" s="287"/>
      <c r="N465" s="287"/>
      <c r="O465" s="287"/>
      <c r="P465" s="287"/>
      <c r="Q465" s="287"/>
      <c r="R465" s="287"/>
      <c r="S465" s="287"/>
      <c r="T465" s="287"/>
      <c r="U465" s="287"/>
      <c r="V465" s="287"/>
      <c r="W465" s="287"/>
      <c r="X465" s="287"/>
      <c r="Y465" s="287"/>
      <c r="Z465" s="287"/>
      <c r="AA465" s="287"/>
      <c r="AB465" s="287"/>
      <c r="AC465" s="287"/>
      <c r="AD465" s="287"/>
      <c r="AE465" s="287"/>
      <c r="AF465" s="287"/>
      <c r="AG465" s="287"/>
      <c r="AH465" s="287"/>
      <c r="AI465" s="287"/>
      <c r="AJ465" s="287"/>
      <c r="AK465" s="287"/>
      <c r="AL465" s="287"/>
      <c r="AM465" s="411"/>
      <c r="AN465" s="412"/>
      <c r="AO465" s="411"/>
      <c r="AP465" s="411"/>
      <c r="AQ465" s="411"/>
      <c r="AR465" s="411"/>
      <c r="AS465" s="411"/>
      <c r="AT465" s="411"/>
      <c r="AU465" s="411"/>
      <c r="AV465" s="411"/>
      <c r="AW465" s="411"/>
      <c r="AX465" s="411"/>
      <c r="AY465" s="411"/>
      <c r="AZ465" s="411"/>
      <c r="BA465" s="309"/>
    </row>
    <row r="466" spans="1:53" ht="15" outlineLevel="1">
      <c r="A466" s="496">
        <v>12</v>
      </c>
      <c r="B466" s="310" t="s">
        <v>23</v>
      </c>
      <c r="C466" s="287" t="s">
        <v>25</v>
      </c>
      <c r="D466" s="291"/>
      <c r="E466" s="291"/>
      <c r="F466" s="291"/>
      <c r="G466" s="291"/>
      <c r="H466" s="291"/>
      <c r="I466" s="291"/>
      <c r="J466" s="291"/>
      <c r="K466" s="291"/>
      <c r="L466" s="291"/>
      <c r="M466" s="291"/>
      <c r="N466" s="291"/>
      <c r="O466" s="291"/>
      <c r="P466" s="291"/>
      <c r="Q466" s="291"/>
      <c r="R466" s="291"/>
      <c r="S466" s="291"/>
      <c r="T466" s="291"/>
      <c r="U466" s="291">
        <v>3</v>
      </c>
      <c r="V466" s="291"/>
      <c r="W466" s="291"/>
      <c r="X466" s="291"/>
      <c r="Y466" s="291"/>
      <c r="Z466" s="291"/>
      <c r="AA466" s="291"/>
      <c r="AB466" s="291"/>
      <c r="AC466" s="291"/>
      <c r="AD466" s="291"/>
      <c r="AE466" s="291"/>
      <c r="AF466" s="291"/>
      <c r="AG466" s="291"/>
      <c r="AH466" s="291"/>
      <c r="AI466" s="291"/>
      <c r="AJ466" s="291"/>
      <c r="AK466" s="291"/>
      <c r="AL466" s="291"/>
      <c r="AM466" s="410"/>
      <c r="AN466" s="410"/>
      <c r="AO466" s="464"/>
      <c r="AP466" s="410"/>
      <c r="AQ466" s="410"/>
      <c r="AR466" s="410"/>
      <c r="AS466" s="410"/>
      <c r="AT466" s="410"/>
      <c r="AU466" s="410"/>
      <c r="AV466" s="410"/>
      <c r="AW466" s="410"/>
      <c r="AX466" s="410"/>
      <c r="AY466" s="410"/>
      <c r="AZ466" s="410"/>
      <c r="BA466" s="292">
        <f>SUM(AM466:AZ466)</f>
        <v>0</v>
      </c>
    </row>
    <row r="467" spans="1:53" ht="15" outlineLevel="1">
      <c r="B467" s="290" t="s">
        <v>258</v>
      </c>
      <c r="C467" s="287" t="s">
        <v>163</v>
      </c>
      <c r="D467" s="291"/>
      <c r="E467" s="291"/>
      <c r="F467" s="291"/>
      <c r="G467" s="291"/>
      <c r="H467" s="291"/>
      <c r="I467" s="291"/>
      <c r="J467" s="291"/>
      <c r="K467" s="291"/>
      <c r="L467" s="291"/>
      <c r="M467" s="291"/>
      <c r="N467" s="291"/>
      <c r="O467" s="291"/>
      <c r="P467" s="291"/>
      <c r="Q467" s="291"/>
      <c r="R467" s="291"/>
      <c r="S467" s="291"/>
      <c r="T467" s="291"/>
      <c r="U467" s="291">
        <v>3</v>
      </c>
      <c r="V467" s="291"/>
      <c r="W467" s="291"/>
      <c r="X467" s="291"/>
      <c r="Y467" s="291"/>
      <c r="Z467" s="291"/>
      <c r="AA467" s="291"/>
      <c r="AB467" s="291"/>
      <c r="AC467" s="291"/>
      <c r="AD467" s="291"/>
      <c r="AE467" s="291"/>
      <c r="AF467" s="291"/>
      <c r="AG467" s="291"/>
      <c r="AH467" s="291"/>
      <c r="AI467" s="291"/>
      <c r="AJ467" s="291"/>
      <c r="AK467" s="291"/>
      <c r="AL467" s="291"/>
      <c r="AM467" s="406">
        <v>0</v>
      </c>
      <c r="AN467" s="406">
        <v>0</v>
      </c>
      <c r="AO467" s="406">
        <v>0</v>
      </c>
      <c r="AP467" s="406">
        <v>0</v>
      </c>
      <c r="AQ467" s="406">
        <v>0</v>
      </c>
      <c r="AR467" s="406">
        <v>0</v>
      </c>
      <c r="AS467" s="406">
        <f t="shared" ref="AS467:AZ467" si="163">AS466</f>
        <v>0</v>
      </c>
      <c r="AT467" s="406">
        <f t="shared" si="163"/>
        <v>0</v>
      </c>
      <c r="AU467" s="406">
        <f t="shared" si="163"/>
        <v>0</v>
      </c>
      <c r="AV467" s="406">
        <f t="shared" si="163"/>
        <v>0</v>
      </c>
      <c r="AW467" s="406">
        <f t="shared" si="163"/>
        <v>0</v>
      </c>
      <c r="AX467" s="406">
        <f t="shared" si="163"/>
        <v>0</v>
      </c>
      <c r="AY467" s="406">
        <f t="shared" si="163"/>
        <v>0</v>
      </c>
      <c r="AZ467" s="406">
        <f t="shared" si="163"/>
        <v>0</v>
      </c>
      <c r="BA467" s="307"/>
    </row>
    <row r="468" spans="1:53" ht="15" outlineLevel="1">
      <c r="B468" s="310"/>
      <c r="C468" s="308"/>
      <c r="D468" s="312"/>
      <c r="E468" s="312"/>
      <c r="F468" s="312"/>
      <c r="G468" s="312"/>
      <c r="H468" s="312"/>
      <c r="I468" s="312"/>
      <c r="J468" s="312"/>
      <c r="K468" s="312"/>
      <c r="L468" s="312"/>
      <c r="M468" s="312"/>
      <c r="N468" s="312"/>
      <c r="O468" s="312"/>
      <c r="P468" s="312"/>
      <c r="Q468" s="312"/>
      <c r="R468" s="312"/>
      <c r="S468" s="312"/>
      <c r="T468" s="312"/>
      <c r="U468" s="287"/>
      <c r="V468" s="312"/>
      <c r="W468" s="312"/>
      <c r="X468" s="312"/>
      <c r="Y468" s="312"/>
      <c r="Z468" s="312"/>
      <c r="AA468" s="312"/>
      <c r="AB468" s="312"/>
      <c r="AC468" s="312"/>
      <c r="AD468" s="312"/>
      <c r="AE468" s="312"/>
      <c r="AF468" s="312"/>
      <c r="AG468" s="312"/>
      <c r="AH468" s="312"/>
      <c r="AI468" s="312"/>
      <c r="AJ468" s="312"/>
      <c r="AK468" s="312"/>
      <c r="AL468" s="312"/>
      <c r="AM468" s="411"/>
      <c r="AN468" s="412"/>
      <c r="AO468" s="411"/>
      <c r="AP468" s="411"/>
      <c r="AQ468" s="411"/>
      <c r="AR468" s="411"/>
      <c r="AS468" s="411"/>
      <c r="AT468" s="411"/>
      <c r="AU468" s="411"/>
      <c r="AV468" s="411"/>
      <c r="AW468" s="411"/>
      <c r="AX468" s="411"/>
      <c r="AY468" s="411"/>
      <c r="AZ468" s="411"/>
      <c r="BA468" s="309"/>
    </row>
    <row r="469" spans="1:53" s="279" customFormat="1" ht="15" outlineLevel="1">
      <c r="A469" s="496">
        <v>13</v>
      </c>
      <c r="B469" s="290" t="s">
        <v>24</v>
      </c>
      <c r="C469" s="287" t="s">
        <v>25</v>
      </c>
      <c r="D469" s="291">
        <f>'7.  Persistence Report'!AT84</f>
        <v>481102.86580000003</v>
      </c>
      <c r="E469" s="291">
        <f>'7.  Persistence Report'!AU84</f>
        <v>481102.86580000003</v>
      </c>
      <c r="F469" s="291">
        <f>'7.  Persistence Report'!AV84</f>
        <v>481102.86580000003</v>
      </c>
      <c r="G469" s="291">
        <f>'7.  Persistence Report'!AW84</f>
        <v>481102.86580000003</v>
      </c>
      <c r="H469" s="291">
        <f>'7.  Persistence Report'!AX84</f>
        <v>481102.86580000003</v>
      </c>
      <c r="I469" s="291">
        <f>'7.  Persistence Report'!AY84</f>
        <v>481102.86580000003</v>
      </c>
      <c r="J469" s="291">
        <f>'7.  Persistence Report'!AZ84</f>
        <v>481102.86580000003</v>
      </c>
      <c r="K469" s="291">
        <f>'7.  Persistence Report'!BA84</f>
        <v>481102.86580000003</v>
      </c>
      <c r="L469" s="291">
        <f>'7.  Persistence Report'!BB84</f>
        <v>451665.35979999998</v>
      </c>
      <c r="M469" s="291">
        <f>'7.  Persistence Report'!BC84</f>
        <v>451665.35979999998</v>
      </c>
      <c r="N469" s="291">
        <f>'7.  Persistence Report'!BD84</f>
        <v>451665.35979999998</v>
      </c>
      <c r="O469" s="291">
        <f>'7.  Persistence Report'!BE84</f>
        <v>449802.35979999998</v>
      </c>
      <c r="P469" s="291">
        <f>'7.  Persistence Report'!BF84</f>
        <v>449802.35979999998</v>
      </c>
      <c r="Q469" s="291">
        <f>'7.  Persistence Report'!BG84</f>
        <v>449802.35979999998</v>
      </c>
      <c r="R469" s="291">
        <f>'7.  Persistence Report'!BH84</f>
        <v>449802.35979999998</v>
      </c>
      <c r="S469" s="291">
        <f>'7.  Persistence Report'!BI84</f>
        <v>13106.88</v>
      </c>
      <c r="T469" s="291">
        <f>'7.  Persistence Report'!BJ84</f>
        <v>13106.88</v>
      </c>
      <c r="U469" s="287">
        <v>12</v>
      </c>
      <c r="V469" s="291">
        <f>'7.  Persistence Report'!O84</f>
        <v>144.0798528</v>
      </c>
      <c r="W469" s="291">
        <f>'7.  Persistence Report'!P84</f>
        <v>144.0798528</v>
      </c>
      <c r="X469" s="291">
        <f>'7.  Persistence Report'!Q84</f>
        <v>144.0798528</v>
      </c>
      <c r="Y469" s="291">
        <f>'7.  Persistence Report'!R84</f>
        <v>144.0798528</v>
      </c>
      <c r="Z469" s="291">
        <f>'7.  Persistence Report'!S84</f>
        <v>144.0798528</v>
      </c>
      <c r="AA469" s="291">
        <f>'7.  Persistence Report'!T84</f>
        <v>144.0798528</v>
      </c>
      <c r="AB469" s="291">
        <f>'7.  Persistence Report'!U84</f>
        <v>144.0798528</v>
      </c>
      <c r="AC469" s="291">
        <f>'7.  Persistence Report'!V84</f>
        <v>144.0798528</v>
      </c>
      <c r="AD469" s="291">
        <f>'7.  Persistence Report'!W84</f>
        <v>135.17341680000001</v>
      </c>
      <c r="AE469" s="291">
        <f>'7.  Persistence Report'!X84</f>
        <v>135.17341680000001</v>
      </c>
      <c r="AF469" s="291">
        <f>'7.  Persistence Report'!Y84</f>
        <v>135.17341680000001</v>
      </c>
      <c r="AG469" s="291">
        <f>'7.  Persistence Report'!Z84</f>
        <v>134.1023376</v>
      </c>
      <c r="AH469" s="291">
        <f>'7.  Persistence Report'!AA84</f>
        <v>134.1023376</v>
      </c>
      <c r="AI469" s="291">
        <f>'7.  Persistence Report'!AB84</f>
        <v>134.1023376</v>
      </c>
      <c r="AJ469" s="291">
        <f>'7.  Persistence Report'!AC84</f>
        <v>134.1023376</v>
      </c>
      <c r="AK469" s="291">
        <f>'7.  Persistence Report'!AD84</f>
        <v>1.723885702</v>
      </c>
      <c r="AL469" s="291">
        <f>'7.  Persistence Report'!AE84</f>
        <v>1.723885702</v>
      </c>
      <c r="AM469" s="405">
        <v>0</v>
      </c>
      <c r="AN469" s="405">
        <v>0.06</v>
      </c>
      <c r="AO469" s="405">
        <v>0.94</v>
      </c>
      <c r="AP469" s="405">
        <v>0</v>
      </c>
      <c r="AQ469" s="405">
        <v>0</v>
      </c>
      <c r="AR469" s="405">
        <v>0</v>
      </c>
      <c r="AS469" s="405"/>
      <c r="AT469" s="405"/>
      <c r="AU469" s="405"/>
      <c r="AV469" s="405"/>
      <c r="AW469" s="405"/>
      <c r="AX469" s="405"/>
      <c r="AY469" s="405"/>
      <c r="AZ469" s="405"/>
      <c r="BA469" s="292">
        <f>SUM(AM469:AZ469)</f>
        <v>1</v>
      </c>
    </row>
    <row r="470" spans="1:53" s="279" customFormat="1" ht="15" outlineLevel="1">
      <c r="A470" s="496"/>
      <c r="B470" s="290" t="s">
        <v>258</v>
      </c>
      <c r="C470" s="287" t="s">
        <v>163</v>
      </c>
      <c r="D470" s="291"/>
      <c r="E470" s="291"/>
      <c r="F470" s="291"/>
      <c r="G470" s="291"/>
      <c r="H470" s="291"/>
      <c r="I470" s="291"/>
      <c r="J470" s="291"/>
      <c r="K470" s="291"/>
      <c r="L470" s="291"/>
      <c r="M470" s="291"/>
      <c r="N470" s="291"/>
      <c r="O470" s="291"/>
      <c r="P470" s="291"/>
      <c r="Q470" s="291"/>
      <c r="R470" s="291"/>
      <c r="S470" s="291"/>
      <c r="T470" s="291"/>
      <c r="U470" s="287">
        <v>12</v>
      </c>
      <c r="V470" s="291"/>
      <c r="W470" s="291"/>
      <c r="X470" s="291"/>
      <c r="Y470" s="291"/>
      <c r="Z470" s="291"/>
      <c r="AA470" s="291"/>
      <c r="AB470" s="291"/>
      <c r="AC470" s="291"/>
      <c r="AD470" s="291"/>
      <c r="AE470" s="291"/>
      <c r="AF470" s="291"/>
      <c r="AG470" s="291"/>
      <c r="AH470" s="291"/>
      <c r="AI470" s="291"/>
      <c r="AJ470" s="291"/>
      <c r="AK470" s="291"/>
      <c r="AL470" s="291"/>
      <c r="AM470" s="406">
        <v>0</v>
      </c>
      <c r="AN470" s="406">
        <v>0.06</v>
      </c>
      <c r="AO470" s="406">
        <v>0.94</v>
      </c>
      <c r="AP470" s="406">
        <v>0</v>
      </c>
      <c r="AQ470" s="406">
        <v>0</v>
      </c>
      <c r="AR470" s="406">
        <v>0</v>
      </c>
      <c r="AS470" s="406">
        <f t="shared" ref="AS470:AZ470" si="164">AS469</f>
        <v>0</v>
      </c>
      <c r="AT470" s="406">
        <f t="shared" si="164"/>
        <v>0</v>
      </c>
      <c r="AU470" s="406">
        <f t="shared" si="164"/>
        <v>0</v>
      </c>
      <c r="AV470" s="406">
        <f t="shared" si="164"/>
        <v>0</v>
      </c>
      <c r="AW470" s="406">
        <f t="shared" si="164"/>
        <v>0</v>
      </c>
      <c r="AX470" s="406">
        <f t="shared" si="164"/>
        <v>0</v>
      </c>
      <c r="AY470" s="406">
        <f t="shared" si="164"/>
        <v>0</v>
      </c>
      <c r="AZ470" s="406">
        <f t="shared" si="164"/>
        <v>0</v>
      </c>
      <c r="BA470" s="293"/>
    </row>
    <row r="471" spans="1:53" ht="15" outlineLevel="1">
      <c r="B471" s="310"/>
      <c r="C471" s="308"/>
      <c r="D471" s="312"/>
      <c r="E471" s="312"/>
      <c r="F471" s="312"/>
      <c r="G471" s="312"/>
      <c r="H471" s="312"/>
      <c r="I471" s="312"/>
      <c r="J471" s="312"/>
      <c r="K471" s="312"/>
      <c r="L471" s="312"/>
      <c r="M471" s="312"/>
      <c r="N471" s="312"/>
      <c r="O471" s="312"/>
      <c r="P471" s="312"/>
      <c r="Q471" s="312"/>
      <c r="R471" s="312"/>
      <c r="S471" s="312"/>
      <c r="T471" s="312"/>
      <c r="U471" s="287"/>
      <c r="V471" s="312"/>
      <c r="W471" s="312"/>
      <c r="X471" s="312"/>
      <c r="Y471" s="312"/>
      <c r="Z471" s="312"/>
      <c r="AA471" s="312"/>
      <c r="AB471" s="312"/>
      <c r="AC471" s="312"/>
      <c r="AD471" s="312"/>
      <c r="AE471" s="312"/>
      <c r="AF471" s="312"/>
      <c r="AG471" s="312"/>
      <c r="AH471" s="312"/>
      <c r="AI471" s="312"/>
      <c r="AJ471" s="312"/>
      <c r="AK471" s="312"/>
      <c r="AL471" s="312"/>
      <c r="AM471" s="411"/>
      <c r="AN471" s="411"/>
      <c r="AO471" s="411"/>
      <c r="AP471" s="411"/>
      <c r="AQ471" s="411"/>
      <c r="AR471" s="411"/>
      <c r="AS471" s="411"/>
      <c r="AT471" s="411"/>
      <c r="AU471" s="411"/>
      <c r="AV471" s="411"/>
      <c r="AW471" s="411"/>
      <c r="AX471" s="411"/>
      <c r="AY471" s="411"/>
      <c r="AZ471" s="411"/>
      <c r="BA471" s="309"/>
    </row>
    <row r="472" spans="1:53" s="279" customFormat="1" ht="15" outlineLevel="1">
      <c r="A472" s="496">
        <v>14</v>
      </c>
      <c r="B472" s="290" t="s">
        <v>20</v>
      </c>
      <c r="C472" s="287" t="s">
        <v>25</v>
      </c>
      <c r="D472" s="291">
        <f>'7.  Persistence Report'!AT82</f>
        <v>652735.70059999998</v>
      </c>
      <c r="E472" s="291">
        <f>'7.  Persistence Report'!AU82</f>
        <v>652735.70059999998</v>
      </c>
      <c r="F472" s="291">
        <f>'7.  Persistence Report'!AV82</f>
        <v>652735.70059999998</v>
      </c>
      <c r="G472" s="291">
        <f>'7.  Persistence Report'!AW82</f>
        <v>652735.70059999998</v>
      </c>
      <c r="H472" s="291">
        <f>'7.  Persistence Report'!AX82</f>
        <v>0</v>
      </c>
      <c r="I472" s="291">
        <f>'7.  Persistence Report'!AY82</f>
        <v>0</v>
      </c>
      <c r="J472" s="291">
        <f>'7.  Persistence Report'!AZ82</f>
        <v>0</v>
      </c>
      <c r="K472" s="291">
        <f>'7.  Persistence Report'!BA82</f>
        <v>0</v>
      </c>
      <c r="L472" s="291">
        <f>'7.  Persistence Report'!BB82</f>
        <v>0</v>
      </c>
      <c r="M472" s="291">
        <f>'7.  Persistence Report'!BC82</f>
        <v>0</v>
      </c>
      <c r="N472" s="291">
        <f>'7.  Persistence Report'!BD82</f>
        <v>0</v>
      </c>
      <c r="O472" s="291">
        <f>'7.  Persistence Report'!BE82</f>
        <v>0</v>
      </c>
      <c r="P472" s="291">
        <f>'7.  Persistence Report'!BF82</f>
        <v>0</v>
      </c>
      <c r="Q472" s="291">
        <f>'7.  Persistence Report'!BG82</f>
        <v>0</v>
      </c>
      <c r="R472" s="291">
        <f>'7.  Persistence Report'!BH82</f>
        <v>0</v>
      </c>
      <c r="S472" s="291">
        <f>'7.  Persistence Report'!BI82</f>
        <v>0</v>
      </c>
      <c r="T472" s="291">
        <f>'7.  Persistence Report'!BJ82</f>
        <v>0</v>
      </c>
      <c r="U472" s="287">
        <v>12</v>
      </c>
      <c r="V472" s="291">
        <f>'7.  Persistence Report'!O82</f>
        <v>133.6693052</v>
      </c>
      <c r="W472" s="291">
        <f>'7.  Persistence Report'!P82</f>
        <v>133.6693052</v>
      </c>
      <c r="X472" s="291">
        <f>'7.  Persistence Report'!Q82</f>
        <v>133.6693052</v>
      </c>
      <c r="Y472" s="291">
        <f>'7.  Persistence Report'!R82</f>
        <v>133.6693052</v>
      </c>
      <c r="Z472" s="291">
        <f>'7.  Persistence Report'!S82</f>
        <v>0</v>
      </c>
      <c r="AA472" s="291">
        <f>'7.  Persistence Report'!T82</f>
        <v>0</v>
      </c>
      <c r="AB472" s="291">
        <f>'7.  Persistence Report'!U82</f>
        <v>0</v>
      </c>
      <c r="AC472" s="291">
        <f>'7.  Persistence Report'!V82</f>
        <v>0</v>
      </c>
      <c r="AD472" s="291">
        <f>'7.  Persistence Report'!W82</f>
        <v>0</v>
      </c>
      <c r="AE472" s="291">
        <f>'7.  Persistence Report'!X82</f>
        <v>0</v>
      </c>
      <c r="AF472" s="291">
        <f>'7.  Persistence Report'!Y82</f>
        <v>0</v>
      </c>
      <c r="AG472" s="291">
        <f>'7.  Persistence Report'!Z82</f>
        <v>0</v>
      </c>
      <c r="AH472" s="291">
        <f>'7.  Persistence Report'!AA82</f>
        <v>0</v>
      </c>
      <c r="AI472" s="291">
        <f>'7.  Persistence Report'!AB82</f>
        <v>0</v>
      </c>
      <c r="AJ472" s="291">
        <f>'7.  Persistence Report'!AC82</f>
        <v>0</v>
      </c>
      <c r="AK472" s="291">
        <f>'7.  Persistence Report'!AD82</f>
        <v>0</v>
      </c>
      <c r="AL472" s="291">
        <f>'7.  Persistence Report'!AE82</f>
        <v>0</v>
      </c>
      <c r="AM472" s="405">
        <v>0</v>
      </c>
      <c r="AN472" s="405">
        <v>0.23080000000000001</v>
      </c>
      <c r="AO472" s="405">
        <v>0.76919999999999999</v>
      </c>
      <c r="AP472" s="405">
        <v>0</v>
      </c>
      <c r="AQ472" s="405">
        <v>0</v>
      </c>
      <c r="AR472" s="405">
        <v>0</v>
      </c>
      <c r="AS472" s="405"/>
      <c r="AT472" s="405"/>
      <c r="AU472" s="405"/>
      <c r="AV472" s="405"/>
      <c r="AW472" s="405"/>
      <c r="AX472" s="405"/>
      <c r="AY472" s="405"/>
      <c r="AZ472" s="405"/>
      <c r="BA472" s="292">
        <f>SUM(AM472:AZ472)</f>
        <v>1</v>
      </c>
    </row>
    <row r="473" spans="1:53" s="279" customFormat="1" ht="15" outlineLevel="1">
      <c r="A473" s="496"/>
      <c r="B473" s="290" t="s">
        <v>258</v>
      </c>
      <c r="C473" s="287" t="s">
        <v>163</v>
      </c>
      <c r="D473" s="291"/>
      <c r="E473" s="291"/>
      <c r="F473" s="291"/>
      <c r="G473" s="291"/>
      <c r="H473" s="291"/>
      <c r="I473" s="291"/>
      <c r="J473" s="291"/>
      <c r="K473" s="291"/>
      <c r="L473" s="291"/>
      <c r="M473" s="291"/>
      <c r="N473" s="291"/>
      <c r="O473" s="291"/>
      <c r="P473" s="291"/>
      <c r="Q473" s="291"/>
      <c r="R473" s="291"/>
      <c r="S473" s="291"/>
      <c r="T473" s="291"/>
      <c r="U473" s="287">
        <v>12</v>
      </c>
      <c r="V473" s="291"/>
      <c r="W473" s="291"/>
      <c r="X473" s="291"/>
      <c r="Y473" s="291"/>
      <c r="Z473" s="291"/>
      <c r="AA473" s="291"/>
      <c r="AB473" s="291"/>
      <c r="AC473" s="291"/>
      <c r="AD473" s="291"/>
      <c r="AE473" s="291"/>
      <c r="AF473" s="291"/>
      <c r="AG473" s="291"/>
      <c r="AH473" s="291"/>
      <c r="AI473" s="291"/>
      <c r="AJ473" s="291"/>
      <c r="AK473" s="291"/>
      <c r="AL473" s="291"/>
      <c r="AM473" s="406">
        <v>0</v>
      </c>
      <c r="AN473" s="406">
        <v>0.23080000000000001</v>
      </c>
      <c r="AO473" s="406">
        <v>0.76919999999999999</v>
      </c>
      <c r="AP473" s="406">
        <v>0</v>
      </c>
      <c r="AQ473" s="406">
        <v>0</v>
      </c>
      <c r="AR473" s="406">
        <v>0</v>
      </c>
      <c r="AS473" s="406">
        <f t="shared" ref="AS473:AZ473" si="165">AS472</f>
        <v>0</v>
      </c>
      <c r="AT473" s="406">
        <f t="shared" si="165"/>
        <v>0</v>
      </c>
      <c r="AU473" s="406">
        <f t="shared" si="165"/>
        <v>0</v>
      </c>
      <c r="AV473" s="406">
        <f t="shared" si="165"/>
        <v>0</v>
      </c>
      <c r="AW473" s="406">
        <f t="shared" si="165"/>
        <v>0</v>
      </c>
      <c r="AX473" s="406">
        <f t="shared" si="165"/>
        <v>0</v>
      </c>
      <c r="AY473" s="406">
        <f t="shared" si="165"/>
        <v>0</v>
      </c>
      <c r="AZ473" s="406">
        <f t="shared" si="165"/>
        <v>0</v>
      </c>
      <c r="BA473" s="293"/>
    </row>
    <row r="474" spans="1:53" ht="15" outlineLevel="1">
      <c r="B474" s="310"/>
      <c r="C474" s="308"/>
      <c r="D474" s="312"/>
      <c r="E474" s="312"/>
      <c r="F474" s="312"/>
      <c r="G474" s="312"/>
      <c r="H474" s="312"/>
      <c r="I474" s="312"/>
      <c r="J474" s="312"/>
      <c r="K474" s="312"/>
      <c r="L474" s="312"/>
      <c r="M474" s="312"/>
      <c r="N474" s="312"/>
      <c r="O474" s="312"/>
      <c r="P474" s="312"/>
      <c r="Q474" s="312"/>
      <c r="R474" s="312"/>
      <c r="S474" s="312"/>
      <c r="T474" s="312"/>
      <c r="U474" s="287"/>
      <c r="V474" s="312"/>
      <c r="W474" s="312"/>
      <c r="X474" s="312"/>
      <c r="Y474" s="312"/>
      <c r="Z474" s="312"/>
      <c r="AA474" s="312"/>
      <c r="AB474" s="312"/>
      <c r="AC474" s="312"/>
      <c r="AD474" s="312"/>
      <c r="AE474" s="312"/>
      <c r="AF474" s="312"/>
      <c r="AG474" s="312"/>
      <c r="AH474" s="312"/>
      <c r="AI474" s="312"/>
      <c r="AJ474" s="312"/>
      <c r="AK474" s="312"/>
      <c r="AL474" s="312"/>
      <c r="AM474" s="411"/>
      <c r="AN474" s="412"/>
      <c r="AO474" s="411"/>
      <c r="AP474" s="411"/>
      <c r="AQ474" s="411"/>
      <c r="AR474" s="411"/>
      <c r="AS474" s="411"/>
      <c r="AT474" s="411"/>
      <c r="AU474" s="411"/>
      <c r="AV474" s="411"/>
      <c r="AW474" s="411"/>
      <c r="AX474" s="411"/>
      <c r="AY474" s="411"/>
      <c r="AZ474" s="411"/>
      <c r="BA474" s="309"/>
    </row>
    <row r="475" spans="1:53" s="279" customFormat="1" ht="15" outlineLevel="1">
      <c r="A475" s="496">
        <v>15</v>
      </c>
      <c r="B475" s="290" t="s">
        <v>483</v>
      </c>
      <c r="C475" s="287" t="s">
        <v>25</v>
      </c>
      <c r="D475" s="291"/>
      <c r="E475" s="291"/>
      <c r="F475" s="291"/>
      <c r="G475" s="291"/>
      <c r="H475" s="291"/>
      <c r="I475" s="291"/>
      <c r="J475" s="291"/>
      <c r="K475" s="291"/>
      <c r="L475" s="291"/>
      <c r="M475" s="291"/>
      <c r="N475" s="291"/>
      <c r="O475" s="291"/>
      <c r="P475" s="291"/>
      <c r="Q475" s="291"/>
      <c r="R475" s="291"/>
      <c r="S475" s="291"/>
      <c r="T475" s="291"/>
      <c r="U475" s="287"/>
      <c r="V475" s="291">
        <f>'7.  Persistence Report'!O106+'7.  Persistence Report'!O107</f>
        <v>10.225963999999999</v>
      </c>
      <c r="W475" s="291">
        <f>'7.  Persistence Report'!P106+'7.  Persistence Report'!P107</f>
        <v>0</v>
      </c>
      <c r="X475" s="291">
        <f>'7.  Persistence Report'!Q106+'7.  Persistence Report'!Q107</f>
        <v>0</v>
      </c>
      <c r="Y475" s="291">
        <f>'7.  Persistence Report'!R106+'7.  Persistence Report'!R107</f>
        <v>0</v>
      </c>
      <c r="Z475" s="291">
        <f>'7.  Persistence Report'!S106+'7.  Persistence Report'!S107</f>
        <v>0</v>
      </c>
      <c r="AA475" s="291">
        <f>'7.  Persistence Report'!T106+'7.  Persistence Report'!T107</f>
        <v>0</v>
      </c>
      <c r="AB475" s="291">
        <f>'7.  Persistence Report'!U106+'7.  Persistence Report'!U107</f>
        <v>0</v>
      </c>
      <c r="AC475" s="291">
        <f>'7.  Persistence Report'!V106+'7.  Persistence Report'!V107</f>
        <v>0</v>
      </c>
      <c r="AD475" s="291">
        <f>'7.  Persistence Report'!W106+'7.  Persistence Report'!W107</f>
        <v>0</v>
      </c>
      <c r="AE475" s="291">
        <f>'7.  Persistence Report'!X106+'7.  Persistence Report'!X107</f>
        <v>0</v>
      </c>
      <c r="AF475" s="291">
        <f>'7.  Persistence Report'!Y106+'7.  Persistence Report'!Y107</f>
        <v>0</v>
      </c>
      <c r="AG475" s="291">
        <f>'7.  Persistence Report'!Z106+'7.  Persistence Report'!Z107</f>
        <v>0</v>
      </c>
      <c r="AH475" s="291">
        <f>'7.  Persistence Report'!AA106+'7.  Persistence Report'!AA107</f>
        <v>0</v>
      </c>
      <c r="AI475" s="291">
        <f>'7.  Persistence Report'!AB106+'7.  Persistence Report'!AB107</f>
        <v>0</v>
      </c>
      <c r="AJ475" s="291">
        <f>'7.  Persistence Report'!AC106+'7.  Persistence Report'!AC107</f>
        <v>0</v>
      </c>
      <c r="AK475" s="291">
        <f>'7.  Persistence Report'!AD106+'7.  Persistence Report'!AD107</f>
        <v>0</v>
      </c>
      <c r="AL475" s="291">
        <f>'7.  Persistence Report'!AE106+'7.  Persistence Report'!AE107</f>
        <v>0</v>
      </c>
      <c r="AM475" s="405">
        <v>0</v>
      </c>
      <c r="AN475" s="405">
        <v>0</v>
      </c>
      <c r="AO475" s="405">
        <v>0</v>
      </c>
      <c r="AP475" s="405">
        <v>0</v>
      </c>
      <c r="AQ475" s="405">
        <v>0</v>
      </c>
      <c r="AR475" s="405">
        <v>0</v>
      </c>
      <c r="AS475" s="405"/>
      <c r="AT475" s="405"/>
      <c r="AU475" s="405"/>
      <c r="AV475" s="405"/>
      <c r="AW475" s="405"/>
      <c r="AX475" s="405"/>
      <c r="AY475" s="405"/>
      <c r="AZ475" s="405"/>
      <c r="BA475" s="292">
        <f>SUM(AM475:AZ475)</f>
        <v>0</v>
      </c>
    </row>
    <row r="476" spans="1:53" s="279" customFormat="1" ht="15" outlineLevel="1">
      <c r="A476" s="496"/>
      <c r="B476" s="290" t="s">
        <v>258</v>
      </c>
      <c r="C476" s="287" t="s">
        <v>163</v>
      </c>
      <c r="D476" s="291"/>
      <c r="E476" s="291"/>
      <c r="F476" s="291"/>
      <c r="G476" s="291"/>
      <c r="H476" s="291"/>
      <c r="I476" s="291"/>
      <c r="J476" s="291"/>
      <c r="K476" s="291"/>
      <c r="L476" s="291"/>
      <c r="M476" s="291"/>
      <c r="N476" s="291"/>
      <c r="O476" s="291"/>
      <c r="P476" s="291"/>
      <c r="Q476" s="291"/>
      <c r="R476" s="291"/>
      <c r="S476" s="291"/>
      <c r="T476" s="291"/>
      <c r="U476" s="287"/>
      <c r="V476" s="291"/>
      <c r="W476" s="291"/>
      <c r="X476" s="291"/>
      <c r="Y476" s="291"/>
      <c r="Z476" s="291"/>
      <c r="AA476" s="291"/>
      <c r="AB476" s="291"/>
      <c r="AC476" s="291"/>
      <c r="AD476" s="291"/>
      <c r="AE476" s="291"/>
      <c r="AF476" s="291"/>
      <c r="AG476" s="291"/>
      <c r="AH476" s="291"/>
      <c r="AI476" s="291"/>
      <c r="AJ476" s="291"/>
      <c r="AK476" s="291"/>
      <c r="AL476" s="291"/>
      <c r="AM476" s="406">
        <v>0</v>
      </c>
      <c r="AN476" s="406">
        <v>0</v>
      </c>
      <c r="AO476" s="406">
        <v>0</v>
      </c>
      <c r="AP476" s="406">
        <v>0</v>
      </c>
      <c r="AQ476" s="406">
        <v>0</v>
      </c>
      <c r="AR476" s="406">
        <v>0</v>
      </c>
      <c r="AS476" s="406">
        <f t="shared" ref="AS476:AZ476" si="166">AS475</f>
        <v>0</v>
      </c>
      <c r="AT476" s="406">
        <f t="shared" si="166"/>
        <v>0</v>
      </c>
      <c r="AU476" s="406">
        <f t="shared" si="166"/>
        <v>0</v>
      </c>
      <c r="AV476" s="406">
        <f t="shared" si="166"/>
        <v>0</v>
      </c>
      <c r="AW476" s="406">
        <f t="shared" si="166"/>
        <v>0</v>
      </c>
      <c r="AX476" s="406">
        <f t="shared" si="166"/>
        <v>0</v>
      </c>
      <c r="AY476" s="406">
        <f t="shared" si="166"/>
        <v>0</v>
      </c>
      <c r="AZ476" s="406">
        <f t="shared" si="166"/>
        <v>0</v>
      </c>
      <c r="BA476" s="293"/>
    </row>
    <row r="477" spans="1:53" s="279" customFormat="1" ht="15" outlineLevel="1">
      <c r="A477" s="496"/>
      <c r="B477" s="310"/>
      <c r="C477" s="308"/>
      <c r="D477" s="312"/>
      <c r="E477" s="312"/>
      <c r="F477" s="312"/>
      <c r="G477" s="312"/>
      <c r="H477" s="312"/>
      <c r="I477" s="312"/>
      <c r="J477" s="312"/>
      <c r="K477" s="312"/>
      <c r="L477" s="312"/>
      <c r="M477" s="312"/>
      <c r="N477" s="312"/>
      <c r="O477" s="312"/>
      <c r="P477" s="312"/>
      <c r="Q477" s="312"/>
      <c r="R477" s="312"/>
      <c r="S477" s="312"/>
      <c r="T477" s="312"/>
      <c r="U477" s="287"/>
      <c r="V477" s="312"/>
      <c r="W477" s="312"/>
      <c r="X477" s="312"/>
      <c r="Y477" s="312"/>
      <c r="Z477" s="312"/>
      <c r="AA477" s="312"/>
      <c r="AB477" s="312"/>
      <c r="AC477" s="312"/>
      <c r="AD477" s="312"/>
      <c r="AE477" s="312"/>
      <c r="AF477" s="312"/>
      <c r="AG477" s="312"/>
      <c r="AH477" s="312"/>
      <c r="AI477" s="312"/>
      <c r="AJ477" s="312"/>
      <c r="AK477" s="312"/>
      <c r="AL477" s="312"/>
      <c r="AM477" s="413"/>
      <c r="AN477" s="411"/>
      <c r="AO477" s="411"/>
      <c r="AP477" s="411"/>
      <c r="AQ477" s="411"/>
      <c r="AR477" s="411"/>
      <c r="AS477" s="411"/>
      <c r="AT477" s="411"/>
      <c r="AU477" s="411"/>
      <c r="AV477" s="411"/>
      <c r="AW477" s="411"/>
      <c r="AX477" s="411"/>
      <c r="AY477" s="411"/>
      <c r="AZ477" s="411"/>
      <c r="BA477" s="309"/>
    </row>
    <row r="478" spans="1:53" s="279" customFormat="1" ht="30" outlineLevel="1">
      <c r="A478" s="496">
        <v>16</v>
      </c>
      <c r="B478" s="310" t="s">
        <v>484</v>
      </c>
      <c r="C478" s="287" t="s">
        <v>25</v>
      </c>
      <c r="D478" s="291"/>
      <c r="E478" s="291"/>
      <c r="F478" s="291"/>
      <c r="G478" s="291"/>
      <c r="H478" s="291"/>
      <c r="I478" s="291"/>
      <c r="J478" s="291"/>
      <c r="K478" s="291"/>
      <c r="L478" s="291"/>
      <c r="M478" s="291"/>
      <c r="N478" s="291"/>
      <c r="O478" s="291"/>
      <c r="P478" s="291"/>
      <c r="Q478" s="291"/>
      <c r="R478" s="291"/>
      <c r="S478" s="291"/>
      <c r="T478" s="291"/>
      <c r="U478" s="287"/>
      <c r="V478" s="291"/>
      <c r="W478" s="291"/>
      <c r="X478" s="291"/>
      <c r="Y478" s="291"/>
      <c r="Z478" s="291"/>
      <c r="AA478" s="291"/>
      <c r="AB478" s="291"/>
      <c r="AC478" s="291"/>
      <c r="AD478" s="291"/>
      <c r="AE478" s="291"/>
      <c r="AF478" s="291"/>
      <c r="AG478" s="291"/>
      <c r="AH478" s="291"/>
      <c r="AI478" s="291"/>
      <c r="AJ478" s="291"/>
      <c r="AK478" s="291"/>
      <c r="AL478" s="291"/>
      <c r="AM478" s="410"/>
      <c r="AN478" s="410"/>
      <c r="AO478" s="410"/>
      <c r="AP478" s="410"/>
      <c r="AQ478" s="410"/>
      <c r="AR478" s="410"/>
      <c r="AS478" s="410"/>
      <c r="AT478" s="410"/>
      <c r="AU478" s="410"/>
      <c r="AV478" s="410"/>
      <c r="AW478" s="410"/>
      <c r="AX478" s="410"/>
      <c r="AY478" s="410"/>
      <c r="AZ478" s="410"/>
      <c r="BA478" s="292">
        <f>SUM(AM478:AZ478)</f>
        <v>0</v>
      </c>
    </row>
    <row r="479" spans="1:53" s="279" customFormat="1" ht="15" outlineLevel="1">
      <c r="A479" s="496"/>
      <c r="B479" s="310" t="s">
        <v>258</v>
      </c>
      <c r="C479" s="287" t="s">
        <v>163</v>
      </c>
      <c r="D479" s="291"/>
      <c r="E479" s="291"/>
      <c r="F479" s="291"/>
      <c r="G479" s="291"/>
      <c r="H479" s="291"/>
      <c r="I479" s="291"/>
      <c r="J479" s="291"/>
      <c r="K479" s="291"/>
      <c r="L479" s="291"/>
      <c r="M479" s="291"/>
      <c r="N479" s="291"/>
      <c r="O479" s="291"/>
      <c r="P479" s="291"/>
      <c r="Q479" s="291"/>
      <c r="R479" s="291"/>
      <c r="S479" s="291"/>
      <c r="T479" s="291"/>
      <c r="U479" s="287"/>
      <c r="V479" s="291"/>
      <c r="W479" s="291"/>
      <c r="X479" s="291"/>
      <c r="Y479" s="291"/>
      <c r="Z479" s="291"/>
      <c r="AA479" s="291"/>
      <c r="AB479" s="291"/>
      <c r="AC479" s="291"/>
      <c r="AD479" s="291"/>
      <c r="AE479" s="291"/>
      <c r="AF479" s="291"/>
      <c r="AG479" s="291"/>
      <c r="AH479" s="291"/>
      <c r="AI479" s="291"/>
      <c r="AJ479" s="291"/>
      <c r="AK479" s="291"/>
      <c r="AL479" s="291"/>
      <c r="AM479" s="406">
        <v>0</v>
      </c>
      <c r="AN479" s="406">
        <v>0</v>
      </c>
      <c r="AO479" s="406">
        <v>0</v>
      </c>
      <c r="AP479" s="406">
        <v>0</v>
      </c>
      <c r="AQ479" s="406">
        <v>0</v>
      </c>
      <c r="AR479" s="406">
        <v>0</v>
      </c>
      <c r="AS479" s="406">
        <f t="shared" ref="AS479:AZ479" si="167">AS478</f>
        <v>0</v>
      </c>
      <c r="AT479" s="406">
        <f t="shared" si="167"/>
        <v>0</v>
      </c>
      <c r="AU479" s="406">
        <f t="shared" si="167"/>
        <v>0</v>
      </c>
      <c r="AV479" s="406">
        <f t="shared" si="167"/>
        <v>0</v>
      </c>
      <c r="AW479" s="406">
        <f t="shared" si="167"/>
        <v>0</v>
      </c>
      <c r="AX479" s="406">
        <f t="shared" si="167"/>
        <v>0</v>
      </c>
      <c r="AY479" s="406">
        <f t="shared" si="167"/>
        <v>0</v>
      </c>
      <c r="AZ479" s="406">
        <f t="shared" si="167"/>
        <v>0</v>
      </c>
      <c r="BA479" s="307"/>
    </row>
    <row r="480" spans="1:53" s="279" customFormat="1" ht="15" outlineLevel="1">
      <c r="A480" s="496"/>
      <c r="B480" s="310"/>
      <c r="C480" s="308"/>
      <c r="D480" s="312"/>
      <c r="E480" s="312"/>
      <c r="F480" s="312"/>
      <c r="G480" s="312"/>
      <c r="H480" s="312"/>
      <c r="I480" s="312"/>
      <c r="J480" s="312"/>
      <c r="K480" s="312"/>
      <c r="L480" s="312"/>
      <c r="M480" s="312"/>
      <c r="N480" s="312"/>
      <c r="O480" s="312"/>
      <c r="P480" s="312"/>
      <c r="Q480" s="312"/>
      <c r="R480" s="312"/>
      <c r="S480" s="312"/>
      <c r="T480" s="312"/>
      <c r="U480" s="287"/>
      <c r="V480" s="312"/>
      <c r="W480" s="312"/>
      <c r="X480" s="312"/>
      <c r="Y480" s="312"/>
      <c r="Z480" s="312"/>
      <c r="AA480" s="312"/>
      <c r="AB480" s="312"/>
      <c r="AC480" s="312"/>
      <c r="AD480" s="312"/>
      <c r="AE480" s="312"/>
      <c r="AF480" s="312"/>
      <c r="AG480" s="312"/>
      <c r="AH480" s="312"/>
      <c r="AI480" s="312"/>
      <c r="AJ480" s="312"/>
      <c r="AK480" s="312"/>
      <c r="AL480" s="312"/>
      <c r="AM480" s="413"/>
      <c r="AN480" s="411"/>
      <c r="AO480" s="411"/>
      <c r="AP480" s="411"/>
      <c r="AQ480" s="411"/>
      <c r="AR480" s="411"/>
      <c r="AS480" s="411"/>
      <c r="AT480" s="411"/>
      <c r="AU480" s="411"/>
      <c r="AV480" s="411"/>
      <c r="AW480" s="411"/>
      <c r="AX480" s="411"/>
      <c r="AY480" s="411"/>
      <c r="AZ480" s="411"/>
      <c r="BA480" s="309"/>
    </row>
    <row r="481" spans="1:53" s="279" customFormat="1" ht="15" outlineLevel="1">
      <c r="A481" s="496">
        <v>17</v>
      </c>
      <c r="B481" s="290" t="s">
        <v>9</v>
      </c>
      <c r="C481" s="287" t="s">
        <v>25</v>
      </c>
      <c r="D481" s="291">
        <f>'7.  Persistence Report'!AT105</f>
        <v>0</v>
      </c>
      <c r="E481" s="291">
        <f>'7.  Persistence Report'!AU105</f>
        <v>0</v>
      </c>
      <c r="F481" s="291">
        <f>'7.  Persistence Report'!AV105</f>
        <v>0</v>
      </c>
      <c r="G481" s="291">
        <f>'7.  Persistence Report'!AW105</f>
        <v>0</v>
      </c>
      <c r="H481" s="291">
        <f>'7.  Persistence Report'!AX105</f>
        <v>0</v>
      </c>
      <c r="I481" s="291">
        <f>'7.  Persistence Report'!AY105</f>
        <v>0</v>
      </c>
      <c r="J481" s="291">
        <f>'7.  Persistence Report'!AZ105</f>
        <v>0</v>
      </c>
      <c r="K481" s="291">
        <f>'7.  Persistence Report'!BA105</f>
        <v>0</v>
      </c>
      <c r="L481" s="291">
        <f>'7.  Persistence Report'!BB105</f>
        <v>0</v>
      </c>
      <c r="M481" s="291">
        <f>'7.  Persistence Report'!BC105</f>
        <v>0</v>
      </c>
      <c r="N481" s="291">
        <f>'7.  Persistence Report'!BD105</f>
        <v>0</v>
      </c>
      <c r="O481" s="291">
        <f>'7.  Persistence Report'!BE105</f>
        <v>0</v>
      </c>
      <c r="P481" s="291">
        <f>'7.  Persistence Report'!BF105</f>
        <v>0</v>
      </c>
      <c r="Q481" s="291">
        <f>'7.  Persistence Report'!BG105</f>
        <v>0</v>
      </c>
      <c r="R481" s="291">
        <f>'7.  Persistence Report'!BH105</f>
        <v>0</v>
      </c>
      <c r="S481" s="291">
        <f>'7.  Persistence Report'!BI105</f>
        <v>0</v>
      </c>
      <c r="T481" s="291">
        <f>'7.  Persistence Report'!BJ105</f>
        <v>0</v>
      </c>
      <c r="U481" s="287"/>
      <c r="V481" s="291">
        <f>'7.  Persistence Report'!O105</f>
        <v>398.87619999999998</v>
      </c>
      <c r="W481" s="291">
        <f>'7.  Persistence Report'!P105</f>
        <v>0</v>
      </c>
      <c r="X481" s="291">
        <f>'7.  Persistence Report'!Q105</f>
        <v>0</v>
      </c>
      <c r="Y481" s="291">
        <f>'7.  Persistence Report'!R105</f>
        <v>0</v>
      </c>
      <c r="Z481" s="291">
        <f>'7.  Persistence Report'!S105</f>
        <v>0</v>
      </c>
      <c r="AA481" s="291">
        <f>'7.  Persistence Report'!T105</f>
        <v>0</v>
      </c>
      <c r="AB481" s="291">
        <f>'7.  Persistence Report'!U105</f>
        <v>0</v>
      </c>
      <c r="AC481" s="291">
        <f>'7.  Persistence Report'!V105</f>
        <v>0</v>
      </c>
      <c r="AD481" s="291">
        <f>'7.  Persistence Report'!W105</f>
        <v>0</v>
      </c>
      <c r="AE481" s="291">
        <f>'7.  Persistence Report'!X105</f>
        <v>0</v>
      </c>
      <c r="AF481" s="291">
        <f>'7.  Persistence Report'!Y105</f>
        <v>0</v>
      </c>
      <c r="AG481" s="291">
        <f>'7.  Persistence Report'!Z105</f>
        <v>0</v>
      </c>
      <c r="AH481" s="291">
        <f>'7.  Persistence Report'!AA105</f>
        <v>0</v>
      </c>
      <c r="AI481" s="291">
        <f>'7.  Persistence Report'!AB105</f>
        <v>0</v>
      </c>
      <c r="AJ481" s="291">
        <f>'7.  Persistence Report'!AC105</f>
        <v>0</v>
      </c>
      <c r="AK481" s="291">
        <f>'7.  Persistence Report'!AD105</f>
        <v>0</v>
      </c>
      <c r="AL481" s="291">
        <f>'7.  Persistence Report'!AE105</f>
        <v>0</v>
      </c>
      <c r="AM481" s="405">
        <v>0</v>
      </c>
      <c r="AN481" s="405">
        <v>0</v>
      </c>
      <c r="AO481" s="405">
        <v>0</v>
      </c>
      <c r="AP481" s="405">
        <v>0</v>
      </c>
      <c r="AQ481" s="405">
        <v>0</v>
      </c>
      <c r="AR481" s="405">
        <v>0</v>
      </c>
      <c r="AS481" s="405"/>
      <c r="AT481" s="405"/>
      <c r="AU481" s="405"/>
      <c r="AV481" s="405"/>
      <c r="AW481" s="405"/>
      <c r="AX481" s="405"/>
      <c r="AY481" s="405"/>
      <c r="AZ481" s="405"/>
      <c r="BA481" s="292">
        <f>SUM(AM481:AZ481)</f>
        <v>0</v>
      </c>
    </row>
    <row r="482" spans="1:53" s="279" customFormat="1" ht="15" outlineLevel="1">
      <c r="A482" s="496"/>
      <c r="B482" s="290" t="s">
        <v>258</v>
      </c>
      <c r="C482" s="287" t="s">
        <v>163</v>
      </c>
      <c r="D482" s="291"/>
      <c r="E482" s="291"/>
      <c r="F482" s="291"/>
      <c r="G482" s="291"/>
      <c r="H482" s="291"/>
      <c r="I482" s="291"/>
      <c r="J482" s="291"/>
      <c r="K482" s="291"/>
      <c r="L482" s="291"/>
      <c r="M482" s="291"/>
      <c r="N482" s="291"/>
      <c r="O482" s="291"/>
      <c r="P482" s="291"/>
      <c r="Q482" s="291"/>
      <c r="R482" s="291"/>
      <c r="S482" s="291"/>
      <c r="T482" s="291"/>
      <c r="U482" s="287"/>
      <c r="V482" s="291"/>
      <c r="W482" s="291"/>
      <c r="X482" s="291"/>
      <c r="Y482" s="291"/>
      <c r="Z482" s="291"/>
      <c r="AA482" s="291"/>
      <c r="AB482" s="291"/>
      <c r="AC482" s="291"/>
      <c r="AD482" s="291"/>
      <c r="AE482" s="291"/>
      <c r="AF482" s="291"/>
      <c r="AG482" s="291"/>
      <c r="AH482" s="291"/>
      <c r="AI482" s="291"/>
      <c r="AJ482" s="291"/>
      <c r="AK482" s="291"/>
      <c r="AL482" s="291"/>
      <c r="AM482" s="406">
        <v>0</v>
      </c>
      <c r="AN482" s="406">
        <v>0</v>
      </c>
      <c r="AO482" s="406">
        <v>0</v>
      </c>
      <c r="AP482" s="406">
        <v>0</v>
      </c>
      <c r="AQ482" s="406">
        <v>0</v>
      </c>
      <c r="AR482" s="406">
        <v>0</v>
      </c>
      <c r="AS482" s="406">
        <f t="shared" ref="AS482:AZ482" si="168">AS481</f>
        <v>0</v>
      </c>
      <c r="AT482" s="406">
        <f t="shared" si="168"/>
        <v>0</v>
      </c>
      <c r="AU482" s="406">
        <f t="shared" si="168"/>
        <v>0</v>
      </c>
      <c r="AV482" s="406">
        <f t="shared" si="168"/>
        <v>0</v>
      </c>
      <c r="AW482" s="406">
        <f t="shared" si="168"/>
        <v>0</v>
      </c>
      <c r="AX482" s="406">
        <f t="shared" si="168"/>
        <v>0</v>
      </c>
      <c r="AY482" s="406">
        <f t="shared" si="168"/>
        <v>0</v>
      </c>
      <c r="AZ482" s="406">
        <f t="shared" si="168"/>
        <v>0</v>
      </c>
      <c r="BA482" s="293"/>
    </row>
    <row r="483" spans="1:53" ht="15" outlineLevel="1">
      <c r="B483" s="311"/>
      <c r="C483" s="301"/>
      <c r="D483" s="287"/>
      <c r="E483" s="287"/>
      <c r="F483" s="287"/>
      <c r="G483" s="287"/>
      <c r="H483" s="287"/>
      <c r="I483" s="287"/>
      <c r="J483" s="287"/>
      <c r="K483" s="287"/>
      <c r="L483" s="287"/>
      <c r="M483" s="287"/>
      <c r="N483" s="287"/>
      <c r="O483" s="287"/>
      <c r="P483" s="287"/>
      <c r="Q483" s="287"/>
      <c r="R483" s="287"/>
      <c r="S483" s="287"/>
      <c r="T483" s="287"/>
      <c r="U483" s="287"/>
      <c r="V483" s="287"/>
      <c r="W483" s="287"/>
      <c r="X483" s="287"/>
      <c r="Y483" s="287"/>
      <c r="Z483" s="287"/>
      <c r="AA483" s="287"/>
      <c r="AB483" s="287"/>
      <c r="AC483" s="287"/>
      <c r="AD483" s="287"/>
      <c r="AE483" s="287"/>
      <c r="AF483" s="287"/>
      <c r="AG483" s="287"/>
      <c r="AH483" s="287"/>
      <c r="AI483" s="287"/>
      <c r="AJ483" s="287"/>
      <c r="AK483" s="287"/>
      <c r="AL483" s="287"/>
      <c r="AM483" s="414"/>
      <c r="AN483" s="415"/>
      <c r="AO483" s="415"/>
      <c r="AP483" s="415"/>
      <c r="AQ483" s="415"/>
      <c r="AR483" s="415"/>
      <c r="AS483" s="415"/>
      <c r="AT483" s="415"/>
      <c r="AU483" s="415"/>
      <c r="AV483" s="415"/>
      <c r="AW483" s="415"/>
      <c r="AX483" s="415"/>
      <c r="AY483" s="415"/>
      <c r="AZ483" s="415"/>
      <c r="BA483" s="313"/>
    </row>
    <row r="484" spans="1:53" ht="15.75" outlineLevel="1">
      <c r="A484" s="497"/>
      <c r="B484" s="284" t="s">
        <v>10</v>
      </c>
      <c r="C484" s="285"/>
      <c r="D484" s="285"/>
      <c r="E484" s="285"/>
      <c r="F484" s="285"/>
      <c r="G484" s="285"/>
      <c r="H484" s="285"/>
      <c r="I484" s="285"/>
      <c r="J484" s="285"/>
      <c r="K484" s="285"/>
      <c r="L484" s="285"/>
      <c r="M484" s="285"/>
      <c r="N484" s="285"/>
      <c r="O484" s="285"/>
      <c r="P484" s="285"/>
      <c r="Q484" s="285"/>
      <c r="R484" s="285"/>
      <c r="S484" s="285"/>
      <c r="T484" s="285"/>
      <c r="U484" s="286"/>
      <c r="V484" s="285"/>
      <c r="W484" s="285"/>
      <c r="X484" s="285"/>
      <c r="Y484" s="285"/>
      <c r="Z484" s="285"/>
      <c r="AA484" s="285"/>
      <c r="AB484" s="285"/>
      <c r="AC484" s="285"/>
      <c r="AD484" s="285"/>
      <c r="AE484" s="285"/>
      <c r="AF484" s="285"/>
      <c r="AG484" s="285"/>
      <c r="AH484" s="285"/>
      <c r="AI484" s="285"/>
      <c r="AJ484" s="285"/>
      <c r="AK484" s="285"/>
      <c r="AL484" s="285"/>
      <c r="AM484" s="409"/>
      <c r="AN484" s="409"/>
      <c r="AO484" s="409"/>
      <c r="AP484" s="409"/>
      <c r="AQ484" s="409"/>
      <c r="AR484" s="409"/>
      <c r="AS484" s="409"/>
      <c r="AT484" s="409"/>
      <c r="AU484" s="409"/>
      <c r="AV484" s="409"/>
      <c r="AW484" s="409"/>
      <c r="AX484" s="409"/>
      <c r="AY484" s="409"/>
      <c r="AZ484" s="409"/>
      <c r="BA484" s="288"/>
    </row>
    <row r="485" spans="1:53" ht="15" outlineLevel="1">
      <c r="A485" s="496">
        <v>18</v>
      </c>
      <c r="B485" s="311" t="s">
        <v>11</v>
      </c>
      <c r="C485" s="287" t="s">
        <v>25</v>
      </c>
      <c r="D485" s="291"/>
      <c r="E485" s="291"/>
      <c r="F485" s="291"/>
      <c r="G485" s="291"/>
      <c r="H485" s="291"/>
      <c r="I485" s="291"/>
      <c r="J485" s="291"/>
      <c r="K485" s="291"/>
      <c r="L485" s="291"/>
      <c r="M485" s="291"/>
      <c r="N485" s="291"/>
      <c r="O485" s="291"/>
      <c r="P485" s="291"/>
      <c r="Q485" s="291"/>
      <c r="R485" s="291"/>
      <c r="S485" s="291"/>
      <c r="T485" s="291"/>
      <c r="U485" s="291">
        <v>12</v>
      </c>
      <c r="V485" s="291"/>
      <c r="W485" s="291"/>
      <c r="X485" s="291"/>
      <c r="Y485" s="291"/>
      <c r="Z485" s="291"/>
      <c r="AA485" s="291"/>
      <c r="AB485" s="291"/>
      <c r="AC485" s="291"/>
      <c r="AD485" s="291"/>
      <c r="AE485" s="291"/>
      <c r="AF485" s="291"/>
      <c r="AG485" s="291"/>
      <c r="AH485" s="291"/>
      <c r="AI485" s="291"/>
      <c r="AJ485" s="291"/>
      <c r="AK485" s="291"/>
      <c r="AL485" s="291"/>
      <c r="AM485" s="421"/>
      <c r="AN485" s="410"/>
      <c r="AO485" s="410"/>
      <c r="AP485" s="410"/>
      <c r="AQ485" s="410"/>
      <c r="AR485" s="410"/>
      <c r="AS485" s="410"/>
      <c r="AT485" s="410"/>
      <c r="AU485" s="410"/>
      <c r="AV485" s="410"/>
      <c r="AW485" s="410"/>
      <c r="AX485" s="410"/>
      <c r="AY485" s="410"/>
      <c r="AZ485" s="410"/>
      <c r="BA485" s="292">
        <f>SUM(AM485:AZ485)</f>
        <v>0</v>
      </c>
    </row>
    <row r="486" spans="1:53" ht="15" outlineLevel="1">
      <c r="B486" s="290" t="s">
        <v>258</v>
      </c>
      <c r="C486" s="287" t="s">
        <v>163</v>
      </c>
      <c r="D486" s="291"/>
      <c r="E486" s="291"/>
      <c r="F486" s="291"/>
      <c r="G486" s="291"/>
      <c r="H486" s="291"/>
      <c r="I486" s="291"/>
      <c r="J486" s="291"/>
      <c r="K486" s="291"/>
      <c r="L486" s="291"/>
      <c r="M486" s="291"/>
      <c r="N486" s="291"/>
      <c r="O486" s="291"/>
      <c r="P486" s="291"/>
      <c r="Q486" s="291"/>
      <c r="R486" s="291"/>
      <c r="S486" s="291"/>
      <c r="T486" s="291"/>
      <c r="U486" s="291">
        <v>12</v>
      </c>
      <c r="V486" s="291"/>
      <c r="W486" s="291"/>
      <c r="X486" s="291"/>
      <c r="Y486" s="291"/>
      <c r="Z486" s="291"/>
      <c r="AA486" s="291"/>
      <c r="AB486" s="291"/>
      <c r="AC486" s="291"/>
      <c r="AD486" s="291"/>
      <c r="AE486" s="291"/>
      <c r="AF486" s="291"/>
      <c r="AG486" s="291"/>
      <c r="AH486" s="291"/>
      <c r="AI486" s="291"/>
      <c r="AJ486" s="291"/>
      <c r="AK486" s="291"/>
      <c r="AL486" s="291"/>
      <c r="AM486" s="406">
        <v>0</v>
      </c>
      <c r="AN486" s="406">
        <v>0</v>
      </c>
      <c r="AO486" s="406">
        <v>0</v>
      </c>
      <c r="AP486" s="406">
        <v>0</v>
      </c>
      <c r="AQ486" s="406">
        <v>0</v>
      </c>
      <c r="AR486" s="406">
        <v>0</v>
      </c>
      <c r="AS486" s="406">
        <f t="shared" ref="AS486:AZ486" si="169">AS485</f>
        <v>0</v>
      </c>
      <c r="AT486" s="406">
        <f t="shared" si="169"/>
        <v>0</v>
      </c>
      <c r="AU486" s="406">
        <f t="shared" si="169"/>
        <v>0</v>
      </c>
      <c r="AV486" s="406">
        <f t="shared" si="169"/>
        <v>0</v>
      </c>
      <c r="AW486" s="406">
        <f t="shared" si="169"/>
        <v>0</v>
      </c>
      <c r="AX486" s="406">
        <f t="shared" si="169"/>
        <v>0</v>
      </c>
      <c r="AY486" s="406">
        <f t="shared" si="169"/>
        <v>0</v>
      </c>
      <c r="AZ486" s="406">
        <f t="shared" si="169"/>
        <v>0</v>
      </c>
      <c r="BA486" s="293"/>
    </row>
    <row r="487" spans="1:53" ht="15" outlineLevel="1">
      <c r="A487" s="499"/>
      <c r="B487" s="311"/>
      <c r="C487" s="301"/>
      <c r="D487" s="287"/>
      <c r="E487" s="287"/>
      <c r="F487" s="287"/>
      <c r="G487" s="287"/>
      <c r="H487" s="287"/>
      <c r="I487" s="287"/>
      <c r="J487" s="287"/>
      <c r="K487" s="287"/>
      <c r="L487" s="287"/>
      <c r="M487" s="287"/>
      <c r="N487" s="287"/>
      <c r="O487" s="287"/>
      <c r="P487" s="287"/>
      <c r="Q487" s="287"/>
      <c r="R487" s="287"/>
      <c r="S487" s="287"/>
      <c r="T487" s="287"/>
      <c r="U487" s="287"/>
      <c r="V487" s="287"/>
      <c r="W487" s="287"/>
      <c r="X487" s="287"/>
      <c r="Y487" s="287"/>
      <c r="Z487" s="287"/>
      <c r="AA487" s="287"/>
      <c r="AB487" s="287"/>
      <c r="AC487" s="287"/>
      <c r="AD487" s="287"/>
      <c r="AE487" s="287"/>
      <c r="AF487" s="287"/>
      <c r="AG487" s="287"/>
      <c r="AH487" s="287"/>
      <c r="AI487" s="287"/>
      <c r="AJ487" s="287"/>
      <c r="AK487" s="287"/>
      <c r="AL487" s="287"/>
      <c r="AM487" s="407"/>
      <c r="AN487" s="416"/>
      <c r="AO487" s="416"/>
      <c r="AP487" s="416"/>
      <c r="AQ487" s="416"/>
      <c r="AR487" s="416"/>
      <c r="AS487" s="416"/>
      <c r="AT487" s="416"/>
      <c r="AU487" s="416"/>
      <c r="AV487" s="416"/>
      <c r="AW487" s="416"/>
      <c r="AX487" s="416"/>
      <c r="AY487" s="416"/>
      <c r="AZ487" s="416"/>
      <c r="BA487" s="302"/>
    </row>
    <row r="488" spans="1:53" ht="15" outlineLevel="1">
      <c r="A488" s="496">
        <v>19</v>
      </c>
      <c r="B488" s="311" t="s">
        <v>12</v>
      </c>
      <c r="C488" s="287" t="s">
        <v>25</v>
      </c>
      <c r="D488" s="291"/>
      <c r="E488" s="291"/>
      <c r="F488" s="291"/>
      <c r="G488" s="291"/>
      <c r="H488" s="291"/>
      <c r="I488" s="291"/>
      <c r="J488" s="291"/>
      <c r="K488" s="291"/>
      <c r="L488" s="291"/>
      <c r="M488" s="291"/>
      <c r="N488" s="291"/>
      <c r="O488" s="291"/>
      <c r="P488" s="291"/>
      <c r="Q488" s="291"/>
      <c r="R488" s="291"/>
      <c r="S488" s="291"/>
      <c r="T488" s="291"/>
      <c r="U488" s="291">
        <v>12</v>
      </c>
      <c r="V488" s="291"/>
      <c r="W488" s="291"/>
      <c r="X488" s="291"/>
      <c r="Y488" s="291"/>
      <c r="Z488" s="291"/>
      <c r="AA488" s="291"/>
      <c r="AB488" s="291"/>
      <c r="AC488" s="291"/>
      <c r="AD488" s="291"/>
      <c r="AE488" s="291"/>
      <c r="AF488" s="291"/>
      <c r="AG488" s="291"/>
      <c r="AH488" s="291"/>
      <c r="AI488" s="291"/>
      <c r="AJ488" s="291"/>
      <c r="AK488" s="291"/>
      <c r="AL488" s="291"/>
      <c r="AM488" s="405"/>
      <c r="AN488" s="410"/>
      <c r="AO488" s="410"/>
      <c r="AP488" s="410"/>
      <c r="AQ488" s="410"/>
      <c r="AR488" s="410"/>
      <c r="AS488" s="410"/>
      <c r="AT488" s="410"/>
      <c r="AU488" s="410"/>
      <c r="AV488" s="410"/>
      <c r="AW488" s="410"/>
      <c r="AX488" s="410"/>
      <c r="AY488" s="410"/>
      <c r="AZ488" s="410"/>
      <c r="BA488" s="292">
        <f>SUM(AM488:AZ488)</f>
        <v>0</v>
      </c>
    </row>
    <row r="489" spans="1:53" ht="15" outlineLevel="1">
      <c r="B489" s="290" t="s">
        <v>258</v>
      </c>
      <c r="C489" s="287" t="s">
        <v>163</v>
      </c>
      <c r="D489" s="291"/>
      <c r="E489" s="291"/>
      <c r="F489" s="291"/>
      <c r="G489" s="291"/>
      <c r="H489" s="291"/>
      <c r="I489" s="291"/>
      <c r="J489" s="291"/>
      <c r="K489" s="291"/>
      <c r="L489" s="291"/>
      <c r="M489" s="291"/>
      <c r="N489" s="291"/>
      <c r="O489" s="291"/>
      <c r="P489" s="291"/>
      <c r="Q489" s="291"/>
      <c r="R489" s="291"/>
      <c r="S489" s="291"/>
      <c r="T489" s="291"/>
      <c r="U489" s="291">
        <v>12</v>
      </c>
      <c r="V489" s="291"/>
      <c r="W489" s="291"/>
      <c r="X489" s="291"/>
      <c r="Y489" s="291"/>
      <c r="Z489" s="291"/>
      <c r="AA489" s="291"/>
      <c r="AB489" s="291"/>
      <c r="AC489" s="291"/>
      <c r="AD489" s="291"/>
      <c r="AE489" s="291"/>
      <c r="AF489" s="291"/>
      <c r="AG489" s="291"/>
      <c r="AH489" s="291"/>
      <c r="AI489" s="291"/>
      <c r="AJ489" s="291"/>
      <c r="AK489" s="291"/>
      <c r="AL489" s="291"/>
      <c r="AM489" s="406">
        <v>0</v>
      </c>
      <c r="AN489" s="406">
        <v>0</v>
      </c>
      <c r="AO489" s="406">
        <v>0</v>
      </c>
      <c r="AP489" s="406">
        <v>0</v>
      </c>
      <c r="AQ489" s="406">
        <v>0</v>
      </c>
      <c r="AR489" s="406">
        <v>0</v>
      </c>
      <c r="AS489" s="406">
        <f t="shared" ref="AS489:AZ489" si="170">AS488</f>
        <v>0</v>
      </c>
      <c r="AT489" s="406">
        <f t="shared" si="170"/>
        <v>0</v>
      </c>
      <c r="AU489" s="406">
        <f t="shared" si="170"/>
        <v>0</v>
      </c>
      <c r="AV489" s="406">
        <f t="shared" si="170"/>
        <v>0</v>
      </c>
      <c r="AW489" s="406">
        <f t="shared" si="170"/>
        <v>0</v>
      </c>
      <c r="AX489" s="406">
        <f t="shared" si="170"/>
        <v>0</v>
      </c>
      <c r="AY489" s="406">
        <f t="shared" si="170"/>
        <v>0</v>
      </c>
      <c r="AZ489" s="406">
        <f t="shared" si="170"/>
        <v>0</v>
      </c>
      <c r="BA489" s="293"/>
    </row>
    <row r="490" spans="1:53" ht="15" outlineLevel="1">
      <c r="B490" s="311"/>
      <c r="C490" s="301"/>
      <c r="D490" s="287"/>
      <c r="E490" s="287"/>
      <c r="F490" s="287"/>
      <c r="G490" s="287"/>
      <c r="H490" s="287"/>
      <c r="I490" s="287"/>
      <c r="J490" s="287"/>
      <c r="K490" s="287"/>
      <c r="L490" s="287"/>
      <c r="M490" s="287"/>
      <c r="N490" s="287"/>
      <c r="O490" s="287"/>
      <c r="P490" s="287"/>
      <c r="Q490" s="287"/>
      <c r="R490" s="287"/>
      <c r="S490" s="287"/>
      <c r="T490" s="287"/>
      <c r="U490" s="287"/>
      <c r="V490" s="287"/>
      <c r="W490" s="287"/>
      <c r="X490" s="287"/>
      <c r="Y490" s="287"/>
      <c r="Z490" s="287"/>
      <c r="AA490" s="287"/>
      <c r="AB490" s="287"/>
      <c r="AC490" s="287"/>
      <c r="AD490" s="287"/>
      <c r="AE490" s="287"/>
      <c r="AF490" s="287"/>
      <c r="AG490" s="287"/>
      <c r="AH490" s="287"/>
      <c r="AI490" s="287"/>
      <c r="AJ490" s="287"/>
      <c r="AK490" s="287"/>
      <c r="AL490" s="287"/>
      <c r="AM490" s="417"/>
      <c r="AN490" s="417"/>
      <c r="AO490" s="407"/>
      <c r="AP490" s="407"/>
      <c r="AQ490" s="407"/>
      <c r="AR490" s="407"/>
      <c r="AS490" s="407"/>
      <c r="AT490" s="407"/>
      <c r="AU490" s="407"/>
      <c r="AV490" s="407"/>
      <c r="AW490" s="407"/>
      <c r="AX490" s="407"/>
      <c r="AY490" s="407"/>
      <c r="AZ490" s="407"/>
      <c r="BA490" s="302"/>
    </row>
    <row r="491" spans="1:53" ht="15" outlineLevel="1">
      <c r="A491" s="496">
        <v>20</v>
      </c>
      <c r="B491" s="311" t="s">
        <v>13</v>
      </c>
      <c r="C491" s="287" t="s">
        <v>25</v>
      </c>
      <c r="D491" s="291">
        <f>'7.  Persistence Report'!AT119</f>
        <v>142416.576</v>
      </c>
      <c r="E491" s="291">
        <f>'7.  Persistence Report'!AU119</f>
        <v>3312.576</v>
      </c>
      <c r="F491" s="291">
        <f>'7.  Persistence Report'!AV119</f>
        <v>3312.576</v>
      </c>
      <c r="G491" s="291">
        <f>'7.  Persistence Report'!AW119</f>
        <v>3312.576</v>
      </c>
      <c r="H491" s="291">
        <f>'7.  Persistence Report'!AX119</f>
        <v>3312.576</v>
      </c>
      <c r="I491" s="291">
        <f>'7.  Persistence Report'!AY119</f>
        <v>3312.576</v>
      </c>
      <c r="J491" s="291">
        <f>'7.  Persistence Report'!AZ119</f>
        <v>3312.576</v>
      </c>
      <c r="K491" s="291">
        <f>'7.  Persistence Report'!BA119</f>
        <v>3312.576</v>
      </c>
      <c r="L491" s="291">
        <f>'7.  Persistence Report'!BB119</f>
        <v>3312.576</v>
      </c>
      <c r="M491" s="291">
        <f>'7.  Persistence Report'!BC119</f>
        <v>3312.576</v>
      </c>
      <c r="N491" s="291">
        <f>'7.  Persistence Report'!BD119</f>
        <v>3312.576</v>
      </c>
      <c r="O491" s="291">
        <f>'7.  Persistence Report'!BE119</f>
        <v>0</v>
      </c>
      <c r="P491" s="291">
        <f>'7.  Persistence Report'!BF119</f>
        <v>0</v>
      </c>
      <c r="Q491" s="291">
        <f>'7.  Persistence Report'!BG119</f>
        <v>0</v>
      </c>
      <c r="R491" s="291">
        <f>'7.  Persistence Report'!BH119</f>
        <v>0</v>
      </c>
      <c r="S491" s="291">
        <f>'7.  Persistence Report'!BI119</f>
        <v>0</v>
      </c>
      <c r="T491" s="291">
        <f>'7.  Persistence Report'!BJ119</f>
        <v>0</v>
      </c>
      <c r="U491" s="291">
        <v>12</v>
      </c>
      <c r="V491" s="291">
        <f>'7.  Persistence Report'!O119</f>
        <v>40.622399999999999</v>
      </c>
      <c r="W491" s="291">
        <f>'7.  Persistence Report'!P119</f>
        <v>0.4914</v>
      </c>
      <c r="X491" s="291">
        <f>'7.  Persistence Report'!Q119</f>
        <v>0.4914</v>
      </c>
      <c r="Y491" s="291">
        <f>'7.  Persistence Report'!R119</f>
        <v>0.4914</v>
      </c>
      <c r="Z491" s="291">
        <f>'7.  Persistence Report'!S119</f>
        <v>0.4914</v>
      </c>
      <c r="AA491" s="291">
        <f>'7.  Persistence Report'!T119</f>
        <v>0.4914</v>
      </c>
      <c r="AB491" s="291">
        <f>'7.  Persistence Report'!U119</f>
        <v>0.4914</v>
      </c>
      <c r="AC491" s="291">
        <f>'7.  Persistence Report'!V119</f>
        <v>0.4914</v>
      </c>
      <c r="AD491" s="291">
        <f>'7.  Persistence Report'!W119</f>
        <v>0.4914</v>
      </c>
      <c r="AE491" s="291">
        <f>'7.  Persistence Report'!X119</f>
        <v>0.4914</v>
      </c>
      <c r="AF491" s="291">
        <f>'7.  Persistence Report'!Y119</f>
        <v>0.4914</v>
      </c>
      <c r="AG491" s="291">
        <f>'7.  Persistence Report'!Z119</f>
        <v>0</v>
      </c>
      <c r="AH491" s="291">
        <f>'7.  Persistence Report'!AA119</f>
        <v>0</v>
      </c>
      <c r="AI491" s="291">
        <f>'7.  Persistence Report'!AB119</f>
        <v>0</v>
      </c>
      <c r="AJ491" s="291">
        <f>'7.  Persistence Report'!AC119</f>
        <v>0</v>
      </c>
      <c r="AK491" s="291">
        <f>'7.  Persistence Report'!AD119</f>
        <v>0</v>
      </c>
      <c r="AL491" s="291">
        <f>'7.  Persistence Report'!AE119</f>
        <v>0</v>
      </c>
      <c r="AM491" s="405">
        <v>0</v>
      </c>
      <c r="AN491" s="410">
        <v>0</v>
      </c>
      <c r="AO491" s="410">
        <v>0</v>
      </c>
      <c r="AP491" s="410">
        <v>0</v>
      </c>
      <c r="AQ491" s="410">
        <v>1</v>
      </c>
      <c r="AR491" s="410">
        <v>0</v>
      </c>
      <c r="AS491" s="410"/>
      <c r="AT491" s="410"/>
      <c r="AU491" s="410"/>
      <c r="AV491" s="410"/>
      <c r="AW491" s="410"/>
      <c r="AX491" s="410"/>
      <c r="AY491" s="410"/>
      <c r="AZ491" s="410"/>
      <c r="BA491" s="292">
        <f>SUM(AM491:AZ491)</f>
        <v>1</v>
      </c>
    </row>
    <row r="492" spans="1:53" ht="15" outlineLevel="1">
      <c r="B492" s="290" t="s">
        <v>258</v>
      </c>
      <c r="C492" s="287" t="s">
        <v>163</v>
      </c>
      <c r="D492" s="291"/>
      <c r="E492" s="291"/>
      <c r="F492" s="291"/>
      <c r="G492" s="291"/>
      <c r="H492" s="291"/>
      <c r="I492" s="291"/>
      <c r="J492" s="291"/>
      <c r="K492" s="291"/>
      <c r="L492" s="291"/>
      <c r="M492" s="291"/>
      <c r="N492" s="291"/>
      <c r="O492" s="291"/>
      <c r="P492" s="291"/>
      <c r="Q492" s="291"/>
      <c r="R492" s="291"/>
      <c r="S492" s="291"/>
      <c r="T492" s="291"/>
      <c r="U492" s="291">
        <v>12</v>
      </c>
      <c r="V492" s="291"/>
      <c r="W492" s="291"/>
      <c r="X492" s="291"/>
      <c r="Y492" s="291"/>
      <c r="Z492" s="291"/>
      <c r="AA492" s="291"/>
      <c r="AB492" s="291"/>
      <c r="AC492" s="291"/>
      <c r="AD492" s="291"/>
      <c r="AE492" s="291"/>
      <c r="AF492" s="291"/>
      <c r="AG492" s="291"/>
      <c r="AH492" s="291"/>
      <c r="AI492" s="291"/>
      <c r="AJ492" s="291"/>
      <c r="AK492" s="291"/>
      <c r="AL492" s="291"/>
      <c r="AM492" s="406">
        <v>0</v>
      </c>
      <c r="AN492" s="406">
        <v>0</v>
      </c>
      <c r="AO492" s="406">
        <v>0</v>
      </c>
      <c r="AP492" s="406">
        <v>0</v>
      </c>
      <c r="AQ492" s="406">
        <v>1</v>
      </c>
      <c r="AR492" s="406">
        <v>0</v>
      </c>
      <c r="AS492" s="406">
        <f t="shared" ref="AS492:AZ492" si="171">AS491</f>
        <v>0</v>
      </c>
      <c r="AT492" s="406">
        <f t="shared" si="171"/>
        <v>0</v>
      </c>
      <c r="AU492" s="406">
        <f t="shared" si="171"/>
        <v>0</v>
      </c>
      <c r="AV492" s="406">
        <f t="shared" si="171"/>
        <v>0</v>
      </c>
      <c r="AW492" s="406">
        <f t="shared" si="171"/>
        <v>0</v>
      </c>
      <c r="AX492" s="406">
        <f t="shared" si="171"/>
        <v>0</v>
      </c>
      <c r="AY492" s="406">
        <f t="shared" si="171"/>
        <v>0</v>
      </c>
      <c r="AZ492" s="406">
        <f t="shared" si="171"/>
        <v>0</v>
      </c>
      <c r="BA492" s="293"/>
    </row>
    <row r="493" spans="1:53" ht="15" outlineLevel="1">
      <c r="B493" s="311"/>
      <c r="C493" s="301"/>
      <c r="D493" s="287"/>
      <c r="E493" s="287"/>
      <c r="F493" s="287"/>
      <c r="G493" s="287"/>
      <c r="H493" s="287"/>
      <c r="I493" s="287"/>
      <c r="J493" s="287"/>
      <c r="K493" s="287"/>
      <c r="L493" s="287"/>
      <c r="M493" s="287"/>
      <c r="N493" s="287"/>
      <c r="O493" s="287"/>
      <c r="P493" s="287"/>
      <c r="Q493" s="287"/>
      <c r="R493" s="287"/>
      <c r="S493" s="287"/>
      <c r="T493" s="287"/>
      <c r="U493" s="314"/>
      <c r="V493" s="287"/>
      <c r="W493" s="287"/>
      <c r="X493" s="287"/>
      <c r="Y493" s="287"/>
      <c r="Z493" s="287"/>
      <c r="AA493" s="287"/>
      <c r="AB493" s="287"/>
      <c r="AC493" s="287"/>
      <c r="AD493" s="287"/>
      <c r="AE493" s="287"/>
      <c r="AF493" s="287"/>
      <c r="AG493" s="287"/>
      <c r="AH493" s="287"/>
      <c r="AI493" s="287"/>
      <c r="AJ493" s="287"/>
      <c r="AK493" s="287"/>
      <c r="AL493" s="287"/>
      <c r="AM493" s="407"/>
      <c r="AN493" s="407"/>
      <c r="AO493" s="407"/>
      <c r="AP493" s="407"/>
      <c r="AQ493" s="407"/>
      <c r="AR493" s="407"/>
      <c r="AS493" s="407"/>
      <c r="AT493" s="407"/>
      <c r="AU493" s="407"/>
      <c r="AV493" s="407"/>
      <c r="AW493" s="407"/>
      <c r="AX493" s="407"/>
      <c r="AY493" s="407"/>
      <c r="AZ493" s="407"/>
      <c r="BA493" s="302"/>
    </row>
    <row r="494" spans="1:53" ht="15" outlineLevel="1">
      <c r="A494" s="496">
        <v>21</v>
      </c>
      <c r="B494" s="311" t="s">
        <v>22</v>
      </c>
      <c r="C494" s="287" t="s">
        <v>25</v>
      </c>
      <c r="D494" s="291"/>
      <c r="E494" s="291"/>
      <c r="F494" s="291"/>
      <c r="G494" s="291"/>
      <c r="H494" s="291"/>
      <c r="I494" s="291"/>
      <c r="J494" s="291"/>
      <c r="K494" s="291"/>
      <c r="L494" s="291"/>
      <c r="M494" s="291"/>
      <c r="N494" s="291"/>
      <c r="O494" s="291"/>
      <c r="P494" s="291"/>
      <c r="Q494" s="291"/>
      <c r="R494" s="291"/>
      <c r="S494" s="291"/>
      <c r="T494" s="291"/>
      <c r="U494" s="291">
        <v>12</v>
      </c>
      <c r="V494" s="291"/>
      <c r="W494" s="291"/>
      <c r="X494" s="291"/>
      <c r="Y494" s="291"/>
      <c r="Z494" s="291"/>
      <c r="AA494" s="291"/>
      <c r="AB494" s="291"/>
      <c r="AC494" s="291"/>
      <c r="AD494" s="291"/>
      <c r="AE494" s="291"/>
      <c r="AF494" s="291"/>
      <c r="AG494" s="291"/>
      <c r="AH494" s="291"/>
      <c r="AI494" s="291"/>
      <c r="AJ494" s="291"/>
      <c r="AK494" s="291"/>
      <c r="AL494" s="291"/>
      <c r="AM494" s="405">
        <v>0</v>
      </c>
      <c r="AN494" s="410">
        <v>0.14108424182046825</v>
      </c>
      <c r="AO494" s="410">
        <v>0.56615821218124585</v>
      </c>
      <c r="AP494" s="410">
        <v>8.7765154561477612E-2</v>
      </c>
      <c r="AQ494" s="410">
        <v>5.0285116819729159E-3</v>
      </c>
      <c r="AR494" s="410">
        <v>0</v>
      </c>
      <c r="AS494" s="410"/>
      <c r="AT494" s="410"/>
      <c r="AU494" s="410"/>
      <c r="AV494" s="410"/>
      <c r="AW494" s="410"/>
      <c r="AX494" s="410"/>
      <c r="AY494" s="410"/>
      <c r="AZ494" s="410"/>
      <c r="BA494" s="292">
        <f>SUM(AM494:AZ494)</f>
        <v>0.80003612024516468</v>
      </c>
    </row>
    <row r="495" spans="1:53" ht="15" outlineLevel="1">
      <c r="B495" s="290" t="s">
        <v>258</v>
      </c>
      <c r="C495" s="287" t="s">
        <v>163</v>
      </c>
      <c r="D495" s="291"/>
      <c r="E495" s="291"/>
      <c r="F495" s="291"/>
      <c r="G495" s="291"/>
      <c r="H495" s="291"/>
      <c r="I495" s="291"/>
      <c r="J495" s="291"/>
      <c r="K495" s="291"/>
      <c r="L495" s="291"/>
      <c r="M495" s="291"/>
      <c r="N495" s="291"/>
      <c r="O495" s="291"/>
      <c r="P495" s="291"/>
      <c r="Q495" s="291"/>
      <c r="R495" s="291"/>
      <c r="S495" s="291"/>
      <c r="T495" s="291"/>
      <c r="U495" s="291">
        <v>12</v>
      </c>
      <c r="V495" s="291"/>
      <c r="W495" s="291"/>
      <c r="X495" s="291"/>
      <c r="Y495" s="291"/>
      <c r="Z495" s="291"/>
      <c r="AA495" s="291"/>
      <c r="AB495" s="291"/>
      <c r="AC495" s="291"/>
      <c r="AD495" s="291"/>
      <c r="AE495" s="291"/>
      <c r="AF495" s="291"/>
      <c r="AG495" s="291"/>
      <c r="AH495" s="291"/>
      <c r="AI495" s="291"/>
      <c r="AJ495" s="291"/>
      <c r="AK495" s="291"/>
      <c r="AL495" s="291"/>
      <c r="AM495" s="406">
        <v>0</v>
      </c>
      <c r="AN495" s="406">
        <v>0.14108424182046825</v>
      </c>
      <c r="AO495" s="406">
        <v>0.56615821218124585</v>
      </c>
      <c r="AP495" s="406">
        <v>8.7765154561477612E-2</v>
      </c>
      <c r="AQ495" s="406">
        <v>5.0285116819729159E-3</v>
      </c>
      <c r="AR495" s="406">
        <v>0</v>
      </c>
      <c r="AS495" s="406">
        <f t="shared" ref="AS495:AZ495" si="172">AS494</f>
        <v>0</v>
      </c>
      <c r="AT495" s="406">
        <f t="shared" si="172"/>
        <v>0</v>
      </c>
      <c r="AU495" s="406">
        <f t="shared" si="172"/>
        <v>0</v>
      </c>
      <c r="AV495" s="406">
        <f t="shared" si="172"/>
        <v>0</v>
      </c>
      <c r="AW495" s="406">
        <f t="shared" si="172"/>
        <v>0</v>
      </c>
      <c r="AX495" s="406">
        <f t="shared" si="172"/>
        <v>0</v>
      </c>
      <c r="AY495" s="406">
        <f t="shared" si="172"/>
        <v>0</v>
      </c>
      <c r="AZ495" s="406">
        <f t="shared" si="172"/>
        <v>0</v>
      </c>
      <c r="BA495" s="293"/>
    </row>
    <row r="496" spans="1:53" ht="15" outlineLevel="1">
      <c r="B496" s="311"/>
      <c r="C496" s="301"/>
      <c r="D496" s="287"/>
      <c r="E496" s="287"/>
      <c r="F496" s="287"/>
      <c r="G496" s="287"/>
      <c r="H496" s="287"/>
      <c r="I496" s="287"/>
      <c r="J496" s="287"/>
      <c r="K496" s="287"/>
      <c r="L496" s="287"/>
      <c r="M496" s="287"/>
      <c r="N496" s="287"/>
      <c r="O496" s="287"/>
      <c r="P496" s="287"/>
      <c r="Q496" s="287"/>
      <c r="R496" s="287"/>
      <c r="S496" s="287"/>
      <c r="T496" s="287"/>
      <c r="U496" s="287"/>
      <c r="V496" s="287"/>
      <c r="W496" s="287"/>
      <c r="X496" s="287"/>
      <c r="Y496" s="287"/>
      <c r="Z496" s="287"/>
      <c r="AA496" s="287"/>
      <c r="AB496" s="287"/>
      <c r="AC496" s="287"/>
      <c r="AD496" s="287"/>
      <c r="AE496" s="287"/>
      <c r="AF496" s="287"/>
      <c r="AG496" s="287"/>
      <c r="AH496" s="287"/>
      <c r="AI496" s="287"/>
      <c r="AJ496" s="287"/>
      <c r="AK496" s="287"/>
      <c r="AL496" s="287"/>
      <c r="AM496" s="417"/>
      <c r="AN496" s="407"/>
      <c r="AO496" s="407"/>
      <c r="AP496" s="407"/>
      <c r="AQ496" s="407"/>
      <c r="AR496" s="407"/>
      <c r="AS496" s="407"/>
      <c r="AT496" s="407"/>
      <c r="AU496" s="407"/>
      <c r="AV496" s="407"/>
      <c r="AW496" s="407"/>
      <c r="AX496" s="407"/>
      <c r="AY496" s="407"/>
      <c r="AZ496" s="407"/>
      <c r="BA496" s="302"/>
    </row>
    <row r="497" spans="1:53" ht="15" outlineLevel="1">
      <c r="A497" s="496">
        <v>22</v>
      </c>
      <c r="B497" s="311" t="s">
        <v>9</v>
      </c>
      <c r="C497" s="287" t="s">
        <v>25</v>
      </c>
      <c r="D497" s="291">
        <f>'7.  Persistence Report'!AT116</f>
        <v>0</v>
      </c>
      <c r="E497" s="291">
        <f>'7.  Persistence Report'!AU116</f>
        <v>0</v>
      </c>
      <c r="F497" s="291">
        <f>'7.  Persistence Report'!AV116</f>
        <v>0</v>
      </c>
      <c r="G497" s="291">
        <f>'7.  Persistence Report'!AW116</f>
        <v>0</v>
      </c>
      <c r="H497" s="291">
        <f>'7.  Persistence Report'!AX116</f>
        <v>0</v>
      </c>
      <c r="I497" s="291">
        <f>'7.  Persistence Report'!AY116</f>
        <v>0</v>
      </c>
      <c r="J497" s="291">
        <f>'7.  Persistence Report'!AZ116</f>
        <v>0</v>
      </c>
      <c r="K497" s="291">
        <f>'7.  Persistence Report'!BA116</f>
        <v>0</v>
      </c>
      <c r="L497" s="291">
        <f>'7.  Persistence Report'!BB116</f>
        <v>0</v>
      </c>
      <c r="M497" s="291">
        <f>'7.  Persistence Report'!BC116</f>
        <v>0</v>
      </c>
      <c r="N497" s="291">
        <f>'7.  Persistence Report'!BD116</f>
        <v>0</v>
      </c>
      <c r="O497" s="291">
        <f>'7.  Persistence Report'!BE116</f>
        <v>0</v>
      </c>
      <c r="P497" s="291">
        <f>'7.  Persistence Report'!BF116</f>
        <v>0</v>
      </c>
      <c r="Q497" s="291">
        <f>'7.  Persistence Report'!BG116</f>
        <v>0</v>
      </c>
      <c r="R497" s="291">
        <f>'7.  Persistence Report'!BH116</f>
        <v>0</v>
      </c>
      <c r="S497" s="291">
        <f>'7.  Persistence Report'!BI116</f>
        <v>0</v>
      </c>
      <c r="T497" s="291">
        <f>'7.  Persistence Report'!BJ116</f>
        <v>0</v>
      </c>
      <c r="U497" s="291"/>
      <c r="V497" s="291">
        <f>'7.  Persistence Report'!O116</f>
        <v>5240.8789999999999</v>
      </c>
      <c r="W497" s="291">
        <f>'7.  Persistence Report'!P116</f>
        <v>0</v>
      </c>
      <c r="X497" s="291">
        <f>'7.  Persistence Report'!Q116</f>
        <v>0</v>
      </c>
      <c r="Y497" s="291">
        <f>'7.  Persistence Report'!R116</f>
        <v>0</v>
      </c>
      <c r="Z497" s="291">
        <f>'7.  Persistence Report'!S116</f>
        <v>0</v>
      </c>
      <c r="AA497" s="291">
        <f>'7.  Persistence Report'!T116</f>
        <v>0</v>
      </c>
      <c r="AB497" s="291">
        <f>'7.  Persistence Report'!U116</f>
        <v>0</v>
      </c>
      <c r="AC497" s="291">
        <f>'7.  Persistence Report'!V116</f>
        <v>0</v>
      </c>
      <c r="AD497" s="291">
        <f>'7.  Persistence Report'!W116</f>
        <v>0</v>
      </c>
      <c r="AE497" s="291">
        <f>'7.  Persistence Report'!X116</f>
        <v>0</v>
      </c>
      <c r="AF497" s="291">
        <f>'7.  Persistence Report'!Y116</f>
        <v>0</v>
      </c>
      <c r="AG497" s="291">
        <f>'7.  Persistence Report'!Z116</f>
        <v>0</v>
      </c>
      <c r="AH497" s="291">
        <f>'7.  Persistence Report'!AA116</f>
        <v>0</v>
      </c>
      <c r="AI497" s="291">
        <f>'7.  Persistence Report'!AB116</f>
        <v>0</v>
      </c>
      <c r="AJ497" s="291">
        <f>'7.  Persistence Report'!AC116</f>
        <v>0</v>
      </c>
      <c r="AK497" s="291">
        <f>'7.  Persistence Report'!AD116</f>
        <v>0</v>
      </c>
      <c r="AL497" s="291">
        <f>'7.  Persistence Report'!AE116</f>
        <v>0</v>
      </c>
      <c r="AM497" s="405">
        <v>0</v>
      </c>
      <c r="AN497" s="410">
        <v>0</v>
      </c>
      <c r="AO497" s="410">
        <v>0</v>
      </c>
      <c r="AP497" s="410">
        <v>0</v>
      </c>
      <c r="AQ497" s="410">
        <v>0</v>
      </c>
      <c r="AR497" s="410">
        <v>0</v>
      </c>
      <c r="AS497" s="410"/>
      <c r="AT497" s="410"/>
      <c r="AU497" s="410"/>
      <c r="AV497" s="410"/>
      <c r="AW497" s="410"/>
      <c r="AX497" s="410"/>
      <c r="AY497" s="410"/>
      <c r="AZ497" s="410"/>
      <c r="BA497" s="292">
        <f>SUM(AM497:AZ497)</f>
        <v>0</v>
      </c>
    </row>
    <row r="498" spans="1:53" ht="15" outlineLevel="1">
      <c r="B498" s="290" t="s">
        <v>258</v>
      </c>
      <c r="C498" s="287" t="s">
        <v>163</v>
      </c>
      <c r="D498" s="291"/>
      <c r="E498" s="291"/>
      <c r="F498" s="291"/>
      <c r="G498" s="291"/>
      <c r="H498" s="291"/>
      <c r="I498" s="291"/>
      <c r="J498" s="291"/>
      <c r="K498" s="291"/>
      <c r="L498" s="291"/>
      <c r="M498" s="291"/>
      <c r="N498" s="291"/>
      <c r="O498" s="291"/>
      <c r="P498" s="291"/>
      <c r="Q498" s="291"/>
      <c r="R498" s="291"/>
      <c r="S498" s="291"/>
      <c r="T498" s="291"/>
      <c r="U498" s="291"/>
      <c r="V498" s="291"/>
      <c r="W498" s="291"/>
      <c r="X498" s="291"/>
      <c r="Y498" s="291"/>
      <c r="Z498" s="291"/>
      <c r="AA498" s="291"/>
      <c r="AB498" s="291"/>
      <c r="AC498" s="291"/>
      <c r="AD498" s="291"/>
      <c r="AE498" s="291"/>
      <c r="AF498" s="291"/>
      <c r="AG498" s="291"/>
      <c r="AH498" s="291"/>
      <c r="AI498" s="291"/>
      <c r="AJ498" s="291"/>
      <c r="AK498" s="291"/>
      <c r="AL498" s="291"/>
      <c r="AM498" s="406">
        <v>0</v>
      </c>
      <c r="AN498" s="406">
        <v>0</v>
      </c>
      <c r="AO498" s="406">
        <v>0</v>
      </c>
      <c r="AP498" s="406">
        <v>0</v>
      </c>
      <c r="AQ498" s="406">
        <v>0</v>
      </c>
      <c r="AR498" s="406">
        <v>0</v>
      </c>
      <c r="AS498" s="406">
        <f t="shared" ref="AS498:AZ498" si="173">AS497</f>
        <v>0</v>
      </c>
      <c r="AT498" s="406">
        <f t="shared" si="173"/>
        <v>0</v>
      </c>
      <c r="AU498" s="406">
        <f t="shared" si="173"/>
        <v>0</v>
      </c>
      <c r="AV498" s="406">
        <f t="shared" si="173"/>
        <v>0</v>
      </c>
      <c r="AW498" s="406">
        <f t="shared" si="173"/>
        <v>0</v>
      </c>
      <c r="AX498" s="406">
        <f t="shared" si="173"/>
        <v>0</v>
      </c>
      <c r="AY498" s="406">
        <f t="shared" si="173"/>
        <v>0</v>
      </c>
      <c r="AZ498" s="406">
        <f t="shared" si="173"/>
        <v>0</v>
      </c>
      <c r="BA498" s="293"/>
    </row>
    <row r="499" spans="1:53" ht="15" outlineLevel="1">
      <c r="B499" s="311"/>
      <c r="C499" s="301"/>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c r="AA499" s="287"/>
      <c r="AB499" s="287"/>
      <c r="AC499" s="287"/>
      <c r="AD499" s="287"/>
      <c r="AE499" s="287"/>
      <c r="AF499" s="287"/>
      <c r="AG499" s="287"/>
      <c r="AH499" s="287"/>
      <c r="AI499" s="287"/>
      <c r="AJ499" s="287"/>
      <c r="AK499" s="287"/>
      <c r="AL499" s="287"/>
      <c r="AM499" s="407"/>
      <c r="AN499" s="407"/>
      <c r="AO499" s="407"/>
      <c r="AP499" s="407"/>
      <c r="AQ499" s="407"/>
      <c r="AR499" s="407"/>
      <c r="AS499" s="407"/>
      <c r="AT499" s="407"/>
      <c r="AU499" s="407"/>
      <c r="AV499" s="407"/>
      <c r="AW499" s="407"/>
      <c r="AX499" s="407"/>
      <c r="AY499" s="407"/>
      <c r="AZ499" s="407"/>
      <c r="BA499" s="302"/>
    </row>
    <row r="500" spans="1:53" ht="15.75" outlineLevel="1">
      <c r="A500" s="497"/>
      <c r="B500" s="284" t="s">
        <v>14</v>
      </c>
      <c r="C500" s="285"/>
      <c r="D500" s="286"/>
      <c r="E500" s="286"/>
      <c r="F500" s="286"/>
      <c r="G500" s="286"/>
      <c r="H500" s="286"/>
      <c r="I500" s="286"/>
      <c r="J500" s="286"/>
      <c r="K500" s="286"/>
      <c r="L500" s="286"/>
      <c r="M500" s="286"/>
      <c r="N500" s="286"/>
      <c r="O500" s="286"/>
      <c r="P500" s="286"/>
      <c r="Q500" s="286"/>
      <c r="R500" s="286"/>
      <c r="S500" s="286"/>
      <c r="T500" s="286"/>
      <c r="U500" s="286"/>
      <c r="V500" s="286"/>
      <c r="W500" s="285"/>
      <c r="X500" s="285"/>
      <c r="Y500" s="285"/>
      <c r="Z500" s="285"/>
      <c r="AA500" s="285"/>
      <c r="AB500" s="285"/>
      <c r="AC500" s="285"/>
      <c r="AD500" s="285"/>
      <c r="AE500" s="285"/>
      <c r="AF500" s="285"/>
      <c r="AG500" s="285"/>
      <c r="AH500" s="285"/>
      <c r="AI500" s="285"/>
      <c r="AJ500" s="285"/>
      <c r="AK500" s="285"/>
      <c r="AL500" s="285"/>
      <c r="AM500" s="409"/>
      <c r="AN500" s="409"/>
      <c r="AO500" s="409"/>
      <c r="AP500" s="409"/>
      <c r="AQ500" s="409"/>
      <c r="AR500" s="409"/>
      <c r="AS500" s="409"/>
      <c r="AT500" s="409"/>
      <c r="AU500" s="409"/>
      <c r="AV500" s="409"/>
      <c r="AW500" s="409"/>
      <c r="AX500" s="409"/>
      <c r="AY500" s="409"/>
      <c r="AZ500" s="409"/>
      <c r="BA500" s="288"/>
    </row>
    <row r="501" spans="1:53" ht="15" outlineLevel="1">
      <c r="A501" s="496">
        <v>23</v>
      </c>
      <c r="B501" s="311" t="s">
        <v>14</v>
      </c>
      <c r="C501" s="287" t="s">
        <v>25</v>
      </c>
      <c r="D501" s="291">
        <f>'7.  Persistence Report'!AT97</f>
        <v>266839.61430000002</v>
      </c>
      <c r="E501" s="291">
        <f>'7.  Persistence Report'!AU97</f>
        <v>265697.68410000001</v>
      </c>
      <c r="F501" s="291">
        <f>'7.  Persistence Report'!AV97</f>
        <v>240086.58989999999</v>
      </c>
      <c r="G501" s="291">
        <f>'7.  Persistence Report'!AW97</f>
        <v>231848.76550000001</v>
      </c>
      <c r="H501" s="291">
        <f>'7.  Persistence Report'!AX97</f>
        <v>223036.03719999999</v>
      </c>
      <c r="I501" s="291">
        <f>'7.  Persistence Report'!AY97</f>
        <v>223036.03719999999</v>
      </c>
      <c r="J501" s="291">
        <f>'7.  Persistence Report'!AZ97</f>
        <v>221247.92619999999</v>
      </c>
      <c r="K501" s="291">
        <f>'7.  Persistence Report'!BA97</f>
        <v>220465.89189999999</v>
      </c>
      <c r="L501" s="291">
        <f>'7.  Persistence Report'!BB97</f>
        <v>110505.1712</v>
      </c>
      <c r="M501" s="291">
        <f>'7.  Persistence Report'!BC97</f>
        <v>110505.1712</v>
      </c>
      <c r="N501" s="291">
        <f>'7.  Persistence Report'!BD97</f>
        <v>110235.71739999999</v>
      </c>
      <c r="O501" s="291">
        <f>'7.  Persistence Report'!BE97</f>
        <v>110235.71739999999</v>
      </c>
      <c r="P501" s="291">
        <f>'7.  Persistence Report'!BF97</f>
        <v>109760.102</v>
      </c>
      <c r="Q501" s="291">
        <f>'7.  Persistence Report'!BG97</f>
        <v>109760.102</v>
      </c>
      <c r="R501" s="291">
        <f>'7.  Persistence Report'!BH97</f>
        <v>5340.1019900000001</v>
      </c>
      <c r="S501" s="291">
        <f>'7.  Persistence Report'!BI97</f>
        <v>5340.1019900000001</v>
      </c>
      <c r="T501" s="291">
        <f>'7.  Persistence Report'!BJ97</f>
        <v>5340.1019900000001</v>
      </c>
      <c r="U501" s="291"/>
      <c r="V501" s="291">
        <f>'7.  Persistence Report'!O97</f>
        <v>22.70998166</v>
      </c>
      <c r="W501" s="291">
        <f>'7.  Persistence Report'!P97</f>
        <v>22.651342020000001</v>
      </c>
      <c r="X501" s="291">
        <f>'7.  Persistence Report'!Q97</f>
        <v>21.322625559999999</v>
      </c>
      <c r="Y501" s="291">
        <f>'7.  Persistence Report'!R97</f>
        <v>20.892825930000001</v>
      </c>
      <c r="Z501" s="291">
        <f>'7.  Persistence Report'!S97</f>
        <v>20.4410448</v>
      </c>
      <c r="AA501" s="291">
        <f>'7.  Persistence Report'!T97</f>
        <v>20.4410448</v>
      </c>
      <c r="AB501" s="291">
        <f>'7.  Persistence Report'!U97</f>
        <v>20.347834760000001</v>
      </c>
      <c r="AC501" s="291">
        <f>'7.  Persistence Report'!V97</f>
        <v>20.347834760000001</v>
      </c>
      <c r="AD501" s="291">
        <f>'7.  Persistence Report'!W97</f>
        <v>14.640204600000001</v>
      </c>
      <c r="AE501" s="291">
        <f>'7.  Persistence Report'!X97</f>
        <v>14.640204600000001</v>
      </c>
      <c r="AF501" s="291">
        <f>'7.  Persistence Report'!Y97</f>
        <v>14.624434920000001</v>
      </c>
      <c r="AG501" s="291">
        <f>'7.  Persistence Report'!Z97</f>
        <v>14.624434920000001</v>
      </c>
      <c r="AH501" s="291">
        <f>'7.  Persistence Report'!AA97</f>
        <v>14.48135802</v>
      </c>
      <c r="AI501" s="291">
        <f>'7.  Persistence Report'!AB97</f>
        <v>14.48135802</v>
      </c>
      <c r="AJ501" s="291">
        <f>'7.  Persistence Report'!AC97</f>
        <v>1.7817583079999999</v>
      </c>
      <c r="AK501" s="291">
        <f>'7.  Persistence Report'!AD97</f>
        <v>1.7817583079999999</v>
      </c>
      <c r="AL501" s="291">
        <f>'7.  Persistence Report'!AE97</f>
        <v>1.7817583079999999</v>
      </c>
      <c r="AM501" s="405">
        <v>1</v>
      </c>
      <c r="AN501" s="410">
        <v>0</v>
      </c>
      <c r="AO501" s="410">
        <v>0</v>
      </c>
      <c r="AP501" s="410">
        <v>0</v>
      </c>
      <c r="AQ501" s="410">
        <v>0</v>
      </c>
      <c r="AR501" s="410">
        <v>0</v>
      </c>
      <c r="AS501" s="410"/>
      <c r="AT501" s="410"/>
      <c r="AU501" s="410"/>
      <c r="AV501" s="410"/>
      <c r="AW501" s="410"/>
      <c r="AX501" s="410"/>
      <c r="AY501" s="410"/>
      <c r="AZ501" s="410"/>
      <c r="BA501" s="292">
        <f>SUM(AM501:AZ501)</f>
        <v>1</v>
      </c>
    </row>
    <row r="502" spans="1:53" ht="15" outlineLevel="1">
      <c r="B502" s="290" t="s">
        <v>258</v>
      </c>
      <c r="C502" s="287" t="s">
        <v>163</v>
      </c>
      <c r="D502" s="291"/>
      <c r="E502" s="291"/>
      <c r="F502" s="291"/>
      <c r="G502" s="291"/>
      <c r="H502" s="291"/>
      <c r="I502" s="291"/>
      <c r="J502" s="291"/>
      <c r="K502" s="291"/>
      <c r="L502" s="291"/>
      <c r="M502" s="291"/>
      <c r="N502" s="291"/>
      <c r="O502" s="291"/>
      <c r="P502" s="291"/>
      <c r="Q502" s="291"/>
      <c r="R502" s="291"/>
      <c r="S502" s="291"/>
      <c r="T502" s="291"/>
      <c r="U502" s="291"/>
      <c r="V502" s="291"/>
      <c r="W502" s="291"/>
      <c r="X502" s="291"/>
      <c r="Y502" s="291"/>
      <c r="Z502" s="291"/>
      <c r="AA502" s="291"/>
      <c r="AB502" s="291"/>
      <c r="AC502" s="291"/>
      <c r="AD502" s="291"/>
      <c r="AE502" s="291"/>
      <c r="AF502" s="291"/>
      <c r="AG502" s="291"/>
      <c r="AH502" s="291"/>
      <c r="AI502" s="291"/>
      <c r="AJ502" s="291"/>
      <c r="AK502" s="291"/>
      <c r="AL502" s="291"/>
      <c r="AM502" s="406">
        <v>1</v>
      </c>
      <c r="AN502" s="406">
        <v>0</v>
      </c>
      <c r="AO502" s="406">
        <v>0</v>
      </c>
      <c r="AP502" s="406">
        <v>0</v>
      </c>
      <c r="AQ502" s="406">
        <v>0</v>
      </c>
      <c r="AR502" s="406">
        <v>0</v>
      </c>
      <c r="AS502" s="406">
        <f t="shared" ref="AS502:AZ502" si="174">AS501</f>
        <v>0</v>
      </c>
      <c r="AT502" s="406">
        <f t="shared" si="174"/>
        <v>0</v>
      </c>
      <c r="AU502" s="406">
        <f t="shared" si="174"/>
        <v>0</v>
      </c>
      <c r="AV502" s="406">
        <f t="shared" si="174"/>
        <v>0</v>
      </c>
      <c r="AW502" s="406">
        <f t="shared" si="174"/>
        <v>0</v>
      </c>
      <c r="AX502" s="406">
        <f t="shared" si="174"/>
        <v>0</v>
      </c>
      <c r="AY502" s="406">
        <f t="shared" si="174"/>
        <v>0</v>
      </c>
      <c r="AZ502" s="406">
        <f t="shared" si="174"/>
        <v>0</v>
      </c>
      <c r="BA502" s="293"/>
    </row>
    <row r="503" spans="1:53" ht="15" outlineLevel="1">
      <c r="B503" s="311"/>
      <c r="C503" s="301"/>
      <c r="D503" s="287"/>
      <c r="E503" s="287"/>
      <c r="F503" s="287"/>
      <c r="G503" s="287"/>
      <c r="H503" s="287"/>
      <c r="I503" s="287"/>
      <c r="J503" s="287"/>
      <c r="K503" s="287"/>
      <c r="L503" s="287"/>
      <c r="M503" s="287"/>
      <c r="N503" s="287"/>
      <c r="O503" s="287"/>
      <c r="P503" s="287"/>
      <c r="Q503" s="287"/>
      <c r="R503" s="287"/>
      <c r="S503" s="287"/>
      <c r="T503" s="287"/>
      <c r="U503" s="287"/>
      <c r="V503" s="287"/>
      <c r="W503" s="287"/>
      <c r="X503" s="287"/>
      <c r="Y503" s="287"/>
      <c r="Z503" s="287"/>
      <c r="AA503" s="287"/>
      <c r="AB503" s="287"/>
      <c r="AC503" s="287"/>
      <c r="AD503" s="287"/>
      <c r="AE503" s="287"/>
      <c r="AF503" s="287"/>
      <c r="AG503" s="287"/>
      <c r="AH503" s="287"/>
      <c r="AI503" s="287"/>
      <c r="AJ503" s="287"/>
      <c r="AK503" s="287"/>
      <c r="AL503" s="287"/>
      <c r="AM503" s="407"/>
      <c r="AN503" s="407"/>
      <c r="AO503" s="407"/>
      <c r="AP503" s="407"/>
      <c r="AQ503" s="407"/>
      <c r="AR503" s="407"/>
      <c r="AS503" s="407"/>
      <c r="AT503" s="407"/>
      <c r="AU503" s="407"/>
      <c r="AV503" s="407"/>
      <c r="AW503" s="407"/>
      <c r="AX503" s="407"/>
      <c r="AY503" s="407"/>
      <c r="AZ503" s="407"/>
      <c r="BA503" s="302"/>
    </row>
    <row r="504" spans="1:53" s="289" customFormat="1" ht="15.75" outlineLevel="1">
      <c r="A504" s="497"/>
      <c r="B504" s="284" t="s">
        <v>485</v>
      </c>
      <c r="C504" s="285"/>
      <c r="D504" s="286"/>
      <c r="E504" s="286"/>
      <c r="F504" s="286"/>
      <c r="G504" s="286"/>
      <c r="H504" s="286"/>
      <c r="I504" s="286"/>
      <c r="J504" s="286"/>
      <c r="K504" s="286"/>
      <c r="L504" s="286"/>
      <c r="M504" s="286"/>
      <c r="N504" s="286"/>
      <c r="O504" s="286"/>
      <c r="P504" s="286"/>
      <c r="Q504" s="286"/>
      <c r="R504" s="286"/>
      <c r="S504" s="286"/>
      <c r="T504" s="286"/>
      <c r="U504" s="286"/>
      <c r="V504" s="286"/>
      <c r="W504" s="285"/>
      <c r="X504" s="285"/>
      <c r="Y504" s="285"/>
      <c r="Z504" s="285"/>
      <c r="AA504" s="285"/>
      <c r="AB504" s="285"/>
      <c r="AC504" s="285"/>
      <c r="AD504" s="285"/>
      <c r="AE504" s="285"/>
      <c r="AF504" s="285"/>
      <c r="AG504" s="285"/>
      <c r="AH504" s="285"/>
      <c r="AI504" s="285"/>
      <c r="AJ504" s="285"/>
      <c r="AK504" s="285"/>
      <c r="AL504" s="285"/>
      <c r="AM504" s="409"/>
      <c r="AN504" s="409"/>
      <c r="AO504" s="409"/>
      <c r="AP504" s="409"/>
      <c r="AQ504" s="409"/>
      <c r="AR504" s="409"/>
      <c r="AS504" s="409"/>
      <c r="AT504" s="409"/>
      <c r="AU504" s="409"/>
      <c r="AV504" s="409"/>
      <c r="AW504" s="409"/>
      <c r="AX504" s="409"/>
      <c r="AY504" s="409"/>
      <c r="AZ504" s="409"/>
      <c r="BA504" s="288"/>
    </row>
    <row r="505" spans="1:53" s="279" customFormat="1" ht="15" outlineLevel="1">
      <c r="A505" s="496">
        <v>24</v>
      </c>
      <c r="B505" s="311" t="s">
        <v>14</v>
      </c>
      <c r="C505" s="287" t="s">
        <v>25</v>
      </c>
      <c r="D505" s="291"/>
      <c r="E505" s="291"/>
      <c r="F505" s="291"/>
      <c r="G505" s="291"/>
      <c r="H505" s="291"/>
      <c r="I505" s="291"/>
      <c r="J505" s="291"/>
      <c r="K505" s="291"/>
      <c r="L505" s="291"/>
      <c r="M505" s="291"/>
      <c r="N505" s="291"/>
      <c r="O505" s="291"/>
      <c r="P505" s="291"/>
      <c r="Q505" s="291"/>
      <c r="R505" s="291"/>
      <c r="S505" s="291"/>
      <c r="T505" s="291"/>
      <c r="U505" s="287"/>
      <c r="V505" s="291"/>
      <c r="W505" s="291"/>
      <c r="X505" s="291"/>
      <c r="Y505" s="291"/>
      <c r="Z505" s="291"/>
      <c r="AA505" s="291"/>
      <c r="AB505" s="291"/>
      <c r="AC505" s="291"/>
      <c r="AD505" s="291"/>
      <c r="AE505" s="291"/>
      <c r="AF505" s="291"/>
      <c r="AG505" s="291"/>
      <c r="AH505" s="291"/>
      <c r="AI505" s="291"/>
      <c r="AJ505" s="291"/>
      <c r="AK505" s="291"/>
      <c r="AL505" s="291"/>
      <c r="AM505" s="405">
        <v>0</v>
      </c>
      <c r="AN505" s="405">
        <v>0</v>
      </c>
      <c r="AO505" s="405">
        <v>0</v>
      </c>
      <c r="AP505" s="405">
        <v>0</v>
      </c>
      <c r="AQ505" s="405">
        <v>0</v>
      </c>
      <c r="AR505" s="405">
        <v>0</v>
      </c>
      <c r="AS505" s="405"/>
      <c r="AT505" s="405"/>
      <c r="AU505" s="405"/>
      <c r="AV505" s="405"/>
      <c r="AW505" s="405"/>
      <c r="AX505" s="405"/>
      <c r="AY505" s="405"/>
      <c r="AZ505" s="405"/>
      <c r="BA505" s="292">
        <f>SUM(AM505:AZ505)</f>
        <v>0</v>
      </c>
    </row>
    <row r="506" spans="1:53" s="279" customFormat="1" ht="15" outlineLevel="1">
      <c r="A506" s="496"/>
      <c r="B506" s="311" t="s">
        <v>258</v>
      </c>
      <c r="C506" s="287" t="s">
        <v>163</v>
      </c>
      <c r="D506" s="291"/>
      <c r="E506" s="291"/>
      <c r="F506" s="291"/>
      <c r="G506" s="291"/>
      <c r="H506" s="291"/>
      <c r="I506" s="291"/>
      <c r="J506" s="291"/>
      <c r="K506" s="291"/>
      <c r="L506" s="291"/>
      <c r="M506" s="291"/>
      <c r="N506" s="291"/>
      <c r="O506" s="291"/>
      <c r="P506" s="291"/>
      <c r="Q506" s="291"/>
      <c r="R506" s="291"/>
      <c r="S506" s="291"/>
      <c r="T506" s="291"/>
      <c r="U506" s="463"/>
      <c r="V506" s="291"/>
      <c r="W506" s="291"/>
      <c r="X506" s="291"/>
      <c r="Y506" s="291"/>
      <c r="Z506" s="291"/>
      <c r="AA506" s="291"/>
      <c r="AB506" s="291"/>
      <c r="AC506" s="291"/>
      <c r="AD506" s="291"/>
      <c r="AE506" s="291"/>
      <c r="AF506" s="291"/>
      <c r="AG506" s="291"/>
      <c r="AH506" s="291"/>
      <c r="AI506" s="291"/>
      <c r="AJ506" s="291"/>
      <c r="AK506" s="291"/>
      <c r="AL506" s="291"/>
      <c r="AM506" s="406">
        <v>0</v>
      </c>
      <c r="AN506" s="406">
        <v>0</v>
      </c>
      <c r="AO506" s="406">
        <v>0</v>
      </c>
      <c r="AP506" s="406">
        <v>0</v>
      </c>
      <c r="AQ506" s="406">
        <v>0</v>
      </c>
      <c r="AR506" s="406">
        <v>0</v>
      </c>
      <c r="AS506" s="406">
        <f t="shared" ref="AS506:AZ506" si="175">AS505</f>
        <v>0</v>
      </c>
      <c r="AT506" s="406">
        <f t="shared" si="175"/>
        <v>0</v>
      </c>
      <c r="AU506" s="406">
        <f t="shared" si="175"/>
        <v>0</v>
      </c>
      <c r="AV506" s="406">
        <f t="shared" si="175"/>
        <v>0</v>
      </c>
      <c r="AW506" s="406">
        <f t="shared" si="175"/>
        <v>0</v>
      </c>
      <c r="AX506" s="406">
        <f t="shared" si="175"/>
        <v>0</v>
      </c>
      <c r="AY506" s="406">
        <f t="shared" si="175"/>
        <v>0</v>
      </c>
      <c r="AZ506" s="406">
        <f t="shared" si="175"/>
        <v>0</v>
      </c>
      <c r="BA506" s="293"/>
    </row>
    <row r="507" spans="1:53" s="279" customFormat="1" ht="15" outlineLevel="1">
      <c r="A507" s="496"/>
      <c r="B507" s="311"/>
      <c r="C507" s="301"/>
      <c r="D507" s="287"/>
      <c r="E507" s="287"/>
      <c r="F507" s="287"/>
      <c r="G507" s="287"/>
      <c r="H507" s="287"/>
      <c r="I507" s="287"/>
      <c r="J507" s="287"/>
      <c r="K507" s="287"/>
      <c r="L507" s="287"/>
      <c r="M507" s="287"/>
      <c r="N507" s="287"/>
      <c r="O507" s="287"/>
      <c r="P507" s="287"/>
      <c r="Q507" s="287"/>
      <c r="R507" s="287"/>
      <c r="S507" s="287"/>
      <c r="T507" s="287"/>
      <c r="U507" s="287"/>
      <c r="V507" s="287"/>
      <c r="W507" s="287"/>
      <c r="X507" s="287"/>
      <c r="Y507" s="287"/>
      <c r="Z507" s="287"/>
      <c r="AA507" s="287"/>
      <c r="AB507" s="287"/>
      <c r="AC507" s="287"/>
      <c r="AD507" s="287"/>
      <c r="AE507" s="287"/>
      <c r="AF507" s="287"/>
      <c r="AG507" s="287"/>
      <c r="AH507" s="287"/>
      <c r="AI507" s="287"/>
      <c r="AJ507" s="287"/>
      <c r="AK507" s="287"/>
      <c r="AL507" s="287"/>
      <c r="AM507" s="407"/>
      <c r="AN507" s="407"/>
      <c r="AO507" s="407"/>
      <c r="AP507" s="407"/>
      <c r="AQ507" s="407"/>
      <c r="AR507" s="407"/>
      <c r="AS507" s="407"/>
      <c r="AT507" s="407"/>
      <c r="AU507" s="407"/>
      <c r="AV507" s="407"/>
      <c r="AW507" s="407"/>
      <c r="AX507" s="407"/>
      <c r="AY507" s="407"/>
      <c r="AZ507" s="407"/>
      <c r="BA507" s="302"/>
    </row>
    <row r="508" spans="1:53" s="279" customFormat="1" ht="15" outlineLevel="1">
      <c r="A508" s="496">
        <v>25</v>
      </c>
      <c r="B508" s="310" t="s">
        <v>21</v>
      </c>
      <c r="C508" s="287" t="s">
        <v>25</v>
      </c>
      <c r="D508" s="291"/>
      <c r="E508" s="291"/>
      <c r="F508" s="291"/>
      <c r="G508" s="291"/>
      <c r="H508" s="291"/>
      <c r="I508" s="291"/>
      <c r="J508" s="291"/>
      <c r="K508" s="291"/>
      <c r="L508" s="291"/>
      <c r="M508" s="291"/>
      <c r="N508" s="291"/>
      <c r="O508" s="291"/>
      <c r="P508" s="291"/>
      <c r="Q508" s="291"/>
      <c r="R508" s="291"/>
      <c r="S508" s="291"/>
      <c r="T508" s="291"/>
      <c r="U508" s="291">
        <v>0</v>
      </c>
      <c r="V508" s="291"/>
      <c r="W508" s="291"/>
      <c r="X508" s="291"/>
      <c r="Y508" s="291"/>
      <c r="Z508" s="291"/>
      <c r="AA508" s="291"/>
      <c r="AB508" s="291"/>
      <c r="AC508" s="291"/>
      <c r="AD508" s="291"/>
      <c r="AE508" s="291"/>
      <c r="AF508" s="291"/>
      <c r="AG508" s="291"/>
      <c r="AH508" s="291"/>
      <c r="AI508" s="291"/>
      <c r="AJ508" s="291"/>
      <c r="AK508" s="291"/>
      <c r="AL508" s="291"/>
      <c r="AM508" s="410"/>
      <c r="AN508" s="410"/>
      <c r="AO508" s="410"/>
      <c r="AP508" s="410"/>
      <c r="AQ508" s="410"/>
      <c r="AR508" s="410"/>
      <c r="AS508" s="410"/>
      <c r="AT508" s="410"/>
      <c r="AU508" s="410"/>
      <c r="AV508" s="410"/>
      <c r="AW508" s="410"/>
      <c r="AX508" s="410"/>
      <c r="AY508" s="410"/>
      <c r="AZ508" s="410"/>
      <c r="BA508" s="292">
        <f>SUM(AM508:AZ508)</f>
        <v>0</v>
      </c>
    </row>
    <row r="509" spans="1:53" s="279" customFormat="1" ht="15" outlineLevel="1">
      <c r="A509" s="496"/>
      <c r="B509" s="311" t="s">
        <v>258</v>
      </c>
      <c r="C509" s="287" t="s">
        <v>163</v>
      </c>
      <c r="D509" s="291"/>
      <c r="E509" s="291"/>
      <c r="F509" s="291"/>
      <c r="G509" s="291"/>
      <c r="H509" s="291"/>
      <c r="I509" s="291"/>
      <c r="J509" s="291"/>
      <c r="K509" s="291"/>
      <c r="L509" s="291"/>
      <c r="M509" s="291"/>
      <c r="N509" s="291"/>
      <c r="O509" s="291"/>
      <c r="P509" s="291"/>
      <c r="Q509" s="291"/>
      <c r="R509" s="291"/>
      <c r="S509" s="291"/>
      <c r="T509" s="291"/>
      <c r="U509" s="291">
        <v>0</v>
      </c>
      <c r="V509" s="291"/>
      <c r="W509" s="291"/>
      <c r="X509" s="291"/>
      <c r="Y509" s="291"/>
      <c r="Z509" s="291"/>
      <c r="AA509" s="291"/>
      <c r="AB509" s="291"/>
      <c r="AC509" s="291"/>
      <c r="AD509" s="291"/>
      <c r="AE509" s="291"/>
      <c r="AF509" s="291"/>
      <c r="AG509" s="291"/>
      <c r="AH509" s="291"/>
      <c r="AI509" s="291"/>
      <c r="AJ509" s="291"/>
      <c r="AK509" s="291"/>
      <c r="AL509" s="291"/>
      <c r="AM509" s="406">
        <v>0</v>
      </c>
      <c r="AN509" s="406">
        <v>0</v>
      </c>
      <c r="AO509" s="406">
        <v>0</v>
      </c>
      <c r="AP509" s="406">
        <v>0</v>
      </c>
      <c r="AQ509" s="406">
        <v>0</v>
      </c>
      <c r="AR509" s="406">
        <v>0</v>
      </c>
      <c r="AS509" s="406">
        <f t="shared" ref="AS509:AZ509" si="176">AS508</f>
        <v>0</v>
      </c>
      <c r="AT509" s="406">
        <f t="shared" si="176"/>
        <v>0</v>
      </c>
      <c r="AU509" s="406">
        <f t="shared" si="176"/>
        <v>0</v>
      </c>
      <c r="AV509" s="406">
        <f t="shared" si="176"/>
        <v>0</v>
      </c>
      <c r="AW509" s="406">
        <f t="shared" si="176"/>
        <v>0</v>
      </c>
      <c r="AX509" s="406">
        <f t="shared" si="176"/>
        <v>0</v>
      </c>
      <c r="AY509" s="406">
        <f t="shared" si="176"/>
        <v>0</v>
      </c>
      <c r="AZ509" s="406">
        <f t="shared" si="176"/>
        <v>0</v>
      </c>
      <c r="BA509" s="307"/>
    </row>
    <row r="510" spans="1:53" s="279" customFormat="1" ht="15" outlineLevel="1">
      <c r="A510" s="496"/>
      <c r="B510" s="310"/>
      <c r="C510" s="308"/>
      <c r="D510" s="287"/>
      <c r="E510" s="287"/>
      <c r="F510" s="287"/>
      <c r="G510" s="287"/>
      <c r="H510" s="287"/>
      <c r="I510" s="287"/>
      <c r="J510" s="287"/>
      <c r="K510" s="287"/>
      <c r="L510" s="287"/>
      <c r="M510" s="287"/>
      <c r="N510" s="287"/>
      <c r="O510" s="287"/>
      <c r="P510" s="287"/>
      <c r="Q510" s="287"/>
      <c r="R510" s="287"/>
      <c r="S510" s="287"/>
      <c r="T510" s="287"/>
      <c r="U510" s="287"/>
      <c r="V510" s="287"/>
      <c r="W510" s="287"/>
      <c r="X510" s="287"/>
      <c r="Y510" s="287"/>
      <c r="Z510" s="287"/>
      <c r="AA510" s="287"/>
      <c r="AB510" s="287"/>
      <c r="AC510" s="287"/>
      <c r="AD510" s="287"/>
      <c r="AE510" s="287"/>
      <c r="AF510" s="287"/>
      <c r="AG510" s="287"/>
      <c r="AH510" s="287"/>
      <c r="AI510" s="287"/>
      <c r="AJ510" s="287"/>
      <c r="AK510" s="287"/>
      <c r="AL510" s="287"/>
      <c r="AM510" s="411"/>
      <c r="AN510" s="412"/>
      <c r="AO510" s="411"/>
      <c r="AP510" s="411"/>
      <c r="AQ510" s="411"/>
      <c r="AR510" s="411"/>
      <c r="AS510" s="411"/>
      <c r="AT510" s="411"/>
      <c r="AU510" s="411"/>
      <c r="AV510" s="411"/>
      <c r="AW510" s="411"/>
      <c r="AX510" s="411"/>
      <c r="AY510" s="411"/>
      <c r="AZ510" s="411"/>
      <c r="BA510" s="309"/>
    </row>
    <row r="511" spans="1:53" ht="15.75" outlineLevel="1">
      <c r="A511" s="497"/>
      <c r="B511" s="284" t="s">
        <v>15</v>
      </c>
      <c r="C511" s="316"/>
      <c r="D511" s="286"/>
      <c r="E511" s="285"/>
      <c r="F511" s="285"/>
      <c r="G511" s="285"/>
      <c r="H511" s="285"/>
      <c r="I511" s="285"/>
      <c r="J511" s="285"/>
      <c r="K511" s="285"/>
      <c r="L511" s="285"/>
      <c r="M511" s="285"/>
      <c r="N511" s="285"/>
      <c r="O511" s="285"/>
      <c r="P511" s="285"/>
      <c r="Q511" s="285"/>
      <c r="R511" s="285"/>
      <c r="S511" s="285"/>
      <c r="T511" s="285"/>
      <c r="U511" s="287"/>
      <c r="V511" s="285"/>
      <c r="W511" s="285"/>
      <c r="X511" s="285"/>
      <c r="Y511" s="285"/>
      <c r="Z511" s="285"/>
      <c r="AA511" s="285"/>
      <c r="AB511" s="285"/>
      <c r="AC511" s="285"/>
      <c r="AD511" s="285"/>
      <c r="AE511" s="285"/>
      <c r="AF511" s="285"/>
      <c r="AG511" s="285"/>
      <c r="AH511" s="285"/>
      <c r="AI511" s="285"/>
      <c r="AJ511" s="285"/>
      <c r="AK511" s="285"/>
      <c r="AL511" s="285"/>
      <c r="AM511" s="409"/>
      <c r="AN511" s="409"/>
      <c r="AO511" s="409"/>
      <c r="AP511" s="409"/>
      <c r="AQ511" s="409"/>
      <c r="AR511" s="409"/>
      <c r="AS511" s="409"/>
      <c r="AT511" s="409"/>
      <c r="AU511" s="409"/>
      <c r="AV511" s="409"/>
      <c r="AW511" s="409"/>
      <c r="AX511" s="409"/>
      <c r="AY511" s="409"/>
      <c r="AZ511" s="409"/>
      <c r="BA511" s="288"/>
    </row>
    <row r="512" spans="1:53" ht="15" outlineLevel="1">
      <c r="A512" s="496">
        <v>26</v>
      </c>
      <c r="B512" s="317" t="s">
        <v>16</v>
      </c>
      <c r="C512" s="287" t="s">
        <v>25</v>
      </c>
      <c r="D512" s="291"/>
      <c r="E512" s="291"/>
      <c r="F512" s="291"/>
      <c r="G512" s="291"/>
      <c r="H512" s="291"/>
      <c r="I512" s="291"/>
      <c r="J512" s="291"/>
      <c r="K512" s="291"/>
      <c r="L512" s="291"/>
      <c r="M512" s="291"/>
      <c r="N512" s="291"/>
      <c r="O512" s="291"/>
      <c r="P512" s="291"/>
      <c r="Q512" s="291"/>
      <c r="R512" s="291"/>
      <c r="S512" s="291"/>
      <c r="T512" s="291"/>
      <c r="U512" s="291">
        <v>12</v>
      </c>
      <c r="V512" s="291"/>
      <c r="W512" s="291"/>
      <c r="X512" s="291"/>
      <c r="Y512" s="291"/>
      <c r="Z512" s="291"/>
      <c r="AA512" s="291"/>
      <c r="AB512" s="291"/>
      <c r="AC512" s="291"/>
      <c r="AD512" s="291"/>
      <c r="AE512" s="291"/>
      <c r="AF512" s="291"/>
      <c r="AG512" s="291"/>
      <c r="AH512" s="291"/>
      <c r="AI512" s="291"/>
      <c r="AJ512" s="291"/>
      <c r="AK512" s="291"/>
      <c r="AL512" s="291"/>
      <c r="AM512" s="421"/>
      <c r="AN512" s="410"/>
      <c r="AO512" s="410"/>
      <c r="AP512" s="410"/>
      <c r="AQ512" s="410"/>
      <c r="AR512" s="410"/>
      <c r="AS512" s="410"/>
      <c r="AT512" s="410"/>
      <c r="AU512" s="410"/>
      <c r="AV512" s="410"/>
      <c r="AW512" s="410"/>
      <c r="AX512" s="410"/>
      <c r="AY512" s="410"/>
      <c r="AZ512" s="410"/>
      <c r="BA512" s="292">
        <f>SUM(AM512:AZ512)</f>
        <v>0</v>
      </c>
    </row>
    <row r="513" spans="1:53" ht="15" outlineLevel="1">
      <c r="B513" s="290" t="s">
        <v>258</v>
      </c>
      <c r="C513" s="287" t="s">
        <v>163</v>
      </c>
      <c r="D513" s="291"/>
      <c r="E513" s="291"/>
      <c r="F513" s="291"/>
      <c r="G513" s="291"/>
      <c r="H513" s="291"/>
      <c r="I513" s="291"/>
      <c r="J513" s="291"/>
      <c r="K513" s="291"/>
      <c r="L513" s="291"/>
      <c r="M513" s="291"/>
      <c r="N513" s="291"/>
      <c r="O513" s="291"/>
      <c r="P513" s="291"/>
      <c r="Q513" s="291"/>
      <c r="R513" s="291"/>
      <c r="S513" s="291"/>
      <c r="T513" s="291"/>
      <c r="U513" s="291">
        <v>12</v>
      </c>
      <c r="V513" s="291"/>
      <c r="W513" s="291"/>
      <c r="X513" s="291"/>
      <c r="Y513" s="291"/>
      <c r="Z513" s="291"/>
      <c r="AA513" s="291"/>
      <c r="AB513" s="291"/>
      <c r="AC513" s="291"/>
      <c r="AD513" s="291"/>
      <c r="AE513" s="291"/>
      <c r="AF513" s="291"/>
      <c r="AG513" s="291"/>
      <c r="AH513" s="291"/>
      <c r="AI513" s="291"/>
      <c r="AJ513" s="291"/>
      <c r="AK513" s="291"/>
      <c r="AL513" s="291"/>
      <c r="AM513" s="406">
        <v>0</v>
      </c>
      <c r="AN513" s="406">
        <v>0</v>
      </c>
      <c r="AO513" s="406">
        <v>0</v>
      </c>
      <c r="AP513" s="406">
        <v>0</v>
      </c>
      <c r="AQ513" s="406">
        <v>0</v>
      </c>
      <c r="AR513" s="406">
        <v>0</v>
      </c>
      <c r="AS513" s="406">
        <f t="shared" ref="AS513:AZ513" si="177">AS512</f>
        <v>0</v>
      </c>
      <c r="AT513" s="406">
        <f t="shared" si="177"/>
        <v>0</v>
      </c>
      <c r="AU513" s="406">
        <f t="shared" si="177"/>
        <v>0</v>
      </c>
      <c r="AV513" s="406">
        <f t="shared" si="177"/>
        <v>0</v>
      </c>
      <c r="AW513" s="406">
        <f t="shared" si="177"/>
        <v>0</v>
      </c>
      <c r="AX513" s="406">
        <f t="shared" si="177"/>
        <v>0</v>
      </c>
      <c r="AY513" s="406">
        <f t="shared" si="177"/>
        <v>0</v>
      </c>
      <c r="AZ513" s="406">
        <f t="shared" si="177"/>
        <v>0</v>
      </c>
      <c r="BA513" s="302"/>
    </row>
    <row r="514" spans="1:53" ht="15" outlineLevel="1">
      <c r="A514" s="499"/>
      <c r="B514" s="318"/>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287"/>
      <c r="AE514" s="287"/>
      <c r="AF514" s="287"/>
      <c r="AG514" s="287"/>
      <c r="AH514" s="287"/>
      <c r="AI514" s="287"/>
      <c r="AJ514" s="287"/>
      <c r="AK514" s="287"/>
      <c r="AL514" s="287"/>
      <c r="AM514" s="418"/>
      <c r="AN514" s="419"/>
      <c r="AO514" s="419"/>
      <c r="AP514" s="419"/>
      <c r="AQ514" s="419"/>
      <c r="AR514" s="419"/>
      <c r="AS514" s="419"/>
      <c r="AT514" s="419"/>
      <c r="AU514" s="419"/>
      <c r="AV514" s="419"/>
      <c r="AW514" s="419"/>
      <c r="AX514" s="419"/>
      <c r="AY514" s="419"/>
      <c r="AZ514" s="419"/>
      <c r="BA514" s="293"/>
    </row>
    <row r="515" spans="1:53" ht="15" outlineLevel="1">
      <c r="A515" s="496">
        <v>27</v>
      </c>
      <c r="B515" s="317" t="s">
        <v>17</v>
      </c>
      <c r="C515" s="287" t="s">
        <v>25</v>
      </c>
      <c r="D515" s="291"/>
      <c r="E515" s="291"/>
      <c r="F515" s="291"/>
      <c r="G515" s="291"/>
      <c r="H515" s="291"/>
      <c r="I515" s="291"/>
      <c r="J515" s="291"/>
      <c r="K515" s="291"/>
      <c r="L515" s="291"/>
      <c r="M515" s="291"/>
      <c r="N515" s="291"/>
      <c r="O515" s="291"/>
      <c r="P515" s="291"/>
      <c r="Q515" s="291"/>
      <c r="R515" s="291"/>
      <c r="S515" s="291"/>
      <c r="T515" s="291"/>
      <c r="U515" s="291">
        <v>12</v>
      </c>
      <c r="V515" s="291"/>
      <c r="W515" s="291"/>
      <c r="X515" s="291"/>
      <c r="Y515" s="291"/>
      <c r="Z515" s="291"/>
      <c r="AA515" s="291"/>
      <c r="AB515" s="291"/>
      <c r="AC515" s="291"/>
      <c r="AD515" s="291"/>
      <c r="AE515" s="291"/>
      <c r="AF515" s="291"/>
      <c r="AG515" s="291"/>
      <c r="AH515" s="291"/>
      <c r="AI515" s="291"/>
      <c r="AJ515" s="291"/>
      <c r="AK515" s="291"/>
      <c r="AL515" s="291"/>
      <c r="AM515" s="421"/>
      <c r="AN515" s="410"/>
      <c r="AO515" s="410"/>
      <c r="AP515" s="410"/>
      <c r="AQ515" s="410"/>
      <c r="AR515" s="410"/>
      <c r="AS515" s="410"/>
      <c r="AT515" s="410"/>
      <c r="AU515" s="410"/>
      <c r="AV515" s="410"/>
      <c r="AW515" s="410"/>
      <c r="AX515" s="410"/>
      <c r="AY515" s="410"/>
      <c r="AZ515" s="410"/>
      <c r="BA515" s="292">
        <f>SUM(AM515:AZ515)</f>
        <v>0</v>
      </c>
    </row>
    <row r="516" spans="1:53" ht="15" outlineLevel="1">
      <c r="B516" s="290" t="s">
        <v>258</v>
      </c>
      <c r="C516" s="287" t="s">
        <v>163</v>
      </c>
      <c r="D516" s="291"/>
      <c r="E516" s="291"/>
      <c r="F516" s="291"/>
      <c r="G516" s="291"/>
      <c r="H516" s="291"/>
      <c r="I516" s="291"/>
      <c r="J516" s="291"/>
      <c r="K516" s="291"/>
      <c r="L516" s="291"/>
      <c r="M516" s="291"/>
      <c r="N516" s="291"/>
      <c r="O516" s="291"/>
      <c r="P516" s="291"/>
      <c r="Q516" s="291"/>
      <c r="R516" s="291"/>
      <c r="S516" s="291"/>
      <c r="T516" s="291"/>
      <c r="U516" s="291">
        <v>12</v>
      </c>
      <c r="V516" s="291"/>
      <c r="W516" s="291"/>
      <c r="X516" s="291"/>
      <c r="Y516" s="291"/>
      <c r="Z516" s="291"/>
      <c r="AA516" s="291"/>
      <c r="AB516" s="291"/>
      <c r="AC516" s="291"/>
      <c r="AD516" s="291"/>
      <c r="AE516" s="291"/>
      <c r="AF516" s="291"/>
      <c r="AG516" s="291"/>
      <c r="AH516" s="291"/>
      <c r="AI516" s="291"/>
      <c r="AJ516" s="291"/>
      <c r="AK516" s="291"/>
      <c r="AL516" s="291"/>
      <c r="AM516" s="406">
        <v>0</v>
      </c>
      <c r="AN516" s="406">
        <v>0</v>
      </c>
      <c r="AO516" s="406">
        <v>0</v>
      </c>
      <c r="AP516" s="406">
        <v>0</v>
      </c>
      <c r="AQ516" s="406">
        <v>0</v>
      </c>
      <c r="AR516" s="406">
        <v>0</v>
      </c>
      <c r="AS516" s="406">
        <f t="shared" ref="AS516:AZ516" si="178">AS515</f>
        <v>0</v>
      </c>
      <c r="AT516" s="406">
        <f t="shared" si="178"/>
        <v>0</v>
      </c>
      <c r="AU516" s="406">
        <f t="shared" si="178"/>
        <v>0</v>
      </c>
      <c r="AV516" s="406">
        <f t="shared" si="178"/>
        <v>0</v>
      </c>
      <c r="AW516" s="406">
        <f t="shared" si="178"/>
        <v>0</v>
      </c>
      <c r="AX516" s="406">
        <f t="shared" si="178"/>
        <v>0</v>
      </c>
      <c r="AY516" s="406">
        <f t="shared" si="178"/>
        <v>0</v>
      </c>
      <c r="AZ516" s="406">
        <f t="shared" si="178"/>
        <v>0</v>
      </c>
      <c r="BA516" s="302"/>
    </row>
    <row r="517" spans="1:53" ht="15.75" outlineLevel="1">
      <c r="A517" s="499"/>
      <c r="B517" s="319"/>
      <c r="C517" s="296"/>
      <c r="D517" s="287"/>
      <c r="E517" s="287"/>
      <c r="F517" s="287"/>
      <c r="G517" s="287"/>
      <c r="H517" s="287"/>
      <c r="I517" s="287"/>
      <c r="J517" s="287"/>
      <c r="K517" s="287"/>
      <c r="L517" s="287"/>
      <c r="M517" s="287"/>
      <c r="N517" s="287"/>
      <c r="O517" s="287"/>
      <c r="P517" s="287"/>
      <c r="Q517" s="287"/>
      <c r="R517" s="287"/>
      <c r="S517" s="287"/>
      <c r="T517" s="287"/>
      <c r="U517" s="296"/>
      <c r="V517" s="287"/>
      <c r="W517" s="287"/>
      <c r="X517" s="287"/>
      <c r="Y517" s="287"/>
      <c r="Z517" s="287"/>
      <c r="AA517" s="287"/>
      <c r="AB517" s="287"/>
      <c r="AC517" s="287"/>
      <c r="AD517" s="287"/>
      <c r="AE517" s="287"/>
      <c r="AF517" s="287"/>
      <c r="AG517" s="287"/>
      <c r="AH517" s="287"/>
      <c r="AI517" s="287"/>
      <c r="AJ517" s="287"/>
      <c r="AK517" s="287"/>
      <c r="AL517" s="287"/>
      <c r="AM517" s="407"/>
      <c r="AN517" s="407"/>
      <c r="AO517" s="407"/>
      <c r="AP517" s="407"/>
      <c r="AQ517" s="407"/>
      <c r="AR517" s="407"/>
      <c r="AS517" s="407"/>
      <c r="AT517" s="407"/>
      <c r="AU517" s="407"/>
      <c r="AV517" s="407"/>
      <c r="AW517" s="407"/>
      <c r="AX517" s="407"/>
      <c r="AY517" s="407"/>
      <c r="AZ517" s="407"/>
      <c r="BA517" s="302"/>
    </row>
    <row r="518" spans="1:53" ht="15" outlineLevel="1">
      <c r="A518" s="496">
        <v>28</v>
      </c>
      <c r="B518" s="317" t="s">
        <v>18</v>
      </c>
      <c r="C518" s="287" t="s">
        <v>25</v>
      </c>
      <c r="D518" s="291"/>
      <c r="E518" s="291"/>
      <c r="F518" s="291"/>
      <c r="G518" s="291"/>
      <c r="H518" s="291"/>
      <c r="I518" s="291"/>
      <c r="J518" s="291"/>
      <c r="K518" s="291"/>
      <c r="L518" s="291"/>
      <c r="M518" s="291"/>
      <c r="N518" s="291"/>
      <c r="O518" s="291"/>
      <c r="P518" s="291"/>
      <c r="Q518" s="291"/>
      <c r="R518" s="291"/>
      <c r="S518" s="291"/>
      <c r="T518" s="291"/>
      <c r="U518" s="291">
        <v>0</v>
      </c>
      <c r="V518" s="291"/>
      <c r="W518" s="291"/>
      <c r="X518" s="291"/>
      <c r="Y518" s="291"/>
      <c r="Z518" s="291"/>
      <c r="AA518" s="291"/>
      <c r="AB518" s="291"/>
      <c r="AC518" s="291"/>
      <c r="AD518" s="291"/>
      <c r="AE518" s="291"/>
      <c r="AF518" s="291"/>
      <c r="AG518" s="291"/>
      <c r="AH518" s="291"/>
      <c r="AI518" s="291"/>
      <c r="AJ518" s="291"/>
      <c r="AK518" s="291"/>
      <c r="AL518" s="291"/>
      <c r="AM518" s="421"/>
      <c r="AN518" s="410"/>
      <c r="AO518" s="410"/>
      <c r="AP518" s="410"/>
      <c r="AQ518" s="410"/>
      <c r="AR518" s="410"/>
      <c r="AS518" s="410"/>
      <c r="AT518" s="410"/>
      <c r="AU518" s="410"/>
      <c r="AV518" s="410"/>
      <c r="AW518" s="410"/>
      <c r="AX518" s="410"/>
      <c r="AY518" s="410"/>
      <c r="AZ518" s="410"/>
      <c r="BA518" s="292">
        <f>SUM(AM518:AZ518)</f>
        <v>0</v>
      </c>
    </row>
    <row r="519" spans="1:53" ht="15" outlineLevel="1">
      <c r="B519" s="290" t="s">
        <v>258</v>
      </c>
      <c r="C519" s="287" t="s">
        <v>163</v>
      </c>
      <c r="D519" s="291"/>
      <c r="E519" s="291"/>
      <c r="F519" s="291"/>
      <c r="G519" s="291"/>
      <c r="H519" s="291"/>
      <c r="I519" s="291"/>
      <c r="J519" s="291"/>
      <c r="K519" s="291"/>
      <c r="L519" s="291"/>
      <c r="M519" s="291"/>
      <c r="N519" s="291"/>
      <c r="O519" s="291"/>
      <c r="P519" s="291"/>
      <c r="Q519" s="291"/>
      <c r="R519" s="291"/>
      <c r="S519" s="291"/>
      <c r="T519" s="291"/>
      <c r="U519" s="291">
        <v>0</v>
      </c>
      <c r="V519" s="291"/>
      <c r="W519" s="291"/>
      <c r="X519" s="291"/>
      <c r="Y519" s="291"/>
      <c r="Z519" s="291"/>
      <c r="AA519" s="291"/>
      <c r="AB519" s="291"/>
      <c r="AC519" s="291"/>
      <c r="AD519" s="291"/>
      <c r="AE519" s="291"/>
      <c r="AF519" s="291"/>
      <c r="AG519" s="291"/>
      <c r="AH519" s="291"/>
      <c r="AI519" s="291"/>
      <c r="AJ519" s="291"/>
      <c r="AK519" s="291"/>
      <c r="AL519" s="291"/>
      <c r="AM519" s="406">
        <v>0</v>
      </c>
      <c r="AN519" s="406">
        <v>0</v>
      </c>
      <c r="AO519" s="406">
        <v>0</v>
      </c>
      <c r="AP519" s="406">
        <v>0</v>
      </c>
      <c r="AQ519" s="406">
        <v>0</v>
      </c>
      <c r="AR519" s="406">
        <v>0</v>
      </c>
      <c r="AS519" s="406">
        <f t="shared" ref="AS519:AZ519" si="179">AS518</f>
        <v>0</v>
      </c>
      <c r="AT519" s="406">
        <f t="shared" si="179"/>
        <v>0</v>
      </c>
      <c r="AU519" s="406">
        <f t="shared" si="179"/>
        <v>0</v>
      </c>
      <c r="AV519" s="406">
        <f t="shared" si="179"/>
        <v>0</v>
      </c>
      <c r="AW519" s="406">
        <f t="shared" si="179"/>
        <v>0</v>
      </c>
      <c r="AX519" s="406">
        <f t="shared" si="179"/>
        <v>0</v>
      </c>
      <c r="AY519" s="406">
        <f t="shared" si="179"/>
        <v>0</v>
      </c>
      <c r="AZ519" s="406">
        <f t="shared" si="179"/>
        <v>0</v>
      </c>
      <c r="BA519" s="293"/>
    </row>
    <row r="520" spans="1:53" ht="15" outlineLevel="1">
      <c r="A520" s="499"/>
      <c r="B520" s="318"/>
      <c r="C520" s="287"/>
      <c r="D520" s="287"/>
      <c r="E520" s="287"/>
      <c r="F520" s="287"/>
      <c r="G520" s="287"/>
      <c r="H520" s="287"/>
      <c r="I520" s="287"/>
      <c r="J520" s="287"/>
      <c r="K520" s="287"/>
      <c r="L520" s="287"/>
      <c r="M520" s="287"/>
      <c r="N520" s="287"/>
      <c r="O520" s="287"/>
      <c r="P520" s="287"/>
      <c r="Q520" s="287"/>
      <c r="R520" s="287"/>
      <c r="S520" s="287"/>
      <c r="T520" s="287"/>
      <c r="U520" s="287"/>
      <c r="V520" s="287"/>
      <c r="W520" s="287"/>
      <c r="X520" s="287"/>
      <c r="Y520" s="287"/>
      <c r="Z520" s="287"/>
      <c r="AA520" s="287"/>
      <c r="AB520" s="287"/>
      <c r="AC520" s="287"/>
      <c r="AD520" s="287"/>
      <c r="AE520" s="287"/>
      <c r="AF520" s="287"/>
      <c r="AG520" s="287"/>
      <c r="AH520" s="287"/>
      <c r="AI520" s="287"/>
      <c r="AJ520" s="287"/>
      <c r="AK520" s="287"/>
      <c r="AL520" s="287"/>
      <c r="AM520" s="407"/>
      <c r="AN520" s="407"/>
      <c r="AO520" s="407"/>
      <c r="AP520" s="407"/>
      <c r="AQ520" s="407"/>
      <c r="AR520" s="407"/>
      <c r="AS520" s="407"/>
      <c r="AT520" s="407"/>
      <c r="AU520" s="407"/>
      <c r="AV520" s="407"/>
      <c r="AW520" s="407"/>
      <c r="AX520" s="407"/>
      <c r="AY520" s="407"/>
      <c r="AZ520" s="407"/>
      <c r="BA520" s="302"/>
    </row>
    <row r="521" spans="1:53" ht="15" outlineLevel="1">
      <c r="A521" s="496">
        <v>29</v>
      </c>
      <c r="B521" s="320" t="s">
        <v>19</v>
      </c>
      <c r="C521" s="287" t="s">
        <v>25</v>
      </c>
      <c r="D521" s="291"/>
      <c r="E521" s="291"/>
      <c r="F521" s="291"/>
      <c r="G521" s="291"/>
      <c r="H521" s="291"/>
      <c r="I521" s="291"/>
      <c r="J521" s="291"/>
      <c r="K521" s="291"/>
      <c r="L521" s="291"/>
      <c r="M521" s="291"/>
      <c r="N521" s="291"/>
      <c r="O521" s="291"/>
      <c r="P521" s="291"/>
      <c r="Q521" s="291"/>
      <c r="R521" s="291"/>
      <c r="S521" s="291"/>
      <c r="T521" s="291"/>
      <c r="U521" s="291">
        <v>0</v>
      </c>
      <c r="V521" s="291"/>
      <c r="W521" s="291"/>
      <c r="X521" s="291"/>
      <c r="Y521" s="291"/>
      <c r="Z521" s="291"/>
      <c r="AA521" s="291"/>
      <c r="AB521" s="291"/>
      <c r="AC521" s="291"/>
      <c r="AD521" s="291"/>
      <c r="AE521" s="291"/>
      <c r="AF521" s="291"/>
      <c r="AG521" s="291"/>
      <c r="AH521" s="291"/>
      <c r="AI521" s="291"/>
      <c r="AJ521" s="291"/>
      <c r="AK521" s="291"/>
      <c r="AL521" s="291"/>
      <c r="AM521" s="421"/>
      <c r="AN521" s="410"/>
      <c r="AO521" s="410"/>
      <c r="AP521" s="410"/>
      <c r="AQ521" s="410"/>
      <c r="AR521" s="410"/>
      <c r="AS521" s="410"/>
      <c r="AT521" s="410"/>
      <c r="AU521" s="410"/>
      <c r="AV521" s="410"/>
      <c r="AW521" s="410"/>
      <c r="AX521" s="410"/>
      <c r="AY521" s="410"/>
      <c r="AZ521" s="410"/>
      <c r="BA521" s="292">
        <f>SUM(AM521:AZ521)</f>
        <v>0</v>
      </c>
    </row>
    <row r="522" spans="1:53" ht="15" outlineLevel="1">
      <c r="B522" s="320" t="s">
        <v>258</v>
      </c>
      <c r="C522" s="287" t="s">
        <v>163</v>
      </c>
      <c r="D522" s="291"/>
      <c r="E522" s="291"/>
      <c r="F522" s="291"/>
      <c r="G522" s="291"/>
      <c r="H522" s="291"/>
      <c r="I522" s="291"/>
      <c r="J522" s="291"/>
      <c r="K522" s="291"/>
      <c r="L522" s="291"/>
      <c r="M522" s="291"/>
      <c r="N522" s="291"/>
      <c r="O522" s="291"/>
      <c r="P522" s="291"/>
      <c r="Q522" s="291"/>
      <c r="R522" s="291"/>
      <c r="S522" s="291"/>
      <c r="T522" s="291"/>
      <c r="U522" s="291">
        <v>0</v>
      </c>
      <c r="V522" s="291"/>
      <c r="W522" s="291"/>
      <c r="X522" s="291"/>
      <c r="Y522" s="291"/>
      <c r="Z522" s="291"/>
      <c r="AA522" s="291"/>
      <c r="AB522" s="291"/>
      <c r="AC522" s="291"/>
      <c r="AD522" s="291"/>
      <c r="AE522" s="291"/>
      <c r="AF522" s="291"/>
      <c r="AG522" s="291"/>
      <c r="AH522" s="291"/>
      <c r="AI522" s="291"/>
      <c r="AJ522" s="291"/>
      <c r="AK522" s="291"/>
      <c r="AL522" s="291"/>
      <c r="AM522" s="406">
        <v>0</v>
      </c>
      <c r="AN522" s="406">
        <v>0</v>
      </c>
      <c r="AO522" s="406">
        <v>0</v>
      </c>
      <c r="AP522" s="406">
        <v>0</v>
      </c>
      <c r="AQ522" s="406">
        <v>0</v>
      </c>
      <c r="AR522" s="406">
        <v>0</v>
      </c>
      <c r="AS522" s="406">
        <f t="shared" ref="AS522:AZ522" si="180">AS521</f>
        <v>0</v>
      </c>
      <c r="AT522" s="406">
        <f t="shared" si="180"/>
        <v>0</v>
      </c>
      <c r="AU522" s="406">
        <f t="shared" si="180"/>
        <v>0</v>
      </c>
      <c r="AV522" s="406">
        <f t="shared" si="180"/>
        <v>0</v>
      </c>
      <c r="AW522" s="406">
        <f t="shared" si="180"/>
        <v>0</v>
      </c>
      <c r="AX522" s="406">
        <f t="shared" si="180"/>
        <v>0</v>
      </c>
      <c r="AY522" s="406">
        <f t="shared" si="180"/>
        <v>0</v>
      </c>
      <c r="AZ522" s="406">
        <f t="shared" si="180"/>
        <v>0</v>
      </c>
      <c r="BA522" s="293"/>
    </row>
    <row r="523" spans="1:53" ht="15" outlineLevel="1">
      <c r="B523" s="320"/>
      <c r="C523" s="287"/>
      <c r="D523" s="287"/>
      <c r="E523" s="287"/>
      <c r="F523" s="287"/>
      <c r="G523" s="287"/>
      <c r="H523" s="287"/>
      <c r="I523" s="287"/>
      <c r="J523" s="287"/>
      <c r="K523" s="287"/>
      <c r="L523" s="287"/>
      <c r="M523" s="287"/>
      <c r="N523" s="287"/>
      <c r="O523" s="287"/>
      <c r="P523" s="287"/>
      <c r="Q523" s="287"/>
      <c r="R523" s="287"/>
      <c r="S523" s="287"/>
      <c r="T523" s="287"/>
      <c r="U523" s="287"/>
      <c r="V523" s="287"/>
      <c r="W523" s="287"/>
      <c r="X523" s="287"/>
      <c r="Y523" s="287"/>
      <c r="Z523" s="287"/>
      <c r="AA523" s="287"/>
      <c r="AB523" s="287"/>
      <c r="AC523" s="287"/>
      <c r="AD523" s="287"/>
      <c r="AE523" s="287"/>
      <c r="AF523" s="287"/>
      <c r="AG523" s="287"/>
      <c r="AH523" s="287"/>
      <c r="AI523" s="287"/>
      <c r="AJ523" s="287"/>
      <c r="AK523" s="287"/>
      <c r="AL523" s="287"/>
      <c r="AM523" s="418"/>
      <c r="AN523" s="418"/>
      <c r="AO523" s="418"/>
      <c r="AP523" s="418"/>
      <c r="AQ523" s="418"/>
      <c r="AR523" s="418"/>
      <c r="AS523" s="418"/>
      <c r="AT523" s="418"/>
      <c r="AU523" s="418"/>
      <c r="AV523" s="418"/>
      <c r="AW523" s="418"/>
      <c r="AX523" s="418"/>
      <c r="AY523" s="418"/>
      <c r="AZ523" s="418"/>
      <c r="BA523" s="309"/>
    </row>
    <row r="524" spans="1:53" s="279" customFormat="1" ht="15" outlineLevel="1">
      <c r="A524" s="496">
        <v>30</v>
      </c>
      <c r="B524" s="310" t="s">
        <v>486</v>
      </c>
      <c r="C524" s="287" t="s">
        <v>25</v>
      </c>
      <c r="D524" s="291"/>
      <c r="E524" s="291"/>
      <c r="F524" s="291"/>
      <c r="G524" s="291"/>
      <c r="H524" s="291"/>
      <c r="I524" s="291"/>
      <c r="J524" s="291"/>
      <c r="K524" s="291"/>
      <c r="L524" s="291"/>
      <c r="M524" s="291"/>
      <c r="N524" s="291"/>
      <c r="O524" s="291"/>
      <c r="P524" s="291"/>
      <c r="Q524" s="291"/>
      <c r="R524" s="291"/>
      <c r="S524" s="291"/>
      <c r="T524" s="291"/>
      <c r="U524" s="291">
        <v>0</v>
      </c>
      <c r="V524" s="291"/>
      <c r="W524" s="291"/>
      <c r="X524" s="291"/>
      <c r="Y524" s="291"/>
      <c r="Z524" s="291"/>
      <c r="AA524" s="291"/>
      <c r="AB524" s="291"/>
      <c r="AC524" s="291"/>
      <c r="AD524" s="291"/>
      <c r="AE524" s="291"/>
      <c r="AF524" s="291"/>
      <c r="AG524" s="291"/>
      <c r="AH524" s="291"/>
      <c r="AI524" s="291"/>
      <c r="AJ524" s="291"/>
      <c r="AK524" s="291"/>
      <c r="AL524" s="291"/>
      <c r="AM524" s="405"/>
      <c r="AN524" s="405"/>
      <c r="AO524" s="405"/>
      <c r="AP524" s="405"/>
      <c r="AQ524" s="405"/>
      <c r="AR524" s="405"/>
      <c r="AS524" s="405"/>
      <c r="AT524" s="405"/>
      <c r="AU524" s="405"/>
      <c r="AV524" s="405"/>
      <c r="AW524" s="405"/>
      <c r="AX524" s="405"/>
      <c r="AY524" s="405"/>
      <c r="AZ524" s="405"/>
      <c r="BA524" s="292">
        <f>SUM(AM524:AZ524)</f>
        <v>0</v>
      </c>
    </row>
    <row r="525" spans="1:53" s="279" customFormat="1" ht="15" outlineLevel="1">
      <c r="A525" s="496"/>
      <c r="B525" s="320" t="s">
        <v>258</v>
      </c>
      <c r="C525" s="287" t="s">
        <v>163</v>
      </c>
      <c r="D525" s="291"/>
      <c r="E525" s="291"/>
      <c r="F525" s="291"/>
      <c r="G525" s="291"/>
      <c r="H525" s="291"/>
      <c r="I525" s="291"/>
      <c r="J525" s="291"/>
      <c r="K525" s="291"/>
      <c r="L525" s="291"/>
      <c r="M525" s="291"/>
      <c r="N525" s="291"/>
      <c r="O525" s="291"/>
      <c r="P525" s="291"/>
      <c r="Q525" s="291"/>
      <c r="R525" s="291"/>
      <c r="S525" s="291"/>
      <c r="T525" s="291"/>
      <c r="U525" s="291">
        <v>0</v>
      </c>
      <c r="V525" s="291"/>
      <c r="W525" s="291"/>
      <c r="X525" s="291"/>
      <c r="Y525" s="291"/>
      <c r="Z525" s="291"/>
      <c r="AA525" s="291"/>
      <c r="AB525" s="291"/>
      <c r="AC525" s="291"/>
      <c r="AD525" s="291"/>
      <c r="AE525" s="291"/>
      <c r="AF525" s="291"/>
      <c r="AG525" s="291"/>
      <c r="AH525" s="291"/>
      <c r="AI525" s="291"/>
      <c r="AJ525" s="291"/>
      <c r="AK525" s="291"/>
      <c r="AL525" s="291"/>
      <c r="AM525" s="406">
        <v>0</v>
      </c>
      <c r="AN525" s="406">
        <v>0</v>
      </c>
      <c r="AO525" s="406">
        <v>0</v>
      </c>
      <c r="AP525" s="406">
        <v>0</v>
      </c>
      <c r="AQ525" s="406">
        <v>0</v>
      </c>
      <c r="AR525" s="406">
        <v>0</v>
      </c>
      <c r="AS525" s="406">
        <f t="shared" ref="AS525:AZ525" si="181">AS524</f>
        <v>0</v>
      </c>
      <c r="AT525" s="406">
        <f t="shared" si="181"/>
        <v>0</v>
      </c>
      <c r="AU525" s="406">
        <f t="shared" si="181"/>
        <v>0</v>
      </c>
      <c r="AV525" s="406">
        <f t="shared" si="181"/>
        <v>0</v>
      </c>
      <c r="AW525" s="406">
        <f t="shared" si="181"/>
        <v>0</v>
      </c>
      <c r="AX525" s="406">
        <f t="shared" si="181"/>
        <v>0</v>
      </c>
      <c r="AY525" s="406">
        <f t="shared" si="181"/>
        <v>0</v>
      </c>
      <c r="AZ525" s="406">
        <f t="shared" si="181"/>
        <v>0</v>
      </c>
      <c r="BA525" s="293"/>
    </row>
    <row r="526" spans="1:53" s="279" customFormat="1" ht="15" outlineLevel="1">
      <c r="A526" s="496"/>
      <c r="B526" s="320"/>
      <c r="C526" s="287"/>
      <c r="D526" s="287"/>
      <c r="E526" s="287"/>
      <c r="F526" s="287"/>
      <c r="G526" s="287"/>
      <c r="H526" s="287"/>
      <c r="I526" s="287"/>
      <c r="J526" s="287"/>
      <c r="K526" s="287"/>
      <c r="L526" s="287"/>
      <c r="M526" s="287"/>
      <c r="N526" s="287"/>
      <c r="O526" s="287"/>
      <c r="P526" s="287"/>
      <c r="Q526" s="287"/>
      <c r="R526" s="287"/>
      <c r="S526" s="287"/>
      <c r="T526" s="287"/>
      <c r="U526" s="287"/>
      <c r="V526" s="287"/>
      <c r="W526" s="287"/>
      <c r="X526" s="287"/>
      <c r="Y526" s="287"/>
      <c r="Z526" s="287"/>
      <c r="AA526" s="287"/>
      <c r="AB526" s="287"/>
      <c r="AC526" s="287"/>
      <c r="AD526" s="287"/>
      <c r="AE526" s="287"/>
      <c r="AF526" s="287"/>
      <c r="AG526" s="287"/>
      <c r="AH526" s="287"/>
      <c r="AI526" s="287"/>
      <c r="AJ526" s="287"/>
      <c r="AK526" s="287"/>
      <c r="AL526" s="287"/>
      <c r="AM526" s="407"/>
      <c r="AN526" s="407"/>
      <c r="AO526" s="407"/>
      <c r="AP526" s="407"/>
      <c r="AQ526" s="407"/>
      <c r="AR526" s="407"/>
      <c r="AS526" s="407"/>
      <c r="AT526" s="407"/>
      <c r="AU526" s="407"/>
      <c r="AV526" s="407"/>
      <c r="AW526" s="407"/>
      <c r="AX526" s="407"/>
      <c r="AY526" s="407"/>
      <c r="AZ526" s="407"/>
      <c r="BA526" s="309"/>
    </row>
    <row r="527" spans="1:53" s="279" customFormat="1" ht="15.75" outlineLevel="1">
      <c r="A527" s="496"/>
      <c r="B527" s="284" t="s">
        <v>487</v>
      </c>
      <c r="C527" s="287"/>
      <c r="D527" s="287"/>
      <c r="E527" s="287"/>
      <c r="F527" s="287"/>
      <c r="G527" s="287"/>
      <c r="H527" s="287"/>
      <c r="I527" s="287"/>
      <c r="J527" s="287"/>
      <c r="K527" s="287"/>
      <c r="L527" s="287"/>
      <c r="M527" s="287"/>
      <c r="N527" s="287"/>
      <c r="O527" s="287"/>
      <c r="P527" s="287"/>
      <c r="Q527" s="287"/>
      <c r="R527" s="287"/>
      <c r="S527" s="287"/>
      <c r="T527" s="287"/>
      <c r="U527" s="287"/>
      <c r="V527" s="287"/>
      <c r="W527" s="287"/>
      <c r="X527" s="287"/>
      <c r="Y527" s="287"/>
      <c r="Z527" s="287"/>
      <c r="AA527" s="287"/>
      <c r="AB527" s="287"/>
      <c r="AC527" s="287"/>
      <c r="AD527" s="287"/>
      <c r="AE527" s="287"/>
      <c r="AF527" s="287"/>
      <c r="AG527" s="287"/>
      <c r="AH527" s="287"/>
      <c r="AI527" s="287"/>
      <c r="AJ527" s="287"/>
      <c r="AK527" s="287"/>
      <c r="AL527" s="287"/>
      <c r="AM527" s="407"/>
      <c r="AN527" s="407"/>
      <c r="AO527" s="407"/>
      <c r="AP527" s="407"/>
      <c r="AQ527" s="407"/>
      <c r="AR527" s="407"/>
      <c r="AS527" s="407"/>
      <c r="AT527" s="407"/>
      <c r="AU527" s="407"/>
      <c r="AV527" s="407"/>
      <c r="AW527" s="407"/>
      <c r="AX527" s="407"/>
      <c r="AY527" s="407"/>
      <c r="AZ527" s="407"/>
      <c r="BA527" s="309"/>
    </row>
    <row r="528" spans="1:53" s="279" customFormat="1" ht="15" outlineLevel="1">
      <c r="A528" s="496">
        <v>31</v>
      </c>
      <c r="B528" s="310" t="s">
        <v>488</v>
      </c>
      <c r="C528" s="287" t="s">
        <v>25</v>
      </c>
      <c r="D528" s="291">
        <f>'7.  Persistence Report'!AT103</f>
        <v>2330503.46</v>
      </c>
      <c r="E528" s="291">
        <f>'7.  Persistence Report'!AU103</f>
        <v>2330503.46</v>
      </c>
      <c r="F528" s="291">
        <f>'7.  Persistence Report'!AV103</f>
        <v>2330503.46</v>
      </c>
      <c r="G528" s="291">
        <f>'7.  Persistence Report'!AW103</f>
        <v>2330503.46</v>
      </c>
      <c r="H528" s="291">
        <f>'7.  Persistence Report'!AX103</f>
        <v>2330503.46</v>
      </c>
      <c r="I528" s="291">
        <f>'7.  Persistence Report'!AY103</f>
        <v>1745146.66</v>
      </c>
      <c r="J528" s="291">
        <f>'7.  Persistence Report'!AZ103</f>
        <v>1745146.66</v>
      </c>
      <c r="K528" s="291">
        <f>'7.  Persistence Report'!BA103</f>
        <v>1745146.66</v>
      </c>
      <c r="L528" s="291">
        <f>'7.  Persistence Report'!BB103</f>
        <v>1745146.66</v>
      </c>
      <c r="M528" s="291">
        <f>'7.  Persistence Report'!BC103</f>
        <v>1745146.66</v>
      </c>
      <c r="N528" s="291">
        <f>'7.  Persistence Report'!BD103</f>
        <v>0</v>
      </c>
      <c r="O528" s="291">
        <f>'7.  Persistence Report'!BE103</f>
        <v>0</v>
      </c>
      <c r="P528" s="291">
        <f>'7.  Persistence Report'!BF103</f>
        <v>0</v>
      </c>
      <c r="Q528" s="291">
        <f>'7.  Persistence Report'!BG103</f>
        <v>0</v>
      </c>
      <c r="R528" s="291">
        <f>'7.  Persistence Report'!BH103</f>
        <v>0</v>
      </c>
      <c r="S528" s="291">
        <f>'7.  Persistence Report'!BI103</f>
        <v>0</v>
      </c>
      <c r="T528" s="291">
        <f>'7.  Persistence Report'!BJ103</f>
        <v>0</v>
      </c>
      <c r="U528" s="291">
        <v>12</v>
      </c>
      <c r="V528" s="291">
        <f>'7.  Persistence Report'!O103</f>
        <v>361.26900000000001</v>
      </c>
      <c r="W528" s="291">
        <f>'7.  Persistence Report'!P103</f>
        <v>361.26900000000001</v>
      </c>
      <c r="X528" s="291">
        <f>'7.  Persistence Report'!Q103</f>
        <v>361.26900000000001</v>
      </c>
      <c r="Y528" s="291">
        <f>'7.  Persistence Report'!R103</f>
        <v>361.26900000000001</v>
      </c>
      <c r="Z528" s="291">
        <f>'7.  Persistence Report'!S103</f>
        <v>361.26900000000001</v>
      </c>
      <c r="AA528" s="291">
        <f>'7.  Persistence Report'!T103</f>
        <v>265.23899999999998</v>
      </c>
      <c r="AB528" s="291">
        <f>'7.  Persistence Report'!U103</f>
        <v>265.23899999999998</v>
      </c>
      <c r="AC528" s="291">
        <f>'7.  Persistence Report'!V103</f>
        <v>265.23899999999998</v>
      </c>
      <c r="AD528" s="291">
        <f>'7.  Persistence Report'!W103</f>
        <v>265.23899999999998</v>
      </c>
      <c r="AE528" s="291">
        <f>'7.  Persistence Report'!X103</f>
        <v>265.23899999999998</v>
      </c>
      <c r="AF528" s="291">
        <f>'7.  Persistence Report'!Y103</f>
        <v>0</v>
      </c>
      <c r="AG528" s="291">
        <f>'7.  Persistence Report'!Z103</f>
        <v>0</v>
      </c>
      <c r="AH528" s="291">
        <f>'7.  Persistence Report'!AA103</f>
        <v>0</v>
      </c>
      <c r="AI528" s="291">
        <f>'7.  Persistence Report'!AB103</f>
        <v>0</v>
      </c>
      <c r="AJ528" s="291">
        <f>'7.  Persistence Report'!AC103</f>
        <v>0</v>
      </c>
      <c r="AK528" s="291">
        <f>'7.  Persistence Report'!AD103</f>
        <v>0</v>
      </c>
      <c r="AL528" s="291">
        <f>'7.  Persistence Report'!AE103</f>
        <v>0</v>
      </c>
      <c r="AM528" s="405">
        <v>0</v>
      </c>
      <c r="AN528" s="405">
        <v>0</v>
      </c>
      <c r="AO528" s="405">
        <v>0</v>
      </c>
      <c r="AP528" s="405">
        <v>0</v>
      </c>
      <c r="AQ528" s="405">
        <v>1</v>
      </c>
      <c r="AR528" s="405">
        <v>0</v>
      </c>
      <c r="AS528" s="405"/>
      <c r="AT528" s="405"/>
      <c r="AU528" s="405"/>
      <c r="AV528" s="405"/>
      <c r="AW528" s="405"/>
      <c r="AX528" s="405"/>
      <c r="AY528" s="405"/>
      <c r="AZ528" s="405"/>
      <c r="BA528" s="292">
        <f>SUM(AM528:AZ528)</f>
        <v>1</v>
      </c>
    </row>
    <row r="529" spans="1:55" s="279" customFormat="1" ht="15" outlineLevel="1">
      <c r="A529" s="496"/>
      <c r="B529" s="320" t="s">
        <v>258</v>
      </c>
      <c r="C529" s="287" t="s">
        <v>163</v>
      </c>
      <c r="D529" s="291"/>
      <c r="E529" s="291"/>
      <c r="F529" s="291"/>
      <c r="G529" s="291"/>
      <c r="H529" s="291"/>
      <c r="I529" s="291"/>
      <c r="J529" s="291"/>
      <c r="K529" s="291"/>
      <c r="L529" s="291"/>
      <c r="M529" s="291"/>
      <c r="N529" s="291"/>
      <c r="O529" s="291"/>
      <c r="P529" s="291"/>
      <c r="Q529" s="291"/>
      <c r="R529" s="291"/>
      <c r="S529" s="291"/>
      <c r="T529" s="291"/>
      <c r="U529" s="291">
        <v>12</v>
      </c>
      <c r="V529" s="291"/>
      <c r="W529" s="291"/>
      <c r="X529" s="291"/>
      <c r="Y529" s="291"/>
      <c r="Z529" s="291"/>
      <c r="AA529" s="291"/>
      <c r="AB529" s="291"/>
      <c r="AC529" s="291"/>
      <c r="AD529" s="291"/>
      <c r="AE529" s="291"/>
      <c r="AF529" s="291"/>
      <c r="AG529" s="291"/>
      <c r="AH529" s="291"/>
      <c r="AI529" s="291"/>
      <c r="AJ529" s="291"/>
      <c r="AK529" s="291"/>
      <c r="AL529" s="291"/>
      <c r="AM529" s="406">
        <v>0</v>
      </c>
      <c r="AN529" s="406">
        <v>0</v>
      </c>
      <c r="AO529" s="406">
        <v>0</v>
      </c>
      <c r="AP529" s="406">
        <v>0</v>
      </c>
      <c r="AQ529" s="406">
        <v>1</v>
      </c>
      <c r="AR529" s="406">
        <v>0</v>
      </c>
      <c r="AS529" s="406">
        <f t="shared" ref="AS529:AZ529" si="182">AS528</f>
        <v>0</v>
      </c>
      <c r="AT529" s="406">
        <f t="shared" si="182"/>
        <v>0</v>
      </c>
      <c r="AU529" s="406">
        <f t="shared" si="182"/>
        <v>0</v>
      </c>
      <c r="AV529" s="406">
        <f t="shared" si="182"/>
        <v>0</v>
      </c>
      <c r="AW529" s="406">
        <f t="shared" si="182"/>
        <v>0</v>
      </c>
      <c r="AX529" s="406">
        <f t="shared" si="182"/>
        <v>0</v>
      </c>
      <c r="AY529" s="406">
        <f t="shared" si="182"/>
        <v>0</v>
      </c>
      <c r="AZ529" s="406">
        <f t="shared" si="182"/>
        <v>0</v>
      </c>
      <c r="BA529" s="293"/>
    </row>
    <row r="530" spans="1:55" s="279" customFormat="1" ht="17.25" customHeight="1" outlineLevel="1">
      <c r="A530" s="496"/>
      <c r="B530" s="320"/>
      <c r="C530" s="287"/>
      <c r="D530" s="287"/>
      <c r="E530" s="287"/>
      <c r="F530" s="287"/>
      <c r="G530" s="287"/>
      <c r="H530" s="287"/>
      <c r="I530" s="287"/>
      <c r="J530" s="287"/>
      <c r="K530" s="287"/>
      <c r="L530" s="287"/>
      <c r="M530" s="287"/>
      <c r="N530" s="287"/>
      <c r="O530" s="287"/>
      <c r="P530" s="287"/>
      <c r="Q530" s="287"/>
      <c r="R530" s="287"/>
      <c r="S530" s="287"/>
      <c r="T530" s="287"/>
      <c r="U530" s="287"/>
      <c r="V530" s="287"/>
      <c r="W530" s="287"/>
      <c r="X530" s="287"/>
      <c r="Y530" s="287"/>
      <c r="Z530" s="287"/>
      <c r="AA530" s="287"/>
      <c r="AB530" s="287"/>
      <c r="AC530" s="287"/>
      <c r="AD530" s="287"/>
      <c r="AE530" s="287"/>
      <c r="AF530" s="287"/>
      <c r="AG530" s="287"/>
      <c r="AH530" s="287"/>
      <c r="AI530" s="287"/>
      <c r="AJ530" s="287"/>
      <c r="AK530" s="287"/>
      <c r="AL530" s="287"/>
      <c r="AM530" s="407"/>
      <c r="AN530" s="407"/>
      <c r="AO530" s="407"/>
      <c r="AP530" s="407"/>
      <c r="AQ530" s="407"/>
      <c r="AR530" s="407"/>
      <c r="AS530" s="407"/>
      <c r="AT530" s="407"/>
      <c r="AU530" s="407"/>
      <c r="AV530" s="407"/>
      <c r="AW530" s="407"/>
      <c r="AX530" s="407"/>
      <c r="AY530" s="407"/>
      <c r="AZ530" s="407"/>
      <c r="BA530" s="309"/>
    </row>
    <row r="531" spans="1:55" s="279" customFormat="1" ht="15" outlineLevel="1">
      <c r="A531" s="496">
        <v>32</v>
      </c>
      <c r="B531" s="310" t="s">
        <v>489</v>
      </c>
      <c r="C531" s="287" t="s">
        <v>25</v>
      </c>
      <c r="D531" s="291">
        <f>'7.  Persistence Report'!AT104</f>
        <v>0</v>
      </c>
      <c r="E531" s="291">
        <f>'7.  Persistence Report'!AU104</f>
        <v>0</v>
      </c>
      <c r="F531" s="291">
        <f>'7.  Persistence Report'!AV104</f>
        <v>0</v>
      </c>
      <c r="G531" s="291">
        <f>'7.  Persistence Report'!AW104</f>
        <v>0</v>
      </c>
      <c r="H531" s="291">
        <f>'7.  Persistence Report'!AX104</f>
        <v>0</v>
      </c>
      <c r="I531" s="291">
        <f>'7.  Persistence Report'!AY104</f>
        <v>0</v>
      </c>
      <c r="J531" s="291">
        <f>'7.  Persistence Report'!AZ104</f>
        <v>0</v>
      </c>
      <c r="K531" s="291">
        <f>'7.  Persistence Report'!BA104</f>
        <v>0</v>
      </c>
      <c r="L531" s="291">
        <f>'7.  Persistence Report'!BB104</f>
        <v>0</v>
      </c>
      <c r="M531" s="291">
        <f>'7.  Persistence Report'!BC104</f>
        <v>0</v>
      </c>
      <c r="N531" s="291">
        <f>'7.  Persistence Report'!BD104</f>
        <v>0</v>
      </c>
      <c r="O531" s="291">
        <f>'7.  Persistence Report'!BE104</f>
        <v>0</v>
      </c>
      <c r="P531" s="291">
        <f>'7.  Persistence Report'!BF104</f>
        <v>0</v>
      </c>
      <c r="Q531" s="291">
        <f>'7.  Persistence Report'!BG104</f>
        <v>0</v>
      </c>
      <c r="R531" s="291">
        <f>'7.  Persistence Report'!BH104</f>
        <v>0</v>
      </c>
      <c r="S531" s="291">
        <f>'7.  Persistence Report'!BI104</f>
        <v>0</v>
      </c>
      <c r="T531" s="291">
        <f>'7.  Persistence Report'!BJ104</f>
        <v>0</v>
      </c>
      <c r="U531" s="291">
        <v>0</v>
      </c>
      <c r="V531" s="291">
        <f>'7.  Persistence Report'!O104</f>
        <v>1879.055482</v>
      </c>
      <c r="W531" s="291">
        <f>'7.  Persistence Report'!P104</f>
        <v>0</v>
      </c>
      <c r="X531" s="291">
        <f>'7.  Persistence Report'!Q104</f>
        <v>0</v>
      </c>
      <c r="Y531" s="291">
        <f>'7.  Persistence Report'!R104</f>
        <v>0</v>
      </c>
      <c r="Z531" s="291">
        <f>'7.  Persistence Report'!S104</f>
        <v>0</v>
      </c>
      <c r="AA531" s="291">
        <f>'7.  Persistence Report'!T104</f>
        <v>0</v>
      </c>
      <c r="AB531" s="291">
        <f>'7.  Persistence Report'!U104</f>
        <v>0</v>
      </c>
      <c r="AC531" s="291">
        <f>'7.  Persistence Report'!V104</f>
        <v>0</v>
      </c>
      <c r="AD531" s="291">
        <f>'7.  Persistence Report'!W104</f>
        <v>0</v>
      </c>
      <c r="AE531" s="291">
        <f>'7.  Persistence Report'!X104</f>
        <v>0</v>
      </c>
      <c r="AF531" s="291">
        <f>'7.  Persistence Report'!Y104</f>
        <v>0</v>
      </c>
      <c r="AG531" s="291">
        <f>'7.  Persistence Report'!Z104</f>
        <v>0</v>
      </c>
      <c r="AH531" s="291">
        <f>'7.  Persistence Report'!AA104</f>
        <v>0</v>
      </c>
      <c r="AI531" s="291">
        <f>'7.  Persistence Report'!AB104</f>
        <v>0</v>
      </c>
      <c r="AJ531" s="291">
        <f>'7.  Persistence Report'!AC104</f>
        <v>0</v>
      </c>
      <c r="AK531" s="291">
        <f>'7.  Persistence Report'!AD104</f>
        <v>0</v>
      </c>
      <c r="AL531" s="291">
        <f>'7.  Persistence Report'!AE104</f>
        <v>0</v>
      </c>
      <c r="AM531" s="405">
        <v>0</v>
      </c>
      <c r="AN531" s="405">
        <v>0</v>
      </c>
      <c r="AO531" s="405">
        <v>0</v>
      </c>
      <c r="AP531" s="405">
        <v>0</v>
      </c>
      <c r="AQ531" s="405">
        <v>0</v>
      </c>
      <c r="AR531" s="405">
        <v>0</v>
      </c>
      <c r="AS531" s="405"/>
      <c r="AT531" s="405"/>
      <c r="AU531" s="405"/>
      <c r="AV531" s="405"/>
      <c r="AW531" s="405"/>
      <c r="AX531" s="405"/>
      <c r="AY531" s="405"/>
      <c r="AZ531" s="405"/>
      <c r="BA531" s="292">
        <f>SUM(AM531:AZ531)</f>
        <v>0</v>
      </c>
    </row>
    <row r="532" spans="1:55" s="279" customFormat="1" ht="15" outlineLevel="1">
      <c r="A532" s="496"/>
      <c r="B532" s="320" t="s">
        <v>258</v>
      </c>
      <c r="C532" s="287" t="s">
        <v>163</v>
      </c>
      <c r="D532" s="291"/>
      <c r="E532" s="291"/>
      <c r="F532" s="291"/>
      <c r="G532" s="291"/>
      <c r="H532" s="291"/>
      <c r="I532" s="291"/>
      <c r="J532" s="291"/>
      <c r="K532" s="291"/>
      <c r="L532" s="291"/>
      <c r="M532" s="291"/>
      <c r="N532" s="291"/>
      <c r="O532" s="291"/>
      <c r="P532" s="291"/>
      <c r="Q532" s="291"/>
      <c r="R532" s="291"/>
      <c r="S532" s="291"/>
      <c r="T532" s="291"/>
      <c r="U532" s="291">
        <v>0</v>
      </c>
      <c r="V532" s="291"/>
      <c r="W532" s="291"/>
      <c r="X532" s="291"/>
      <c r="Y532" s="291"/>
      <c r="Z532" s="291"/>
      <c r="AA532" s="291"/>
      <c r="AB532" s="291"/>
      <c r="AC532" s="291"/>
      <c r="AD532" s="291"/>
      <c r="AE532" s="291"/>
      <c r="AF532" s="291"/>
      <c r="AG532" s="291"/>
      <c r="AH532" s="291"/>
      <c r="AI532" s="291"/>
      <c r="AJ532" s="291"/>
      <c r="AK532" s="291"/>
      <c r="AL532" s="291"/>
      <c r="AM532" s="406">
        <v>0</v>
      </c>
      <c r="AN532" s="406">
        <v>0</v>
      </c>
      <c r="AO532" s="406">
        <v>0</v>
      </c>
      <c r="AP532" s="406">
        <v>0</v>
      </c>
      <c r="AQ532" s="406">
        <v>0</v>
      </c>
      <c r="AR532" s="406">
        <v>0</v>
      </c>
      <c r="AS532" s="406">
        <f t="shared" ref="AS532:AZ532" si="183">AS531</f>
        <v>0</v>
      </c>
      <c r="AT532" s="406">
        <f t="shared" si="183"/>
        <v>0</v>
      </c>
      <c r="AU532" s="406">
        <f t="shared" si="183"/>
        <v>0</v>
      </c>
      <c r="AV532" s="406">
        <f t="shared" si="183"/>
        <v>0</v>
      </c>
      <c r="AW532" s="406">
        <f t="shared" si="183"/>
        <v>0</v>
      </c>
      <c r="AX532" s="406">
        <f t="shared" si="183"/>
        <v>0</v>
      </c>
      <c r="AY532" s="406">
        <f t="shared" si="183"/>
        <v>0</v>
      </c>
      <c r="AZ532" s="406">
        <f t="shared" si="183"/>
        <v>0</v>
      </c>
      <c r="BA532" s="293"/>
    </row>
    <row r="533" spans="1:55" s="279" customFormat="1" ht="15" outlineLevel="1">
      <c r="A533" s="496"/>
      <c r="B533" s="320"/>
      <c r="C533" s="287"/>
      <c r="D533" s="287"/>
      <c r="E533" s="287"/>
      <c r="F533" s="287"/>
      <c r="G533" s="287"/>
      <c r="H533" s="287"/>
      <c r="I533" s="287"/>
      <c r="J533" s="287"/>
      <c r="K533" s="287"/>
      <c r="L533" s="287"/>
      <c r="M533" s="287"/>
      <c r="N533" s="287"/>
      <c r="O533" s="287"/>
      <c r="P533" s="287"/>
      <c r="Q533" s="287"/>
      <c r="R533" s="287"/>
      <c r="S533" s="287"/>
      <c r="T533" s="287"/>
      <c r="U533" s="287"/>
      <c r="V533" s="287"/>
      <c r="W533" s="287"/>
      <c r="X533" s="287"/>
      <c r="Y533" s="287"/>
      <c r="Z533" s="287"/>
      <c r="AA533" s="287"/>
      <c r="AB533" s="287"/>
      <c r="AC533" s="287"/>
      <c r="AD533" s="287"/>
      <c r="AE533" s="287"/>
      <c r="AF533" s="287"/>
      <c r="AG533" s="287"/>
      <c r="AH533" s="287"/>
      <c r="AI533" s="287"/>
      <c r="AJ533" s="287"/>
      <c r="AK533" s="287"/>
      <c r="AL533" s="287"/>
      <c r="AM533" s="407"/>
      <c r="AN533" s="407"/>
      <c r="AO533" s="407"/>
      <c r="AP533" s="407"/>
      <c r="AQ533" s="407"/>
      <c r="AR533" s="407"/>
      <c r="AS533" s="407"/>
      <c r="AT533" s="407"/>
      <c r="AU533" s="407"/>
      <c r="AV533" s="407"/>
      <c r="AW533" s="407"/>
      <c r="AX533" s="407"/>
      <c r="AY533" s="407"/>
      <c r="AZ533" s="407"/>
      <c r="BA533" s="309"/>
    </row>
    <row r="534" spans="1:55" s="279" customFormat="1" ht="15" outlineLevel="1">
      <c r="A534" s="496">
        <v>33</v>
      </c>
      <c r="B534" s="320" t="s">
        <v>490</v>
      </c>
      <c r="C534" s="287" t="s">
        <v>25</v>
      </c>
      <c r="D534" s="291"/>
      <c r="E534" s="291"/>
      <c r="F534" s="291"/>
      <c r="G534" s="291"/>
      <c r="H534" s="291"/>
      <c r="I534" s="291"/>
      <c r="J534" s="291"/>
      <c r="K534" s="291"/>
      <c r="L534" s="291"/>
      <c r="M534" s="291"/>
      <c r="N534" s="291"/>
      <c r="O534" s="291"/>
      <c r="P534" s="291"/>
      <c r="Q534" s="291"/>
      <c r="R534" s="291"/>
      <c r="S534" s="291"/>
      <c r="T534" s="291"/>
      <c r="U534" s="291">
        <v>12</v>
      </c>
      <c r="V534" s="291"/>
      <c r="W534" s="291"/>
      <c r="X534" s="291"/>
      <c r="Y534" s="291"/>
      <c r="Z534" s="291"/>
      <c r="AA534" s="291"/>
      <c r="AB534" s="291"/>
      <c r="AC534" s="291"/>
      <c r="AD534" s="291"/>
      <c r="AE534" s="291"/>
      <c r="AF534" s="291"/>
      <c r="AG534" s="291"/>
      <c r="AH534" s="291"/>
      <c r="AI534" s="291"/>
      <c r="AJ534" s="291"/>
      <c r="AK534" s="291"/>
      <c r="AL534" s="291"/>
      <c r="AM534" s="405"/>
      <c r="AN534" s="405"/>
      <c r="AO534" s="405"/>
      <c r="AP534" s="405"/>
      <c r="AQ534" s="405"/>
      <c r="AR534" s="405"/>
      <c r="AS534" s="405"/>
      <c r="AT534" s="405"/>
      <c r="AU534" s="405"/>
      <c r="AV534" s="405"/>
      <c r="AW534" s="405"/>
      <c r="AX534" s="405"/>
      <c r="AY534" s="405"/>
      <c r="AZ534" s="405"/>
      <c r="BA534" s="292">
        <f>SUM(AM534:AZ534)</f>
        <v>0</v>
      </c>
    </row>
    <row r="535" spans="1:55" s="279" customFormat="1" ht="15" outlineLevel="1">
      <c r="A535" s="496"/>
      <c r="B535" s="320" t="s">
        <v>258</v>
      </c>
      <c r="C535" s="287" t="s">
        <v>163</v>
      </c>
      <c r="D535" s="291"/>
      <c r="E535" s="291"/>
      <c r="F535" s="291"/>
      <c r="G535" s="291"/>
      <c r="H535" s="291"/>
      <c r="I535" s="291"/>
      <c r="J535" s="291"/>
      <c r="K535" s="291"/>
      <c r="L535" s="291"/>
      <c r="M535" s="291"/>
      <c r="N535" s="291"/>
      <c r="O535" s="291"/>
      <c r="P535" s="291"/>
      <c r="Q535" s="291"/>
      <c r="R535" s="291"/>
      <c r="S535" s="291"/>
      <c r="T535" s="291"/>
      <c r="U535" s="291">
        <v>12</v>
      </c>
      <c r="V535" s="291"/>
      <c r="W535" s="291"/>
      <c r="X535" s="291"/>
      <c r="Y535" s="291"/>
      <c r="Z535" s="291"/>
      <c r="AA535" s="291"/>
      <c r="AB535" s="291"/>
      <c r="AC535" s="291"/>
      <c r="AD535" s="291"/>
      <c r="AE535" s="291"/>
      <c r="AF535" s="291"/>
      <c r="AG535" s="291"/>
      <c r="AH535" s="291"/>
      <c r="AI535" s="291"/>
      <c r="AJ535" s="291"/>
      <c r="AK535" s="291"/>
      <c r="AL535" s="291"/>
      <c r="AM535" s="406">
        <v>0</v>
      </c>
      <c r="AN535" s="406">
        <v>0</v>
      </c>
      <c r="AO535" s="406">
        <v>0</v>
      </c>
      <c r="AP535" s="406">
        <v>0</v>
      </c>
      <c r="AQ535" s="406">
        <v>0</v>
      </c>
      <c r="AR535" s="406">
        <v>0</v>
      </c>
      <c r="AS535" s="406">
        <f t="shared" ref="AS535:AY535" si="184">AS534</f>
        <v>0</v>
      </c>
      <c r="AT535" s="406">
        <f t="shared" si="184"/>
        <v>0</v>
      </c>
      <c r="AU535" s="406">
        <f t="shared" si="184"/>
        <v>0</v>
      </c>
      <c r="AV535" s="406">
        <f t="shared" si="184"/>
        <v>0</v>
      </c>
      <c r="AW535" s="406">
        <f t="shared" si="184"/>
        <v>0</v>
      </c>
      <c r="AX535" s="406">
        <f t="shared" si="184"/>
        <v>0</v>
      </c>
      <c r="AY535" s="406">
        <f t="shared" si="184"/>
        <v>0</v>
      </c>
      <c r="AZ535" s="406">
        <f>AZ534</f>
        <v>0</v>
      </c>
      <c r="BA535" s="293"/>
    </row>
    <row r="536" spans="1:55" ht="15" outlineLevel="1">
      <c r="B536" s="311"/>
      <c r="C536" s="321"/>
      <c r="D536" s="287"/>
      <c r="E536" s="287"/>
      <c r="F536" s="287"/>
      <c r="G536" s="287"/>
      <c r="H536" s="287"/>
      <c r="I536" s="287"/>
      <c r="J536" s="287"/>
      <c r="K536" s="287"/>
      <c r="L536" s="287"/>
      <c r="M536" s="287"/>
      <c r="N536" s="287"/>
      <c r="O536" s="287"/>
      <c r="P536" s="287"/>
      <c r="Q536" s="287"/>
      <c r="R536" s="287"/>
      <c r="S536" s="287"/>
      <c r="T536" s="287"/>
      <c r="U536" s="296"/>
      <c r="V536" s="287"/>
      <c r="W536" s="322"/>
      <c r="X536" s="322"/>
      <c r="Y536" s="322"/>
      <c r="Z536" s="322"/>
      <c r="AA536" s="322"/>
      <c r="AB536" s="322"/>
      <c r="AC536" s="322"/>
      <c r="AD536" s="322"/>
      <c r="AE536" s="322"/>
      <c r="AF536" s="287"/>
      <c r="AG536" s="287"/>
      <c r="AH536" s="287"/>
      <c r="AI536" s="287"/>
      <c r="AJ536" s="287"/>
      <c r="AK536" s="287"/>
      <c r="AL536" s="287"/>
      <c r="AM536" s="297"/>
      <c r="AN536" s="297"/>
      <c r="AO536" s="297"/>
      <c r="AP536" s="297"/>
      <c r="AQ536" s="297"/>
      <c r="AR536" s="297"/>
      <c r="AS536" s="297"/>
      <c r="AT536" s="297"/>
      <c r="AU536" s="297"/>
      <c r="AV536" s="297"/>
      <c r="AW536" s="297"/>
      <c r="AX536" s="297"/>
      <c r="AY536" s="297"/>
      <c r="AZ536" s="297"/>
      <c r="BA536" s="302"/>
    </row>
    <row r="537" spans="1:55" ht="15.75">
      <c r="B537" s="323" t="s">
        <v>259</v>
      </c>
      <c r="C537" s="325"/>
      <c r="D537" s="325">
        <f>SUM(D432:D535)</f>
        <v>30407056.086586606</v>
      </c>
      <c r="E537" s="325">
        <f t="shared" ref="E537:T537" si="185">SUM(E432:E535)</f>
        <v>29733928.099386606</v>
      </c>
      <c r="F537" s="325">
        <f t="shared" si="185"/>
        <v>29353773.172686607</v>
      </c>
      <c r="G537" s="325">
        <f t="shared" si="185"/>
        <v>28662911.408913702</v>
      </c>
      <c r="H537" s="325">
        <f t="shared" si="185"/>
        <v>27918177.302142125</v>
      </c>
      <c r="I537" s="325">
        <f t="shared" si="185"/>
        <v>27248531.87102</v>
      </c>
      <c r="J537" s="325">
        <f t="shared" si="185"/>
        <v>26443734.670019999</v>
      </c>
      <c r="K537" s="325">
        <f t="shared" si="185"/>
        <v>26440369.683219999</v>
      </c>
      <c r="L537" s="325">
        <f t="shared" si="185"/>
        <v>24710964.756519999</v>
      </c>
      <c r="M537" s="325">
        <f t="shared" si="185"/>
        <v>20793141.11482</v>
      </c>
      <c r="N537" s="325">
        <f t="shared" si="185"/>
        <v>14946216.151320001</v>
      </c>
      <c r="O537" s="325">
        <f t="shared" si="185"/>
        <v>12888203.436520001</v>
      </c>
      <c r="P537" s="325">
        <f t="shared" si="185"/>
        <v>7455784.1888200007</v>
      </c>
      <c r="Q537" s="325">
        <f t="shared" si="185"/>
        <v>7404334.9860199988</v>
      </c>
      <c r="R537" s="325">
        <f t="shared" si="185"/>
        <v>7299914.9860099992</v>
      </c>
      <c r="S537" s="325">
        <f t="shared" si="185"/>
        <v>6335659.6321099997</v>
      </c>
      <c r="T537" s="325">
        <f t="shared" si="185"/>
        <v>3870652.8624099996</v>
      </c>
      <c r="U537" s="325"/>
      <c r="V537" s="325">
        <f>SUM(V432:V535)</f>
        <v>13549.127168987337</v>
      </c>
      <c r="W537" s="325">
        <f t="shared" ref="W537:AL537" si="186">SUM(W432:W535)</f>
        <v>4687.4832747073378</v>
      </c>
      <c r="X537" s="325">
        <f t="shared" si="186"/>
        <v>4648.8261661573379</v>
      </c>
      <c r="Y537" s="325">
        <f t="shared" si="186"/>
        <v>4451.458126547338</v>
      </c>
      <c r="Z537" s="325">
        <f t="shared" si="186"/>
        <v>4293.0877593897703</v>
      </c>
      <c r="AA537" s="325">
        <f t="shared" si="186"/>
        <v>4182.8285552629995</v>
      </c>
      <c r="AB537" s="325">
        <f t="shared" si="186"/>
        <v>4078.1081842230001</v>
      </c>
      <c r="AC537" s="325">
        <f t="shared" si="186"/>
        <v>4077.813326683</v>
      </c>
      <c r="AD537" s="325">
        <f t="shared" si="186"/>
        <v>3820.7954705229999</v>
      </c>
      <c r="AE537" s="325">
        <f t="shared" si="186"/>
        <v>3358.9232247329996</v>
      </c>
      <c r="AF537" s="325">
        <f t="shared" si="186"/>
        <v>2601.088653843</v>
      </c>
      <c r="AG537" s="325">
        <f t="shared" si="186"/>
        <v>2324.3906030929998</v>
      </c>
      <c r="AH537" s="325">
        <f t="shared" si="186"/>
        <v>1520.4731742529998</v>
      </c>
      <c r="AI537" s="325">
        <f t="shared" si="186"/>
        <v>1517.208331903</v>
      </c>
      <c r="AJ537" s="325">
        <f t="shared" si="186"/>
        <v>1504.508732191</v>
      </c>
      <c r="AK537" s="325">
        <f t="shared" si="186"/>
        <v>1328.8934646729999</v>
      </c>
      <c r="AL537" s="325">
        <f t="shared" si="186"/>
        <v>1163.8675858730001</v>
      </c>
      <c r="AM537" s="325">
        <f>IF(AM431="kWh",SUMPRODUCT(D432:D535,AM432:AM535))</f>
        <v>6412875.5961866044</v>
      </c>
      <c r="AN537" s="325">
        <f>IF(AN431="kWh",SUMPRODUCT(D432:D535,AN432:AN535))</f>
        <v>4633261.62511981</v>
      </c>
      <c r="AO537" s="325">
        <f>IF(AO431="kW",SUMPRODUCT(U432:U535,V432:V535,AO432:AO535),SUMPRODUCT(D432:D535,AO432:AO535))</f>
        <v>18731.659630886348</v>
      </c>
      <c r="AP537" s="325">
        <f>IF(AP431="kW",SUMPRODUCT(U432:U535,V432:V535,AP432:AP535),SUMPRODUCT(D432:D535,AP432:AP535))</f>
        <v>2460.5538151243913</v>
      </c>
      <c r="AQ537" s="325">
        <f>IF(AQ431="kW",SUMPRODUCT(U432:U535,V432:V535,AQ432:AQ535),SUMPRODUCT(D432:D535,AQ432:AQ535))</f>
        <v>4963.6744313309973</v>
      </c>
      <c r="AR537" s="325">
        <f>IF(AR431="kW",SUMPRODUCT(U432:U535,V432:V535,AR432:AR535),SUMPRODUCT(D432:D535,AR432:AR535))</f>
        <v>0</v>
      </c>
      <c r="AS537" s="325">
        <f>IF(AS431="kW",SUMPRODUCT(U432:U535,V432:V535,AS432:AS535),SUMPRODUCT(D432:D535,AS432:AS535))</f>
        <v>0</v>
      </c>
      <c r="AT537" s="325">
        <f>IF(AT431="kW",SUMPRODUCT(U432:U535,V432:V535,AT432:AT535),SUMPRODUCT(D432:D535,AT432:AT535))</f>
        <v>0</v>
      </c>
      <c r="AU537" s="325">
        <f>IF(AU431="kW",SUMPRODUCT(U432:U535,V432:V535,AU432:AU535),SUMPRODUCT(D432:D535,AU432:AU535))</f>
        <v>0</v>
      </c>
      <c r="AV537" s="325">
        <f>IF(AV431="kW",SUMPRODUCT(U432:U535,V432:V535,AV432:AV535),SUMPRODUCT(D432:D535,AV432:AV535))</f>
        <v>0</v>
      </c>
      <c r="AW537" s="325">
        <f>IF(AW431="kW",SUMPRODUCT(U432:U535,V432:V535,AW432:AW535),SUMPRODUCT(D432:D535,AW432:AW535))</f>
        <v>0</v>
      </c>
      <c r="AX537" s="325">
        <f>IF(AX431="kW",SUMPRODUCT(U432:U535,V432:V535,AX432:AX535),SUMPRODUCT(D432:D535,AX432:AX535))</f>
        <v>0</v>
      </c>
      <c r="AY537" s="325">
        <f>IF(AY431="kW",SUMPRODUCT(U432:U535,V432:V535,AY432:AY535),SUMPRODUCT(D432:D535,AY432:AY535))</f>
        <v>0</v>
      </c>
      <c r="AZ537" s="325">
        <f>IF(AZ431="kW",SUMPRODUCT(U432:U535,V432:V535,AZ432:AZ535),SUMPRODUCT(D432:D535,AZ432:AZ535))</f>
        <v>0</v>
      </c>
      <c r="BA537" s="326"/>
    </row>
    <row r="538" spans="1:55" ht="15.75">
      <c r="B538" s="386" t="s">
        <v>260</v>
      </c>
      <c r="C538" s="387"/>
      <c r="D538" s="387"/>
      <c r="E538" s="387"/>
      <c r="F538" s="387"/>
      <c r="G538" s="387"/>
      <c r="H538" s="387"/>
      <c r="I538" s="387"/>
      <c r="J538" s="387"/>
      <c r="K538" s="387"/>
      <c r="L538" s="387"/>
      <c r="M538" s="387"/>
      <c r="N538" s="387"/>
      <c r="O538" s="387"/>
      <c r="P538" s="387"/>
      <c r="Q538" s="387"/>
      <c r="R538" s="387"/>
      <c r="S538" s="387"/>
      <c r="T538" s="387"/>
      <c r="U538" s="387"/>
      <c r="V538" s="387"/>
      <c r="W538" s="387"/>
      <c r="X538" s="387"/>
      <c r="Y538" s="387"/>
      <c r="Z538" s="387"/>
      <c r="AA538" s="387"/>
      <c r="AB538" s="387"/>
      <c r="AC538" s="387"/>
      <c r="AD538" s="387"/>
      <c r="AE538" s="387"/>
      <c r="AF538" s="387"/>
      <c r="AG538" s="387"/>
      <c r="AH538" s="387"/>
      <c r="AI538" s="387"/>
      <c r="AJ538" s="387"/>
      <c r="AK538" s="387"/>
      <c r="AL538" s="387"/>
      <c r="AM538" s="324">
        <f>HLOOKUP(AM430,'2. LRAMVA Threshold'!$B$42:$Q$53,6,FALSE)</f>
        <v>0</v>
      </c>
      <c r="AN538" s="324">
        <f>HLOOKUP(AN430,'2. LRAMVA Threshold'!$B$42:$Q$53,6,FALSE)</f>
        <v>0</v>
      </c>
      <c r="AO538" s="324">
        <f>HLOOKUP(AO430,'2. LRAMVA Threshold'!$B$42:$Q$53,6,FALSE)</f>
        <v>0</v>
      </c>
      <c r="AP538" s="324">
        <f>HLOOKUP(AP430,'2. LRAMVA Threshold'!$B$42:$Q$53,6,FALSE)</f>
        <v>0</v>
      </c>
      <c r="AQ538" s="324">
        <f>HLOOKUP(AQ430,'2. LRAMVA Threshold'!$B$42:$Q$53,6,FALSE)</f>
        <v>0</v>
      </c>
      <c r="AR538" s="324">
        <f>HLOOKUP(AR430,'2. LRAMVA Threshold'!$B$42:$Q$53,6,FALSE)</f>
        <v>0</v>
      </c>
      <c r="AS538" s="324">
        <f>HLOOKUP(AS430,'2. LRAMVA Threshold'!$B$42:$Q$53,6,FALSE)</f>
        <v>0</v>
      </c>
      <c r="AT538" s="324">
        <f>HLOOKUP(AT430,'2. LRAMVA Threshold'!$B$42:$Q$53,6,FALSE)</f>
        <v>0</v>
      </c>
      <c r="AU538" s="324">
        <f>HLOOKUP(AU430,'2. LRAMVA Threshold'!$B$42:$Q$53,6,FALSE)</f>
        <v>0</v>
      </c>
      <c r="AV538" s="324">
        <f>HLOOKUP(AV430,'2. LRAMVA Threshold'!$B$42:$Q$53,6,FALSE)</f>
        <v>0</v>
      </c>
      <c r="AW538" s="324">
        <f>HLOOKUP(AW430,'2. LRAMVA Threshold'!$B$42:$Q$53,6,FALSE)</f>
        <v>0</v>
      </c>
      <c r="AX538" s="324">
        <f>HLOOKUP(AX430,'2. LRAMVA Threshold'!$B$42:$Q$53,6,FALSE)</f>
        <v>0</v>
      </c>
      <c r="AY538" s="324">
        <f>HLOOKUP(AY430,'2. LRAMVA Threshold'!$B$42:$Q$53,6,FALSE)</f>
        <v>0</v>
      </c>
      <c r="AZ538" s="324">
        <f>HLOOKUP(AZ430,'2. LRAMVA Threshold'!$B$42:$Q$53,6,FALSE)</f>
        <v>0</v>
      </c>
      <c r="BA538" s="388"/>
    </row>
    <row r="539" spans="1:55" ht="15">
      <c r="B539" s="389"/>
      <c r="C539" s="390"/>
      <c r="D539" s="391"/>
      <c r="E539" s="391"/>
      <c r="F539" s="391"/>
      <c r="G539" s="391"/>
      <c r="H539" s="391"/>
      <c r="I539" s="391"/>
      <c r="J539" s="391"/>
      <c r="K539" s="391"/>
      <c r="L539" s="391"/>
      <c r="M539" s="391"/>
      <c r="N539" s="391"/>
      <c r="O539" s="391"/>
      <c r="P539" s="391"/>
      <c r="Q539" s="391"/>
      <c r="R539" s="391"/>
      <c r="S539" s="391"/>
      <c r="T539" s="391"/>
      <c r="U539" s="391"/>
      <c r="V539" s="392"/>
      <c r="W539" s="391"/>
      <c r="X539" s="391"/>
      <c r="Y539" s="391"/>
      <c r="Z539" s="393"/>
      <c r="AA539" s="393"/>
      <c r="AB539" s="393"/>
      <c r="AC539" s="393"/>
      <c r="AD539" s="391"/>
      <c r="AE539" s="391"/>
      <c r="AF539" s="391"/>
      <c r="AG539" s="391"/>
      <c r="AH539" s="391"/>
      <c r="AI539" s="391"/>
      <c r="AJ539" s="391"/>
      <c r="AK539" s="391"/>
      <c r="AL539" s="391"/>
      <c r="AM539" s="394"/>
      <c r="AN539" s="394"/>
      <c r="AO539" s="394"/>
      <c r="AP539" s="394"/>
      <c r="AQ539" s="394"/>
      <c r="AR539" s="394"/>
      <c r="AS539" s="394"/>
      <c r="AT539" s="394"/>
      <c r="AU539" s="394"/>
      <c r="AV539" s="394"/>
      <c r="AW539" s="394"/>
      <c r="AX539" s="394"/>
      <c r="AY539" s="394"/>
      <c r="AZ539" s="394"/>
      <c r="BA539" s="395"/>
    </row>
    <row r="540" spans="1:55" ht="15">
      <c r="B540" s="320" t="s">
        <v>167</v>
      </c>
      <c r="C540" s="334"/>
      <c r="D540" s="334"/>
      <c r="E540" s="371"/>
      <c r="F540" s="371"/>
      <c r="G540" s="371"/>
      <c r="H540" s="371"/>
      <c r="I540" s="371"/>
      <c r="J540" s="371"/>
      <c r="K540" s="371"/>
      <c r="L540" s="371"/>
      <c r="M540" s="371"/>
      <c r="N540" s="371"/>
      <c r="O540" s="371"/>
      <c r="P540" s="371"/>
      <c r="Q540" s="371"/>
      <c r="R540" s="371"/>
      <c r="S540" s="371"/>
      <c r="T540" s="371"/>
      <c r="U540" s="371"/>
      <c r="V540" s="287"/>
      <c r="W540" s="336"/>
      <c r="X540" s="336"/>
      <c r="Y540" s="336"/>
      <c r="Z540" s="335"/>
      <c r="AA540" s="335"/>
      <c r="AB540" s="335"/>
      <c r="AC540" s="335"/>
      <c r="AD540" s="336"/>
      <c r="AE540" s="336"/>
      <c r="AF540" s="336"/>
      <c r="AG540" s="336"/>
      <c r="AH540" s="336"/>
      <c r="AI540" s="336"/>
      <c r="AJ540" s="336"/>
      <c r="AK540" s="336"/>
      <c r="AL540" s="336"/>
      <c r="AM540" s="802">
        <f>HLOOKUP(AM$20,'3.  Distribution Rates'!$C$122:$P$133,6,FALSE)</f>
        <v>0</v>
      </c>
      <c r="AN540" s="802">
        <f>HLOOKUP(AN$20,'3.  Distribution Rates'!$C$122:$P$133,6,FALSE)</f>
        <v>0</v>
      </c>
      <c r="AO540" s="337">
        <f>HLOOKUP(AO$20,'3.  Distribution Rates'!$C$122:$P$133,6,FALSE)</f>
        <v>0</v>
      </c>
      <c r="AP540" s="337">
        <f>HLOOKUP(AP$20,'3.  Distribution Rates'!$C$122:$P$133,6,FALSE)</f>
        <v>0</v>
      </c>
      <c r="AQ540" s="337">
        <f>HLOOKUP(AQ$20,'3.  Distribution Rates'!$C$122:$P$133,6,FALSE)</f>
        <v>0</v>
      </c>
      <c r="AR540" s="337">
        <f>HLOOKUP(AR$20,'3.  Distribution Rates'!$C$122:$P$133,6,FALSE)</f>
        <v>0</v>
      </c>
      <c r="AS540" s="337">
        <f>HLOOKUP(AS$20,'3.  Distribution Rates'!$C$122:$P$133,6,FALSE)</f>
        <v>0</v>
      </c>
      <c r="AT540" s="337">
        <f>HLOOKUP(AT$20,'3.  Distribution Rates'!$C$122:$P$133,6,FALSE)</f>
        <v>0</v>
      </c>
      <c r="AU540" s="337">
        <f>HLOOKUP(AU$20,'3.  Distribution Rates'!$C$122:$P$133,6,FALSE)</f>
        <v>0</v>
      </c>
      <c r="AV540" s="337">
        <f>HLOOKUP(AV$20,'3.  Distribution Rates'!$C$122:$P$133,6,FALSE)</f>
        <v>0</v>
      </c>
      <c r="AW540" s="337">
        <f>HLOOKUP(AW$20,'3.  Distribution Rates'!$C$122:$P$133,6,FALSE)</f>
        <v>0</v>
      </c>
      <c r="AX540" s="337">
        <f>HLOOKUP(AX$20,'3.  Distribution Rates'!$C$122:$P$133,6,FALSE)</f>
        <v>0</v>
      </c>
      <c r="AY540" s="337">
        <f>HLOOKUP(AY$20,'3.  Distribution Rates'!$C$122:$P$133,6,FALSE)</f>
        <v>0</v>
      </c>
      <c r="AZ540" s="337">
        <f>HLOOKUP(AZ$20,'3.  Distribution Rates'!$C$122:$P$133,6,FALSE)</f>
        <v>0</v>
      </c>
      <c r="BA540" s="396"/>
    </row>
    <row r="541" spans="1:55" ht="15">
      <c r="B541" s="320" t="s">
        <v>159</v>
      </c>
      <c r="C541" s="341"/>
      <c r="D541" s="305"/>
      <c r="E541" s="275"/>
      <c r="F541" s="275"/>
      <c r="G541" s="275"/>
      <c r="H541" s="275"/>
      <c r="I541" s="275"/>
      <c r="J541" s="275"/>
      <c r="K541" s="275"/>
      <c r="L541" s="275"/>
      <c r="M541" s="275"/>
      <c r="N541" s="275"/>
      <c r="O541" s="275"/>
      <c r="P541" s="275"/>
      <c r="Q541" s="275"/>
      <c r="R541" s="275"/>
      <c r="S541" s="275"/>
      <c r="T541" s="275"/>
      <c r="U541" s="275"/>
      <c r="V541" s="287"/>
      <c r="W541" s="275"/>
      <c r="X541" s="275"/>
      <c r="Y541" s="275"/>
      <c r="Z541" s="305"/>
      <c r="AA541" s="305"/>
      <c r="AB541" s="305"/>
      <c r="AC541" s="305"/>
      <c r="AD541" s="275"/>
      <c r="AE541" s="275"/>
      <c r="AF541" s="275"/>
      <c r="AG541" s="275"/>
      <c r="AH541" s="275"/>
      <c r="AI541" s="275"/>
      <c r="AJ541" s="275"/>
      <c r="AK541" s="275"/>
      <c r="AL541" s="275"/>
      <c r="AM541" s="373">
        <f t="shared" ref="AM541:AZ541" si="187">AM137*AM540</f>
        <v>0</v>
      </c>
      <c r="AN541" s="373">
        <f t="shared" si="187"/>
        <v>0</v>
      </c>
      <c r="AO541" s="373">
        <f t="shared" si="187"/>
        <v>0</v>
      </c>
      <c r="AP541" s="373">
        <f t="shared" si="187"/>
        <v>0</v>
      </c>
      <c r="AQ541" s="373">
        <f t="shared" si="187"/>
        <v>0</v>
      </c>
      <c r="AR541" s="373">
        <f t="shared" si="187"/>
        <v>0</v>
      </c>
      <c r="AS541" s="373">
        <f t="shared" si="187"/>
        <v>0</v>
      </c>
      <c r="AT541" s="373">
        <f t="shared" si="187"/>
        <v>0</v>
      </c>
      <c r="AU541" s="373">
        <f t="shared" si="187"/>
        <v>0</v>
      </c>
      <c r="AV541" s="373">
        <f t="shared" si="187"/>
        <v>0</v>
      </c>
      <c r="AW541" s="373">
        <f t="shared" si="187"/>
        <v>0</v>
      </c>
      <c r="AX541" s="373">
        <f t="shared" si="187"/>
        <v>0</v>
      </c>
      <c r="AY541" s="373">
        <f t="shared" si="187"/>
        <v>0</v>
      </c>
      <c r="AZ541" s="373">
        <f t="shared" si="187"/>
        <v>0</v>
      </c>
      <c r="BA541" s="613">
        <f>SUM(AM541:AZ541)</f>
        <v>0</v>
      </c>
      <c r="BC541" s="279"/>
    </row>
    <row r="542" spans="1:55" ht="15">
      <c r="B542" s="320" t="s">
        <v>160</v>
      </c>
      <c r="C542" s="341"/>
      <c r="D542" s="305"/>
      <c r="E542" s="275"/>
      <c r="F542" s="275"/>
      <c r="G542" s="275"/>
      <c r="H542" s="275"/>
      <c r="I542" s="275"/>
      <c r="J542" s="275"/>
      <c r="K542" s="275"/>
      <c r="L542" s="275"/>
      <c r="M542" s="275"/>
      <c r="N542" s="275"/>
      <c r="O542" s="275"/>
      <c r="P542" s="275"/>
      <c r="Q542" s="275"/>
      <c r="R542" s="275"/>
      <c r="S542" s="275"/>
      <c r="T542" s="275"/>
      <c r="U542" s="275"/>
      <c r="V542" s="287"/>
      <c r="W542" s="275"/>
      <c r="X542" s="275"/>
      <c r="Y542" s="275"/>
      <c r="Z542" s="305"/>
      <c r="AA542" s="305"/>
      <c r="AB542" s="305"/>
      <c r="AC542" s="305"/>
      <c r="AD542" s="275"/>
      <c r="AE542" s="275"/>
      <c r="AF542" s="275"/>
      <c r="AG542" s="275"/>
      <c r="AH542" s="275"/>
      <c r="AI542" s="275"/>
      <c r="AJ542" s="275"/>
      <c r="AK542" s="275"/>
      <c r="AL542" s="275"/>
      <c r="AM542" s="373">
        <f t="shared" ref="AM542:AZ542" si="188">AM276*AM540</f>
        <v>0</v>
      </c>
      <c r="AN542" s="373">
        <f t="shared" si="188"/>
        <v>0</v>
      </c>
      <c r="AO542" s="373">
        <f t="shared" si="188"/>
        <v>0</v>
      </c>
      <c r="AP542" s="373">
        <f t="shared" si="188"/>
        <v>0</v>
      </c>
      <c r="AQ542" s="373">
        <f t="shared" si="188"/>
        <v>0</v>
      </c>
      <c r="AR542" s="373">
        <f t="shared" si="188"/>
        <v>0</v>
      </c>
      <c r="AS542" s="373">
        <f t="shared" si="188"/>
        <v>0</v>
      </c>
      <c r="AT542" s="373">
        <f t="shared" si="188"/>
        <v>0</v>
      </c>
      <c r="AU542" s="373">
        <f t="shared" si="188"/>
        <v>0</v>
      </c>
      <c r="AV542" s="373">
        <f t="shared" si="188"/>
        <v>0</v>
      </c>
      <c r="AW542" s="373">
        <f t="shared" si="188"/>
        <v>0</v>
      </c>
      <c r="AX542" s="373">
        <f t="shared" si="188"/>
        <v>0</v>
      </c>
      <c r="AY542" s="373">
        <f t="shared" si="188"/>
        <v>0</v>
      </c>
      <c r="AZ542" s="373">
        <f t="shared" si="188"/>
        <v>0</v>
      </c>
      <c r="BA542" s="613">
        <f>SUM(AM542:AZ542)</f>
        <v>0</v>
      </c>
    </row>
    <row r="543" spans="1:55" ht="15">
      <c r="B543" s="320" t="s">
        <v>161</v>
      </c>
      <c r="C543" s="341"/>
      <c r="D543" s="305"/>
      <c r="E543" s="275"/>
      <c r="F543" s="275"/>
      <c r="G543" s="275"/>
      <c r="H543" s="275"/>
      <c r="I543" s="275"/>
      <c r="J543" s="275"/>
      <c r="K543" s="275"/>
      <c r="L543" s="275"/>
      <c r="M543" s="275"/>
      <c r="N543" s="275"/>
      <c r="O543" s="275"/>
      <c r="P543" s="275"/>
      <c r="Q543" s="275"/>
      <c r="R543" s="275"/>
      <c r="S543" s="275"/>
      <c r="T543" s="275"/>
      <c r="U543" s="275"/>
      <c r="V543" s="287"/>
      <c r="W543" s="275"/>
      <c r="X543" s="275"/>
      <c r="Y543" s="275"/>
      <c r="Z543" s="305"/>
      <c r="AA543" s="305"/>
      <c r="AB543" s="305"/>
      <c r="AC543" s="305"/>
      <c r="AD543" s="275"/>
      <c r="AE543" s="275"/>
      <c r="AF543" s="275"/>
      <c r="AG543" s="275"/>
      <c r="AH543" s="275"/>
      <c r="AI543" s="275"/>
      <c r="AJ543" s="275"/>
      <c r="AK543" s="275"/>
      <c r="AL543" s="275"/>
      <c r="AM543" s="373">
        <f t="shared" ref="AM543:AZ543" si="189">AM412*AM540</f>
        <v>0</v>
      </c>
      <c r="AN543" s="373">
        <f t="shared" si="189"/>
        <v>0</v>
      </c>
      <c r="AO543" s="373">
        <f t="shared" si="189"/>
        <v>0</v>
      </c>
      <c r="AP543" s="373">
        <f t="shared" si="189"/>
        <v>0</v>
      </c>
      <c r="AQ543" s="373">
        <f t="shared" si="189"/>
        <v>0</v>
      </c>
      <c r="AR543" s="373">
        <f t="shared" si="189"/>
        <v>0</v>
      </c>
      <c r="AS543" s="373">
        <f t="shared" si="189"/>
        <v>0</v>
      </c>
      <c r="AT543" s="373">
        <f t="shared" si="189"/>
        <v>0</v>
      </c>
      <c r="AU543" s="373">
        <f t="shared" si="189"/>
        <v>0</v>
      </c>
      <c r="AV543" s="373">
        <f t="shared" si="189"/>
        <v>0</v>
      </c>
      <c r="AW543" s="373">
        <f t="shared" si="189"/>
        <v>0</v>
      </c>
      <c r="AX543" s="373">
        <f t="shared" si="189"/>
        <v>0</v>
      </c>
      <c r="AY543" s="373">
        <f t="shared" si="189"/>
        <v>0</v>
      </c>
      <c r="AZ543" s="373">
        <f t="shared" si="189"/>
        <v>0</v>
      </c>
      <c r="BA543" s="613">
        <f>SUM(AM543:AZ543)</f>
        <v>0</v>
      </c>
    </row>
    <row r="544" spans="1:55" ht="15">
      <c r="B544" s="320" t="s">
        <v>162</v>
      </c>
      <c r="C544" s="341"/>
      <c r="D544" s="305"/>
      <c r="E544" s="275"/>
      <c r="F544" s="275"/>
      <c r="G544" s="275"/>
      <c r="H544" s="275"/>
      <c r="I544" s="275"/>
      <c r="J544" s="275"/>
      <c r="K544" s="275"/>
      <c r="L544" s="275"/>
      <c r="M544" s="275"/>
      <c r="N544" s="275"/>
      <c r="O544" s="275"/>
      <c r="P544" s="275"/>
      <c r="Q544" s="275"/>
      <c r="R544" s="275"/>
      <c r="S544" s="275"/>
      <c r="T544" s="275"/>
      <c r="U544" s="275"/>
      <c r="V544" s="287"/>
      <c r="W544" s="275"/>
      <c r="X544" s="275"/>
      <c r="Y544" s="275"/>
      <c r="Z544" s="305"/>
      <c r="AA544" s="305"/>
      <c r="AB544" s="305"/>
      <c r="AC544" s="305"/>
      <c r="AD544" s="275"/>
      <c r="AE544" s="275"/>
      <c r="AF544" s="275"/>
      <c r="AG544" s="275"/>
      <c r="AH544" s="275"/>
      <c r="AI544" s="275"/>
      <c r="AJ544" s="275"/>
      <c r="AK544" s="275"/>
      <c r="AL544" s="275"/>
      <c r="AM544" s="373">
        <f>AM537*AM540</f>
        <v>0</v>
      </c>
      <c r="AN544" s="373">
        <f t="shared" ref="AN544:AZ544" si="190">AN537*AN540</f>
        <v>0</v>
      </c>
      <c r="AO544" s="373">
        <f t="shared" si="190"/>
        <v>0</v>
      </c>
      <c r="AP544" s="373">
        <f t="shared" si="190"/>
        <v>0</v>
      </c>
      <c r="AQ544" s="373">
        <f t="shared" si="190"/>
        <v>0</v>
      </c>
      <c r="AR544" s="373">
        <f t="shared" si="190"/>
        <v>0</v>
      </c>
      <c r="AS544" s="373">
        <f t="shared" si="190"/>
        <v>0</v>
      </c>
      <c r="AT544" s="373">
        <f t="shared" si="190"/>
        <v>0</v>
      </c>
      <c r="AU544" s="373">
        <f t="shared" si="190"/>
        <v>0</v>
      </c>
      <c r="AV544" s="373">
        <f t="shared" si="190"/>
        <v>0</v>
      </c>
      <c r="AW544" s="373">
        <f t="shared" si="190"/>
        <v>0</v>
      </c>
      <c r="AX544" s="373">
        <f t="shared" si="190"/>
        <v>0</v>
      </c>
      <c r="AY544" s="373">
        <f t="shared" si="190"/>
        <v>0</v>
      </c>
      <c r="AZ544" s="373">
        <f t="shared" si="190"/>
        <v>0</v>
      </c>
      <c r="BA544" s="613">
        <f>SUM(AM544:AZ544)</f>
        <v>0</v>
      </c>
    </row>
    <row r="545" spans="2:53" ht="15.75">
      <c r="B545" s="345" t="s">
        <v>261</v>
      </c>
      <c r="C545" s="341"/>
      <c r="D545" s="332"/>
      <c r="E545" s="330"/>
      <c r="F545" s="330"/>
      <c r="G545" s="330"/>
      <c r="H545" s="330"/>
      <c r="I545" s="330"/>
      <c r="J545" s="330"/>
      <c r="K545" s="330"/>
      <c r="L545" s="330"/>
      <c r="M545" s="330"/>
      <c r="N545" s="330"/>
      <c r="O545" s="330"/>
      <c r="P545" s="330"/>
      <c r="Q545" s="330"/>
      <c r="R545" s="330"/>
      <c r="S545" s="330"/>
      <c r="T545" s="330"/>
      <c r="U545" s="330"/>
      <c r="V545" s="296"/>
      <c r="W545" s="330"/>
      <c r="X545" s="330"/>
      <c r="Y545" s="330"/>
      <c r="Z545" s="332"/>
      <c r="AA545" s="332"/>
      <c r="AB545" s="332"/>
      <c r="AC545" s="332"/>
      <c r="AD545" s="330"/>
      <c r="AE545" s="330"/>
      <c r="AF545" s="330"/>
      <c r="AG545" s="330"/>
      <c r="AH545" s="330"/>
      <c r="AI545" s="330"/>
      <c r="AJ545" s="330"/>
      <c r="AK545" s="330"/>
      <c r="AL545" s="330"/>
      <c r="AM545" s="342">
        <f>SUM(AM541:AM544)</f>
        <v>0</v>
      </c>
      <c r="AN545" s="342">
        <f t="shared" ref="AN545:AY545" si="191">SUM(AN541:AN544)</f>
        <v>0</v>
      </c>
      <c r="AO545" s="342">
        <f t="shared" si="191"/>
        <v>0</v>
      </c>
      <c r="AP545" s="342">
        <f t="shared" si="191"/>
        <v>0</v>
      </c>
      <c r="AQ545" s="342">
        <f t="shared" si="191"/>
        <v>0</v>
      </c>
      <c r="AR545" s="342">
        <f t="shared" si="191"/>
        <v>0</v>
      </c>
      <c r="AS545" s="342">
        <f t="shared" si="191"/>
        <v>0</v>
      </c>
      <c r="AT545" s="342">
        <f t="shared" si="191"/>
        <v>0</v>
      </c>
      <c r="AU545" s="342">
        <f t="shared" si="191"/>
        <v>0</v>
      </c>
      <c r="AV545" s="342">
        <f t="shared" si="191"/>
        <v>0</v>
      </c>
      <c r="AW545" s="342">
        <f t="shared" si="191"/>
        <v>0</v>
      </c>
      <c r="AX545" s="342">
        <f t="shared" si="191"/>
        <v>0</v>
      </c>
      <c r="AY545" s="342">
        <f t="shared" si="191"/>
        <v>0</v>
      </c>
      <c r="AZ545" s="342">
        <f>SUM(AZ541:AZ544)</f>
        <v>0</v>
      </c>
      <c r="BA545" s="402">
        <f>SUM(BA541:BA544)</f>
        <v>0</v>
      </c>
    </row>
    <row r="546" spans="2:53" ht="15.75">
      <c r="B546" s="345" t="s">
        <v>262</v>
      </c>
      <c r="C546" s="341"/>
      <c r="D546" s="346"/>
      <c r="E546" s="330"/>
      <c r="F546" s="330"/>
      <c r="G546" s="330"/>
      <c r="H546" s="330"/>
      <c r="I546" s="330"/>
      <c r="J546" s="330"/>
      <c r="K546" s="330"/>
      <c r="L546" s="330"/>
      <c r="M546" s="330"/>
      <c r="N546" s="330"/>
      <c r="O546" s="330"/>
      <c r="P546" s="330"/>
      <c r="Q546" s="330"/>
      <c r="R546" s="330"/>
      <c r="S546" s="330"/>
      <c r="T546" s="330"/>
      <c r="U546" s="330"/>
      <c r="V546" s="296"/>
      <c r="W546" s="330"/>
      <c r="X546" s="330"/>
      <c r="Y546" s="330"/>
      <c r="Z546" s="332"/>
      <c r="AA546" s="332"/>
      <c r="AB546" s="332"/>
      <c r="AC546" s="332"/>
      <c r="AD546" s="330"/>
      <c r="AE546" s="330"/>
      <c r="AF546" s="330"/>
      <c r="AG546" s="330"/>
      <c r="AH546" s="330"/>
      <c r="AI546" s="330"/>
      <c r="AJ546" s="330"/>
      <c r="AK546" s="330"/>
      <c r="AL546" s="330"/>
      <c r="AM546" s="343">
        <f>AM538*AM540</f>
        <v>0</v>
      </c>
      <c r="AN546" s="343">
        <f t="shared" ref="AN546:AX546" si="192">AN538*AN540</f>
        <v>0</v>
      </c>
      <c r="AO546" s="343">
        <f>AO538*AO540</f>
        <v>0</v>
      </c>
      <c r="AP546" s="343">
        <f t="shared" si="192"/>
        <v>0</v>
      </c>
      <c r="AQ546" s="343">
        <f t="shared" si="192"/>
        <v>0</v>
      </c>
      <c r="AR546" s="343">
        <f>AR538*AR540</f>
        <v>0</v>
      </c>
      <c r="AS546" s="343">
        <f t="shared" si="192"/>
        <v>0</v>
      </c>
      <c r="AT546" s="343">
        <f t="shared" si="192"/>
        <v>0</v>
      </c>
      <c r="AU546" s="343">
        <f t="shared" si="192"/>
        <v>0</v>
      </c>
      <c r="AV546" s="343">
        <f t="shared" si="192"/>
        <v>0</v>
      </c>
      <c r="AW546" s="343">
        <f t="shared" si="192"/>
        <v>0</v>
      </c>
      <c r="AX546" s="343">
        <f t="shared" si="192"/>
        <v>0</v>
      </c>
      <c r="AY546" s="343">
        <f>AY538*AY540</f>
        <v>0</v>
      </c>
      <c r="AZ546" s="343">
        <f>AZ538*AZ540</f>
        <v>0</v>
      </c>
      <c r="BA546" s="402">
        <f>SUM(AM546:AZ546)</f>
        <v>0</v>
      </c>
    </row>
    <row r="547" spans="2:53" ht="15.75">
      <c r="B547" s="345" t="s">
        <v>264</v>
      </c>
      <c r="C547" s="341"/>
      <c r="D547" s="346"/>
      <c r="E547" s="330"/>
      <c r="F547" s="330"/>
      <c r="G547" s="330"/>
      <c r="H547" s="330"/>
      <c r="I547" s="330"/>
      <c r="J547" s="330"/>
      <c r="K547" s="330"/>
      <c r="L547" s="330"/>
      <c r="M547" s="330"/>
      <c r="N547" s="330"/>
      <c r="O547" s="330"/>
      <c r="P547" s="330"/>
      <c r="Q547" s="330"/>
      <c r="R547" s="330"/>
      <c r="S547" s="330"/>
      <c r="T547" s="330"/>
      <c r="U547" s="330"/>
      <c r="V547" s="296"/>
      <c r="W547" s="330"/>
      <c r="X547" s="330"/>
      <c r="Y547" s="330"/>
      <c r="Z547" s="346"/>
      <c r="AA547" s="346"/>
      <c r="AB547" s="346"/>
      <c r="AC547" s="346"/>
      <c r="AD547" s="330"/>
      <c r="AE547" s="330"/>
      <c r="AF547" s="330"/>
      <c r="AG547" s="330"/>
      <c r="AH547" s="330"/>
      <c r="AI547" s="330"/>
      <c r="AJ547" s="330"/>
      <c r="AK547" s="330"/>
      <c r="AL547" s="330"/>
      <c r="AM547" s="347"/>
      <c r="AN547" s="347"/>
      <c r="AO547" s="347"/>
      <c r="AP547" s="347"/>
      <c r="AQ547" s="347"/>
      <c r="AR547" s="347"/>
      <c r="AS547" s="347"/>
      <c r="AT547" s="347"/>
      <c r="AU547" s="347"/>
      <c r="AV547" s="347"/>
      <c r="AW547" s="347"/>
      <c r="AX547" s="347"/>
      <c r="AY547" s="347"/>
      <c r="AZ547" s="347"/>
      <c r="BA547" s="402">
        <f>BA545-BA546</f>
        <v>0</v>
      </c>
    </row>
    <row r="548" spans="2:53" ht="15.75">
      <c r="B548" s="345"/>
      <c r="C548" s="341"/>
      <c r="D548" s="346"/>
      <c r="E548" s="330"/>
      <c r="F548" s="330"/>
      <c r="G548" s="330"/>
      <c r="H548" s="330"/>
      <c r="I548" s="330"/>
      <c r="J548" s="330"/>
      <c r="K548" s="330"/>
      <c r="L548" s="330"/>
      <c r="M548" s="330"/>
      <c r="N548" s="330"/>
      <c r="O548" s="330"/>
      <c r="P548" s="330"/>
      <c r="Q548" s="330"/>
      <c r="R548" s="330"/>
      <c r="S548" s="330"/>
      <c r="T548" s="330"/>
      <c r="U548" s="330"/>
      <c r="V548" s="296"/>
      <c r="W548" s="330"/>
      <c r="X548" s="330"/>
      <c r="Y548" s="330"/>
      <c r="Z548" s="346"/>
      <c r="AA548" s="346"/>
      <c r="AB548" s="346"/>
      <c r="AC548" s="346"/>
      <c r="AD548" s="330"/>
      <c r="AE548" s="330"/>
      <c r="AF548" s="330"/>
      <c r="AG548" s="330"/>
      <c r="AH548" s="330"/>
      <c r="AI548" s="330"/>
      <c r="AJ548" s="330"/>
      <c r="AK548" s="330"/>
      <c r="AL548" s="330"/>
      <c r="AM548" s="347"/>
      <c r="AN548" s="347"/>
      <c r="AO548" s="347"/>
      <c r="AP548" s="347"/>
      <c r="AQ548" s="347"/>
      <c r="AR548" s="347"/>
      <c r="AS548" s="347"/>
      <c r="AT548" s="347"/>
      <c r="AU548" s="347"/>
      <c r="AV548" s="347"/>
      <c r="AW548" s="347"/>
      <c r="AX548" s="347"/>
      <c r="AY548" s="347"/>
      <c r="AZ548" s="347"/>
      <c r="BA548" s="402"/>
    </row>
    <row r="549" spans="2:53" ht="15.75">
      <c r="B549" s="345"/>
      <c r="C549" s="341"/>
      <c r="D549" s="346"/>
      <c r="E549" s="330"/>
      <c r="F549" s="330"/>
      <c r="G549" s="330"/>
      <c r="H549" s="330"/>
      <c r="I549" s="330"/>
      <c r="J549" s="330"/>
      <c r="K549" s="330"/>
      <c r="L549" s="330"/>
      <c r="M549" s="330"/>
      <c r="N549" s="330"/>
      <c r="O549" s="330"/>
      <c r="P549" s="330"/>
      <c r="Q549" s="330"/>
      <c r="R549" s="330"/>
      <c r="S549" s="330"/>
      <c r="T549" s="330"/>
      <c r="U549" s="330"/>
      <c r="V549" s="296"/>
      <c r="W549" s="330"/>
      <c r="X549" s="330"/>
      <c r="Y549" s="330"/>
      <c r="Z549" s="346"/>
      <c r="AA549" s="346"/>
      <c r="AB549" s="346"/>
      <c r="AC549" s="346"/>
      <c r="AD549" s="330"/>
      <c r="AE549" s="330"/>
      <c r="AF549" s="330"/>
      <c r="AG549" s="330"/>
      <c r="AH549" s="330"/>
      <c r="AI549" s="330"/>
      <c r="AJ549" s="330"/>
      <c r="AK549" s="330"/>
      <c r="AL549" s="330"/>
      <c r="AM549" s="347"/>
      <c r="AN549" s="347"/>
      <c r="AO549" s="347"/>
      <c r="AP549" s="347"/>
      <c r="AQ549" s="347"/>
      <c r="AR549" s="347"/>
      <c r="AS549" s="347"/>
      <c r="AT549" s="347"/>
      <c r="AU549" s="347"/>
      <c r="AV549" s="347"/>
      <c r="AW549" s="347"/>
      <c r="AX549" s="347"/>
      <c r="AY549" s="347"/>
      <c r="AZ549" s="347"/>
      <c r="BA549" s="403"/>
    </row>
    <row r="550" spans="2:53" ht="15">
      <c r="B550" s="320" t="s">
        <v>201</v>
      </c>
      <c r="C550" s="346"/>
      <c r="D550" s="346"/>
      <c r="E550" s="330"/>
      <c r="F550" s="330"/>
      <c r="G550" s="330"/>
      <c r="H550" s="330"/>
      <c r="I550" s="330"/>
      <c r="J550" s="330"/>
      <c r="K550" s="330"/>
      <c r="L550" s="330"/>
      <c r="M550" s="330"/>
      <c r="N550" s="330"/>
      <c r="O550" s="330"/>
      <c r="P550" s="330"/>
      <c r="Q550" s="330"/>
      <c r="R550" s="330"/>
      <c r="S550" s="330"/>
      <c r="T550" s="330"/>
      <c r="U550" s="330"/>
      <c r="V550" s="296"/>
      <c r="W550" s="330"/>
      <c r="X550" s="330"/>
      <c r="Y550" s="330"/>
      <c r="Z550" s="346"/>
      <c r="AA550" s="341"/>
      <c r="AB550" s="346"/>
      <c r="AC550" s="346"/>
      <c r="AD550" s="330"/>
      <c r="AE550" s="330"/>
      <c r="AF550" s="330"/>
      <c r="AG550" s="330"/>
      <c r="AH550" s="330"/>
      <c r="AI550" s="330"/>
      <c r="AJ550" s="330"/>
      <c r="AK550" s="330"/>
      <c r="AL550" s="330"/>
      <c r="AM550" s="287">
        <f>SUMPRODUCT($E$432:$E$535,AM432:AM535)</f>
        <v>5897283.9939866038</v>
      </c>
      <c r="AN550" s="287">
        <f>SUMPRODUCT($E$432:$E$535,AN432:AN535)</f>
        <v>4614829.2401198102</v>
      </c>
      <c r="AO550" s="287">
        <f>IF(AO431="kW",SUMPRODUCT($U$432:$U$535,$W$432:$W$535,AO432:AO535),SUMPRODUCT($E$432:$E$535,AO432:AO535))</f>
        <v>18731.659630886348</v>
      </c>
      <c r="AP550" s="287">
        <f t="shared" ref="AP550:AZ550" si="193">IF(AP431="kW",SUMPRODUCT($U$432:$U$535,$W$432:$W$535,AP432:AP535),SUMPRODUCT($E$432:$E$535,AP432:AP535))</f>
        <v>2460.5538151243913</v>
      </c>
      <c r="AQ550" s="287">
        <f t="shared" si="193"/>
        <v>4482.1024313309981</v>
      </c>
      <c r="AR550" s="287">
        <f t="shared" si="193"/>
        <v>0</v>
      </c>
      <c r="AS550" s="287">
        <f t="shared" si="193"/>
        <v>0</v>
      </c>
      <c r="AT550" s="287">
        <f t="shared" si="193"/>
        <v>0</v>
      </c>
      <c r="AU550" s="287">
        <f t="shared" si="193"/>
        <v>0</v>
      </c>
      <c r="AV550" s="287">
        <f t="shared" si="193"/>
        <v>0</v>
      </c>
      <c r="AW550" s="287">
        <f t="shared" si="193"/>
        <v>0</v>
      </c>
      <c r="AX550" s="287">
        <f t="shared" si="193"/>
        <v>0</v>
      </c>
      <c r="AY550" s="287">
        <f t="shared" si="193"/>
        <v>0</v>
      </c>
      <c r="AZ550" s="287">
        <f t="shared" si="193"/>
        <v>0</v>
      </c>
      <c r="BA550" s="349"/>
    </row>
    <row r="551" spans="2:53" ht="15">
      <c r="B551" s="320" t="s">
        <v>202</v>
      </c>
      <c r="C551" s="352"/>
      <c r="D551" s="275"/>
      <c r="E551" s="275"/>
      <c r="F551" s="275"/>
      <c r="G551" s="275"/>
      <c r="H551" s="275"/>
      <c r="I551" s="275"/>
      <c r="J551" s="275"/>
      <c r="K551" s="275"/>
      <c r="L551" s="275"/>
      <c r="M551" s="275"/>
      <c r="N551" s="275"/>
      <c r="O551" s="275"/>
      <c r="P551" s="275"/>
      <c r="Q551" s="275"/>
      <c r="R551" s="275"/>
      <c r="S551" s="275"/>
      <c r="T551" s="275"/>
      <c r="U551" s="275"/>
      <c r="V551" s="353"/>
      <c r="W551" s="275"/>
      <c r="X551" s="275"/>
      <c r="Y551" s="275"/>
      <c r="Z551" s="300"/>
      <c r="AA551" s="305"/>
      <c r="AB551" s="305"/>
      <c r="AC551" s="275"/>
      <c r="AD551" s="275"/>
      <c r="AE551" s="305"/>
      <c r="AF551" s="305"/>
      <c r="AG551" s="305"/>
      <c r="AH551" s="305"/>
      <c r="AI551" s="305"/>
      <c r="AJ551" s="305"/>
      <c r="AK551" s="305"/>
      <c r="AL551" s="305"/>
      <c r="AM551" s="287">
        <f>SUMPRODUCT($F$432:$F$535,AM432:AM535)</f>
        <v>5605704.1412866041</v>
      </c>
      <c r="AN551" s="287">
        <f>SUMPRODUCT($F$432:$F$535,AN432:AN535)</f>
        <v>4526254.1661198102</v>
      </c>
      <c r="AO551" s="287">
        <f>IF(AO431="kW",SUMPRODUCT($U$432:$U$535,$X$432:$X$535,AO432:AO535),SUMPRODUCT($F$432:$F$535,AO432:AO535))</f>
        <v>18731.659630886348</v>
      </c>
      <c r="AP551" s="287">
        <f t="shared" ref="AP551:AZ551" si="194">IF(AP431="kW",SUMPRODUCT($U$432:$U$535,$X$432:$X$535,AP432:AP535),SUMPRODUCT($F$432:$F$535,AP432:AP535))</f>
        <v>2460.5538151243913</v>
      </c>
      <c r="AQ551" s="287">
        <f t="shared" si="194"/>
        <v>4482.1024313309981</v>
      </c>
      <c r="AR551" s="287">
        <f t="shared" si="194"/>
        <v>0</v>
      </c>
      <c r="AS551" s="287">
        <f t="shared" si="194"/>
        <v>0</v>
      </c>
      <c r="AT551" s="287">
        <f t="shared" si="194"/>
        <v>0</v>
      </c>
      <c r="AU551" s="287">
        <f t="shared" si="194"/>
        <v>0</v>
      </c>
      <c r="AV551" s="287">
        <f t="shared" si="194"/>
        <v>0</v>
      </c>
      <c r="AW551" s="287">
        <f t="shared" si="194"/>
        <v>0</v>
      </c>
      <c r="AX551" s="287">
        <f t="shared" si="194"/>
        <v>0</v>
      </c>
      <c r="AY551" s="287">
        <f t="shared" si="194"/>
        <v>0</v>
      </c>
      <c r="AZ551" s="287">
        <f t="shared" si="194"/>
        <v>0</v>
      </c>
      <c r="BA551" s="333"/>
    </row>
    <row r="552" spans="2:53" ht="15">
      <c r="B552" s="320" t="s">
        <v>203</v>
      </c>
      <c r="C552" s="352"/>
      <c r="D552" s="275"/>
      <c r="E552" s="275"/>
      <c r="F552" s="275"/>
      <c r="G552" s="275"/>
      <c r="H552" s="275"/>
      <c r="I552" s="275"/>
      <c r="J552" s="275"/>
      <c r="K552" s="275"/>
      <c r="L552" s="275"/>
      <c r="M552" s="275"/>
      <c r="N552" s="275"/>
      <c r="O552" s="275"/>
      <c r="P552" s="275"/>
      <c r="Q552" s="275"/>
      <c r="R552" s="275"/>
      <c r="S552" s="275"/>
      <c r="T552" s="275"/>
      <c r="U552" s="275"/>
      <c r="V552" s="353"/>
      <c r="W552" s="275"/>
      <c r="X552" s="275"/>
      <c r="Y552" s="275"/>
      <c r="Z552" s="300"/>
      <c r="AA552" s="305"/>
      <c r="AB552" s="305"/>
      <c r="AC552" s="275"/>
      <c r="AD552" s="275"/>
      <c r="AE552" s="305"/>
      <c r="AF552" s="305"/>
      <c r="AG552" s="305"/>
      <c r="AH552" s="305"/>
      <c r="AI552" s="305"/>
      <c r="AJ552" s="305"/>
      <c r="AK552" s="305"/>
      <c r="AL552" s="305"/>
      <c r="AM552" s="287">
        <f>SUMPRODUCT($G$432:$G$535,AM432:AM535)</f>
        <v>5596631.0525137037</v>
      </c>
      <c r="AN552" s="287">
        <f>SUMPRODUCT($G$432:$G$535,AN432:AN535)</f>
        <v>3972304.1247814437</v>
      </c>
      <c r="AO552" s="287">
        <f>IF(AO431="kW",SUMPRODUCT($U$432:$U$535,$Y$432:$Y$535,AO432:AO535),SUMPRODUCT($G$432:$G$535,AO432:AO535))</f>
        <v>18442.557167576328</v>
      </c>
      <c r="AP552" s="287">
        <f t="shared" ref="AP552:AZ552" si="195">IF(AP431="kW",SUMPRODUCT($U$432:$U$535,$Y$432:$Y$535,AP432:AP535),SUMPRODUCT($G$432:$G$535,AP432:AP535))</f>
        <v>2415.7375043642728</v>
      </c>
      <c r="AQ552" s="287">
        <f t="shared" si="195"/>
        <v>4479.5346771542272</v>
      </c>
      <c r="AR552" s="287">
        <f t="shared" si="195"/>
        <v>0</v>
      </c>
      <c r="AS552" s="287">
        <f t="shared" si="195"/>
        <v>0</v>
      </c>
      <c r="AT552" s="287">
        <f t="shared" si="195"/>
        <v>0</v>
      </c>
      <c r="AU552" s="287">
        <f t="shared" si="195"/>
        <v>0</v>
      </c>
      <c r="AV552" s="287">
        <f t="shared" si="195"/>
        <v>0</v>
      </c>
      <c r="AW552" s="287">
        <f t="shared" si="195"/>
        <v>0</v>
      </c>
      <c r="AX552" s="287">
        <f t="shared" si="195"/>
        <v>0</v>
      </c>
      <c r="AY552" s="287">
        <f t="shared" si="195"/>
        <v>0</v>
      </c>
      <c r="AZ552" s="287">
        <f t="shared" si="195"/>
        <v>0</v>
      </c>
      <c r="BA552" s="333"/>
    </row>
    <row r="553" spans="2:53" ht="15">
      <c r="B553" s="320" t="s">
        <v>204</v>
      </c>
      <c r="C553" s="352"/>
      <c r="D553" s="275"/>
      <c r="E553" s="275"/>
      <c r="F553" s="275"/>
      <c r="G553" s="275"/>
      <c r="H553" s="275"/>
      <c r="I553" s="275"/>
      <c r="J553" s="275"/>
      <c r="K553" s="275"/>
      <c r="L553" s="275"/>
      <c r="M553" s="275"/>
      <c r="N553" s="275"/>
      <c r="O553" s="275"/>
      <c r="P553" s="275"/>
      <c r="Q553" s="275"/>
      <c r="R553" s="275"/>
      <c r="S553" s="275"/>
      <c r="T553" s="275"/>
      <c r="U553" s="275"/>
      <c r="V553" s="353"/>
      <c r="W553" s="275"/>
      <c r="X553" s="275"/>
      <c r="Y553" s="275"/>
      <c r="Z553" s="300"/>
      <c r="AA553" s="305"/>
      <c r="AB553" s="305"/>
      <c r="AC553" s="275"/>
      <c r="AD553" s="275"/>
      <c r="AE553" s="305"/>
      <c r="AF553" s="305"/>
      <c r="AG553" s="305"/>
      <c r="AH553" s="305"/>
      <c r="AI553" s="305"/>
      <c r="AJ553" s="305"/>
      <c r="AK553" s="305"/>
      <c r="AL553" s="305"/>
      <c r="AM553" s="287">
        <f>SUMPRODUCT($H$432:$H$535,AM432:AM535)</f>
        <v>5504632.6463421248</v>
      </c>
      <c r="AN553" s="287">
        <f>SUMPRODUCT($H$432:$H$535,AN432:AN535)</f>
        <v>3821652.7250829637</v>
      </c>
      <c r="AO553" s="287">
        <f>IF(AO431="kW",SUMPRODUCT($U$432:$U$535,$Z$432:$Z$535,AO432:AO535),SUMPRODUCT($H$432:$H$535,AO432:AO535))</f>
        <v>17208.736012858248</v>
      </c>
      <c r="AP553" s="287">
        <f t="shared" ref="AP553:AZ553" si="196">IF(AP431="kW",SUMPRODUCT($U$432:$U$535,$Z$432:$Z$535,AP432:AP535),SUMPRODUCT($H$432:$H$535,AP432:AP535))</f>
        <v>2415.7375043642728</v>
      </c>
      <c r="AQ553" s="287">
        <f t="shared" si="196"/>
        <v>4479.5346771542272</v>
      </c>
      <c r="AR553" s="287">
        <f t="shared" si="196"/>
        <v>0</v>
      </c>
      <c r="AS553" s="287">
        <f t="shared" si="196"/>
        <v>0</v>
      </c>
      <c r="AT553" s="287">
        <f t="shared" si="196"/>
        <v>0</v>
      </c>
      <c r="AU553" s="287">
        <f t="shared" si="196"/>
        <v>0</v>
      </c>
      <c r="AV553" s="287">
        <f t="shared" si="196"/>
        <v>0</v>
      </c>
      <c r="AW553" s="287">
        <f t="shared" si="196"/>
        <v>0</v>
      </c>
      <c r="AX553" s="287">
        <f t="shared" si="196"/>
        <v>0</v>
      </c>
      <c r="AY553" s="287">
        <f t="shared" si="196"/>
        <v>0</v>
      </c>
      <c r="AZ553" s="287">
        <f t="shared" si="196"/>
        <v>0</v>
      </c>
      <c r="BA553" s="333"/>
    </row>
    <row r="554" spans="2:53" ht="15">
      <c r="B554" s="320" t="s">
        <v>205</v>
      </c>
      <c r="C554" s="352"/>
      <c r="D554" s="275"/>
      <c r="E554" s="275"/>
      <c r="F554" s="275"/>
      <c r="G554" s="275"/>
      <c r="H554" s="275"/>
      <c r="I554" s="275"/>
      <c r="J554" s="275"/>
      <c r="K554" s="275"/>
      <c r="L554" s="275"/>
      <c r="M554" s="275"/>
      <c r="N554" s="275"/>
      <c r="O554" s="275"/>
      <c r="P554" s="275"/>
      <c r="Q554" s="275"/>
      <c r="R554" s="275"/>
      <c r="S554" s="275"/>
      <c r="T554" s="275"/>
      <c r="U554" s="275"/>
      <c r="V554" s="353"/>
      <c r="W554" s="275"/>
      <c r="X554" s="275"/>
      <c r="Y554" s="275"/>
      <c r="Z554" s="300"/>
      <c r="AA554" s="305"/>
      <c r="AB554" s="305"/>
      <c r="AC554" s="275"/>
      <c r="AD554" s="275"/>
      <c r="AE554" s="305"/>
      <c r="AF554" s="305"/>
      <c r="AG554" s="305"/>
      <c r="AH554" s="305"/>
      <c r="AI554" s="305"/>
      <c r="AJ554" s="305"/>
      <c r="AK554" s="305"/>
      <c r="AL554" s="305"/>
      <c r="AM554" s="287">
        <f>SUMPRODUCT($I$432:$I$535,AM432:AM535)</f>
        <v>5433489.8952200003</v>
      </c>
      <c r="AN554" s="287">
        <f>SUMPRODUCT($I$432:$I$535,AN432:AN535)</f>
        <v>3819798.0485701011</v>
      </c>
      <c r="AO554" s="287">
        <f>IF(AO431="kW",SUMPRODUCT($U$432:$U$535,$AA$432:$AA$535,AO432:AO535),SUMPRODUCT($I$432:$I$535,AO432:AO535))</f>
        <v>17183.097402341649</v>
      </c>
      <c r="AP554" s="287">
        <f t="shared" ref="AP554:AZ554" si="197">IF(AP431="kW",SUMPRODUCT($U$432:$U$535,$AA$432:$AA$535,AP432:AP535),SUMPRODUCT($I$432:$I$535,AP432:AP535))</f>
        <v>2411.7630382763195</v>
      </c>
      <c r="AQ554" s="287">
        <f t="shared" si="197"/>
        <v>3326.9469597958655</v>
      </c>
      <c r="AR554" s="287">
        <f t="shared" si="197"/>
        <v>0</v>
      </c>
      <c r="AS554" s="287">
        <f t="shared" si="197"/>
        <v>0</v>
      </c>
      <c r="AT554" s="287">
        <f t="shared" si="197"/>
        <v>0</v>
      </c>
      <c r="AU554" s="287">
        <f t="shared" si="197"/>
        <v>0</v>
      </c>
      <c r="AV554" s="287">
        <f t="shared" si="197"/>
        <v>0</v>
      </c>
      <c r="AW554" s="287">
        <f t="shared" si="197"/>
        <v>0</v>
      </c>
      <c r="AX554" s="287">
        <f t="shared" si="197"/>
        <v>0</v>
      </c>
      <c r="AY554" s="287">
        <f t="shared" si="197"/>
        <v>0</v>
      </c>
      <c r="AZ554" s="287">
        <f t="shared" si="197"/>
        <v>0</v>
      </c>
      <c r="BA554" s="333"/>
    </row>
    <row r="555" spans="2:53" ht="15">
      <c r="B555" s="320" t="s">
        <v>206</v>
      </c>
      <c r="C555" s="352"/>
      <c r="D555" s="275"/>
      <c r="E555" s="275"/>
      <c r="F555" s="275"/>
      <c r="G555" s="275"/>
      <c r="H555" s="275"/>
      <c r="I555" s="275"/>
      <c r="J555" s="275"/>
      <c r="K555" s="275"/>
      <c r="L555" s="275"/>
      <c r="M555" s="275"/>
      <c r="N555" s="275"/>
      <c r="O555" s="275"/>
      <c r="P555" s="275"/>
      <c r="Q555" s="275"/>
      <c r="R555" s="275"/>
      <c r="S555" s="275"/>
      <c r="T555" s="275"/>
      <c r="U555" s="275"/>
      <c r="V555" s="353"/>
      <c r="W555" s="275"/>
      <c r="X555" s="275"/>
      <c r="Y555" s="275"/>
      <c r="Z555" s="300"/>
      <c r="AA555" s="305"/>
      <c r="AB555" s="305"/>
      <c r="AC555" s="275"/>
      <c r="AD555" s="275"/>
      <c r="AE555" s="305"/>
      <c r="AF555" s="305"/>
      <c r="AG555" s="305"/>
      <c r="AH555" s="305"/>
      <c r="AI555" s="305"/>
      <c r="AJ555" s="305"/>
      <c r="AK555" s="305"/>
      <c r="AL555" s="305"/>
      <c r="AM555" s="287">
        <f>SUMPRODUCT($J$432:$J$535,AM432:AM535)</f>
        <v>5431701.7842199998</v>
      </c>
      <c r="AN555" s="287">
        <f>SUMPRODUCT($J$432:$J$535,AN432:AN535)</f>
        <v>3706506.1199325072</v>
      </c>
      <c r="AO555" s="287">
        <f>IF(AO431="kW",SUMPRODUCT($U$432:$U$535,$AB$432:$AB$535,AO432:AO535),SUMPRODUCT($J$432:$J$535,AO432:AO535))</f>
        <v>16472.271085333341</v>
      </c>
      <c r="AP555" s="287">
        <f t="shared" ref="AP555:AZ555" si="198">IF(AP431="kW",SUMPRODUCT($U$432:$U$535,$AB$432:$AB$535,AP432:AP535),SUMPRODUCT($J$432:$J$535,AP432:AP535))</f>
        <v>2301.5716107983967</v>
      </c>
      <c r="AQ555" s="287">
        <f t="shared" si="198"/>
        <v>3320.6335329797835</v>
      </c>
      <c r="AR555" s="287">
        <f t="shared" si="198"/>
        <v>0</v>
      </c>
      <c r="AS555" s="287">
        <f t="shared" si="198"/>
        <v>0</v>
      </c>
      <c r="AT555" s="287">
        <f t="shared" si="198"/>
        <v>0</v>
      </c>
      <c r="AU555" s="287">
        <f t="shared" si="198"/>
        <v>0</v>
      </c>
      <c r="AV555" s="287">
        <f t="shared" si="198"/>
        <v>0</v>
      </c>
      <c r="AW555" s="287">
        <f t="shared" si="198"/>
        <v>0</v>
      </c>
      <c r="AX555" s="287">
        <f t="shared" si="198"/>
        <v>0</v>
      </c>
      <c r="AY555" s="287">
        <f t="shared" si="198"/>
        <v>0</v>
      </c>
      <c r="AZ555" s="287">
        <f t="shared" si="198"/>
        <v>0</v>
      </c>
      <c r="BA555" s="333"/>
    </row>
    <row r="556" spans="2:53" ht="15">
      <c r="B556" s="320" t="s">
        <v>915</v>
      </c>
      <c r="C556" s="352"/>
      <c r="D556" s="275"/>
      <c r="E556" s="275"/>
      <c r="F556" s="275"/>
      <c r="G556" s="275"/>
      <c r="H556" s="275"/>
      <c r="I556" s="275"/>
      <c r="J556" s="275"/>
      <c r="K556" s="275"/>
      <c r="L556" s="275"/>
      <c r="M556" s="275"/>
      <c r="N556" s="275"/>
      <c r="O556" s="275"/>
      <c r="P556" s="275"/>
      <c r="Q556" s="275"/>
      <c r="R556" s="275"/>
      <c r="S556" s="275"/>
      <c r="T556" s="275"/>
      <c r="U556" s="275"/>
      <c r="V556" s="353"/>
      <c r="W556" s="275"/>
      <c r="X556" s="275"/>
      <c r="Y556" s="275"/>
      <c r="Z556" s="300"/>
      <c r="AA556" s="305"/>
      <c r="AB556" s="305"/>
      <c r="AC556" s="275"/>
      <c r="AD556" s="275"/>
      <c r="AE556" s="305"/>
      <c r="AF556" s="305"/>
      <c r="AG556" s="305"/>
      <c r="AH556" s="305"/>
      <c r="AI556" s="305"/>
      <c r="AJ556" s="305"/>
      <c r="AK556" s="305"/>
      <c r="AL556" s="305"/>
      <c r="AM556" s="287">
        <f>SUMPRODUCT($K$432:$K$535,AM432:AM535)</f>
        <v>5428336.7974200007</v>
      </c>
      <c r="AN556" s="287">
        <f>SUMPRODUCT($K$432:$K$535,AN432:AN535)</f>
        <v>3706506.1199325072</v>
      </c>
      <c r="AO556" s="287">
        <f>IF($AO$431="kW",SUMPRODUCT($U$432:$U$535,$AC$432:$AC$535,AO432:AO535),SUMPRODUCT($K$432:$K$535,AO432:AO535))</f>
        <v>16472.271085333341</v>
      </c>
      <c r="AP556" s="287">
        <f t="shared" ref="AP556:AZ556" si="199">IF($AO$431="kW",SUMPRODUCT($U$432:$U$535,$AC$432:$AC$535,AP432:AP535),SUMPRODUCT($K$432:$K$535,AP432:AP535))</f>
        <v>2301.5716107983967</v>
      </c>
      <c r="AQ556" s="287">
        <f t="shared" si="199"/>
        <v>3320.6335329797835</v>
      </c>
      <c r="AR556" s="287">
        <f t="shared" si="199"/>
        <v>0</v>
      </c>
      <c r="AS556" s="287">
        <f t="shared" si="199"/>
        <v>0</v>
      </c>
      <c r="AT556" s="287">
        <f t="shared" si="199"/>
        <v>0</v>
      </c>
      <c r="AU556" s="287">
        <f t="shared" si="199"/>
        <v>0</v>
      </c>
      <c r="AV556" s="287">
        <f t="shared" si="199"/>
        <v>0</v>
      </c>
      <c r="AW556" s="287">
        <f t="shared" si="199"/>
        <v>0</v>
      </c>
      <c r="AX556" s="287">
        <f t="shared" si="199"/>
        <v>0</v>
      </c>
      <c r="AY556" s="287">
        <f t="shared" si="199"/>
        <v>0</v>
      </c>
      <c r="AZ556" s="287">
        <f t="shared" si="199"/>
        <v>0</v>
      </c>
      <c r="BA556" s="333"/>
    </row>
    <row r="557" spans="2:53" ht="15">
      <c r="B557" s="320" t="s">
        <v>923</v>
      </c>
      <c r="C557" s="352"/>
      <c r="D557" s="275"/>
      <c r="E557" s="275"/>
      <c r="F557" s="275"/>
      <c r="G557" s="275"/>
      <c r="H557" s="275"/>
      <c r="I557" s="275"/>
      <c r="J557" s="275"/>
      <c r="K557" s="275"/>
      <c r="L557" s="275"/>
      <c r="M557" s="275"/>
      <c r="N557" s="275"/>
      <c r="O557" s="275"/>
      <c r="P557" s="275"/>
      <c r="Q557" s="275"/>
      <c r="R557" s="275"/>
      <c r="S557" s="275"/>
      <c r="T557" s="275"/>
      <c r="U557" s="275"/>
      <c r="V557" s="353"/>
      <c r="W557" s="275"/>
      <c r="X557" s="275"/>
      <c r="Y557" s="275"/>
      <c r="Z557" s="300"/>
      <c r="AA557" s="305"/>
      <c r="AB557" s="305"/>
      <c r="AC557" s="275"/>
      <c r="AD557" s="275"/>
      <c r="AE557" s="305"/>
      <c r="AF557" s="305"/>
      <c r="AG557" s="305"/>
      <c r="AH557" s="305"/>
      <c r="AI557" s="305"/>
      <c r="AJ557" s="305"/>
      <c r="AK557" s="305"/>
      <c r="AL557" s="305"/>
      <c r="AM557" s="287">
        <f>SUMPRODUCT($L$432:$L$535,AM432:AM535)</f>
        <v>5318376.0767200002</v>
      </c>
      <c r="AN557" s="287">
        <f>SUMPRODUCT($L$432:$L$535,AN432:AN535)</f>
        <v>3480414.9798135422</v>
      </c>
      <c r="AO557" s="287">
        <f>IF($AO$431="kW",SUMPRODUCT($U$432:$U$535,$AD$432:$AD$535,AO432:AO535),SUMPRODUCT($L$432:$L$535,AO432:AO535))</f>
        <v>14724.939730785041</v>
      </c>
      <c r="AP557" s="287">
        <f t="shared" ref="AP557:AZ557" si="200">IF($AO$431="kW",SUMPRODUCT($U$432:$U$535,$AD$432:$AD$535,AP432:AP535),SUMPRODUCT($L$432:$L$535,AP432:AP535))</f>
        <v>2046.276337650741</v>
      </c>
      <c r="AQ557" s="287">
        <f t="shared" si="200"/>
        <v>3306.0063695025492</v>
      </c>
      <c r="AR557" s="287">
        <f t="shared" si="200"/>
        <v>0</v>
      </c>
      <c r="AS557" s="287">
        <f t="shared" si="200"/>
        <v>0</v>
      </c>
      <c r="AT557" s="287">
        <f t="shared" si="200"/>
        <v>0</v>
      </c>
      <c r="AU557" s="287">
        <f t="shared" si="200"/>
        <v>0</v>
      </c>
      <c r="AV557" s="287">
        <f t="shared" si="200"/>
        <v>0</v>
      </c>
      <c r="AW557" s="287">
        <f t="shared" si="200"/>
        <v>0</v>
      </c>
      <c r="AX557" s="287">
        <f t="shared" si="200"/>
        <v>0</v>
      </c>
      <c r="AY557" s="287">
        <f t="shared" si="200"/>
        <v>0</v>
      </c>
      <c r="AZ557" s="287">
        <f t="shared" si="200"/>
        <v>0</v>
      </c>
      <c r="BA557" s="333"/>
    </row>
    <row r="558" spans="2:53" ht="15">
      <c r="B558" s="320" t="s">
        <v>924</v>
      </c>
      <c r="C558" s="352"/>
      <c r="D558" s="275"/>
      <c r="E558" s="275"/>
      <c r="F558" s="275"/>
      <c r="G558" s="275"/>
      <c r="H558" s="275"/>
      <c r="I558" s="275"/>
      <c r="J558" s="275"/>
      <c r="K558" s="275"/>
      <c r="L558" s="275"/>
      <c r="M558" s="275"/>
      <c r="N558" s="275"/>
      <c r="O558" s="275"/>
      <c r="P558" s="275"/>
      <c r="Q558" s="275"/>
      <c r="R558" s="275"/>
      <c r="S558" s="275"/>
      <c r="T558" s="275"/>
      <c r="U558" s="275"/>
      <c r="V558" s="353"/>
      <c r="W558" s="275"/>
      <c r="X558" s="275"/>
      <c r="Y558" s="275"/>
      <c r="Z558" s="300"/>
      <c r="AA558" s="305"/>
      <c r="AB558" s="305"/>
      <c r="AC558" s="275"/>
      <c r="AD558" s="275"/>
      <c r="AE558" s="305"/>
      <c r="AF558" s="305"/>
      <c r="AG558" s="305"/>
      <c r="AH558" s="305"/>
      <c r="AI558" s="305"/>
      <c r="AJ558" s="305"/>
      <c r="AK558" s="305"/>
      <c r="AL558" s="305"/>
      <c r="AM558" s="287">
        <f>SUMPRODUCT($M$432:$M$535,AM432:AM535)</f>
        <v>5021759.6250200002</v>
      </c>
      <c r="AN558" s="287">
        <f>SUMPRODUCT($M$432:$M$535,AN432:AN535)</f>
        <v>2969519.7089375639</v>
      </c>
      <c r="AO558" s="287">
        <f>IF($AO$431="kW",SUMPRODUCT($U$432:$U$535,$AE$432:$AE$535,AO432:AO535),SUMPRODUCT($M$432:$M$535,AO432:AO535))</f>
        <v>11713.534240337724</v>
      </c>
      <c r="AP558" s="287">
        <f t="shared" ref="AP558:AZ558" si="201">IF($AO$431="kW",SUMPRODUCT($U$432:$U$535,$AE$432:$AE$535,AP432:AP535),SUMPRODUCT($M$432:$M$535,AP432:AP535))</f>
        <v>1579.4519365736421</v>
      </c>
      <c r="AQ558" s="287">
        <f t="shared" si="201"/>
        <v>3279.2596274045577</v>
      </c>
      <c r="AR558" s="287">
        <f t="shared" si="201"/>
        <v>0</v>
      </c>
      <c r="AS558" s="287">
        <f t="shared" si="201"/>
        <v>0</v>
      </c>
      <c r="AT558" s="287">
        <f t="shared" si="201"/>
        <v>0</v>
      </c>
      <c r="AU558" s="287">
        <f t="shared" si="201"/>
        <v>0</v>
      </c>
      <c r="AV558" s="287">
        <f t="shared" si="201"/>
        <v>0</v>
      </c>
      <c r="AW558" s="287">
        <f t="shared" si="201"/>
        <v>0</v>
      </c>
      <c r="AX558" s="287">
        <f t="shared" si="201"/>
        <v>0</v>
      </c>
      <c r="AY558" s="287">
        <f t="shared" si="201"/>
        <v>0</v>
      </c>
      <c r="AZ558" s="287">
        <f t="shared" si="201"/>
        <v>0</v>
      </c>
      <c r="BA558" s="333"/>
    </row>
    <row r="559" spans="2:53" ht="15">
      <c r="B559" s="320" t="s">
        <v>925</v>
      </c>
      <c r="C559" s="352"/>
      <c r="D559" s="275"/>
      <c r="E559" s="275"/>
      <c r="F559" s="275"/>
      <c r="G559" s="275"/>
      <c r="H559" s="275"/>
      <c r="I559" s="275"/>
      <c r="J559" s="275"/>
      <c r="K559" s="275"/>
      <c r="L559" s="275"/>
      <c r="M559" s="275"/>
      <c r="N559" s="275"/>
      <c r="O559" s="275"/>
      <c r="P559" s="275"/>
      <c r="Q559" s="275"/>
      <c r="R559" s="275"/>
      <c r="S559" s="275"/>
      <c r="T559" s="275"/>
      <c r="U559" s="275"/>
      <c r="V559" s="353"/>
      <c r="W559" s="275"/>
      <c r="X559" s="275"/>
      <c r="Y559" s="275"/>
      <c r="Z559" s="300"/>
      <c r="AA559" s="305"/>
      <c r="AB559" s="305"/>
      <c r="AC559" s="275"/>
      <c r="AD559" s="275"/>
      <c r="AE559" s="305"/>
      <c r="AF559" s="305"/>
      <c r="AG559" s="305"/>
      <c r="AH559" s="305"/>
      <c r="AI559" s="305"/>
      <c r="AJ559" s="305"/>
      <c r="AK559" s="305"/>
      <c r="AL559" s="305"/>
      <c r="AM559" s="287">
        <f>SUMPRODUCT($N$432:$N$535,AM432:AM535)</f>
        <v>4903908.1945200004</v>
      </c>
      <c r="AN559" s="287">
        <f>SUMPRODUCT($N$432:$N$535,AN432:AN535)</f>
        <v>2380044.1346049984</v>
      </c>
      <c r="AO559" s="287">
        <f>IF($AO$431="kW",SUMPRODUCT($U$432:$U$535,$AF$432:$AF$535,AO432:AO535),SUMPRODUCT($N$432:$N$535,AO432:AO535))</f>
        <v>8582.6255691208717</v>
      </c>
      <c r="AP559" s="287">
        <f t="shared" ref="AP559:AZ559" si="202">IF($AO$431="kW",SUMPRODUCT($U$432:$U$535,$AF$432:$AF$535,AP432:AP535),SUMPRODUCT($N$432:$N$535,AP432:AP535))</f>
        <v>1094.1022983717151</v>
      </c>
      <c r="AQ559" s="287">
        <f t="shared" si="202"/>
        <v>68.583480336006915</v>
      </c>
      <c r="AR559" s="287">
        <f t="shared" si="202"/>
        <v>0</v>
      </c>
      <c r="AS559" s="287">
        <f t="shared" si="202"/>
        <v>0</v>
      </c>
      <c r="AT559" s="287">
        <f t="shared" si="202"/>
        <v>0</v>
      </c>
      <c r="AU559" s="287">
        <f t="shared" si="202"/>
        <v>0</v>
      </c>
      <c r="AV559" s="287">
        <f t="shared" si="202"/>
        <v>0</v>
      </c>
      <c r="AW559" s="287">
        <f t="shared" si="202"/>
        <v>0</v>
      </c>
      <c r="AX559" s="287">
        <f t="shared" si="202"/>
        <v>0</v>
      </c>
      <c r="AY559" s="287">
        <f t="shared" si="202"/>
        <v>0</v>
      </c>
      <c r="AZ559" s="287">
        <f t="shared" si="202"/>
        <v>0</v>
      </c>
      <c r="BA559" s="333"/>
    </row>
    <row r="560" spans="2:53" ht="15">
      <c r="B560" s="320" t="s">
        <v>926</v>
      </c>
      <c r="C560" s="352"/>
      <c r="D560" s="275"/>
      <c r="E560" s="275"/>
      <c r="F560" s="275"/>
      <c r="G560" s="275"/>
      <c r="H560" s="275"/>
      <c r="I560" s="275"/>
      <c r="J560" s="275"/>
      <c r="K560" s="275"/>
      <c r="L560" s="275"/>
      <c r="M560" s="275"/>
      <c r="N560" s="275"/>
      <c r="O560" s="275"/>
      <c r="P560" s="275"/>
      <c r="Q560" s="275"/>
      <c r="R560" s="275"/>
      <c r="S560" s="275"/>
      <c r="T560" s="275"/>
      <c r="U560" s="275"/>
      <c r="V560" s="353"/>
      <c r="W560" s="275"/>
      <c r="X560" s="275"/>
      <c r="Y560" s="275"/>
      <c r="Z560" s="300"/>
      <c r="AA560" s="305"/>
      <c r="AB560" s="305"/>
      <c r="AC560" s="275"/>
      <c r="AD560" s="275"/>
      <c r="AE560" s="305"/>
      <c r="AF560" s="305"/>
      <c r="AG560" s="305"/>
      <c r="AH560" s="305"/>
      <c r="AI560" s="305"/>
      <c r="AJ560" s="305"/>
      <c r="AK560" s="305"/>
      <c r="AL560" s="305"/>
      <c r="AM560" s="287">
        <f>SUMPRODUCT($O$432:$O$535,AM432:AM535)</f>
        <v>4510983.2104200013</v>
      </c>
      <c r="AN560" s="287">
        <f>SUMPRODUCT($O$432:$O$535,AN432:AN535)</f>
        <v>1381074.2301210463</v>
      </c>
      <c r="AO560" s="287">
        <f>IF($AO$431="kW",SUMPRODUCT($U$432:$U$535,$AG$432:$AG$535,AO432:AO535),SUMPRODUCT($O$432:$O$535,AO432:AO535))</f>
        <v>8360.1456577769295</v>
      </c>
      <c r="AP560" s="287">
        <f t="shared" ref="AP560:AZ560" si="203">IF($AO$431="kW",SUMPRODUCT($U$432:$U$535,$AG$432:$AG$535,AP432:AP535),SUMPRODUCT($O$432:$O$535,AP432:AP535))</f>
        <v>1061.4866359987175</v>
      </c>
      <c r="AQ560" s="287">
        <f t="shared" si="203"/>
        <v>60.817963302722148</v>
      </c>
      <c r="AR560" s="287">
        <f t="shared" si="203"/>
        <v>0</v>
      </c>
      <c r="AS560" s="287">
        <f t="shared" si="203"/>
        <v>0</v>
      </c>
      <c r="AT560" s="287">
        <f t="shared" si="203"/>
        <v>0</v>
      </c>
      <c r="AU560" s="287">
        <f t="shared" si="203"/>
        <v>0</v>
      </c>
      <c r="AV560" s="287">
        <f t="shared" si="203"/>
        <v>0</v>
      </c>
      <c r="AW560" s="287">
        <f t="shared" si="203"/>
        <v>0</v>
      </c>
      <c r="AX560" s="287">
        <f t="shared" si="203"/>
        <v>0</v>
      </c>
      <c r="AY560" s="287">
        <f t="shared" si="203"/>
        <v>0</v>
      </c>
      <c r="AZ560" s="287">
        <f t="shared" si="203"/>
        <v>0</v>
      </c>
      <c r="BA560" s="333"/>
    </row>
    <row r="561" spans="2:53" ht="15">
      <c r="B561" s="320" t="s">
        <v>927</v>
      </c>
      <c r="C561" s="352"/>
      <c r="D561" s="275"/>
      <c r="E561" s="275"/>
      <c r="F561" s="275"/>
      <c r="G561" s="275"/>
      <c r="H561" s="275"/>
      <c r="I561" s="275"/>
      <c r="J561" s="275"/>
      <c r="K561" s="275"/>
      <c r="L561" s="275"/>
      <c r="M561" s="275"/>
      <c r="N561" s="275"/>
      <c r="O561" s="275"/>
      <c r="P561" s="275"/>
      <c r="Q561" s="275"/>
      <c r="R561" s="275"/>
      <c r="S561" s="275"/>
      <c r="T561" s="275"/>
      <c r="U561" s="275"/>
      <c r="V561" s="353"/>
      <c r="W561" s="275"/>
      <c r="X561" s="275"/>
      <c r="Y561" s="275"/>
      <c r="Z561" s="300"/>
      <c r="AA561" s="305"/>
      <c r="AB561" s="305"/>
      <c r="AC561" s="275"/>
      <c r="AD561" s="275"/>
      <c r="AE561" s="305"/>
      <c r="AF561" s="305"/>
      <c r="AG561" s="305"/>
      <c r="AH561" s="305"/>
      <c r="AI561" s="305"/>
      <c r="AJ561" s="305"/>
      <c r="AK561" s="305"/>
      <c r="AL561" s="305"/>
      <c r="AM561" s="287">
        <f>SUMPRODUCT($P$432:$P$535,AM432:AM535)</f>
        <v>4499819.6450200006</v>
      </c>
      <c r="AN561" s="287">
        <f>SUMPRODUCT($P$432:$P$535,AN432:AN535)</f>
        <v>380568.13319676882</v>
      </c>
      <c r="AO561" s="287">
        <f>IF($AO$431="kW",SUMPRODUCT($U$432:$U$535,$AH$432:$AH$535,AO432:AO535),SUMPRODUCT($P$432:$P$535,AO432:AO535))</f>
        <v>3443.5054446420172</v>
      </c>
      <c r="AP561" s="287">
        <f t="shared" ref="AP561:AZ561" si="204">IF($AO$431="kW",SUMPRODUCT($U$432:$U$535,$AH$432:$AH$535,AP432:AP535),SUMPRODUCT($P$432:$P$535,AP432:AP535))</f>
        <v>299.31507521453619</v>
      </c>
      <c r="AQ561" s="287">
        <f t="shared" si="204"/>
        <v>17.149281623524061</v>
      </c>
      <c r="AR561" s="287">
        <f t="shared" si="204"/>
        <v>0</v>
      </c>
      <c r="AS561" s="287">
        <f t="shared" si="204"/>
        <v>0</v>
      </c>
      <c r="AT561" s="287">
        <f t="shared" si="204"/>
        <v>0</v>
      </c>
      <c r="AU561" s="287">
        <f t="shared" si="204"/>
        <v>0</v>
      </c>
      <c r="AV561" s="287">
        <f t="shared" si="204"/>
        <v>0</v>
      </c>
      <c r="AW561" s="287">
        <f t="shared" si="204"/>
        <v>0</v>
      </c>
      <c r="AX561" s="287">
        <f t="shared" si="204"/>
        <v>0</v>
      </c>
      <c r="AY561" s="287">
        <f t="shared" si="204"/>
        <v>0</v>
      </c>
      <c r="AZ561" s="287">
        <f t="shared" si="204"/>
        <v>0</v>
      </c>
      <c r="BA561" s="333"/>
    </row>
    <row r="562" spans="2:53" ht="15">
      <c r="B562" s="376" t="s">
        <v>922</v>
      </c>
      <c r="C562" s="355"/>
      <c r="D562" s="379"/>
      <c r="E562" s="379"/>
      <c r="F562" s="379"/>
      <c r="G562" s="379"/>
      <c r="H562" s="379"/>
      <c r="I562" s="379"/>
      <c r="J562" s="379"/>
      <c r="K562" s="379"/>
      <c r="L562" s="379"/>
      <c r="M562" s="379"/>
      <c r="N562" s="379"/>
      <c r="O562" s="379"/>
      <c r="P562" s="379"/>
      <c r="Q562" s="379"/>
      <c r="R562" s="379"/>
      <c r="S562" s="379"/>
      <c r="T562" s="379"/>
      <c r="U562" s="379"/>
      <c r="V562" s="378"/>
      <c r="W562" s="379"/>
      <c r="X562" s="379"/>
      <c r="Y562" s="379"/>
      <c r="Z562" s="360"/>
      <c r="AA562" s="380"/>
      <c r="AB562" s="380"/>
      <c r="AC562" s="379"/>
      <c r="AD562" s="379"/>
      <c r="AE562" s="380"/>
      <c r="AF562" s="380"/>
      <c r="AG562" s="380"/>
      <c r="AH562" s="380"/>
      <c r="AI562" s="380"/>
      <c r="AJ562" s="380"/>
      <c r="AK562" s="380"/>
      <c r="AL562" s="380"/>
      <c r="AM562" s="322">
        <f>SUMPRODUCT($Q$432:$Q$535,AM432:AM535)</f>
        <v>4455542.3052199995</v>
      </c>
      <c r="AN562" s="322">
        <f>SUMPRODUCT($Q$432:$Q$535,AN432:AN535)</f>
        <v>379556.2963429736</v>
      </c>
      <c r="AO562" s="322">
        <f>IF($AO$431="kW",SUMPRODUCT($U$432:$U$535,$AI$432:$AI$535,AO432:AO535),SUMPRODUCT($Q$432:$Q$535,AO432:AO535))</f>
        <v>3429.5180548952158</v>
      </c>
      <c r="AP562" s="322">
        <f t="shared" ref="AP562:AZ562" si="205">IF($AO$431="kW",SUMPRODUCT($U$432:$U$535,$AI$432:$AI$535,AP432:AP535),SUMPRODUCT($Q$432:$Q$535,AP432:AP535))</f>
        <v>297.1467671398197</v>
      </c>
      <c r="AQ562" s="322">
        <f t="shared" si="205"/>
        <v>17.025048235702815</v>
      </c>
      <c r="AR562" s="322">
        <f t="shared" si="205"/>
        <v>0</v>
      </c>
      <c r="AS562" s="322">
        <f t="shared" si="205"/>
        <v>0</v>
      </c>
      <c r="AT562" s="322">
        <f t="shared" si="205"/>
        <v>0</v>
      </c>
      <c r="AU562" s="322">
        <f t="shared" si="205"/>
        <v>0</v>
      </c>
      <c r="AV562" s="322">
        <f t="shared" si="205"/>
        <v>0</v>
      </c>
      <c r="AW562" s="322">
        <f t="shared" si="205"/>
        <v>0</v>
      </c>
      <c r="AX562" s="322">
        <f t="shared" si="205"/>
        <v>0</v>
      </c>
      <c r="AY562" s="322">
        <f t="shared" si="205"/>
        <v>0</v>
      </c>
      <c r="AZ562" s="322">
        <f t="shared" si="205"/>
        <v>0</v>
      </c>
      <c r="BA562" s="381"/>
    </row>
    <row r="563" spans="2:53" ht="22.5" customHeight="1">
      <c r="B563" s="363" t="s">
        <v>589</v>
      </c>
      <c r="C563" s="382"/>
      <c r="D563" s="383"/>
      <c r="E563" s="383"/>
      <c r="F563" s="383"/>
      <c r="G563" s="383"/>
      <c r="H563" s="383"/>
      <c r="I563" s="383"/>
      <c r="J563" s="383"/>
      <c r="K563" s="383"/>
      <c r="L563" s="383"/>
      <c r="M563" s="383"/>
      <c r="N563" s="383"/>
      <c r="O563" s="383"/>
      <c r="P563" s="383"/>
      <c r="Q563" s="383"/>
      <c r="R563" s="383"/>
      <c r="S563" s="383"/>
      <c r="T563" s="383"/>
      <c r="U563" s="383"/>
      <c r="V563" s="383"/>
      <c r="W563" s="383"/>
      <c r="X563" s="383"/>
      <c r="Y563" s="383"/>
      <c r="Z563" s="366"/>
      <c r="AA563" s="367"/>
      <c r="AB563" s="383"/>
      <c r="AC563" s="383"/>
      <c r="AD563" s="383"/>
      <c r="AE563" s="383"/>
      <c r="AF563" s="383"/>
      <c r="AG563" s="383"/>
      <c r="AH563" s="383"/>
      <c r="AI563" s="383"/>
      <c r="AJ563" s="383"/>
      <c r="AK563" s="383"/>
      <c r="AL563" s="383"/>
      <c r="AM563" s="404"/>
      <c r="AN563" s="404"/>
      <c r="AO563" s="404"/>
      <c r="AP563" s="404"/>
      <c r="AQ563" s="404"/>
      <c r="AR563" s="404"/>
      <c r="AS563" s="404"/>
      <c r="AT563" s="404"/>
      <c r="AU563" s="404"/>
      <c r="AV563" s="404"/>
      <c r="AW563" s="404"/>
      <c r="AX563" s="404"/>
      <c r="AY563" s="404"/>
      <c r="AZ563" s="404"/>
      <c r="BA563" s="384"/>
    </row>
    <row r="565" spans="2:53" ht="15">
      <c r="B565" s="582" t="s">
        <v>523</v>
      </c>
    </row>
  </sheetData>
  <sheetProtection formatCells="0" formatColumns="0" formatRows="0" insertColumns="0" insertRows="0" insertHyperlinks="0" deleteColumns="0" deleteRows="0" sort="0" autoFilter="0" pivotTables="0"/>
  <mergeCells count="33">
    <mergeCell ref="B19:B20"/>
    <mergeCell ref="C19:C20"/>
    <mergeCell ref="B157:B158"/>
    <mergeCell ref="C157:C158"/>
    <mergeCell ref="B3:B4"/>
    <mergeCell ref="B7:B8"/>
    <mergeCell ref="B13:B14"/>
    <mergeCell ref="C5:D5"/>
    <mergeCell ref="C7:AL7"/>
    <mergeCell ref="C8:AL8"/>
    <mergeCell ref="C9:AL9"/>
    <mergeCell ref="C10:AL10"/>
    <mergeCell ref="C11:AL11"/>
    <mergeCell ref="AM19:BA19"/>
    <mergeCell ref="AM157:BA157"/>
    <mergeCell ref="U19:U20"/>
    <mergeCell ref="U157:U158"/>
    <mergeCell ref="E19:T19"/>
    <mergeCell ref="W19:AL19"/>
    <mergeCell ref="E157:T157"/>
    <mergeCell ref="W157:AL157"/>
    <mergeCell ref="AM293:BA293"/>
    <mergeCell ref="AM429:BA429"/>
    <mergeCell ref="B293:B294"/>
    <mergeCell ref="C293:C294"/>
    <mergeCell ref="U293:U294"/>
    <mergeCell ref="B429:B430"/>
    <mergeCell ref="C429:C430"/>
    <mergeCell ref="U429:U430"/>
    <mergeCell ref="E293:T293"/>
    <mergeCell ref="E429:T429"/>
    <mergeCell ref="W293:AL293"/>
    <mergeCell ref="W429:AL429"/>
  </mergeCells>
  <phoneticPr fontId="246" type="noConversion"/>
  <hyperlinks>
    <hyperlink ref="D428" location="'4.  2011-2014 LRAM'!A1" display="Return to Top" xr:uid="{00000000-0004-0000-0900-000000000000}"/>
    <hyperlink ref="C13" location="Table_4_a.__2011_Lost_Revenues_Work_Form" display="Table 4-a.  2011 Lost Revenues" xr:uid="{00000000-0004-0000-0900-000001000000}"/>
    <hyperlink ref="C14" location="Table_4_b.__2012_Lost_Revenues_Work_Form" display="Table 4-b.  2012 Lost Revenues" xr:uid="{00000000-0004-0000-0900-000002000000}"/>
    <hyperlink ref="C15" location="Table_4_c.__2013_Lost_Revenues_Work_Form" display="Table 4-c.  2013 Lost Revenues" xr:uid="{00000000-0004-0000-0900-000003000000}"/>
    <hyperlink ref="C16" location="Table_4_d.__2014_Lost_Revenues_Work_Form" display="Table 4-d.  2014 Lost Revenues " xr:uid="{00000000-0004-0000-0900-000004000000}"/>
    <hyperlink ref="D156" location="'4.  2011-2014 LRAM'!A1" display="Return to top" xr:uid="{00000000-0004-0000-0900-000005000000}"/>
    <hyperlink ref="D292" location="'4.  2011-2014 LRAM'!A1" display="Return to top" xr:uid="{00000000-0004-0000-0900-000006000000}"/>
    <hyperlink ref="B565" location="'4.  2011-2014 LRAM'!A1" display="Return to top" xr:uid="{00000000-0004-0000-0900-000007000000}"/>
  </hyperlinks>
  <pageMargins left="0.23622047244094491" right="0.23622047244094491" top="0.47244094488188981" bottom="0.47244094488188981" header="0.15748031496062992" footer="0.15748031496062992"/>
  <pageSetup paperSize="17" scale="19" fitToHeight="0" orientation="landscape" cellComments="asDisplayed" r:id="rId1"/>
  <headerFooter>
    <oddHeader>&amp;L&amp;G</oddHeader>
    <oddFooter>&amp;R&amp;P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30</vt:i4>
      </vt:variant>
    </vt:vector>
  </HeadingPairs>
  <TitlesOfParts>
    <vt:vector size="44" baseType="lpstr">
      <vt:lpstr>Contents</vt:lpstr>
      <vt:lpstr>Instructions</vt:lpstr>
      <vt:lpstr>LRAMVA Checklist Schematic</vt:lpstr>
      <vt:lpstr>DropDownList</vt:lpstr>
      <vt:lpstr>1.  LRAMVA Summary</vt:lpstr>
      <vt:lpstr>1-a.  Summary of Changes</vt:lpstr>
      <vt:lpstr>2. LRAMVA Threshold</vt:lpstr>
      <vt:lpstr>3.  Distribution Rates</vt:lpstr>
      <vt:lpstr>4.  2011-2014 LRAM</vt:lpstr>
      <vt:lpstr>5.  2015-2027 LRAM</vt:lpstr>
      <vt:lpstr>Alectra Persistence Savings %</vt:lpstr>
      <vt:lpstr>7.  Persistence Report</vt:lpstr>
      <vt:lpstr>6.  Carrying Charges</vt:lpstr>
      <vt:lpstr>8.  Streetlighting</vt:lpstr>
      <vt:lpstr>'1.  LRAMVA Summary'!Print_Area</vt:lpstr>
      <vt:lpstr>'2. LRAMVA Threshold'!Print_Area</vt:lpstr>
      <vt:lpstr>'3.  Distribution Rates'!Print_Area</vt:lpstr>
      <vt:lpstr>'4.  2011-2014 LRAM'!Print_Area</vt:lpstr>
      <vt:lpstr>'5.  2015-2027 LRAM'!Print_Area</vt:lpstr>
      <vt:lpstr>'6.  Carrying Charges'!Print_Area</vt:lpstr>
      <vt:lpstr>'7.  Persistence Report'!Print_Area</vt:lpstr>
      <vt:lpstr>Contents!Print_Area</vt:lpstr>
      <vt:lpstr>'LRAMVA Checklist Schematic'!Print_Area</vt:lpstr>
      <vt:lpstr>'4.  2011-2014 LRAM'!Print_Titles</vt:lpstr>
      <vt:lpstr>Table_1_b.__Annual_LRAMVA_Breakdown_by_Year_and_Rate_Class</vt:lpstr>
      <vt:lpstr>Table_3.__Inputs_for_Distribution_Rates_and_Adjustments_by_Rate_Class</vt:lpstr>
      <vt:lpstr>Table_3_a.__Distribution_Rates_by_Rate_Class</vt:lpstr>
      <vt:lpstr>Table_4_a.__2011_Lost_Revenues_Work_Form</vt:lpstr>
      <vt:lpstr>Table_4_b.__2012_Lost_Revenues_Work_Form</vt:lpstr>
      <vt:lpstr>Table_4_c.__2013_Lost_Revenues_Work_Form</vt:lpstr>
      <vt:lpstr>Table_4_d.__2014_Lost_Revenues_Work_Form</vt:lpstr>
      <vt:lpstr>Table_5_a.__2015_Lost_Revenues_Work_Form</vt:lpstr>
      <vt:lpstr>Table_5_b.__2016_Lost_Revenues_Work_Form</vt:lpstr>
      <vt:lpstr>Table_5_c.__2017_Lost_Revenues_Work_Form</vt:lpstr>
      <vt:lpstr>Table_5_d.__2018_Lost_Revenues_Work_Form</vt:lpstr>
      <vt:lpstr>Table_5_e.__2019_Lost_Revenues_Work_Form</vt:lpstr>
      <vt:lpstr>Table_5_f.__2020_Lost_Revenues_Work_Form</vt:lpstr>
      <vt:lpstr>Table_5_g.__2021_Lost_Revenues_Work_Form</vt:lpstr>
      <vt:lpstr>Table_5_h.__2022_Lost_Revenues_Work_Form</vt:lpstr>
      <vt:lpstr>Table_5_i.__2023_Lost_Revenues_Work_Form</vt:lpstr>
      <vt:lpstr>Table_5_j.__2024_Lost_Revenues_Work_Form</vt:lpstr>
      <vt:lpstr>Table_5_k.__2025_Lost_Revenues_Work_Form</vt:lpstr>
      <vt:lpstr>Table_5_l.__2026_Lost_Revenues_Work_Form</vt:lpstr>
      <vt:lpstr>Table_5_m.__2027_Lost_Revenues_Work_Form</vt:lpstr>
    </vt:vector>
  </TitlesOfParts>
  <Company>OPA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OEB Staff</dc:creator>
  <cp:lastModifiedBy>Angela Yan</cp:lastModifiedBy>
  <cp:lastPrinted>2017-05-24T00:43:43Z</cp:lastPrinted>
  <dcterms:created xsi:type="dcterms:W3CDTF">2012-03-05T18:56:04Z</dcterms:created>
  <dcterms:modified xsi:type="dcterms:W3CDTF">2022-07-25T14:37:31Z</dcterms:modified>
</cp:coreProperties>
</file>