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Regulatory Affairs\OEB\Jan 1, 2023 Rate Application EB-2022-0067\Application\Submission\"/>
    </mc:Choice>
  </mc:AlternateContent>
  <bookViews>
    <workbookView xWindow="0" yWindow="0" windowWidth="19200" windowHeight="7050"/>
  </bookViews>
  <sheets>
    <sheet name="Post-Correction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G33" i="3" l="1"/>
  <c r="AW35" i="3"/>
  <c r="AW33" i="3"/>
  <c r="S33" i="3"/>
  <c r="BF61" i="3" l="1"/>
  <c r="BF52" i="3"/>
  <c r="BE60" i="3"/>
  <c r="BF60" i="3" s="1"/>
  <c r="BF56" i="3"/>
  <c r="BF57" i="3"/>
  <c r="BF58" i="3"/>
  <c r="BF59" i="3"/>
  <c r="BF55" i="3"/>
  <c r="BE61" i="3"/>
  <c r="BE52" i="3"/>
  <c r="BS36" i="3" l="1"/>
  <c r="BH36" i="3"/>
  <c r="BC36" i="3"/>
  <c r="AJ36" i="3"/>
  <c r="AE36" i="3"/>
  <c r="T36" i="3"/>
  <c r="P36" i="3"/>
  <c r="O36" i="3"/>
  <c r="BL35" i="3"/>
  <c r="BL36" i="3" s="1"/>
  <c r="BB35" i="3"/>
  <c r="BB36" i="3" s="1"/>
  <c r="AR35" i="3"/>
  <c r="L35" i="3"/>
  <c r="R35" i="3" s="1"/>
  <c r="H35" i="3"/>
  <c r="C35" i="3"/>
  <c r="BQ34" i="3"/>
  <c r="BM34" i="3"/>
  <c r="BI34" i="3"/>
  <c r="BH34" i="3"/>
  <c r="AW34" i="3"/>
  <c r="AS34" i="3"/>
  <c r="AO34" i="3"/>
  <c r="AC34" i="3"/>
  <c r="Y34" i="3"/>
  <c r="U34" i="3"/>
  <c r="I34" i="3"/>
  <c r="E34" i="3"/>
  <c r="BL33" i="3"/>
  <c r="AR33" i="3"/>
  <c r="AH33" i="3"/>
  <c r="AH34" i="3" s="1"/>
  <c r="L33" i="3"/>
  <c r="R33" i="3" s="1"/>
  <c r="C33" i="3"/>
  <c r="BS30" i="3"/>
  <c r="BR30" i="3"/>
  <c r="BR36" i="3" s="1"/>
  <c r="BQ30" i="3"/>
  <c r="BQ36" i="3" s="1"/>
  <c r="BN30" i="3"/>
  <c r="BN36" i="3" s="1"/>
  <c r="BM30" i="3"/>
  <c r="BM36" i="3" s="1"/>
  <c r="BL30" i="3"/>
  <c r="BI30" i="3"/>
  <c r="BI36" i="3" s="1"/>
  <c r="BH30" i="3"/>
  <c r="BG30" i="3"/>
  <c r="BG36" i="3" s="1"/>
  <c r="BD30" i="3"/>
  <c r="BD36" i="3" s="1"/>
  <c r="BC30" i="3"/>
  <c r="AX30" i="3"/>
  <c r="AX36" i="3" s="1"/>
  <c r="AW30" i="3"/>
  <c r="AW36" i="3" s="1"/>
  <c r="AT30" i="3"/>
  <c r="AT36" i="3" s="1"/>
  <c r="AS30" i="3"/>
  <c r="AS36" i="3" s="1"/>
  <c r="AO30" i="3"/>
  <c r="AO36" i="3" s="1"/>
  <c r="AN30" i="3"/>
  <c r="AN36" i="3" s="1"/>
  <c r="AJ30" i="3"/>
  <c r="AI30" i="3"/>
  <c r="AI36" i="3" s="1"/>
  <c r="AH30" i="3"/>
  <c r="AH36" i="3" s="1"/>
  <c r="AE30" i="3"/>
  <c r="AD30" i="3"/>
  <c r="AD36" i="3" s="1"/>
  <c r="AC30" i="3"/>
  <c r="AC36" i="3" s="1"/>
  <c r="Z30" i="3"/>
  <c r="Z36" i="3" s="1"/>
  <c r="Y30" i="3"/>
  <c r="Y36" i="3" s="1"/>
  <c r="X30" i="3"/>
  <c r="X36" i="3" s="1"/>
  <c r="U30" i="3"/>
  <c r="U36" i="3" s="1"/>
  <c r="T30" i="3"/>
  <c r="S30" i="3"/>
  <c r="S36" i="3" s="1"/>
  <c r="P30" i="3"/>
  <c r="O30" i="3"/>
  <c r="N30" i="3"/>
  <c r="N36" i="3" s="1"/>
  <c r="K30" i="3"/>
  <c r="K36" i="3" s="1"/>
  <c r="J30" i="3"/>
  <c r="J36" i="3" s="1"/>
  <c r="I30" i="3"/>
  <c r="I36" i="3" s="1"/>
  <c r="H30" i="3"/>
  <c r="H36" i="3" s="1"/>
  <c r="F30" i="3"/>
  <c r="F36" i="3" s="1"/>
  <c r="E30" i="3"/>
  <c r="E36" i="3" s="1"/>
  <c r="BX29" i="3"/>
  <c r="BW29" i="3"/>
  <c r="BV29" i="3"/>
  <c r="AB29" i="3"/>
  <c r="AF29" i="3" s="1"/>
  <c r="AL29" i="3" s="1"/>
  <c r="AP29" i="3" s="1"/>
  <c r="AV29" i="3" s="1"/>
  <c r="AZ29" i="3" s="1"/>
  <c r="BF29" i="3" s="1"/>
  <c r="BJ29" i="3" s="1"/>
  <c r="BP29" i="3" s="1"/>
  <c r="BT29" i="3" s="1"/>
  <c r="R29" i="3"/>
  <c r="V29" i="3" s="1"/>
  <c r="L29" i="3"/>
  <c r="G29" i="3"/>
  <c r="M29" i="3" s="1"/>
  <c r="Q29" i="3" s="1"/>
  <c r="W29" i="3" s="1"/>
  <c r="AA29" i="3" s="1"/>
  <c r="AG29" i="3" s="1"/>
  <c r="AK29" i="3" s="1"/>
  <c r="AQ29" i="3" s="1"/>
  <c r="AU29" i="3" s="1"/>
  <c r="BA29" i="3" s="1"/>
  <c r="BE29" i="3" s="1"/>
  <c r="BK29" i="3" s="1"/>
  <c r="BO29" i="3" s="1"/>
  <c r="BX28" i="3"/>
  <c r="BW28" i="3"/>
  <c r="BV28" i="3"/>
  <c r="BY28" i="3" s="1"/>
  <c r="M28" i="3"/>
  <c r="Q28" i="3" s="1"/>
  <c r="W28" i="3" s="1"/>
  <c r="AA28" i="3" s="1"/>
  <c r="AG28" i="3" s="1"/>
  <c r="AK28" i="3" s="1"/>
  <c r="AQ28" i="3" s="1"/>
  <c r="AU28" i="3" s="1"/>
  <c r="BA28" i="3" s="1"/>
  <c r="BE28" i="3" s="1"/>
  <c r="BK28" i="3" s="1"/>
  <c r="BO28" i="3" s="1"/>
  <c r="L28" i="3"/>
  <c r="R28" i="3" s="1"/>
  <c r="V28" i="3" s="1"/>
  <c r="AB28" i="3" s="1"/>
  <c r="AF28" i="3" s="1"/>
  <c r="AL28" i="3" s="1"/>
  <c r="AP28" i="3" s="1"/>
  <c r="AV28" i="3" s="1"/>
  <c r="AZ28" i="3" s="1"/>
  <c r="BF28" i="3" s="1"/>
  <c r="BJ28" i="3" s="1"/>
  <c r="BP28" i="3" s="1"/>
  <c r="BT28" i="3" s="1"/>
  <c r="G28" i="3"/>
  <c r="BX27" i="3"/>
  <c r="BW27" i="3"/>
  <c r="BB27" i="3"/>
  <c r="BB30" i="3" s="1"/>
  <c r="L27" i="3"/>
  <c r="R27" i="3" s="1"/>
  <c r="V27" i="3" s="1"/>
  <c r="AB27" i="3" s="1"/>
  <c r="AF27" i="3" s="1"/>
  <c r="AL27" i="3" s="1"/>
  <c r="AP27" i="3" s="1"/>
  <c r="AV27" i="3" s="1"/>
  <c r="AZ27" i="3" s="1"/>
  <c r="BF27" i="3" s="1"/>
  <c r="BJ27" i="3" s="1"/>
  <c r="BP27" i="3" s="1"/>
  <c r="BT27" i="3" s="1"/>
  <c r="G27" i="3"/>
  <c r="M27" i="3" s="1"/>
  <c r="Q27" i="3" s="1"/>
  <c r="W27" i="3" s="1"/>
  <c r="AA27" i="3" s="1"/>
  <c r="AG27" i="3" s="1"/>
  <c r="AK27" i="3" s="1"/>
  <c r="AQ27" i="3" s="1"/>
  <c r="AU27" i="3" s="1"/>
  <c r="BA27" i="3" s="1"/>
  <c r="BE27" i="3" s="1"/>
  <c r="BK27" i="3" s="1"/>
  <c r="BO27" i="3" s="1"/>
  <c r="BX26" i="3"/>
  <c r="BW26" i="3"/>
  <c r="AY26" i="3"/>
  <c r="AY30" i="3" s="1"/>
  <c r="AY36" i="3" s="1"/>
  <c r="AU26" i="3"/>
  <c r="BA26" i="3" s="1"/>
  <c r="BE26" i="3" s="1"/>
  <c r="BK26" i="3" s="1"/>
  <c r="BO26" i="3" s="1"/>
  <c r="AR26" i="3"/>
  <c r="AR30" i="3" s="1"/>
  <c r="AR36" i="3" s="1"/>
  <c r="L26" i="3"/>
  <c r="R26" i="3" s="1"/>
  <c r="V26" i="3" s="1"/>
  <c r="AB26" i="3" s="1"/>
  <c r="AF26" i="3" s="1"/>
  <c r="AL26" i="3" s="1"/>
  <c r="AP26" i="3" s="1"/>
  <c r="AV26" i="3" s="1"/>
  <c r="AZ26" i="3" s="1"/>
  <c r="BF26" i="3" s="1"/>
  <c r="BJ26" i="3" s="1"/>
  <c r="BP26" i="3" s="1"/>
  <c r="BT26" i="3" s="1"/>
  <c r="G26" i="3"/>
  <c r="M26" i="3" s="1"/>
  <c r="Q26" i="3" s="1"/>
  <c r="W26" i="3" s="1"/>
  <c r="AA26" i="3" s="1"/>
  <c r="AG26" i="3" s="1"/>
  <c r="AK26" i="3" s="1"/>
  <c r="AQ26" i="3" s="1"/>
  <c r="BX25" i="3"/>
  <c r="BW25" i="3"/>
  <c r="BV25" i="3"/>
  <c r="AM25" i="3"/>
  <c r="AA25" i="3"/>
  <c r="AG25" i="3" s="1"/>
  <c r="AK25" i="3" s="1"/>
  <c r="AQ25" i="3" s="1"/>
  <c r="AU25" i="3" s="1"/>
  <c r="BA25" i="3" s="1"/>
  <c r="BE25" i="3" s="1"/>
  <c r="BK25" i="3" s="1"/>
  <c r="BO25" i="3" s="1"/>
  <c r="R25" i="3"/>
  <c r="V25" i="3" s="1"/>
  <c r="AB25" i="3" s="1"/>
  <c r="AF25" i="3" s="1"/>
  <c r="AL25" i="3" s="1"/>
  <c r="AP25" i="3" s="1"/>
  <c r="AV25" i="3" s="1"/>
  <c r="AZ25" i="3" s="1"/>
  <c r="BF25" i="3" s="1"/>
  <c r="BJ25" i="3" s="1"/>
  <c r="BP25" i="3" s="1"/>
  <c r="BT25" i="3" s="1"/>
  <c r="L25" i="3"/>
  <c r="G25" i="3"/>
  <c r="M25" i="3" s="1"/>
  <c r="Q25" i="3" s="1"/>
  <c r="W25" i="3" s="1"/>
  <c r="BX24" i="3"/>
  <c r="BW24" i="3"/>
  <c r="BV24" i="3"/>
  <c r="BJ24" i="3"/>
  <c r="BP24" i="3" s="1"/>
  <c r="BT24" i="3" s="1"/>
  <c r="AP24" i="3"/>
  <c r="AV24" i="3" s="1"/>
  <c r="AZ24" i="3" s="1"/>
  <c r="BF24" i="3" s="1"/>
  <c r="AM24" i="3"/>
  <c r="AM30" i="3" s="1"/>
  <c r="AM36" i="3" s="1"/>
  <c r="Q24" i="3"/>
  <c r="W24" i="3" s="1"/>
  <c r="AA24" i="3" s="1"/>
  <c r="AG24" i="3" s="1"/>
  <c r="AK24" i="3" s="1"/>
  <c r="AQ24" i="3" s="1"/>
  <c r="AU24" i="3" s="1"/>
  <c r="BA24" i="3" s="1"/>
  <c r="BE24" i="3" s="1"/>
  <c r="BK24" i="3" s="1"/>
  <c r="BO24" i="3" s="1"/>
  <c r="L24" i="3"/>
  <c r="R24" i="3" s="1"/>
  <c r="V24" i="3" s="1"/>
  <c r="AB24" i="3" s="1"/>
  <c r="AF24" i="3" s="1"/>
  <c r="AL24" i="3" s="1"/>
  <c r="G24" i="3"/>
  <c r="M24" i="3" s="1"/>
  <c r="BX23" i="3"/>
  <c r="BY23" i="3" s="1"/>
  <c r="BW23" i="3"/>
  <c r="BV23" i="3"/>
  <c r="L23" i="3"/>
  <c r="R23" i="3" s="1"/>
  <c r="V23" i="3" s="1"/>
  <c r="AB23" i="3" s="1"/>
  <c r="AF23" i="3" s="1"/>
  <c r="AL23" i="3" s="1"/>
  <c r="AP23" i="3" s="1"/>
  <c r="AV23" i="3" s="1"/>
  <c r="AZ23" i="3" s="1"/>
  <c r="BF23" i="3" s="1"/>
  <c r="BJ23" i="3" s="1"/>
  <c r="BP23" i="3" s="1"/>
  <c r="BT23" i="3" s="1"/>
  <c r="G23" i="3"/>
  <c r="M23" i="3" s="1"/>
  <c r="Q23" i="3" s="1"/>
  <c r="W23" i="3" s="1"/>
  <c r="AA23" i="3" s="1"/>
  <c r="AG23" i="3" s="1"/>
  <c r="AK23" i="3" s="1"/>
  <c r="AQ23" i="3" s="1"/>
  <c r="AU23" i="3" s="1"/>
  <c r="BA23" i="3" s="1"/>
  <c r="BE23" i="3" s="1"/>
  <c r="BK23" i="3" s="1"/>
  <c r="BO23" i="3" s="1"/>
  <c r="BX22" i="3"/>
  <c r="BW22" i="3"/>
  <c r="BV22" i="3"/>
  <c r="L22" i="3"/>
  <c r="R22" i="3" s="1"/>
  <c r="V22" i="3" s="1"/>
  <c r="AB22" i="3" s="1"/>
  <c r="AF22" i="3" s="1"/>
  <c r="AL22" i="3" s="1"/>
  <c r="AP22" i="3" s="1"/>
  <c r="AV22" i="3" s="1"/>
  <c r="AZ22" i="3" s="1"/>
  <c r="BF22" i="3" s="1"/>
  <c r="BJ22" i="3" s="1"/>
  <c r="BP22" i="3" s="1"/>
  <c r="BT22" i="3" s="1"/>
  <c r="D22" i="3"/>
  <c r="BX21" i="3"/>
  <c r="BW21" i="3"/>
  <c r="BV21" i="3"/>
  <c r="BY21" i="3" s="1"/>
  <c r="M21" i="3"/>
  <c r="Q21" i="3" s="1"/>
  <c r="W21" i="3" s="1"/>
  <c r="L21" i="3"/>
  <c r="G21" i="3"/>
  <c r="C21" i="3"/>
  <c r="C30" i="3" s="1"/>
  <c r="BS18" i="3"/>
  <c r="BS34" i="3" s="1"/>
  <c r="BR18" i="3"/>
  <c r="BR34" i="3" s="1"/>
  <c r="BQ18" i="3"/>
  <c r="BN18" i="3"/>
  <c r="BN34" i="3" s="1"/>
  <c r="BM18" i="3"/>
  <c r="BL18" i="3"/>
  <c r="BI18" i="3"/>
  <c r="BH18" i="3"/>
  <c r="BG18" i="3"/>
  <c r="BG34" i="3" s="1"/>
  <c r="BD18" i="3"/>
  <c r="BD34" i="3" s="1"/>
  <c r="BC18" i="3"/>
  <c r="BC34" i="3" s="1"/>
  <c r="AY18" i="3"/>
  <c r="AY34" i="3" s="1"/>
  <c r="AX18" i="3"/>
  <c r="AX34" i="3" s="1"/>
  <c r="AW18" i="3"/>
  <c r="AT18" i="3"/>
  <c r="AT34" i="3" s="1"/>
  <c r="AS18" i="3"/>
  <c r="AR18" i="3"/>
  <c r="AR34" i="3" s="1"/>
  <c r="AO18" i="3"/>
  <c r="AN18" i="3"/>
  <c r="AN34" i="3" s="1"/>
  <c r="AJ18" i="3"/>
  <c r="AJ34" i="3" s="1"/>
  <c r="AI18" i="3"/>
  <c r="AI34" i="3" s="1"/>
  <c r="AH18" i="3"/>
  <c r="AE18" i="3"/>
  <c r="AE34" i="3" s="1"/>
  <c r="AD18" i="3"/>
  <c r="AD34" i="3" s="1"/>
  <c r="AC18" i="3"/>
  <c r="Z18" i="3"/>
  <c r="Z34" i="3" s="1"/>
  <c r="Y18" i="3"/>
  <c r="X18" i="3"/>
  <c r="X34" i="3" s="1"/>
  <c r="U18" i="3"/>
  <c r="T18" i="3"/>
  <c r="T34" i="3" s="1"/>
  <c r="S18" i="3"/>
  <c r="S34" i="3" s="1"/>
  <c r="P18" i="3"/>
  <c r="P34" i="3" s="1"/>
  <c r="O18" i="3"/>
  <c r="O34" i="3" s="1"/>
  <c r="N18" i="3"/>
  <c r="N34" i="3" s="1"/>
  <c r="K18" i="3"/>
  <c r="K34" i="3" s="1"/>
  <c r="J18" i="3"/>
  <c r="J34" i="3" s="1"/>
  <c r="I18" i="3"/>
  <c r="H18" i="3"/>
  <c r="H34" i="3" s="1"/>
  <c r="F18" i="3"/>
  <c r="F34" i="3" s="1"/>
  <c r="E18" i="3"/>
  <c r="D18" i="3"/>
  <c r="D34" i="3" s="1"/>
  <c r="C18" i="3"/>
  <c r="BX17" i="3"/>
  <c r="BW17" i="3"/>
  <c r="BV17" i="3"/>
  <c r="L17" i="3"/>
  <c r="R17" i="3" s="1"/>
  <c r="V17" i="3" s="1"/>
  <c r="AB17" i="3" s="1"/>
  <c r="AF17" i="3" s="1"/>
  <c r="AL17" i="3" s="1"/>
  <c r="AP17" i="3" s="1"/>
  <c r="AV17" i="3" s="1"/>
  <c r="AZ17" i="3" s="1"/>
  <c r="BF17" i="3" s="1"/>
  <c r="BJ17" i="3" s="1"/>
  <c r="BP17" i="3" s="1"/>
  <c r="BT17" i="3" s="1"/>
  <c r="G17" i="3"/>
  <c r="M17" i="3" s="1"/>
  <c r="Q17" i="3" s="1"/>
  <c r="W17" i="3" s="1"/>
  <c r="AA17" i="3" s="1"/>
  <c r="AG17" i="3" s="1"/>
  <c r="AK17" i="3" s="1"/>
  <c r="AQ17" i="3" s="1"/>
  <c r="AU17" i="3" s="1"/>
  <c r="BA17" i="3" s="1"/>
  <c r="BE17" i="3" s="1"/>
  <c r="BK17" i="3" s="1"/>
  <c r="BO17" i="3" s="1"/>
  <c r="BX16" i="3"/>
  <c r="BW16" i="3"/>
  <c r="BL16" i="3"/>
  <c r="BV16" i="3" s="1"/>
  <c r="BY16" i="3" s="1"/>
  <c r="W16" i="3"/>
  <c r="AA16" i="3" s="1"/>
  <c r="AG16" i="3" s="1"/>
  <c r="AK16" i="3" s="1"/>
  <c r="AQ16" i="3" s="1"/>
  <c r="AU16" i="3" s="1"/>
  <c r="BA16" i="3" s="1"/>
  <c r="BE16" i="3" s="1"/>
  <c r="BK16" i="3" s="1"/>
  <c r="BO16" i="3" s="1"/>
  <c r="V16" i="3"/>
  <c r="AB16" i="3" s="1"/>
  <c r="AF16" i="3" s="1"/>
  <c r="AL16" i="3" s="1"/>
  <c r="AP16" i="3" s="1"/>
  <c r="AV16" i="3" s="1"/>
  <c r="AZ16" i="3" s="1"/>
  <c r="BF16" i="3" s="1"/>
  <c r="BJ16" i="3" s="1"/>
  <c r="BP16" i="3" s="1"/>
  <c r="BT16" i="3" s="1"/>
  <c r="R16" i="3"/>
  <c r="M16" i="3"/>
  <c r="Q16" i="3" s="1"/>
  <c r="L16" i="3"/>
  <c r="G16" i="3"/>
  <c r="BX15" i="3"/>
  <c r="BW15" i="3"/>
  <c r="BE15" i="3"/>
  <c r="BB15" i="3"/>
  <c r="BV15" i="3" s="1"/>
  <c r="L15" i="3"/>
  <c r="R15" i="3" s="1"/>
  <c r="V15" i="3" s="1"/>
  <c r="AB15" i="3" s="1"/>
  <c r="AF15" i="3" s="1"/>
  <c r="AL15" i="3" s="1"/>
  <c r="AP15" i="3" s="1"/>
  <c r="AV15" i="3" s="1"/>
  <c r="AZ15" i="3" s="1"/>
  <c r="BF15" i="3" s="1"/>
  <c r="BJ15" i="3" s="1"/>
  <c r="BP15" i="3" s="1"/>
  <c r="BT15" i="3" s="1"/>
  <c r="G15" i="3"/>
  <c r="M15" i="3" s="1"/>
  <c r="Q15" i="3" s="1"/>
  <c r="W15" i="3" s="1"/>
  <c r="AA15" i="3" s="1"/>
  <c r="AG15" i="3" s="1"/>
  <c r="AK15" i="3" s="1"/>
  <c r="AQ15" i="3" s="1"/>
  <c r="AU15" i="3" s="1"/>
  <c r="BA15" i="3" s="1"/>
  <c r="BX14" i="3"/>
  <c r="BW14" i="3"/>
  <c r="BV14" i="3"/>
  <c r="AY14" i="3"/>
  <c r="R14" i="3"/>
  <c r="V14" i="3" s="1"/>
  <c r="AB14" i="3" s="1"/>
  <c r="AF14" i="3" s="1"/>
  <c r="AL14" i="3" s="1"/>
  <c r="AP14" i="3" s="1"/>
  <c r="AV14" i="3" s="1"/>
  <c r="AZ14" i="3" s="1"/>
  <c r="BF14" i="3" s="1"/>
  <c r="BJ14" i="3" s="1"/>
  <c r="BP14" i="3" s="1"/>
  <c r="BT14" i="3" s="1"/>
  <c r="L14" i="3"/>
  <c r="G14" i="3"/>
  <c r="M14" i="3" s="1"/>
  <c r="Q14" i="3" s="1"/>
  <c r="W14" i="3" s="1"/>
  <c r="AA14" i="3" s="1"/>
  <c r="AG14" i="3" s="1"/>
  <c r="AK14" i="3" s="1"/>
  <c r="AQ14" i="3" s="1"/>
  <c r="AU14" i="3" s="1"/>
  <c r="BA14" i="3" s="1"/>
  <c r="BE14" i="3" s="1"/>
  <c r="BX13" i="3"/>
  <c r="BW13" i="3"/>
  <c r="BV13" i="3"/>
  <c r="BY13" i="3" s="1"/>
  <c r="AM13" i="3"/>
  <c r="R13" i="3"/>
  <c r="V13" i="3" s="1"/>
  <c r="AB13" i="3" s="1"/>
  <c r="AF13" i="3" s="1"/>
  <c r="AL13" i="3" s="1"/>
  <c r="AP13" i="3" s="1"/>
  <c r="AV13" i="3" s="1"/>
  <c r="AZ13" i="3" s="1"/>
  <c r="BF13" i="3" s="1"/>
  <c r="BJ13" i="3" s="1"/>
  <c r="BP13" i="3" s="1"/>
  <c r="BT13" i="3" s="1"/>
  <c r="Q13" i="3"/>
  <c r="W13" i="3" s="1"/>
  <c r="AA13" i="3" s="1"/>
  <c r="AG13" i="3" s="1"/>
  <c r="AK13" i="3" s="1"/>
  <c r="AQ13" i="3" s="1"/>
  <c r="AU13" i="3" s="1"/>
  <c r="BA13" i="3" s="1"/>
  <c r="BE13" i="3" s="1"/>
  <c r="M13" i="3"/>
  <c r="L13" i="3"/>
  <c r="G13" i="3"/>
  <c r="BX12" i="3"/>
  <c r="BY12" i="3" s="1"/>
  <c r="BW12" i="3"/>
  <c r="BV12" i="3"/>
  <c r="AM12" i="3"/>
  <c r="AM18" i="3" s="1"/>
  <c r="AM34" i="3" s="1"/>
  <c r="L12" i="3"/>
  <c r="R12" i="3" s="1"/>
  <c r="V12" i="3" s="1"/>
  <c r="AB12" i="3" s="1"/>
  <c r="AF12" i="3" s="1"/>
  <c r="AL12" i="3" s="1"/>
  <c r="AP12" i="3" s="1"/>
  <c r="AV12" i="3" s="1"/>
  <c r="AZ12" i="3" s="1"/>
  <c r="BF12" i="3" s="1"/>
  <c r="BJ12" i="3" s="1"/>
  <c r="BP12" i="3" s="1"/>
  <c r="BT12" i="3" s="1"/>
  <c r="G12" i="3"/>
  <c r="M12" i="3" s="1"/>
  <c r="Q12" i="3" s="1"/>
  <c r="W12" i="3" s="1"/>
  <c r="AA12" i="3" s="1"/>
  <c r="AG12" i="3" s="1"/>
  <c r="AK12" i="3" s="1"/>
  <c r="AQ12" i="3" s="1"/>
  <c r="AU12" i="3" s="1"/>
  <c r="BA12" i="3" s="1"/>
  <c r="BE12" i="3" s="1"/>
  <c r="BX11" i="3"/>
  <c r="BY11" i="3" s="1"/>
  <c r="BW11" i="3"/>
  <c r="BV11" i="3"/>
  <c r="R11" i="3"/>
  <c r="V11" i="3" s="1"/>
  <c r="AB11" i="3" s="1"/>
  <c r="AF11" i="3" s="1"/>
  <c r="AL11" i="3" s="1"/>
  <c r="AP11" i="3" s="1"/>
  <c r="AV11" i="3" s="1"/>
  <c r="AZ11" i="3" s="1"/>
  <c r="BF11" i="3" s="1"/>
  <c r="BJ11" i="3" s="1"/>
  <c r="BP11" i="3" s="1"/>
  <c r="BT11" i="3" s="1"/>
  <c r="L11" i="3"/>
  <c r="G11" i="3"/>
  <c r="M11" i="3" s="1"/>
  <c r="Q11" i="3" s="1"/>
  <c r="W11" i="3" s="1"/>
  <c r="AA11" i="3" s="1"/>
  <c r="AG11" i="3" s="1"/>
  <c r="AK11" i="3" s="1"/>
  <c r="AQ11" i="3" s="1"/>
  <c r="AU11" i="3" s="1"/>
  <c r="BA11" i="3" s="1"/>
  <c r="BE11" i="3" s="1"/>
  <c r="BX10" i="3"/>
  <c r="BW10" i="3"/>
  <c r="BV10" i="3"/>
  <c r="R10" i="3"/>
  <c r="V10" i="3" s="1"/>
  <c r="AB10" i="3" s="1"/>
  <c r="AF10" i="3" s="1"/>
  <c r="AL10" i="3" s="1"/>
  <c r="AP10" i="3" s="1"/>
  <c r="AV10" i="3" s="1"/>
  <c r="AZ10" i="3" s="1"/>
  <c r="BF10" i="3" s="1"/>
  <c r="BJ10" i="3" s="1"/>
  <c r="BP10" i="3" s="1"/>
  <c r="BT10" i="3" s="1"/>
  <c r="M10" i="3"/>
  <c r="Q10" i="3" s="1"/>
  <c r="W10" i="3" s="1"/>
  <c r="AA10" i="3" s="1"/>
  <c r="AG10" i="3" s="1"/>
  <c r="AK10" i="3" s="1"/>
  <c r="AQ10" i="3" s="1"/>
  <c r="AU10" i="3" s="1"/>
  <c r="BA10" i="3" s="1"/>
  <c r="BE10" i="3" s="1"/>
  <c r="L10" i="3"/>
  <c r="G10" i="3"/>
  <c r="BX9" i="3"/>
  <c r="BW9" i="3"/>
  <c r="BV9" i="3"/>
  <c r="BY9" i="3" s="1"/>
  <c r="R9" i="3"/>
  <c r="V9" i="3" s="1"/>
  <c r="L9" i="3"/>
  <c r="L18" i="3" s="1"/>
  <c r="G9" i="3"/>
  <c r="G18" i="3" s="1"/>
  <c r="AG4" i="3"/>
  <c r="AQ4" i="3" s="1"/>
  <c r="BA4" i="3" s="1"/>
  <c r="BK4" i="3" s="1"/>
  <c r="BY25" i="3" l="1"/>
  <c r="BY24" i="3"/>
  <c r="BK15" i="3"/>
  <c r="BO15" i="3" s="1"/>
  <c r="BF51" i="3"/>
  <c r="BK14" i="3"/>
  <c r="BO14" i="3" s="1"/>
  <c r="BF50" i="3"/>
  <c r="BY14" i="3"/>
  <c r="BK13" i="3"/>
  <c r="BO13" i="3" s="1"/>
  <c r="BF49" i="3"/>
  <c r="BK12" i="3"/>
  <c r="BO12" i="3" s="1"/>
  <c r="BF48" i="3"/>
  <c r="BK11" i="3"/>
  <c r="BO11" i="3" s="1"/>
  <c r="BF47" i="3"/>
  <c r="BK10" i="3"/>
  <c r="BO10" i="3" s="1"/>
  <c r="BF46" i="3"/>
  <c r="BY22" i="3"/>
  <c r="BY10" i="3"/>
  <c r="BY15" i="3"/>
  <c r="AA21" i="3"/>
  <c r="V18" i="3"/>
  <c r="AB9" i="3"/>
  <c r="L41" i="3"/>
  <c r="L34" i="3"/>
  <c r="G22" i="3"/>
  <c r="M22" i="3" s="1"/>
  <c r="D30" i="3"/>
  <c r="D36" i="3" s="1"/>
  <c r="BL34" i="3"/>
  <c r="M9" i="3"/>
  <c r="BY17" i="3"/>
  <c r="BY29" i="3"/>
  <c r="C34" i="3"/>
  <c r="G33" i="3"/>
  <c r="G35" i="3"/>
  <c r="C36" i="3"/>
  <c r="V33" i="3"/>
  <c r="R18" i="3"/>
  <c r="R34" i="3" s="1"/>
  <c r="L30" i="3"/>
  <c r="R21" i="3"/>
  <c r="V35" i="3"/>
  <c r="L36" i="3"/>
  <c r="BB18" i="3"/>
  <c r="BB34" i="3" s="1"/>
  <c r="BV27" i="3"/>
  <c r="BY27" i="3" s="1"/>
  <c r="BV26" i="3"/>
  <c r="BY26" i="3" s="1"/>
  <c r="AB35" i="3" l="1"/>
  <c r="M33" i="3"/>
  <c r="G34" i="3"/>
  <c r="M35" i="3"/>
  <c r="Q22" i="3"/>
  <c r="M30" i="3"/>
  <c r="V21" i="3"/>
  <c r="R30" i="3"/>
  <c r="R36" i="3" s="1"/>
  <c r="G30" i="3"/>
  <c r="L43" i="3" s="1"/>
  <c r="AB18" i="3"/>
  <c r="AF9" i="3"/>
  <c r="V34" i="3"/>
  <c r="AB33" i="3"/>
  <c r="M18" i="3"/>
  <c r="Q9" i="3"/>
  <c r="AG21" i="3"/>
  <c r="AL9" i="3" l="1"/>
  <c r="AF18" i="3"/>
  <c r="AK21" i="3"/>
  <c r="G36" i="3"/>
  <c r="Q18" i="3"/>
  <c r="V41" i="3" s="1"/>
  <c r="W9" i="3"/>
  <c r="M34" i="3"/>
  <c r="Q33" i="3"/>
  <c r="W22" i="3"/>
  <c r="Q30" i="3"/>
  <c r="AF35" i="3"/>
  <c r="M36" i="3"/>
  <c r="Q35" i="3"/>
  <c r="AF33" i="3"/>
  <c r="AB34" i="3"/>
  <c r="AB21" i="3"/>
  <c r="V30" i="3"/>
  <c r="AL33" i="3" l="1"/>
  <c r="AF34" i="3"/>
  <c r="Q36" i="3"/>
  <c r="W35" i="3"/>
  <c r="W18" i="3"/>
  <c r="AA9" i="3"/>
  <c r="AL35" i="3"/>
  <c r="V43" i="3"/>
  <c r="V36" i="3"/>
  <c r="AQ21" i="3"/>
  <c r="AB30" i="3"/>
  <c r="AB36" i="3" s="1"/>
  <c r="AF21" i="3"/>
  <c r="AA22" i="3"/>
  <c r="W30" i="3"/>
  <c r="Q34" i="3"/>
  <c r="W33" i="3"/>
  <c r="AL18" i="3"/>
  <c r="AP9" i="3"/>
  <c r="AP18" i="3" l="1"/>
  <c r="AV9" i="3"/>
  <c r="W34" i="3"/>
  <c r="AA33" i="3"/>
  <c r="AL21" i="3"/>
  <c r="AF30" i="3"/>
  <c r="AP35" i="3"/>
  <c r="AA35" i="3"/>
  <c r="W36" i="3"/>
  <c r="AG22" i="3"/>
  <c r="AA30" i="3"/>
  <c r="AA18" i="3"/>
  <c r="AF41" i="3" s="1"/>
  <c r="AG9" i="3"/>
  <c r="AU21" i="3"/>
  <c r="AL34" i="3"/>
  <c r="AP33" i="3"/>
  <c r="AV35" i="3" l="1"/>
  <c r="AG18" i="3"/>
  <c r="AK9" i="3"/>
  <c r="AL30" i="3"/>
  <c r="AL36" i="3" s="1"/>
  <c r="AP21" i="3"/>
  <c r="AK22" i="3"/>
  <c r="AG30" i="3"/>
  <c r="AF43" i="3"/>
  <c r="AF36" i="3"/>
  <c r="AP34" i="3"/>
  <c r="AV33" i="3"/>
  <c r="AV18" i="3"/>
  <c r="AZ9" i="3"/>
  <c r="BA21" i="3"/>
  <c r="AA34" i="3"/>
  <c r="AG33" i="3"/>
  <c r="AA36" i="3"/>
  <c r="AG35" i="3"/>
  <c r="AV21" i="3" l="1"/>
  <c r="AP30" i="3"/>
  <c r="BE21" i="3"/>
  <c r="AQ22" i="3"/>
  <c r="AK30" i="3"/>
  <c r="BF9" i="3"/>
  <c r="AZ18" i="3"/>
  <c r="AG36" i="3"/>
  <c r="AK35" i="3"/>
  <c r="AV34" i="3"/>
  <c r="AZ33" i="3"/>
  <c r="AK18" i="3"/>
  <c r="AP41" i="3" s="1"/>
  <c r="AQ9" i="3"/>
  <c r="AK33" i="3"/>
  <c r="AG34" i="3"/>
  <c r="AZ35" i="3"/>
  <c r="BF35" i="3" l="1"/>
  <c r="AV30" i="3"/>
  <c r="AV36" i="3" s="1"/>
  <c r="AZ21" i="3"/>
  <c r="BF18" i="3"/>
  <c r="BJ9" i="3"/>
  <c r="AU9" i="3"/>
  <c r="AQ18" i="3"/>
  <c r="AU22" i="3"/>
  <c r="AQ30" i="3"/>
  <c r="AK36" i="3"/>
  <c r="AQ35" i="3"/>
  <c r="AQ33" i="3"/>
  <c r="AK34" i="3"/>
  <c r="AP43" i="3"/>
  <c r="AP36" i="3"/>
  <c r="BF33" i="3"/>
  <c r="AZ34" i="3"/>
  <c r="BK21" i="3"/>
  <c r="BA22" i="3" l="1"/>
  <c r="AU30" i="3"/>
  <c r="AQ34" i="3"/>
  <c r="AU33" i="3"/>
  <c r="BJ18" i="3"/>
  <c r="BP9" i="3"/>
  <c r="BO21" i="3"/>
  <c r="AU35" i="3"/>
  <c r="AQ36" i="3"/>
  <c r="AZ30" i="3"/>
  <c r="BF21" i="3"/>
  <c r="AU18" i="3"/>
  <c r="AZ41" i="3" s="1"/>
  <c r="BA9" i="3"/>
  <c r="BF34" i="3"/>
  <c r="BJ33" i="3"/>
  <c r="BJ35" i="3"/>
  <c r="BP18" i="3" l="1"/>
  <c r="BT9" i="3"/>
  <c r="BT18" i="3" s="1"/>
  <c r="BJ21" i="3"/>
  <c r="BF30" i="3"/>
  <c r="BF36" i="3" s="1"/>
  <c r="BJ34" i="3"/>
  <c r="BP33" i="3"/>
  <c r="BA18" i="3"/>
  <c r="BE9" i="3"/>
  <c r="BA33" i="3"/>
  <c r="AU34" i="3"/>
  <c r="AZ43" i="3"/>
  <c r="AZ36" i="3"/>
  <c r="BP35" i="3"/>
  <c r="BA35" i="3"/>
  <c r="AU36" i="3"/>
  <c r="BE22" i="3"/>
  <c r="BA30" i="3"/>
  <c r="BE18" i="3" l="1"/>
  <c r="BJ41" i="3" s="1"/>
  <c r="BK9" i="3"/>
  <c r="BT35" i="3"/>
  <c r="BA36" i="3"/>
  <c r="BE35" i="3"/>
  <c r="BT33" i="3"/>
  <c r="BT34" i="3" s="1"/>
  <c r="BP34" i="3"/>
  <c r="BK22" i="3"/>
  <c r="BE30" i="3"/>
  <c r="BE33" i="3"/>
  <c r="BA34" i="3"/>
  <c r="BP21" i="3"/>
  <c r="BJ30" i="3"/>
  <c r="BO22" i="3" l="1"/>
  <c r="BO30" i="3" s="1"/>
  <c r="BK30" i="3"/>
  <c r="BK18" i="3"/>
  <c r="BO9" i="3"/>
  <c r="BO18" i="3" s="1"/>
  <c r="BT41" i="3" s="1"/>
  <c r="BK35" i="3"/>
  <c r="BE36" i="3"/>
  <c r="BJ43" i="3"/>
  <c r="BJ36" i="3"/>
  <c r="BP30" i="3"/>
  <c r="BP36" i="3" s="1"/>
  <c r="BT21" i="3"/>
  <c r="BT30" i="3" s="1"/>
  <c r="BK33" i="3"/>
  <c r="BE34" i="3"/>
  <c r="BT43" i="3" l="1"/>
  <c r="BT36" i="3"/>
  <c r="BO35" i="3"/>
  <c r="BO36" i="3" s="1"/>
  <c r="BK36" i="3"/>
  <c r="BO33" i="3"/>
  <c r="BO34" i="3" s="1"/>
  <c r="BK34" i="3"/>
</calcChain>
</file>

<file path=xl/comments1.xml><?xml version="1.0" encoding="utf-8"?>
<comments xmlns="http://schemas.openxmlformats.org/spreadsheetml/2006/main">
  <authors>
    <author>Gabe Platt</author>
  </authors>
  <commentList>
    <comment ref="AT14" authorId="0" shapeId="0">
      <text>
        <r>
          <rPr>
            <b/>
            <sz val="9"/>
            <color indexed="81"/>
            <rFont val="Tahoma"/>
            <family val="2"/>
          </rPr>
          <t>Gabe Platt:</t>
        </r>
        <r>
          <rPr>
            <sz val="9"/>
            <color indexed="81"/>
            <rFont val="Tahoma"/>
            <family val="2"/>
          </rPr>
          <t xml:space="preserve">
Removed $2.6M power variance since this is dealt with separately from 1588/1589 disposition</t>
        </r>
      </text>
    </comment>
  </commentList>
</comments>
</file>

<file path=xl/sharedStrings.xml><?xml version="1.0" encoding="utf-8"?>
<sst xmlns="http://schemas.openxmlformats.org/spreadsheetml/2006/main" count="188" uniqueCount="124">
  <si>
    <t>Waterloo North Hydro Inc.</t>
  </si>
  <si>
    <t>Account 1588 &amp; 1589 Reconciliation</t>
  </si>
  <si>
    <t>RSVA - Power (1588)</t>
  </si>
  <si>
    <t>Opening Principal Amounts as of Jan 1, 2018</t>
  </si>
  <si>
    <t>Transactions Debit / (Credit) during 2018</t>
  </si>
  <si>
    <t>OEB-Approved Disposition during 2018</t>
  </si>
  <si>
    <t>Principal Adjustments1 during 2018</t>
  </si>
  <si>
    <t>Closing Principal Balance as of Dec 31, 2018</t>
  </si>
  <si>
    <t>Opening Interest Amounts as of Jan 1, 2018</t>
  </si>
  <si>
    <t>Interest Jan 1 to Dec 31, 2018</t>
  </si>
  <si>
    <t>Interest Adjustments1 during 2018</t>
  </si>
  <si>
    <t>Closing Interest Amounts as of Dec 31, 2018</t>
  </si>
  <si>
    <t>2018</t>
  </si>
  <si>
    <t>Opening Principal Amounts as of Jan 1, 2017</t>
  </si>
  <si>
    <t>Transactions Debit / (Credit) during 2017</t>
  </si>
  <si>
    <t>OEB-Approved Disposition during 2017</t>
  </si>
  <si>
    <t>Principal Adjustments1 during 2017</t>
  </si>
  <si>
    <t>Closing Principal Balance as of Dec 31, 2017</t>
  </si>
  <si>
    <t>Opening Interest Amounts as of Jan 1, 2017</t>
  </si>
  <si>
    <t>Interest Jan 1 to Dec 31, 2017</t>
  </si>
  <si>
    <t>Interest Adjustments1 during 2017</t>
  </si>
  <si>
    <t>Closing Interest Amounts as of Dec 31, 2017</t>
  </si>
  <si>
    <t>Opening Principal Amounts as of Jan 1, 2019</t>
  </si>
  <si>
    <t>Transactions Debit / (Credit) during 2019</t>
  </si>
  <si>
    <t>OEB-Approved Disposition during 2019</t>
  </si>
  <si>
    <t>Principal Adjustments1 during 2019</t>
  </si>
  <si>
    <t>Closing Principal Balance as of Dec 31, 2019</t>
  </si>
  <si>
    <t>Opening Interest Amounts as of Jan 1, 2019</t>
  </si>
  <si>
    <t>Interest Jan 1 to Dec 31, 2019</t>
  </si>
  <si>
    <t>Interest Adjustments1 during 2019</t>
  </si>
  <si>
    <t>Closing Interest Amounts as of Dec 31, 2019</t>
  </si>
  <si>
    <t>Opening Principal Amounts as of Jan 1, 2020</t>
  </si>
  <si>
    <t>Transactions Debit / (Credit) during 2020</t>
  </si>
  <si>
    <t>OEB-Approved Disposition during 2020</t>
  </si>
  <si>
    <t>Principal Adjustments1 during 2020</t>
  </si>
  <si>
    <t>Closing Principal Balance as of Dec 31, 2020</t>
  </si>
  <si>
    <t>Opening Interest Amounts as of Jan 1, 2020</t>
  </si>
  <si>
    <t>Interest Jan 1 to Dec 31, 2020</t>
  </si>
  <si>
    <t>Interest Adjustments1 during 2020</t>
  </si>
  <si>
    <t>Closing Interest Amounts as of Dec 31, 2020</t>
  </si>
  <si>
    <t>2019</t>
  </si>
  <si>
    <t>2020</t>
  </si>
  <si>
    <t>Total</t>
  </si>
  <si>
    <t>RSVA - GA (1589)</t>
  </si>
  <si>
    <t>Input cell</t>
  </si>
  <si>
    <t>Diff</t>
  </si>
  <si>
    <t>1588</t>
  </si>
  <si>
    <t>1589</t>
  </si>
  <si>
    <t>2015</t>
  </si>
  <si>
    <t>2016</t>
  </si>
  <si>
    <t>Opening Principal Amounts as of Jan 1, 2016</t>
  </si>
  <si>
    <t>Transactions Debit / (Credit) during 2016</t>
  </si>
  <si>
    <t>OEB-Approved Disposition during 2016</t>
  </si>
  <si>
    <t>Principal Adjustments1 during 2016</t>
  </si>
  <si>
    <t>Closing Principal Balance as of Dec 31, 2016</t>
  </si>
  <si>
    <t>Opening Interest Amounts as of Jan 1, 2016</t>
  </si>
  <si>
    <t>Interest Jan 1 to Dec 31, 2016</t>
  </si>
  <si>
    <t>Interest Adjustments1 during 2016</t>
  </si>
  <si>
    <t>Closing Interest Amounts as of Dec 31, 2016</t>
  </si>
  <si>
    <t>Opening Principal Amounts as of Jan 1, 2015</t>
  </si>
  <si>
    <t>Transactions Debit / (Credit) during 2015</t>
  </si>
  <si>
    <t>OEB-Approved Disposition during 2015</t>
  </si>
  <si>
    <t>Principal Adjustments1 during 2015</t>
  </si>
  <si>
    <t>Closing Principal Balance as of Dec 31, 2015</t>
  </si>
  <si>
    <t>Opening Interest Amounts as of Jan 1, 2015</t>
  </si>
  <si>
    <t>Interest Jan 1 to Dec 31, 2015</t>
  </si>
  <si>
    <t>Interest Adjustments1 during 2015</t>
  </si>
  <si>
    <t>Closing Interest Amounts as of Dec 31, 2015</t>
  </si>
  <si>
    <t>EB-2021-0062</t>
  </si>
  <si>
    <t>Jan 1, 2022 IRM Application</t>
  </si>
  <si>
    <t>Jan 1, 2020 IRM Application</t>
  </si>
  <si>
    <t>EB-2019-0071</t>
  </si>
  <si>
    <t>Jan 1, 2019 IRM Application</t>
  </si>
  <si>
    <t>EB-2018-0074</t>
  </si>
  <si>
    <t>Jan 1, 2018 IRM Application</t>
  </si>
  <si>
    <t>EB-2017-0080</t>
  </si>
  <si>
    <t>Jan 1, 2017 IRM Application</t>
  </si>
  <si>
    <t>EB-2016-0109</t>
  </si>
  <si>
    <t>2017</t>
  </si>
  <si>
    <t>2014 &amp; prior</t>
  </si>
  <si>
    <t>Jan 1, 2021 COS Application</t>
  </si>
  <si>
    <t>Not disposed of in 2021 COS Application</t>
  </si>
  <si>
    <t>RECONCILE TO YE VARIANCE RECONCILIATION (GL):</t>
  </si>
  <si>
    <t>Recorded as principal adj in 2018 in EB-2019-0071</t>
  </si>
  <si>
    <t>RECONCILE TO RRR SUBMISSION &amp; IRM/COS</t>
  </si>
  <si>
    <t>Disposition</t>
  </si>
  <si>
    <t>Principle Amounts</t>
  </si>
  <si>
    <t>Difference s/b $0</t>
  </si>
  <si>
    <t>Annual Transactions</t>
  </si>
  <si>
    <t>Adjustments</t>
  </si>
  <si>
    <t>Opening Principal Amounts as of Jan 1, 2021</t>
  </si>
  <si>
    <t>Transactions Debit / (Credit) during 2021</t>
  </si>
  <si>
    <t>OEB-Approved Disposition during 2021</t>
  </si>
  <si>
    <t>Principal Adjustments1 during 2021</t>
  </si>
  <si>
    <t>Closing Principal Balance as of Dec 31, 2021</t>
  </si>
  <si>
    <t>Opening Interest Amounts as of Jan 1, 2021</t>
  </si>
  <si>
    <t>Interest Jan 1 to Dec 31, 2021</t>
  </si>
  <si>
    <t>Interest Adjustments1 during 2021</t>
  </si>
  <si>
    <t>Closing Interest Amounts as of Dec 31, 2021</t>
  </si>
  <si>
    <t>Jan 1, 2023 IRM Application</t>
  </si>
  <si>
    <t>EB-2022-0067</t>
  </si>
  <si>
    <t>2021</t>
  </si>
  <si>
    <t>2022</t>
  </si>
  <si>
    <t>Recorded in GL in 2019 but erroneously not</t>
  </si>
  <si>
    <t>presented as principal adjustment reversal in EB-2021-0062</t>
  </si>
  <si>
    <t>Note: transactions originally incorrectly split between</t>
  </si>
  <si>
    <t>transactions and principal adjustments in EB-2021-0062</t>
  </si>
  <si>
    <t>1588:</t>
  </si>
  <si>
    <t>Correction amt.</t>
  </si>
  <si>
    <t>Corrected amt.</t>
  </si>
  <si>
    <t>Row 141</t>
  </si>
  <si>
    <t>Row 134</t>
  </si>
  <si>
    <t>1588 Total</t>
  </si>
  <si>
    <t>Per 1588-1589 Reconciliation Summary Tab</t>
  </si>
  <si>
    <t>Disposed Previously?</t>
  </si>
  <si>
    <t>Final</t>
  </si>
  <si>
    <t>No</t>
  </si>
  <si>
    <t>1589:</t>
  </si>
  <si>
    <t>1589 Total</t>
  </si>
  <si>
    <t>Row 136</t>
  </si>
  <si>
    <t>Row 142</t>
  </si>
  <si>
    <t>Row 136 &amp; 138</t>
  </si>
  <si>
    <t>Per YE GL Rec - 1588</t>
  </si>
  <si>
    <t>Per YE GL Rec - 1589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</si>
</sst>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8" formatCode="&quot;$&quot;#,##0.00_);[Red]\(&quot;$&quot;#,##0.00\)"/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name val="Book Antiqua"/>
      <family val="1"/>
    </font>
    <font>
      <b/>
      <sz val="10"/>
      <name val="Book Antiqua"/>
      <family val="1"/>
    </font>
    <font>
      <sz val="10"/>
      <name val="Book Antiqua"/>
      <family val="1"/>
    </font>
    <font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/>
      <top/>
      <bottom style="medium">
        <color indexed="12"/>
      </bottom>
      <diagonal/>
    </border>
    <border>
      <left/>
      <right/>
      <top/>
      <bottom style="medium">
        <color indexed="12"/>
      </bottom>
      <diagonal/>
    </border>
    <border>
      <left/>
      <right style="medium">
        <color indexed="64"/>
      </right>
      <top/>
      <bottom style="medium">
        <color indexed="1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2">
    <xf numFmtId="0" fontId="0" fillId="0" borderId="0" xfId="0"/>
    <xf numFmtId="0" fontId="2" fillId="0" borderId="0" xfId="0" applyFont="1"/>
    <xf numFmtId="165" fontId="0" fillId="0" borderId="0" xfId="1" applyNumberFormat="1" applyFont="1"/>
    <xf numFmtId="165" fontId="2" fillId="0" borderId="0" xfId="1" applyNumberFormat="1" applyFont="1"/>
    <xf numFmtId="0" fontId="2" fillId="2" borderId="0" xfId="0" applyFont="1" applyFill="1"/>
    <xf numFmtId="165" fontId="6" fillId="2" borderId="0" xfId="1" applyNumberFormat="1" applyFont="1" applyFill="1"/>
    <xf numFmtId="165" fontId="7" fillId="2" borderId="0" xfId="1" applyNumberFormat="1" applyFont="1" applyFill="1"/>
    <xf numFmtId="165" fontId="0" fillId="0" borderId="0" xfId="0" applyNumberFormat="1"/>
    <xf numFmtId="0" fontId="6" fillId="0" borderId="0" xfId="0" quotePrefix="1" applyFont="1" applyAlignment="1">
      <alignment horizontal="left" indent="1"/>
    </xf>
    <xf numFmtId="0" fontId="6" fillId="0" borderId="0" xfId="0" applyFont="1"/>
    <xf numFmtId="165" fontId="6" fillId="0" borderId="0" xfId="1" applyNumberFormat="1" applyFont="1"/>
    <xf numFmtId="0" fontId="8" fillId="0" borderId="0" xfId="0" applyFont="1"/>
    <xf numFmtId="165" fontId="8" fillId="0" borderId="0" xfId="1" applyNumberFormat="1" applyFont="1"/>
    <xf numFmtId="0" fontId="6" fillId="0" borderId="0" xfId="0" quotePrefix="1" applyFont="1"/>
    <xf numFmtId="0" fontId="7" fillId="0" borderId="0" xfId="0" applyFont="1"/>
    <xf numFmtId="0" fontId="6" fillId="0" borderId="0" xfId="0" applyFont="1" applyFill="1"/>
    <xf numFmtId="0" fontId="0" fillId="0" borderId="0" xfId="0" applyFill="1"/>
    <xf numFmtId="0" fontId="8" fillId="0" borderId="0" xfId="0" applyFont="1" applyAlignment="1">
      <alignment horizontal="left"/>
    </xf>
    <xf numFmtId="164" fontId="0" fillId="0" borderId="0" xfId="1" applyFont="1"/>
    <xf numFmtId="164" fontId="0" fillId="0" borderId="0" xfId="1" quotePrefix="1" applyFont="1"/>
    <xf numFmtId="165" fontId="8" fillId="0" borderId="0" xfId="0" applyNumberFormat="1" applyFont="1" applyFill="1"/>
    <xf numFmtId="0" fontId="8" fillId="0" borderId="0" xfId="0" applyFont="1" applyFill="1"/>
    <xf numFmtId="164" fontId="8" fillId="0" borderId="0" xfId="1" applyFont="1" applyFill="1"/>
    <xf numFmtId="164" fontId="1" fillId="0" borderId="0" xfId="1" applyFont="1"/>
    <xf numFmtId="164" fontId="1" fillId="0" borderId="0" xfId="1" applyFont="1" applyFill="1"/>
    <xf numFmtId="165" fontId="6" fillId="4" borderId="0" xfId="1" applyNumberFormat="1" applyFont="1" applyFill="1"/>
    <xf numFmtId="164" fontId="0" fillId="0" borderId="0" xfId="1" quotePrefix="1" applyFont="1" applyFill="1"/>
    <xf numFmtId="164" fontId="0" fillId="0" borderId="0" xfId="1" applyFont="1" applyFill="1"/>
    <xf numFmtId="165" fontId="0" fillId="0" borderId="0" xfId="1" applyNumberFormat="1" applyFont="1" applyFill="1"/>
    <xf numFmtId="165" fontId="7" fillId="0" borderId="0" xfId="1" applyNumberFormat="1" applyFont="1" applyFill="1"/>
    <xf numFmtId="165" fontId="11" fillId="2" borderId="0" xfId="1" applyNumberFormat="1" applyFont="1" applyFill="1"/>
    <xf numFmtId="165" fontId="6" fillId="0" borderId="0" xfId="1" applyNumberFormat="1" applyFont="1" applyFill="1"/>
    <xf numFmtId="165" fontId="7" fillId="0" borderId="0" xfId="1" applyNumberFormat="1" applyFont="1"/>
    <xf numFmtId="165" fontId="11" fillId="3" borderId="0" xfId="1" applyNumberFormat="1" applyFont="1" applyFill="1"/>
    <xf numFmtId="164" fontId="1" fillId="3" borderId="0" xfId="1" applyFont="1" applyFill="1"/>
    <xf numFmtId="164" fontId="0" fillId="3" borderId="0" xfId="1" applyFont="1" applyFill="1"/>
    <xf numFmtId="0" fontId="2" fillId="0" borderId="0" xfId="0" applyFont="1" applyFill="1"/>
    <xf numFmtId="164" fontId="2" fillId="0" borderId="0" xfId="1" quotePrefix="1" applyFont="1"/>
    <xf numFmtId="164" fontId="2" fillId="0" borderId="0" xfId="1" applyFont="1"/>
    <xf numFmtId="165" fontId="11" fillId="4" borderId="0" xfId="1" applyNumberFormat="1" applyFont="1" applyFill="1"/>
    <xf numFmtId="164" fontId="11" fillId="3" borderId="0" xfId="1" applyFont="1" applyFill="1"/>
    <xf numFmtId="0" fontId="0" fillId="0" borderId="0" xfId="0" quotePrefix="1"/>
    <xf numFmtId="43" fontId="0" fillId="0" borderId="0" xfId="0" applyNumberFormat="1"/>
    <xf numFmtId="164" fontId="2" fillId="0" borderId="0" xfId="0" applyNumberFormat="1" applyFont="1"/>
    <xf numFmtId="164" fontId="0" fillId="0" borderId="15" xfId="1" applyFont="1" applyBorder="1"/>
    <xf numFmtId="43" fontId="0" fillId="0" borderId="15" xfId="0" applyNumberFormat="1" applyBorder="1"/>
    <xf numFmtId="0" fontId="2" fillId="3" borderId="16" xfId="0" quotePrefix="1" applyFont="1" applyFill="1" applyBorder="1"/>
    <xf numFmtId="165" fontId="11" fillId="0" borderId="0" xfId="1" applyNumberFormat="1" applyFont="1" applyFill="1"/>
    <xf numFmtId="165" fontId="11" fillId="0" borderId="0" xfId="1" applyNumberFormat="1" applyFont="1"/>
    <xf numFmtId="8" fontId="4" fillId="0" borderId="12" xfId="0" applyNumberFormat="1" applyFont="1" applyFill="1" applyBorder="1" applyAlignment="1" applyProtection="1">
      <alignment horizontal="center" vertical="center" wrapText="1"/>
    </xf>
    <xf numFmtId="8" fontId="4" fillId="0" borderId="13" xfId="0" applyNumberFormat="1" applyFont="1" applyFill="1" applyBorder="1" applyAlignment="1" applyProtection="1">
      <alignment horizontal="center" vertical="center" wrapText="1"/>
    </xf>
    <xf numFmtId="8" fontId="4" fillId="0" borderId="14" xfId="0" applyNumberFormat="1" applyFont="1" applyFill="1" applyBorder="1" applyAlignment="1" applyProtection="1">
      <alignment horizontal="center" vertical="center" wrapText="1"/>
    </xf>
    <xf numFmtId="8" fontId="4" fillId="0" borderId="5" xfId="0" applyNumberFormat="1" applyFont="1" applyFill="1" applyBorder="1" applyAlignment="1" applyProtection="1">
      <alignment horizontal="center" vertical="center" wrapText="1"/>
    </xf>
    <xf numFmtId="8" fontId="5" fillId="0" borderId="0" xfId="0" applyNumberFormat="1" applyFont="1" applyFill="1" applyBorder="1" applyAlignment="1" applyProtection="1">
      <alignment horizontal="center" vertical="center" wrapText="1"/>
    </xf>
    <xf numFmtId="8" fontId="5" fillId="0" borderId="10" xfId="0" applyNumberFormat="1" applyFont="1" applyFill="1" applyBorder="1" applyAlignment="1" applyProtection="1">
      <alignment horizontal="center" vertical="center" wrapText="1"/>
    </xf>
    <xf numFmtId="8" fontId="4" fillId="0" borderId="0" xfId="0" applyNumberFormat="1" applyFont="1" applyFill="1" applyBorder="1" applyAlignment="1" applyProtection="1">
      <alignment horizontal="center" vertical="center" wrapText="1"/>
    </xf>
    <xf numFmtId="8" fontId="4" fillId="0" borderId="10" xfId="0" applyNumberFormat="1" applyFont="1" applyFill="1" applyBorder="1" applyAlignment="1" applyProtection="1">
      <alignment horizontal="center" vertical="center" wrapText="1"/>
    </xf>
    <xf numFmtId="8" fontId="4" fillId="0" borderId="6" xfId="0" applyNumberFormat="1" applyFont="1" applyFill="1" applyBorder="1" applyAlignment="1" applyProtection="1">
      <alignment horizontal="center" vertical="center" wrapText="1"/>
    </xf>
    <xf numFmtId="8" fontId="4" fillId="0" borderId="8" xfId="0" applyNumberFormat="1" applyFont="1" applyFill="1" applyBorder="1" applyAlignment="1" applyProtection="1">
      <alignment horizontal="center" vertical="center" wrapText="1"/>
    </xf>
    <xf numFmtId="8" fontId="4" fillId="0" borderId="11" xfId="0" applyNumberFormat="1" applyFont="1" applyFill="1" applyBorder="1" applyAlignment="1" applyProtection="1">
      <alignment horizontal="center" vertical="center" wrapText="1"/>
    </xf>
    <xf numFmtId="8" fontId="4" fillId="0" borderId="4" xfId="0" applyNumberFormat="1" applyFont="1" applyFill="1" applyBorder="1" applyAlignment="1" applyProtection="1">
      <alignment horizontal="center" vertical="center" wrapText="1"/>
    </xf>
    <xf numFmtId="8" fontId="4" fillId="0" borderId="7" xfId="0" applyNumberFormat="1" applyFont="1" applyFill="1" applyBorder="1" applyAlignment="1" applyProtection="1">
      <alignment horizontal="center" vertical="center" wrapText="1"/>
    </xf>
    <xf numFmtId="8" fontId="4" fillId="0" borderId="9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3" fillId="0" borderId="2" xfId="0" applyNumberFormat="1" applyFont="1" applyFill="1" applyBorder="1" applyAlignment="1" applyProtection="1">
      <alignment horizontal="center" vertical="center"/>
    </xf>
    <xf numFmtId="0" fontId="3" fillId="0" borderId="3" xfId="0" applyNumberFormat="1" applyFont="1" applyFill="1" applyBorder="1" applyAlignment="1" applyProtection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1" xfId="0" quotePrefix="1" applyNumberFormat="1" applyFont="1" applyFill="1" applyBorder="1" applyAlignment="1" applyProtection="1">
      <alignment horizontal="center" vertical="center"/>
    </xf>
    <xf numFmtId="0" fontId="2" fillId="3" borderId="17" xfId="0" applyFont="1" applyFill="1" applyBorder="1" applyAlignment="1">
      <alignment horizontal="center"/>
    </xf>
    <xf numFmtId="0" fontId="2" fillId="3" borderId="18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42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Y61"/>
  <sheetViews>
    <sheetView tabSelected="1" zoomScale="80" zoomScaleNormal="80" workbookViewId="0">
      <pane xSplit="2" ySplit="7" topLeftCell="AZ20" activePane="bottomRight" state="frozen"/>
      <selection pane="topRight" activeCell="C1" sqref="C1"/>
      <selection pane="bottomLeft" activeCell="A8" sqref="A8"/>
      <selection pane="bottomRight" activeCell="A36" sqref="A36"/>
    </sheetView>
  </sheetViews>
  <sheetFormatPr defaultRowHeight="15" x14ac:dyDescent="0.25"/>
  <cols>
    <col min="1" max="1" width="10.140625" bestFit="1" customWidth="1"/>
    <col min="3" max="72" width="17.42578125" customWidth="1"/>
    <col min="73" max="73" width="1.5703125" customWidth="1"/>
    <col min="74" max="77" width="17.42578125" customWidth="1"/>
  </cols>
  <sheetData>
    <row r="1" spans="1:77" s="1" customFormat="1" x14ac:dyDescent="0.25">
      <c r="A1" s="1" t="s">
        <v>0</v>
      </c>
      <c r="D1" s="4" t="s">
        <v>44</v>
      </c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6"/>
      <c r="AL1" s="36"/>
      <c r="AM1" s="36"/>
      <c r="AN1" s="36"/>
      <c r="AO1" s="36"/>
      <c r="AP1" s="36"/>
      <c r="AQ1" s="36"/>
      <c r="AR1" s="36"/>
      <c r="AS1" s="36"/>
      <c r="AT1" s="36"/>
      <c r="AU1" s="36"/>
      <c r="AV1" s="36"/>
      <c r="AW1" s="36"/>
      <c r="AX1" s="36"/>
      <c r="AY1" s="36"/>
      <c r="AZ1" s="36"/>
      <c r="BA1" s="36"/>
      <c r="BB1" s="36"/>
      <c r="BC1" s="36"/>
      <c r="BD1" s="36"/>
      <c r="BE1" s="36"/>
      <c r="BF1" s="36"/>
      <c r="BG1" s="36"/>
      <c r="BH1" s="36"/>
      <c r="BI1" s="36"/>
      <c r="BJ1" s="36"/>
      <c r="BK1" s="36"/>
      <c r="BL1" s="36"/>
      <c r="BM1" s="36"/>
      <c r="BN1" s="36"/>
      <c r="BO1" s="36"/>
      <c r="BP1" s="36"/>
      <c r="BQ1" s="36"/>
      <c r="BR1" s="36"/>
      <c r="BS1" s="36"/>
      <c r="BT1" s="36"/>
      <c r="BU1" s="36"/>
      <c r="BV1" s="36"/>
      <c r="BW1" s="36"/>
      <c r="BX1" s="36"/>
      <c r="BY1" s="36"/>
    </row>
    <row r="2" spans="1:77" s="1" customFormat="1" x14ac:dyDescent="0.25">
      <c r="A2" s="1" t="s">
        <v>1</v>
      </c>
    </row>
    <row r="3" spans="1:77" s="1" customFormat="1" ht="15.75" thickBot="1" x14ac:dyDescent="0.3"/>
    <row r="4" spans="1:77" ht="28.5" thickBot="1" x14ac:dyDescent="0.3">
      <c r="C4" s="69" t="s">
        <v>48</v>
      </c>
      <c r="D4" s="64"/>
      <c r="E4" s="64"/>
      <c r="F4" s="64"/>
      <c r="G4" s="64"/>
      <c r="H4" s="64"/>
      <c r="I4" s="64"/>
      <c r="J4" s="64"/>
      <c r="K4" s="64"/>
      <c r="L4" s="65"/>
      <c r="M4" s="69" t="s">
        <v>49</v>
      </c>
      <c r="N4" s="64"/>
      <c r="O4" s="64"/>
      <c r="P4" s="64"/>
      <c r="Q4" s="64"/>
      <c r="R4" s="64"/>
      <c r="S4" s="64"/>
      <c r="T4" s="64"/>
      <c r="U4" s="64"/>
      <c r="V4" s="65"/>
      <c r="W4" s="63">
        <v>2017</v>
      </c>
      <c r="X4" s="64"/>
      <c r="Y4" s="64"/>
      <c r="Z4" s="64"/>
      <c r="AA4" s="64"/>
      <c r="AB4" s="64"/>
      <c r="AC4" s="64"/>
      <c r="AD4" s="64"/>
      <c r="AE4" s="64"/>
      <c r="AF4" s="65"/>
      <c r="AG4" s="63">
        <f>W4+1</f>
        <v>2018</v>
      </c>
      <c r="AH4" s="64"/>
      <c r="AI4" s="64"/>
      <c r="AJ4" s="64"/>
      <c r="AK4" s="64"/>
      <c r="AL4" s="64"/>
      <c r="AM4" s="64"/>
      <c r="AN4" s="64"/>
      <c r="AO4" s="64"/>
      <c r="AP4" s="65"/>
      <c r="AQ4" s="63">
        <f>AG4+1</f>
        <v>2019</v>
      </c>
      <c r="AR4" s="64"/>
      <c r="AS4" s="64"/>
      <c r="AT4" s="64"/>
      <c r="AU4" s="64"/>
      <c r="AV4" s="64"/>
      <c r="AW4" s="64"/>
      <c r="AX4" s="64"/>
      <c r="AY4" s="64"/>
      <c r="AZ4" s="64"/>
      <c r="BA4" s="63">
        <f>AQ4+1</f>
        <v>2020</v>
      </c>
      <c r="BB4" s="64"/>
      <c r="BC4" s="64"/>
      <c r="BD4" s="64"/>
      <c r="BE4" s="64"/>
      <c r="BF4" s="64"/>
      <c r="BG4" s="64"/>
      <c r="BH4" s="64"/>
      <c r="BI4" s="64"/>
      <c r="BJ4" s="65"/>
      <c r="BK4" s="63">
        <f>BA4+1</f>
        <v>2021</v>
      </c>
      <c r="BL4" s="64"/>
      <c r="BM4" s="64"/>
      <c r="BN4" s="64"/>
      <c r="BO4" s="64"/>
      <c r="BP4" s="64"/>
      <c r="BQ4" s="64"/>
      <c r="BR4" s="64"/>
      <c r="BS4" s="64"/>
      <c r="BT4" s="65"/>
      <c r="BV4" s="66" t="s">
        <v>86</v>
      </c>
      <c r="BW4" s="67"/>
      <c r="BX4" s="67"/>
      <c r="BY4" s="68"/>
    </row>
    <row r="5" spans="1:77" ht="14.45" customHeight="1" x14ac:dyDescent="0.25">
      <c r="C5" s="60" t="s">
        <v>59</v>
      </c>
      <c r="D5" s="52" t="s">
        <v>60</v>
      </c>
      <c r="E5" s="52" t="s">
        <v>61</v>
      </c>
      <c r="F5" s="52" t="s">
        <v>62</v>
      </c>
      <c r="G5" s="52" t="s">
        <v>63</v>
      </c>
      <c r="H5" s="52" t="s">
        <v>64</v>
      </c>
      <c r="I5" s="52" t="s">
        <v>65</v>
      </c>
      <c r="J5" s="52" t="s">
        <v>61</v>
      </c>
      <c r="K5" s="52" t="s">
        <v>66</v>
      </c>
      <c r="L5" s="57" t="s">
        <v>67</v>
      </c>
      <c r="M5" s="60" t="s">
        <v>50</v>
      </c>
      <c r="N5" s="52" t="s">
        <v>51</v>
      </c>
      <c r="O5" s="52" t="s">
        <v>52</v>
      </c>
      <c r="P5" s="52" t="s">
        <v>53</v>
      </c>
      <c r="Q5" s="52" t="s">
        <v>54</v>
      </c>
      <c r="R5" s="52" t="s">
        <v>55</v>
      </c>
      <c r="S5" s="52" t="s">
        <v>56</v>
      </c>
      <c r="T5" s="52" t="s">
        <v>52</v>
      </c>
      <c r="U5" s="52" t="s">
        <v>57</v>
      </c>
      <c r="V5" s="57" t="s">
        <v>58</v>
      </c>
      <c r="W5" s="60" t="s">
        <v>13</v>
      </c>
      <c r="X5" s="52" t="s">
        <v>14</v>
      </c>
      <c r="Y5" s="52" t="s">
        <v>15</v>
      </c>
      <c r="Z5" s="52" t="s">
        <v>16</v>
      </c>
      <c r="AA5" s="52" t="s">
        <v>17</v>
      </c>
      <c r="AB5" s="52" t="s">
        <v>18</v>
      </c>
      <c r="AC5" s="52" t="s">
        <v>19</v>
      </c>
      <c r="AD5" s="52" t="s">
        <v>15</v>
      </c>
      <c r="AE5" s="52" t="s">
        <v>20</v>
      </c>
      <c r="AF5" s="57" t="s">
        <v>21</v>
      </c>
      <c r="AG5" s="60" t="s">
        <v>3</v>
      </c>
      <c r="AH5" s="52" t="s">
        <v>4</v>
      </c>
      <c r="AI5" s="52" t="s">
        <v>5</v>
      </c>
      <c r="AJ5" s="52" t="s">
        <v>6</v>
      </c>
      <c r="AK5" s="52" t="s">
        <v>7</v>
      </c>
      <c r="AL5" s="52" t="s">
        <v>8</v>
      </c>
      <c r="AM5" s="52" t="s">
        <v>9</v>
      </c>
      <c r="AN5" s="52" t="s">
        <v>5</v>
      </c>
      <c r="AO5" s="52" t="s">
        <v>10</v>
      </c>
      <c r="AP5" s="57" t="s">
        <v>11</v>
      </c>
      <c r="AQ5" s="60" t="s">
        <v>22</v>
      </c>
      <c r="AR5" s="52" t="s">
        <v>23</v>
      </c>
      <c r="AS5" s="52" t="s">
        <v>24</v>
      </c>
      <c r="AT5" s="52" t="s">
        <v>25</v>
      </c>
      <c r="AU5" s="52" t="s">
        <v>26</v>
      </c>
      <c r="AV5" s="52" t="s">
        <v>27</v>
      </c>
      <c r="AW5" s="52" t="s">
        <v>28</v>
      </c>
      <c r="AX5" s="52" t="s">
        <v>24</v>
      </c>
      <c r="AY5" s="52" t="s">
        <v>29</v>
      </c>
      <c r="AZ5" s="52" t="s">
        <v>30</v>
      </c>
      <c r="BA5" s="60" t="s">
        <v>31</v>
      </c>
      <c r="BB5" s="52" t="s">
        <v>32</v>
      </c>
      <c r="BC5" s="52" t="s">
        <v>33</v>
      </c>
      <c r="BD5" s="52" t="s">
        <v>34</v>
      </c>
      <c r="BE5" s="52" t="s">
        <v>35</v>
      </c>
      <c r="BF5" s="52" t="s">
        <v>36</v>
      </c>
      <c r="BG5" s="52" t="s">
        <v>37</v>
      </c>
      <c r="BH5" s="52" t="s">
        <v>33</v>
      </c>
      <c r="BI5" s="52" t="s">
        <v>38</v>
      </c>
      <c r="BJ5" s="57" t="s">
        <v>39</v>
      </c>
      <c r="BK5" s="60" t="s">
        <v>90</v>
      </c>
      <c r="BL5" s="52" t="s">
        <v>91</v>
      </c>
      <c r="BM5" s="52" t="s">
        <v>92</v>
      </c>
      <c r="BN5" s="52" t="s">
        <v>93</v>
      </c>
      <c r="BO5" s="52" t="s">
        <v>94</v>
      </c>
      <c r="BP5" s="52" t="s">
        <v>95</v>
      </c>
      <c r="BQ5" s="52" t="s">
        <v>96</v>
      </c>
      <c r="BR5" s="52" t="s">
        <v>92</v>
      </c>
      <c r="BS5" s="52" t="s">
        <v>97</v>
      </c>
      <c r="BT5" s="57" t="s">
        <v>98</v>
      </c>
      <c r="BV5" s="49" t="s">
        <v>88</v>
      </c>
      <c r="BW5" s="49" t="s">
        <v>85</v>
      </c>
      <c r="BX5" s="49" t="s">
        <v>89</v>
      </c>
      <c r="BY5" s="49" t="s">
        <v>87</v>
      </c>
    </row>
    <row r="6" spans="1:77" x14ac:dyDescent="0.25">
      <c r="C6" s="61"/>
      <c r="D6" s="55"/>
      <c r="E6" s="53"/>
      <c r="F6" s="53"/>
      <c r="G6" s="53"/>
      <c r="H6" s="55"/>
      <c r="I6" s="53"/>
      <c r="J6" s="53"/>
      <c r="K6" s="53"/>
      <c r="L6" s="58"/>
      <c r="M6" s="61"/>
      <c r="N6" s="55"/>
      <c r="O6" s="53"/>
      <c r="P6" s="53"/>
      <c r="Q6" s="53"/>
      <c r="R6" s="55"/>
      <c r="S6" s="53"/>
      <c r="T6" s="53"/>
      <c r="U6" s="53"/>
      <c r="V6" s="58"/>
      <c r="W6" s="61"/>
      <c r="X6" s="55"/>
      <c r="Y6" s="53"/>
      <c r="Z6" s="53"/>
      <c r="AA6" s="53"/>
      <c r="AB6" s="55"/>
      <c r="AC6" s="53"/>
      <c r="AD6" s="53"/>
      <c r="AE6" s="53"/>
      <c r="AF6" s="58"/>
      <c r="AG6" s="61"/>
      <c r="AH6" s="55"/>
      <c r="AI6" s="53"/>
      <c r="AJ6" s="53"/>
      <c r="AK6" s="53"/>
      <c r="AL6" s="55"/>
      <c r="AM6" s="53"/>
      <c r="AN6" s="53"/>
      <c r="AO6" s="53"/>
      <c r="AP6" s="58"/>
      <c r="AQ6" s="61"/>
      <c r="AR6" s="55"/>
      <c r="AS6" s="53"/>
      <c r="AT6" s="53"/>
      <c r="AU6" s="53"/>
      <c r="AV6" s="55"/>
      <c r="AW6" s="53"/>
      <c r="AX6" s="53"/>
      <c r="AY6" s="53"/>
      <c r="AZ6" s="55"/>
      <c r="BA6" s="61"/>
      <c r="BB6" s="55"/>
      <c r="BC6" s="53"/>
      <c r="BD6" s="53"/>
      <c r="BE6" s="53"/>
      <c r="BF6" s="55"/>
      <c r="BG6" s="53"/>
      <c r="BH6" s="53"/>
      <c r="BI6" s="53"/>
      <c r="BJ6" s="58"/>
      <c r="BK6" s="61"/>
      <c r="BL6" s="55"/>
      <c r="BM6" s="53"/>
      <c r="BN6" s="53"/>
      <c r="BO6" s="53"/>
      <c r="BP6" s="55"/>
      <c r="BQ6" s="53"/>
      <c r="BR6" s="53"/>
      <c r="BS6" s="53"/>
      <c r="BT6" s="58"/>
      <c r="BV6" s="50"/>
      <c r="BW6" s="50"/>
      <c r="BX6" s="50"/>
      <c r="BY6" s="50"/>
    </row>
    <row r="7" spans="1:77" ht="15.75" thickBot="1" x14ac:dyDescent="0.3">
      <c r="C7" s="62"/>
      <c r="D7" s="56"/>
      <c r="E7" s="54"/>
      <c r="F7" s="54"/>
      <c r="G7" s="54"/>
      <c r="H7" s="56"/>
      <c r="I7" s="54"/>
      <c r="J7" s="54"/>
      <c r="K7" s="54"/>
      <c r="L7" s="59"/>
      <c r="M7" s="62"/>
      <c r="N7" s="56"/>
      <c r="O7" s="54"/>
      <c r="P7" s="54"/>
      <c r="Q7" s="54"/>
      <c r="R7" s="56"/>
      <c r="S7" s="54"/>
      <c r="T7" s="54"/>
      <c r="U7" s="54"/>
      <c r="V7" s="59"/>
      <c r="W7" s="62"/>
      <c r="X7" s="56"/>
      <c r="Y7" s="54"/>
      <c r="Z7" s="54"/>
      <c r="AA7" s="54"/>
      <c r="AB7" s="56"/>
      <c r="AC7" s="54"/>
      <c r="AD7" s="54"/>
      <c r="AE7" s="54"/>
      <c r="AF7" s="59"/>
      <c r="AG7" s="62"/>
      <c r="AH7" s="56"/>
      <c r="AI7" s="54"/>
      <c r="AJ7" s="54"/>
      <c r="AK7" s="54"/>
      <c r="AL7" s="56"/>
      <c r="AM7" s="54"/>
      <c r="AN7" s="54"/>
      <c r="AO7" s="54"/>
      <c r="AP7" s="59"/>
      <c r="AQ7" s="62"/>
      <c r="AR7" s="56"/>
      <c r="AS7" s="54"/>
      <c r="AT7" s="54"/>
      <c r="AU7" s="54"/>
      <c r="AV7" s="56"/>
      <c r="AW7" s="54"/>
      <c r="AX7" s="54"/>
      <c r="AY7" s="54"/>
      <c r="AZ7" s="56"/>
      <c r="BA7" s="62"/>
      <c r="BB7" s="56"/>
      <c r="BC7" s="54"/>
      <c r="BD7" s="54"/>
      <c r="BE7" s="54"/>
      <c r="BF7" s="56"/>
      <c r="BG7" s="54"/>
      <c r="BH7" s="54"/>
      <c r="BI7" s="54"/>
      <c r="BJ7" s="59"/>
      <c r="BK7" s="62"/>
      <c r="BL7" s="56"/>
      <c r="BM7" s="54"/>
      <c r="BN7" s="54"/>
      <c r="BO7" s="54"/>
      <c r="BP7" s="56"/>
      <c r="BQ7" s="54"/>
      <c r="BR7" s="54"/>
      <c r="BS7" s="54"/>
      <c r="BT7" s="59"/>
      <c r="BV7" s="51"/>
      <c r="BW7" s="51"/>
      <c r="BX7" s="51"/>
      <c r="BY7" s="51"/>
    </row>
    <row r="8" spans="1:77" s="1" customFormat="1" x14ac:dyDescent="0.25">
      <c r="A8" s="1" t="s">
        <v>2</v>
      </c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V8" s="3"/>
      <c r="BW8" s="3"/>
      <c r="BX8" s="3"/>
      <c r="BY8" s="3"/>
    </row>
    <row r="9" spans="1:77" s="9" customFormat="1" x14ac:dyDescent="0.25">
      <c r="A9" s="8" t="s">
        <v>79</v>
      </c>
      <c r="B9" s="13"/>
      <c r="C9" s="5">
        <v>577379</v>
      </c>
      <c r="D9" s="5"/>
      <c r="E9" s="5">
        <v>-462831</v>
      </c>
      <c r="F9" s="5"/>
      <c r="G9" s="10">
        <f>C9+D9-E9+F9</f>
        <v>1040210</v>
      </c>
      <c r="H9" s="5">
        <v>-4569</v>
      </c>
      <c r="I9" s="5">
        <v>12405</v>
      </c>
      <c r="J9" s="5">
        <v>-8477</v>
      </c>
      <c r="K9" s="6"/>
      <c r="L9" s="10">
        <f>H9+I9-J9+K9</f>
        <v>16313</v>
      </c>
      <c r="M9" s="10">
        <f>G9</f>
        <v>1040210</v>
      </c>
      <c r="N9" s="5"/>
      <c r="O9" s="5">
        <v>1040210</v>
      </c>
      <c r="P9" s="5"/>
      <c r="Q9" s="10">
        <f>M9+N9-O9+P9</f>
        <v>0</v>
      </c>
      <c r="R9" s="10">
        <f>L9</f>
        <v>16313</v>
      </c>
      <c r="S9" s="5"/>
      <c r="T9" s="5">
        <v>16313</v>
      </c>
      <c r="U9" s="5"/>
      <c r="V9" s="10">
        <f>R9+S9-T9+U9</f>
        <v>0</v>
      </c>
      <c r="W9" s="10">
        <f>Q9</f>
        <v>0</v>
      </c>
      <c r="X9" s="25"/>
      <c r="Y9" s="25"/>
      <c r="Z9" s="25"/>
      <c r="AA9" s="10">
        <f>W9+X9-Y9+Z9</f>
        <v>0</v>
      </c>
      <c r="AB9" s="10">
        <f>V9</f>
        <v>0</v>
      </c>
      <c r="AC9" s="25"/>
      <c r="AD9" s="25"/>
      <c r="AE9" s="25"/>
      <c r="AF9" s="10">
        <f>AB9+AC9-AD9+AE9</f>
        <v>0</v>
      </c>
      <c r="AG9" s="10">
        <f>AA9</f>
        <v>0</v>
      </c>
      <c r="AH9" s="25"/>
      <c r="AI9" s="25"/>
      <c r="AJ9" s="25"/>
      <c r="AK9" s="10">
        <f>AG9+AH9-AI9+AJ9</f>
        <v>0</v>
      </c>
      <c r="AL9" s="10">
        <f>AF9</f>
        <v>0</v>
      </c>
      <c r="AM9" s="25"/>
      <c r="AN9" s="25"/>
      <c r="AO9" s="25"/>
      <c r="AP9" s="10">
        <f>AL9+AM9-AN9+AO9</f>
        <v>0</v>
      </c>
      <c r="AQ9" s="10">
        <f>AK9</f>
        <v>0</v>
      </c>
      <c r="AR9" s="25"/>
      <c r="AS9" s="25"/>
      <c r="AT9" s="25"/>
      <c r="AU9" s="10">
        <f>AQ9+AR9-AS9+AT9</f>
        <v>0</v>
      </c>
      <c r="AV9" s="10">
        <f>AP9</f>
        <v>0</v>
      </c>
      <c r="AW9" s="25"/>
      <c r="AX9" s="25"/>
      <c r="AY9" s="25"/>
      <c r="AZ9" s="10">
        <f>AV9+AW9-AX9+AY9</f>
        <v>0</v>
      </c>
      <c r="BA9" s="10">
        <f>AU9</f>
        <v>0</v>
      </c>
      <c r="BB9" s="25"/>
      <c r="BC9" s="25"/>
      <c r="BD9" s="25"/>
      <c r="BE9" s="10">
        <f>BA9+BB9-BC9+BD9</f>
        <v>0</v>
      </c>
      <c r="BF9" s="10">
        <f>AZ9</f>
        <v>0</v>
      </c>
      <c r="BG9" s="25"/>
      <c r="BH9" s="25"/>
      <c r="BI9" s="25"/>
      <c r="BJ9" s="10">
        <f>BF9+BG9-BH9+BI9</f>
        <v>0</v>
      </c>
      <c r="BK9" s="10">
        <f>BE9</f>
        <v>0</v>
      </c>
      <c r="BL9" s="25"/>
      <c r="BM9" s="25"/>
      <c r="BN9" s="25"/>
      <c r="BO9" s="10">
        <f>BK9+BL9-BM9+BN9</f>
        <v>0</v>
      </c>
      <c r="BP9" s="10">
        <f>BJ9</f>
        <v>0</v>
      </c>
      <c r="BQ9" s="25"/>
      <c r="BR9" s="25"/>
      <c r="BS9" s="25"/>
      <c r="BT9" s="10">
        <f>BP9+BQ9-BR9+BS9</f>
        <v>0</v>
      </c>
      <c r="BU9" s="15"/>
      <c r="BV9" s="10">
        <f>C9+D9+N9+X9+AH9+AR9+BB9+BL9</f>
        <v>577379</v>
      </c>
      <c r="BW9" s="10">
        <f>E9+O9+Y9+AI9+AS9+BC9+BM9</f>
        <v>577379</v>
      </c>
      <c r="BX9" s="10">
        <f>F9+P9+Z9+AJ9+AT9+BD9+BN9</f>
        <v>0</v>
      </c>
      <c r="BY9" s="10">
        <f>(BV9+BX9)-BW9</f>
        <v>0</v>
      </c>
    </row>
    <row r="10" spans="1:77" s="9" customFormat="1" x14ac:dyDescent="0.25">
      <c r="A10" s="8" t="s">
        <v>48</v>
      </c>
      <c r="B10" s="13"/>
      <c r="C10" s="5"/>
      <c r="D10" s="5">
        <v>-1145965</v>
      </c>
      <c r="E10" s="5"/>
      <c r="F10" s="5"/>
      <c r="G10" s="10">
        <f t="shared" ref="G10:G11" si="0">C10+D10-E10+F10</f>
        <v>-1145965</v>
      </c>
      <c r="H10" s="5"/>
      <c r="I10" s="5"/>
      <c r="J10" s="5"/>
      <c r="K10" s="6">
        <v>-8918</v>
      </c>
      <c r="L10" s="10">
        <f t="shared" ref="L10:L11" si="1">H10+I10-J10+K10</f>
        <v>-8918</v>
      </c>
      <c r="M10" s="10">
        <f t="shared" ref="M10:M11" si="2">G10</f>
        <v>-1145965</v>
      </c>
      <c r="N10" s="5"/>
      <c r="O10" s="5"/>
      <c r="P10" s="5"/>
      <c r="Q10" s="10">
        <f t="shared" ref="Q10:Q11" si="3">M10+N10-O10+P10</f>
        <v>-1145965</v>
      </c>
      <c r="R10" s="10">
        <f t="shared" ref="R10:R11" si="4">L10</f>
        <v>-8918</v>
      </c>
      <c r="S10" s="5"/>
      <c r="T10" s="5"/>
      <c r="U10" s="5"/>
      <c r="V10" s="10">
        <f t="shared" ref="V10:V11" si="5">R10+S10-T10+U10</f>
        <v>-8918</v>
      </c>
      <c r="W10" s="10">
        <f t="shared" ref="W10:W11" si="6">Q10</f>
        <v>-1145965</v>
      </c>
      <c r="X10" s="5"/>
      <c r="Y10" s="5">
        <v>-1145965</v>
      </c>
      <c r="Z10" s="5"/>
      <c r="AA10" s="10">
        <f t="shared" ref="AA10:AA11" si="7">W10+X10-Y10+Z10</f>
        <v>0</v>
      </c>
      <c r="AB10" s="10">
        <f t="shared" ref="AB10:AB11" si="8">V10</f>
        <v>-8918</v>
      </c>
      <c r="AC10" s="5"/>
      <c r="AD10" s="5">
        <v>-21524</v>
      </c>
      <c r="AE10" s="5">
        <v>-12606</v>
      </c>
      <c r="AF10" s="10">
        <f t="shared" ref="AF10:AF11" si="9">AB10+AC10-AD10+AE10</f>
        <v>0</v>
      </c>
      <c r="AG10" s="10">
        <f t="shared" ref="AG10:AG11" si="10">AA10</f>
        <v>0</v>
      </c>
      <c r="AH10" s="25"/>
      <c r="AI10" s="25"/>
      <c r="AJ10" s="25"/>
      <c r="AK10" s="10">
        <f t="shared" ref="AK10:AK11" si="11">AG10+AH10-AI10+AJ10</f>
        <v>0</v>
      </c>
      <c r="AL10" s="10">
        <f t="shared" ref="AL10:AL11" si="12">AF10</f>
        <v>0</v>
      </c>
      <c r="AM10" s="25"/>
      <c r="AN10" s="25"/>
      <c r="AO10" s="25"/>
      <c r="AP10" s="10">
        <f t="shared" ref="AP10:AP11" si="13">AL10+AM10-AN10+AO10</f>
        <v>0</v>
      </c>
      <c r="AQ10" s="10">
        <f t="shared" ref="AQ10:AQ11" si="14">AK10</f>
        <v>0</v>
      </c>
      <c r="AR10" s="25"/>
      <c r="AS10" s="25"/>
      <c r="AT10" s="25"/>
      <c r="AU10" s="10">
        <f t="shared" ref="AU10:AU11" si="15">AQ10+AR10-AS10+AT10</f>
        <v>0</v>
      </c>
      <c r="AV10" s="10">
        <f t="shared" ref="AV10:AV11" si="16">AP10</f>
        <v>0</v>
      </c>
      <c r="AW10" s="25"/>
      <c r="AX10" s="25"/>
      <c r="AY10" s="25"/>
      <c r="AZ10" s="10">
        <f t="shared" ref="AZ10:AZ11" si="17">AV10+AW10-AX10+AY10</f>
        <v>0</v>
      </c>
      <c r="BA10" s="10">
        <f t="shared" ref="BA10:BA11" si="18">AU10</f>
        <v>0</v>
      </c>
      <c r="BB10" s="25"/>
      <c r="BC10" s="25"/>
      <c r="BD10" s="39">
        <v>785021</v>
      </c>
      <c r="BE10" s="10">
        <f t="shared" ref="BE10:BE11" si="19">BA10+BB10-BC10+BD10</f>
        <v>785021</v>
      </c>
      <c r="BF10" s="10">
        <f t="shared" ref="BF10:BF11" si="20">AZ10</f>
        <v>0</v>
      </c>
      <c r="BG10" s="25"/>
      <c r="BH10" s="25"/>
      <c r="BI10" s="25"/>
      <c r="BJ10" s="10">
        <f t="shared" ref="BJ10:BJ11" si="21">BF10+BG10-BH10+BI10</f>
        <v>0</v>
      </c>
      <c r="BK10" s="10">
        <f t="shared" ref="BK10:BK11" si="22">BE10</f>
        <v>785021</v>
      </c>
      <c r="BL10" s="25"/>
      <c r="BM10" s="25"/>
      <c r="BN10" s="25"/>
      <c r="BO10" s="10">
        <f t="shared" ref="BO10:BO11" si="23">BK10+BL10-BM10+BN10</f>
        <v>785021</v>
      </c>
      <c r="BP10" s="10">
        <f t="shared" ref="BP10:BP11" si="24">BJ10</f>
        <v>0</v>
      </c>
      <c r="BQ10" s="25"/>
      <c r="BR10" s="25"/>
      <c r="BS10" s="25"/>
      <c r="BT10" s="10">
        <f t="shared" ref="BT10:BT11" si="25">BP10+BQ10-BR10+BS10</f>
        <v>0</v>
      </c>
      <c r="BU10" s="15"/>
      <c r="BV10" s="10">
        <f t="shared" ref="BV10:BV17" si="26">C10+D10+N10+X10+AH10+AR10+BB10+BL10</f>
        <v>-1145965</v>
      </c>
      <c r="BW10" s="10">
        <f t="shared" ref="BW10:BX17" si="27">E10+O10+Y10+AI10+AS10+BC10+BM10</f>
        <v>-1145965</v>
      </c>
      <c r="BX10" s="10">
        <f t="shared" si="27"/>
        <v>785021</v>
      </c>
      <c r="BY10" s="10">
        <f t="shared" ref="BY10:BY17" si="28">(BV10+BX10)-BW10</f>
        <v>785021</v>
      </c>
    </row>
    <row r="11" spans="1:77" s="9" customFormat="1" x14ac:dyDescent="0.25">
      <c r="A11" s="8" t="s">
        <v>49</v>
      </c>
      <c r="B11" s="13"/>
      <c r="C11" s="25"/>
      <c r="D11" s="25"/>
      <c r="E11" s="25"/>
      <c r="F11" s="25"/>
      <c r="G11" s="10">
        <f t="shared" si="0"/>
        <v>0</v>
      </c>
      <c r="H11" s="25"/>
      <c r="I11" s="25"/>
      <c r="J11" s="25"/>
      <c r="K11" s="25"/>
      <c r="L11" s="10">
        <f t="shared" si="1"/>
        <v>0</v>
      </c>
      <c r="M11" s="10">
        <f t="shared" si="2"/>
        <v>0</v>
      </c>
      <c r="N11" s="5">
        <v>770633</v>
      </c>
      <c r="O11" s="5"/>
      <c r="P11" s="5"/>
      <c r="Q11" s="10">
        <f t="shared" si="3"/>
        <v>770633</v>
      </c>
      <c r="R11" s="10">
        <f t="shared" si="4"/>
        <v>0</v>
      </c>
      <c r="S11" s="5">
        <v>-2974</v>
      </c>
      <c r="T11" s="5"/>
      <c r="U11" s="5"/>
      <c r="V11" s="10">
        <f t="shared" si="5"/>
        <v>-2974</v>
      </c>
      <c r="W11" s="10">
        <f t="shared" si="6"/>
        <v>770633</v>
      </c>
      <c r="X11" s="5"/>
      <c r="Y11" s="5"/>
      <c r="Z11" s="5"/>
      <c r="AA11" s="10">
        <f t="shared" si="7"/>
        <v>770633</v>
      </c>
      <c r="AB11" s="10">
        <f t="shared" si="8"/>
        <v>-2974</v>
      </c>
      <c r="AC11" s="5"/>
      <c r="AD11" s="5"/>
      <c r="AE11" s="5">
        <v>12606</v>
      </c>
      <c r="AF11" s="10">
        <f t="shared" si="9"/>
        <v>9632</v>
      </c>
      <c r="AG11" s="10">
        <f t="shared" si="10"/>
        <v>770633</v>
      </c>
      <c r="AH11" s="5"/>
      <c r="AI11" s="5">
        <v>770633</v>
      </c>
      <c r="AJ11" s="5"/>
      <c r="AK11" s="10">
        <f t="shared" si="11"/>
        <v>0</v>
      </c>
      <c r="AL11" s="10">
        <f t="shared" si="12"/>
        <v>9632</v>
      </c>
      <c r="AM11" s="5"/>
      <c r="AN11" s="5">
        <v>18109</v>
      </c>
      <c r="AO11" s="5">
        <v>8477</v>
      </c>
      <c r="AP11" s="10">
        <f t="shared" si="13"/>
        <v>0</v>
      </c>
      <c r="AQ11" s="10">
        <f t="shared" si="14"/>
        <v>0</v>
      </c>
      <c r="AR11" s="25"/>
      <c r="AS11" s="25"/>
      <c r="AT11" s="25"/>
      <c r="AU11" s="10">
        <f t="shared" si="15"/>
        <v>0</v>
      </c>
      <c r="AV11" s="10">
        <f t="shared" si="16"/>
        <v>0</v>
      </c>
      <c r="AW11" s="25"/>
      <c r="AX11" s="25"/>
      <c r="AY11" s="25"/>
      <c r="AZ11" s="10">
        <f t="shared" si="17"/>
        <v>0</v>
      </c>
      <c r="BA11" s="10">
        <f t="shared" si="18"/>
        <v>0</v>
      </c>
      <c r="BB11" s="25"/>
      <c r="BC11" s="25"/>
      <c r="BD11" s="39">
        <v>-897039</v>
      </c>
      <c r="BE11" s="10">
        <f t="shared" si="19"/>
        <v>-897039</v>
      </c>
      <c r="BF11" s="10">
        <f t="shared" si="20"/>
        <v>0</v>
      </c>
      <c r="BG11" s="25"/>
      <c r="BH11" s="25"/>
      <c r="BI11" s="25"/>
      <c r="BJ11" s="10">
        <f t="shared" si="21"/>
        <v>0</v>
      </c>
      <c r="BK11" s="10">
        <f t="shared" si="22"/>
        <v>-897039</v>
      </c>
      <c r="BL11" s="25"/>
      <c r="BM11" s="25"/>
      <c r="BN11" s="25"/>
      <c r="BO11" s="10">
        <f t="shared" si="23"/>
        <v>-897039</v>
      </c>
      <c r="BP11" s="10">
        <f t="shared" si="24"/>
        <v>0</v>
      </c>
      <c r="BQ11" s="25"/>
      <c r="BR11" s="25"/>
      <c r="BS11" s="25"/>
      <c r="BT11" s="10">
        <f t="shared" si="25"/>
        <v>0</v>
      </c>
      <c r="BU11" s="15"/>
      <c r="BV11" s="10">
        <f t="shared" si="26"/>
        <v>770633</v>
      </c>
      <c r="BW11" s="10">
        <f t="shared" si="27"/>
        <v>770633</v>
      </c>
      <c r="BX11" s="10">
        <f t="shared" si="27"/>
        <v>-897039</v>
      </c>
      <c r="BY11" s="10">
        <f t="shared" si="28"/>
        <v>-897039</v>
      </c>
    </row>
    <row r="12" spans="1:77" s="9" customFormat="1" x14ac:dyDescent="0.25">
      <c r="A12" s="8" t="s">
        <v>78</v>
      </c>
      <c r="B12" s="13"/>
      <c r="C12" s="25"/>
      <c r="D12" s="25"/>
      <c r="E12" s="25"/>
      <c r="F12" s="25"/>
      <c r="G12" s="10">
        <f>C12+D12-E12+F12</f>
        <v>0</v>
      </c>
      <c r="H12" s="25"/>
      <c r="I12" s="25"/>
      <c r="J12" s="25"/>
      <c r="K12" s="25"/>
      <c r="L12" s="10">
        <f>H12+I12-J12+K12</f>
        <v>0</v>
      </c>
      <c r="M12" s="10">
        <f>G12</f>
        <v>0</v>
      </c>
      <c r="N12" s="25"/>
      <c r="O12" s="25"/>
      <c r="P12" s="25"/>
      <c r="Q12" s="10">
        <f>M12+N12-O12+P12</f>
        <v>0</v>
      </c>
      <c r="R12" s="10">
        <f>L12</f>
        <v>0</v>
      </c>
      <c r="S12" s="25"/>
      <c r="T12" s="25"/>
      <c r="U12" s="25"/>
      <c r="V12" s="10">
        <f>R12+S12-T12+U12</f>
        <v>0</v>
      </c>
      <c r="W12" s="10">
        <f>Q12</f>
        <v>0</v>
      </c>
      <c r="X12" s="5">
        <v>-1477345</v>
      </c>
      <c r="Y12" s="5"/>
      <c r="Z12" s="30"/>
      <c r="AA12" s="10">
        <f>W12+X12-Y12+Z12</f>
        <v>-1477345</v>
      </c>
      <c r="AB12" s="10">
        <f>V12</f>
        <v>0</v>
      </c>
      <c r="AC12" s="5">
        <v>472</v>
      </c>
      <c r="AD12" s="5"/>
      <c r="AE12" s="5"/>
      <c r="AF12" s="10">
        <f>AB12+AC12-AD12+AE12</f>
        <v>472</v>
      </c>
      <c r="AG12" s="10">
        <f>AA12</f>
        <v>-1477345</v>
      </c>
      <c r="AH12" s="5">
        <v>398902</v>
      </c>
      <c r="AI12" s="5"/>
      <c r="AJ12" s="30">
        <v>794379</v>
      </c>
      <c r="AK12" s="10">
        <f>AG12+AH12-AI12+AJ12</f>
        <v>-284064</v>
      </c>
      <c r="AL12" s="10">
        <f>AF12</f>
        <v>472</v>
      </c>
      <c r="AM12" s="5">
        <f>-19331</f>
        <v>-19331</v>
      </c>
      <c r="AN12" s="5"/>
      <c r="AO12" s="5">
        <v>-8477</v>
      </c>
      <c r="AP12" s="10">
        <f>AL12+AM12-AN12+AO12</f>
        <v>-27336</v>
      </c>
      <c r="AQ12" s="10">
        <f>AK12</f>
        <v>-284064</v>
      </c>
      <c r="AR12" s="5"/>
      <c r="AS12" s="5">
        <v>-1078443</v>
      </c>
      <c r="AT12" s="30">
        <v>-794379</v>
      </c>
      <c r="AU12" s="10">
        <f>AQ12+AR12-AS12+AT12</f>
        <v>0</v>
      </c>
      <c r="AV12" s="10">
        <f>AP12</f>
        <v>-27336</v>
      </c>
      <c r="AW12" s="5"/>
      <c r="AX12" s="5">
        <v>-27336</v>
      </c>
      <c r="AY12" s="5"/>
      <c r="AZ12" s="10">
        <f>AV12+AW12-AX12+AY12</f>
        <v>0</v>
      </c>
      <c r="BA12" s="10">
        <f>AU12</f>
        <v>0</v>
      </c>
      <c r="BB12" s="25"/>
      <c r="BC12" s="25"/>
      <c r="BD12" s="39">
        <v>999533</v>
      </c>
      <c r="BE12" s="10">
        <f>BA12+BB12-BC12+BD12</f>
        <v>999533</v>
      </c>
      <c r="BF12" s="10">
        <f>AZ12</f>
        <v>0</v>
      </c>
      <c r="BG12" s="25"/>
      <c r="BH12" s="25"/>
      <c r="BI12" s="25"/>
      <c r="BJ12" s="10">
        <f>BF12+BG12-BH12+BI12</f>
        <v>0</v>
      </c>
      <c r="BK12" s="10">
        <f>BE12</f>
        <v>999533</v>
      </c>
      <c r="BL12" s="25"/>
      <c r="BM12" s="25"/>
      <c r="BN12" s="25"/>
      <c r="BO12" s="10">
        <f>BK12+BL12-BM12+BN12</f>
        <v>999533</v>
      </c>
      <c r="BP12" s="10">
        <f>BJ12</f>
        <v>0</v>
      </c>
      <c r="BQ12" s="25"/>
      <c r="BR12" s="25"/>
      <c r="BS12" s="25"/>
      <c r="BT12" s="10">
        <f>BP12+BQ12-BR12+BS12</f>
        <v>0</v>
      </c>
      <c r="BU12" s="15"/>
      <c r="BV12" s="10">
        <f t="shared" si="26"/>
        <v>-1078443</v>
      </c>
      <c r="BW12" s="10">
        <f t="shared" si="27"/>
        <v>-1078443</v>
      </c>
      <c r="BX12" s="10">
        <f t="shared" si="27"/>
        <v>999533</v>
      </c>
      <c r="BY12" s="10">
        <f t="shared" si="28"/>
        <v>999533</v>
      </c>
    </row>
    <row r="13" spans="1:77" s="9" customFormat="1" x14ac:dyDescent="0.25">
      <c r="A13" s="8" t="s">
        <v>12</v>
      </c>
      <c r="B13" s="13"/>
      <c r="C13" s="25"/>
      <c r="D13" s="25"/>
      <c r="E13" s="25"/>
      <c r="F13" s="25"/>
      <c r="G13" s="10">
        <f t="shared" ref="G13:G17" si="29">C13+D13-E13+F13</f>
        <v>0</v>
      </c>
      <c r="H13" s="25"/>
      <c r="I13" s="25"/>
      <c r="J13" s="25"/>
      <c r="K13" s="25"/>
      <c r="L13" s="10">
        <f t="shared" ref="L13:L17" si="30">H13+I13-J13+K13</f>
        <v>0</v>
      </c>
      <c r="M13" s="10">
        <f t="shared" ref="M13:M17" si="31">G13</f>
        <v>0</v>
      </c>
      <c r="N13" s="25"/>
      <c r="O13" s="25"/>
      <c r="P13" s="25"/>
      <c r="Q13" s="10">
        <f t="shared" ref="Q13:Q17" si="32">M13+N13-O13+P13</f>
        <v>0</v>
      </c>
      <c r="R13" s="10">
        <f t="shared" ref="R13:R17" si="33">L13</f>
        <v>0</v>
      </c>
      <c r="S13" s="25"/>
      <c r="T13" s="25"/>
      <c r="U13" s="25"/>
      <c r="V13" s="10">
        <f t="shared" ref="V13:V17" si="34">R13+S13-T13+U13</f>
        <v>0</v>
      </c>
      <c r="W13" s="10">
        <f t="shared" ref="W13:W17" si="35">Q13</f>
        <v>0</v>
      </c>
      <c r="X13" s="25"/>
      <c r="Y13" s="25"/>
      <c r="Z13" s="25"/>
      <c r="AA13" s="10">
        <f t="shared" ref="AA13:AA17" si="36">W13+X13-Y13+Z13</f>
        <v>0</v>
      </c>
      <c r="AB13" s="10">
        <f t="shared" ref="AB13:AB17" si="37">V13</f>
        <v>0</v>
      </c>
      <c r="AC13" s="25"/>
      <c r="AD13" s="25"/>
      <c r="AE13" s="25"/>
      <c r="AF13" s="10">
        <f t="shared" ref="AF13:AF17" si="38">AB13+AC13-AD13+AE13</f>
        <v>0</v>
      </c>
      <c r="AG13" s="10">
        <f t="shared" ref="AG13:AG17" si="39">AA13</f>
        <v>0</v>
      </c>
      <c r="AH13" s="5">
        <v>369541</v>
      </c>
      <c r="AI13" s="5"/>
      <c r="AJ13" s="30">
        <v>-298382</v>
      </c>
      <c r="AK13" s="10">
        <f t="shared" ref="AK13:AK17" si="40">AG13+AH13-AI13+AJ13</f>
        <v>71159</v>
      </c>
      <c r="AL13" s="10">
        <f t="shared" ref="AL13:AL17" si="41">AF13</f>
        <v>0</v>
      </c>
      <c r="AM13" s="5">
        <f>-51892+19331</f>
        <v>-32561</v>
      </c>
      <c r="AN13" s="5"/>
      <c r="AO13" s="5"/>
      <c r="AP13" s="10">
        <f t="shared" ref="AP13:AP17" si="42">AL13+AM13-AN13+AO13</f>
        <v>-32561</v>
      </c>
      <c r="AQ13" s="10">
        <f t="shared" ref="AQ13:AQ17" si="43">AK13</f>
        <v>71159</v>
      </c>
      <c r="AR13" s="5">
        <v>495997</v>
      </c>
      <c r="AS13" s="5"/>
      <c r="AT13" s="30">
        <v>298382</v>
      </c>
      <c r="AU13" s="10">
        <f t="shared" ref="AU13:AU17" si="44">AQ13+AR13-AS13+AT13</f>
        <v>865538</v>
      </c>
      <c r="AV13" s="10">
        <f t="shared" ref="AV13:AV17" si="45">AP13</f>
        <v>-32561</v>
      </c>
      <c r="AW13" s="5"/>
      <c r="AX13" s="5"/>
      <c r="AY13" s="5">
        <v>19453</v>
      </c>
      <c r="AZ13" s="10">
        <f t="shared" ref="AZ13:AZ17" si="46">AV13+AW13-AX13+AY13</f>
        <v>-13108</v>
      </c>
      <c r="BA13" s="10">
        <f t="shared" ref="BA13:BA17" si="47">AU13</f>
        <v>865538</v>
      </c>
      <c r="BB13" s="5"/>
      <c r="BC13" s="5">
        <v>865538</v>
      </c>
      <c r="BD13" s="30">
        <v>-1038157</v>
      </c>
      <c r="BE13" s="10">
        <f t="shared" ref="BE13:BE17" si="48">BA13+BB13-BC13+BD13</f>
        <v>-1038157</v>
      </c>
      <c r="BF13" s="10">
        <f t="shared" ref="BF13:BF17" si="49">AZ13</f>
        <v>-13108</v>
      </c>
      <c r="BG13" s="5"/>
      <c r="BH13" s="5">
        <v>-13108</v>
      </c>
      <c r="BI13" s="5"/>
      <c r="BJ13" s="10">
        <f t="shared" ref="BJ13:BJ17" si="50">BF13+BG13-BH13+BI13</f>
        <v>0</v>
      </c>
      <c r="BK13" s="10">
        <f t="shared" ref="BK13:BK17" si="51">BE13</f>
        <v>-1038157</v>
      </c>
      <c r="BL13" s="25"/>
      <c r="BM13" s="25"/>
      <c r="BN13" s="25"/>
      <c r="BO13" s="10">
        <f t="shared" ref="BO13:BO17" si="52">BK13+BL13-BM13+BN13</f>
        <v>-1038157</v>
      </c>
      <c r="BP13" s="10">
        <f t="shared" ref="BP13:BP17" si="53">BJ13</f>
        <v>0</v>
      </c>
      <c r="BQ13" s="25"/>
      <c r="BR13" s="25"/>
      <c r="BS13" s="25"/>
      <c r="BT13" s="10">
        <f t="shared" ref="BT13:BT17" si="54">BP13+BQ13-BR13+BS13</f>
        <v>0</v>
      </c>
      <c r="BU13" s="15"/>
      <c r="BV13" s="10">
        <f t="shared" si="26"/>
        <v>865538</v>
      </c>
      <c r="BW13" s="10">
        <f t="shared" si="27"/>
        <v>865538</v>
      </c>
      <c r="BX13" s="10">
        <f t="shared" si="27"/>
        <v>-1038157</v>
      </c>
      <c r="BY13" s="10">
        <f t="shared" si="28"/>
        <v>-1038157</v>
      </c>
    </row>
    <row r="14" spans="1:77" s="9" customFormat="1" x14ac:dyDescent="0.25">
      <c r="A14" s="8" t="s">
        <v>40</v>
      </c>
      <c r="B14" s="13"/>
      <c r="C14" s="25"/>
      <c r="D14" s="25"/>
      <c r="E14" s="25"/>
      <c r="F14" s="25"/>
      <c r="G14" s="10">
        <f t="shared" si="29"/>
        <v>0</v>
      </c>
      <c r="H14" s="25"/>
      <c r="I14" s="25"/>
      <c r="J14" s="25"/>
      <c r="K14" s="25"/>
      <c r="L14" s="10">
        <f t="shared" si="30"/>
        <v>0</v>
      </c>
      <c r="M14" s="10">
        <f t="shared" si="31"/>
        <v>0</v>
      </c>
      <c r="N14" s="25"/>
      <c r="O14" s="25"/>
      <c r="P14" s="25"/>
      <c r="Q14" s="10">
        <f t="shared" si="32"/>
        <v>0</v>
      </c>
      <c r="R14" s="10">
        <f t="shared" si="33"/>
        <v>0</v>
      </c>
      <c r="S14" s="25"/>
      <c r="T14" s="25"/>
      <c r="U14" s="25"/>
      <c r="V14" s="10">
        <f t="shared" si="34"/>
        <v>0</v>
      </c>
      <c r="W14" s="10">
        <f t="shared" si="35"/>
        <v>0</v>
      </c>
      <c r="X14" s="25"/>
      <c r="Y14" s="25"/>
      <c r="Z14" s="25"/>
      <c r="AA14" s="10">
        <f t="shared" si="36"/>
        <v>0</v>
      </c>
      <c r="AB14" s="10">
        <f t="shared" si="37"/>
        <v>0</v>
      </c>
      <c r="AC14" s="25"/>
      <c r="AD14" s="25"/>
      <c r="AE14" s="25"/>
      <c r="AF14" s="10">
        <f t="shared" si="38"/>
        <v>0</v>
      </c>
      <c r="AG14" s="10">
        <f t="shared" si="39"/>
        <v>0</v>
      </c>
      <c r="AH14" s="25"/>
      <c r="AI14" s="25"/>
      <c r="AJ14" s="25"/>
      <c r="AK14" s="10">
        <f t="shared" si="40"/>
        <v>0</v>
      </c>
      <c r="AL14" s="10">
        <f t="shared" si="41"/>
        <v>0</v>
      </c>
      <c r="AM14" s="25"/>
      <c r="AN14" s="25"/>
      <c r="AO14" s="25"/>
      <c r="AP14" s="10">
        <f t="shared" si="42"/>
        <v>0</v>
      </c>
      <c r="AQ14" s="10">
        <f t="shared" si="43"/>
        <v>0</v>
      </c>
      <c r="AR14" s="5">
        <v>-270422</v>
      </c>
      <c r="AS14" s="5"/>
      <c r="AT14" s="5">
        <v>0</v>
      </c>
      <c r="AU14" s="10">
        <f t="shared" si="44"/>
        <v>-270422</v>
      </c>
      <c r="AV14" s="10">
        <f t="shared" si="45"/>
        <v>0</v>
      </c>
      <c r="AW14" s="5">
        <v>2041</v>
      </c>
      <c r="AX14" s="5"/>
      <c r="AY14" s="5">
        <f>-AY13</f>
        <v>-19453</v>
      </c>
      <c r="AZ14" s="10">
        <f t="shared" si="46"/>
        <v>-17412</v>
      </c>
      <c r="BA14" s="10">
        <f t="shared" si="47"/>
        <v>-270422</v>
      </c>
      <c r="BB14" s="5"/>
      <c r="BC14" s="5"/>
      <c r="BD14" s="30">
        <v>21751</v>
      </c>
      <c r="BE14" s="10">
        <f t="shared" si="48"/>
        <v>-248671</v>
      </c>
      <c r="BF14" s="10">
        <f t="shared" si="49"/>
        <v>-17412</v>
      </c>
      <c r="BG14" s="5"/>
      <c r="BH14" s="5"/>
      <c r="BI14" s="5"/>
      <c r="BJ14" s="10">
        <f t="shared" si="50"/>
        <v>-17412</v>
      </c>
      <c r="BK14" s="10">
        <f t="shared" si="51"/>
        <v>-248671</v>
      </c>
      <c r="BL14" s="5"/>
      <c r="BM14" s="5"/>
      <c r="BN14" s="5"/>
      <c r="BO14" s="10">
        <f t="shared" si="52"/>
        <v>-248671</v>
      </c>
      <c r="BP14" s="10">
        <f t="shared" si="53"/>
        <v>-17412</v>
      </c>
      <c r="BQ14" s="5"/>
      <c r="BR14" s="5"/>
      <c r="BS14" s="5"/>
      <c r="BT14" s="10">
        <f t="shared" si="54"/>
        <v>-17412</v>
      </c>
      <c r="BU14" s="15"/>
      <c r="BV14" s="10">
        <f t="shared" si="26"/>
        <v>-270422</v>
      </c>
      <c r="BW14" s="10">
        <f t="shared" si="27"/>
        <v>0</v>
      </c>
      <c r="BX14" s="10">
        <f t="shared" si="27"/>
        <v>21751</v>
      </c>
      <c r="BY14" s="10">
        <f t="shared" si="28"/>
        <v>-248671</v>
      </c>
    </row>
    <row r="15" spans="1:77" s="9" customFormat="1" x14ac:dyDescent="0.25">
      <c r="A15" s="8" t="s">
        <v>41</v>
      </c>
      <c r="B15" s="13"/>
      <c r="C15" s="25"/>
      <c r="D15" s="25"/>
      <c r="E15" s="25"/>
      <c r="F15" s="25"/>
      <c r="G15" s="10">
        <f t="shared" si="29"/>
        <v>0</v>
      </c>
      <c r="H15" s="25"/>
      <c r="I15" s="25"/>
      <c r="J15" s="25"/>
      <c r="K15" s="25"/>
      <c r="L15" s="10">
        <f t="shared" si="30"/>
        <v>0</v>
      </c>
      <c r="M15" s="10">
        <f t="shared" si="31"/>
        <v>0</v>
      </c>
      <c r="N15" s="25"/>
      <c r="O15" s="25"/>
      <c r="P15" s="25"/>
      <c r="Q15" s="10">
        <f t="shared" si="32"/>
        <v>0</v>
      </c>
      <c r="R15" s="10">
        <f t="shared" si="33"/>
        <v>0</v>
      </c>
      <c r="S15" s="25"/>
      <c r="T15" s="25"/>
      <c r="U15" s="25"/>
      <c r="V15" s="10">
        <f t="shared" si="34"/>
        <v>0</v>
      </c>
      <c r="W15" s="10">
        <f t="shared" si="35"/>
        <v>0</v>
      </c>
      <c r="X15" s="25"/>
      <c r="Y15" s="25"/>
      <c r="Z15" s="25"/>
      <c r="AA15" s="10">
        <f t="shared" si="36"/>
        <v>0</v>
      </c>
      <c r="AB15" s="10">
        <f t="shared" si="37"/>
        <v>0</v>
      </c>
      <c r="AC15" s="25"/>
      <c r="AD15" s="25"/>
      <c r="AE15" s="25"/>
      <c r="AF15" s="10">
        <f t="shared" si="38"/>
        <v>0</v>
      </c>
      <c r="AG15" s="10">
        <f t="shared" si="39"/>
        <v>0</v>
      </c>
      <c r="AH15" s="25"/>
      <c r="AI15" s="25"/>
      <c r="AJ15" s="25"/>
      <c r="AK15" s="10">
        <f t="shared" si="40"/>
        <v>0</v>
      </c>
      <c r="AL15" s="10">
        <f t="shared" si="41"/>
        <v>0</v>
      </c>
      <c r="AM15" s="25"/>
      <c r="AN15" s="25"/>
      <c r="AO15" s="25"/>
      <c r="AP15" s="10">
        <f t="shared" si="42"/>
        <v>0</v>
      </c>
      <c r="AQ15" s="10">
        <f t="shared" si="43"/>
        <v>0</v>
      </c>
      <c r="AR15" s="25"/>
      <c r="AS15" s="25"/>
      <c r="AT15" s="25"/>
      <c r="AU15" s="10">
        <f t="shared" si="44"/>
        <v>0</v>
      </c>
      <c r="AV15" s="10">
        <f t="shared" si="45"/>
        <v>0</v>
      </c>
      <c r="AW15" s="25"/>
      <c r="AX15" s="25"/>
      <c r="AY15" s="25"/>
      <c r="AZ15" s="10">
        <f t="shared" si="46"/>
        <v>0</v>
      </c>
      <c r="BA15" s="10">
        <f t="shared" si="47"/>
        <v>0</v>
      </c>
      <c r="BB15" s="5">
        <f>-339115</f>
        <v>-339115</v>
      </c>
      <c r="BC15" s="5"/>
      <c r="BD15" s="30">
        <v>55642</v>
      </c>
      <c r="BE15" s="10">
        <f t="shared" si="48"/>
        <v>-283473</v>
      </c>
      <c r="BF15" s="10">
        <f t="shared" si="49"/>
        <v>0</v>
      </c>
      <c r="BG15" s="5">
        <v>-9876</v>
      </c>
      <c r="BH15" s="5"/>
      <c r="BI15" s="30">
        <v>12910.19</v>
      </c>
      <c r="BJ15" s="10">
        <f t="shared" si="50"/>
        <v>3034.1900000000005</v>
      </c>
      <c r="BK15" s="10">
        <f t="shared" si="51"/>
        <v>-283473</v>
      </c>
      <c r="BL15" s="5"/>
      <c r="BM15" s="5"/>
      <c r="BN15" s="5"/>
      <c r="BO15" s="10">
        <f t="shared" si="52"/>
        <v>-283473</v>
      </c>
      <c r="BP15" s="10">
        <f t="shared" si="53"/>
        <v>3034.1900000000005</v>
      </c>
      <c r="BQ15" s="5"/>
      <c r="BR15" s="5"/>
      <c r="BS15" s="5"/>
      <c r="BT15" s="10">
        <f t="shared" si="54"/>
        <v>3034.1900000000005</v>
      </c>
      <c r="BU15" s="15"/>
      <c r="BV15" s="10">
        <f t="shared" si="26"/>
        <v>-339115</v>
      </c>
      <c r="BW15" s="10">
        <f t="shared" si="27"/>
        <v>0</v>
      </c>
      <c r="BX15" s="10">
        <f t="shared" si="27"/>
        <v>55642</v>
      </c>
      <c r="BY15" s="10">
        <f t="shared" si="28"/>
        <v>-283473</v>
      </c>
    </row>
    <row r="16" spans="1:77" s="9" customFormat="1" x14ac:dyDescent="0.25">
      <c r="A16" s="8" t="s">
        <v>101</v>
      </c>
      <c r="B16" s="13"/>
      <c r="C16" s="25"/>
      <c r="D16" s="25"/>
      <c r="E16" s="25"/>
      <c r="F16" s="25"/>
      <c r="G16" s="10">
        <f t="shared" si="29"/>
        <v>0</v>
      </c>
      <c r="H16" s="25"/>
      <c r="I16" s="25"/>
      <c r="J16" s="25"/>
      <c r="K16" s="25"/>
      <c r="L16" s="10">
        <f t="shared" si="30"/>
        <v>0</v>
      </c>
      <c r="M16" s="10">
        <f t="shared" si="31"/>
        <v>0</v>
      </c>
      <c r="N16" s="25"/>
      <c r="O16" s="25"/>
      <c r="P16" s="25"/>
      <c r="Q16" s="10">
        <f t="shared" si="32"/>
        <v>0</v>
      </c>
      <c r="R16" s="10">
        <f t="shared" si="33"/>
        <v>0</v>
      </c>
      <c r="S16" s="25"/>
      <c r="T16" s="25"/>
      <c r="U16" s="25"/>
      <c r="V16" s="10">
        <f t="shared" si="34"/>
        <v>0</v>
      </c>
      <c r="W16" s="10">
        <f t="shared" si="35"/>
        <v>0</v>
      </c>
      <c r="X16" s="25"/>
      <c r="Y16" s="25"/>
      <c r="Z16" s="25"/>
      <c r="AA16" s="10">
        <f t="shared" si="36"/>
        <v>0</v>
      </c>
      <c r="AB16" s="10">
        <f t="shared" si="37"/>
        <v>0</v>
      </c>
      <c r="AC16" s="25"/>
      <c r="AD16" s="25"/>
      <c r="AE16" s="25"/>
      <c r="AF16" s="10">
        <f t="shared" si="38"/>
        <v>0</v>
      </c>
      <c r="AG16" s="10">
        <f t="shared" si="39"/>
        <v>0</v>
      </c>
      <c r="AH16" s="25"/>
      <c r="AI16" s="25"/>
      <c r="AJ16" s="25"/>
      <c r="AK16" s="10">
        <f t="shared" si="40"/>
        <v>0</v>
      </c>
      <c r="AL16" s="10">
        <f t="shared" si="41"/>
        <v>0</v>
      </c>
      <c r="AM16" s="25"/>
      <c r="AN16" s="25"/>
      <c r="AO16" s="25"/>
      <c r="AP16" s="10">
        <f t="shared" si="42"/>
        <v>0</v>
      </c>
      <c r="AQ16" s="10">
        <f t="shared" si="43"/>
        <v>0</v>
      </c>
      <c r="AR16" s="25"/>
      <c r="AS16" s="25"/>
      <c r="AT16" s="25"/>
      <c r="AU16" s="10">
        <f t="shared" si="44"/>
        <v>0</v>
      </c>
      <c r="AV16" s="10">
        <f t="shared" si="45"/>
        <v>0</v>
      </c>
      <c r="AW16" s="25"/>
      <c r="AX16" s="25"/>
      <c r="AY16" s="25"/>
      <c r="AZ16" s="10">
        <f t="shared" si="46"/>
        <v>0</v>
      </c>
      <c r="BA16" s="10">
        <f t="shared" si="47"/>
        <v>0</v>
      </c>
      <c r="BB16" s="25"/>
      <c r="BC16" s="25"/>
      <c r="BD16" s="25"/>
      <c r="BE16" s="10">
        <f t="shared" si="48"/>
        <v>0</v>
      </c>
      <c r="BF16" s="10">
        <f t="shared" si="49"/>
        <v>0</v>
      </c>
      <c r="BG16" s="25"/>
      <c r="BH16" s="25"/>
      <c r="BI16" s="25"/>
      <c r="BJ16" s="10">
        <f t="shared" si="50"/>
        <v>0</v>
      </c>
      <c r="BK16" s="10">
        <f t="shared" si="51"/>
        <v>0</v>
      </c>
      <c r="BL16" s="5">
        <f>-470575.57+35040.32-95929.16</f>
        <v>-531464.41</v>
      </c>
      <c r="BM16" s="5"/>
      <c r="BN16" s="5"/>
      <c r="BO16" s="10">
        <f t="shared" si="52"/>
        <v>-531464.41</v>
      </c>
      <c r="BP16" s="10">
        <f t="shared" si="53"/>
        <v>0</v>
      </c>
      <c r="BQ16" s="5">
        <v>-5847.01</v>
      </c>
      <c r="BR16" s="5"/>
      <c r="BS16" s="5"/>
      <c r="BT16" s="10">
        <f t="shared" si="54"/>
        <v>-5847.01</v>
      </c>
      <c r="BU16" s="15"/>
      <c r="BV16" s="10">
        <f t="shared" si="26"/>
        <v>-531464.41</v>
      </c>
      <c r="BW16" s="10">
        <f t="shared" si="27"/>
        <v>0</v>
      </c>
      <c r="BX16" s="10">
        <f t="shared" si="27"/>
        <v>0</v>
      </c>
      <c r="BY16" s="10">
        <f t="shared" si="28"/>
        <v>-531464.41</v>
      </c>
    </row>
    <row r="17" spans="1:77" s="9" customFormat="1" x14ac:dyDescent="0.25">
      <c r="A17" s="8" t="s">
        <v>102</v>
      </c>
      <c r="B17" s="13"/>
      <c r="C17" s="25"/>
      <c r="D17" s="25"/>
      <c r="E17" s="25"/>
      <c r="F17" s="25"/>
      <c r="G17" s="10">
        <f t="shared" si="29"/>
        <v>0</v>
      </c>
      <c r="H17" s="25"/>
      <c r="I17" s="25"/>
      <c r="J17" s="25"/>
      <c r="K17" s="25"/>
      <c r="L17" s="10">
        <f t="shared" si="30"/>
        <v>0</v>
      </c>
      <c r="M17" s="10">
        <f t="shared" si="31"/>
        <v>0</v>
      </c>
      <c r="N17" s="25"/>
      <c r="O17" s="25"/>
      <c r="P17" s="25"/>
      <c r="Q17" s="10">
        <f t="shared" si="32"/>
        <v>0</v>
      </c>
      <c r="R17" s="10">
        <f t="shared" si="33"/>
        <v>0</v>
      </c>
      <c r="S17" s="25"/>
      <c r="T17" s="25"/>
      <c r="U17" s="25"/>
      <c r="V17" s="10">
        <f t="shared" si="34"/>
        <v>0</v>
      </c>
      <c r="W17" s="10">
        <f t="shared" si="35"/>
        <v>0</v>
      </c>
      <c r="X17" s="25"/>
      <c r="Y17" s="25"/>
      <c r="Z17" s="25"/>
      <c r="AA17" s="10">
        <f t="shared" si="36"/>
        <v>0</v>
      </c>
      <c r="AB17" s="10">
        <f t="shared" si="37"/>
        <v>0</v>
      </c>
      <c r="AC17" s="25"/>
      <c r="AD17" s="25"/>
      <c r="AE17" s="25"/>
      <c r="AF17" s="10">
        <f t="shared" si="38"/>
        <v>0</v>
      </c>
      <c r="AG17" s="10">
        <f t="shared" si="39"/>
        <v>0</v>
      </c>
      <c r="AH17" s="25"/>
      <c r="AI17" s="25"/>
      <c r="AJ17" s="25"/>
      <c r="AK17" s="10">
        <f t="shared" si="40"/>
        <v>0</v>
      </c>
      <c r="AL17" s="10">
        <f t="shared" si="41"/>
        <v>0</v>
      </c>
      <c r="AM17" s="25"/>
      <c r="AN17" s="25"/>
      <c r="AO17" s="25"/>
      <c r="AP17" s="10">
        <f t="shared" si="42"/>
        <v>0</v>
      </c>
      <c r="AQ17" s="10">
        <f t="shared" si="43"/>
        <v>0</v>
      </c>
      <c r="AR17" s="25"/>
      <c r="AS17" s="25"/>
      <c r="AT17" s="25"/>
      <c r="AU17" s="10">
        <f t="shared" si="44"/>
        <v>0</v>
      </c>
      <c r="AV17" s="10">
        <f t="shared" si="45"/>
        <v>0</v>
      </c>
      <c r="AW17" s="25"/>
      <c r="AX17" s="25"/>
      <c r="AY17" s="25"/>
      <c r="AZ17" s="10">
        <f t="shared" si="46"/>
        <v>0</v>
      </c>
      <c r="BA17" s="10">
        <f t="shared" si="47"/>
        <v>0</v>
      </c>
      <c r="BB17" s="25"/>
      <c r="BC17" s="25"/>
      <c r="BD17" s="25"/>
      <c r="BE17" s="10">
        <f t="shared" si="48"/>
        <v>0</v>
      </c>
      <c r="BF17" s="10">
        <f t="shared" si="49"/>
        <v>0</v>
      </c>
      <c r="BG17" s="25"/>
      <c r="BH17" s="25"/>
      <c r="BI17" s="25"/>
      <c r="BJ17" s="10">
        <f t="shared" si="50"/>
        <v>0</v>
      </c>
      <c r="BK17" s="10">
        <f t="shared" si="51"/>
        <v>0</v>
      </c>
      <c r="BL17" s="25"/>
      <c r="BM17" s="25"/>
      <c r="BN17" s="25"/>
      <c r="BO17" s="10">
        <f t="shared" si="52"/>
        <v>0</v>
      </c>
      <c r="BP17" s="10">
        <f t="shared" si="53"/>
        <v>0</v>
      </c>
      <c r="BQ17" s="25"/>
      <c r="BR17" s="25"/>
      <c r="BS17" s="25"/>
      <c r="BT17" s="10">
        <f t="shared" si="54"/>
        <v>0</v>
      </c>
      <c r="BU17" s="15"/>
      <c r="BV17" s="10">
        <f t="shared" si="26"/>
        <v>0</v>
      </c>
      <c r="BW17" s="10">
        <f t="shared" si="27"/>
        <v>0</v>
      </c>
      <c r="BX17" s="10">
        <f t="shared" si="27"/>
        <v>0</v>
      </c>
      <c r="BY17" s="10">
        <f t="shared" si="28"/>
        <v>0</v>
      </c>
    </row>
    <row r="18" spans="1:77" s="11" customFormat="1" x14ac:dyDescent="0.25">
      <c r="A18" s="11" t="s">
        <v>42</v>
      </c>
      <c r="C18" s="12">
        <f>SUM(C8:C17)</f>
        <v>577379</v>
      </c>
      <c r="D18" s="12">
        <f t="shared" ref="D18:BO18" si="55">SUM(D8:D17)</f>
        <v>-1145965</v>
      </c>
      <c r="E18" s="12">
        <f t="shared" si="55"/>
        <v>-462831</v>
      </c>
      <c r="F18" s="12">
        <f t="shared" si="55"/>
        <v>0</v>
      </c>
      <c r="G18" s="12">
        <f t="shared" si="55"/>
        <v>-105755</v>
      </c>
      <c r="H18" s="12">
        <f t="shared" si="55"/>
        <v>-4569</v>
      </c>
      <c r="I18" s="12">
        <f t="shared" si="55"/>
        <v>12405</v>
      </c>
      <c r="J18" s="12">
        <f t="shared" si="55"/>
        <v>-8477</v>
      </c>
      <c r="K18" s="12">
        <f t="shared" si="55"/>
        <v>-8918</v>
      </c>
      <c r="L18" s="12">
        <f t="shared" si="55"/>
        <v>7395</v>
      </c>
      <c r="M18" s="12">
        <f t="shared" si="55"/>
        <v>-105755</v>
      </c>
      <c r="N18" s="12">
        <f t="shared" si="55"/>
        <v>770633</v>
      </c>
      <c r="O18" s="12">
        <f t="shared" si="55"/>
        <v>1040210</v>
      </c>
      <c r="P18" s="12">
        <f t="shared" si="55"/>
        <v>0</v>
      </c>
      <c r="Q18" s="12">
        <f t="shared" si="55"/>
        <v>-375332</v>
      </c>
      <c r="R18" s="12">
        <f t="shared" si="55"/>
        <v>7395</v>
      </c>
      <c r="S18" s="12">
        <f t="shared" si="55"/>
        <v>-2974</v>
      </c>
      <c r="T18" s="12">
        <f t="shared" si="55"/>
        <v>16313</v>
      </c>
      <c r="U18" s="12">
        <f t="shared" si="55"/>
        <v>0</v>
      </c>
      <c r="V18" s="12">
        <f t="shared" si="55"/>
        <v>-11892</v>
      </c>
      <c r="W18" s="12">
        <f t="shared" si="55"/>
        <v>-375332</v>
      </c>
      <c r="X18" s="12">
        <f t="shared" si="55"/>
        <v>-1477345</v>
      </c>
      <c r="Y18" s="12">
        <f t="shared" si="55"/>
        <v>-1145965</v>
      </c>
      <c r="Z18" s="12">
        <f t="shared" si="55"/>
        <v>0</v>
      </c>
      <c r="AA18" s="12">
        <f t="shared" si="55"/>
        <v>-706712</v>
      </c>
      <c r="AB18" s="12">
        <f t="shared" si="55"/>
        <v>-11892</v>
      </c>
      <c r="AC18" s="12">
        <f t="shared" si="55"/>
        <v>472</v>
      </c>
      <c r="AD18" s="12">
        <f t="shared" si="55"/>
        <v>-21524</v>
      </c>
      <c r="AE18" s="12">
        <f t="shared" si="55"/>
        <v>0</v>
      </c>
      <c r="AF18" s="12">
        <f t="shared" si="55"/>
        <v>10104</v>
      </c>
      <c r="AG18" s="12">
        <f t="shared" si="55"/>
        <v>-706712</v>
      </c>
      <c r="AH18" s="12">
        <f t="shared" si="55"/>
        <v>768443</v>
      </c>
      <c r="AI18" s="12">
        <f t="shared" si="55"/>
        <v>770633</v>
      </c>
      <c r="AJ18" s="12">
        <f t="shared" si="55"/>
        <v>495997</v>
      </c>
      <c r="AK18" s="12">
        <f t="shared" si="55"/>
        <v>-212905</v>
      </c>
      <c r="AL18" s="12">
        <f t="shared" si="55"/>
        <v>10104</v>
      </c>
      <c r="AM18" s="12">
        <f t="shared" si="55"/>
        <v>-51892</v>
      </c>
      <c r="AN18" s="12">
        <f t="shared" si="55"/>
        <v>18109</v>
      </c>
      <c r="AO18" s="12">
        <f t="shared" si="55"/>
        <v>0</v>
      </c>
      <c r="AP18" s="12">
        <f t="shared" si="55"/>
        <v>-59897</v>
      </c>
      <c r="AQ18" s="12">
        <f t="shared" si="55"/>
        <v>-212905</v>
      </c>
      <c r="AR18" s="12">
        <f t="shared" si="55"/>
        <v>225575</v>
      </c>
      <c r="AS18" s="12">
        <f t="shared" si="55"/>
        <v>-1078443</v>
      </c>
      <c r="AT18" s="12">
        <f t="shared" si="55"/>
        <v>-495997</v>
      </c>
      <c r="AU18" s="12">
        <f t="shared" si="55"/>
        <v>595116</v>
      </c>
      <c r="AV18" s="12">
        <f t="shared" si="55"/>
        <v>-59897</v>
      </c>
      <c r="AW18" s="12">
        <f t="shared" si="55"/>
        <v>2041</v>
      </c>
      <c r="AX18" s="12">
        <f t="shared" si="55"/>
        <v>-27336</v>
      </c>
      <c r="AY18" s="12">
        <f t="shared" si="55"/>
        <v>0</v>
      </c>
      <c r="AZ18" s="12">
        <f t="shared" si="55"/>
        <v>-30520</v>
      </c>
      <c r="BA18" s="12">
        <f t="shared" si="55"/>
        <v>595116</v>
      </c>
      <c r="BB18" s="12">
        <f t="shared" si="55"/>
        <v>-339115</v>
      </c>
      <c r="BC18" s="12">
        <f t="shared" si="55"/>
        <v>865538</v>
      </c>
      <c r="BD18" s="12">
        <f t="shared" si="55"/>
        <v>-73249</v>
      </c>
      <c r="BE18" s="12">
        <f t="shared" si="55"/>
        <v>-682786</v>
      </c>
      <c r="BF18" s="12">
        <f t="shared" si="55"/>
        <v>-30520</v>
      </c>
      <c r="BG18" s="12">
        <f t="shared" si="55"/>
        <v>-9876</v>
      </c>
      <c r="BH18" s="12">
        <f t="shared" si="55"/>
        <v>-13108</v>
      </c>
      <c r="BI18" s="12">
        <f t="shared" si="55"/>
        <v>12910.19</v>
      </c>
      <c r="BJ18" s="12">
        <f t="shared" si="55"/>
        <v>-14377.81</v>
      </c>
      <c r="BK18" s="12">
        <f t="shared" si="55"/>
        <v>-682786</v>
      </c>
      <c r="BL18" s="12">
        <f t="shared" si="55"/>
        <v>-531464.41</v>
      </c>
      <c r="BM18" s="12">
        <f t="shared" si="55"/>
        <v>0</v>
      </c>
      <c r="BN18" s="12">
        <f t="shared" si="55"/>
        <v>0</v>
      </c>
      <c r="BO18" s="12">
        <f t="shared" si="55"/>
        <v>-1214250.4100000001</v>
      </c>
      <c r="BP18" s="12">
        <f t="shared" ref="BP18:BT18" si="56">SUM(BP8:BP17)</f>
        <v>-14377.81</v>
      </c>
      <c r="BQ18" s="12">
        <f t="shared" si="56"/>
        <v>-5847.01</v>
      </c>
      <c r="BR18" s="12">
        <f t="shared" si="56"/>
        <v>0</v>
      </c>
      <c r="BS18" s="12">
        <f t="shared" si="56"/>
        <v>0</v>
      </c>
      <c r="BT18" s="12">
        <f t="shared" si="56"/>
        <v>-20224.82</v>
      </c>
      <c r="BU18" s="20"/>
      <c r="BV18" s="10"/>
      <c r="BW18" s="10"/>
      <c r="BX18" s="10"/>
      <c r="BY18" s="12"/>
    </row>
    <row r="19" spans="1:77" s="9" customFormat="1" x14ac:dyDescent="0.25"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5"/>
      <c r="BV19" s="10"/>
      <c r="BW19" s="10"/>
      <c r="BX19" s="10"/>
      <c r="BY19" s="10"/>
    </row>
    <row r="20" spans="1:77" s="11" customFormat="1" x14ac:dyDescent="0.25">
      <c r="A20" s="11" t="s">
        <v>43</v>
      </c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21"/>
      <c r="BV20" s="12"/>
      <c r="BW20" s="12"/>
      <c r="BX20" s="12"/>
      <c r="BY20" s="12"/>
    </row>
    <row r="21" spans="1:77" s="9" customFormat="1" x14ac:dyDescent="0.25">
      <c r="A21" s="8" t="s">
        <v>79</v>
      </c>
      <c r="B21" s="13"/>
      <c r="C21" s="5">
        <f>2723941</f>
        <v>2723941</v>
      </c>
      <c r="D21" s="5"/>
      <c r="E21" s="5">
        <v>430530</v>
      </c>
      <c r="F21" s="5"/>
      <c r="G21" s="10">
        <f t="shared" ref="G21:G23" si="57">C21+D21-E21+F21</f>
        <v>2293411</v>
      </c>
      <c r="H21" s="5">
        <v>38791</v>
      </c>
      <c r="I21" s="5">
        <v>27349</v>
      </c>
      <c r="J21" s="5">
        <v>25616</v>
      </c>
      <c r="K21" s="6"/>
      <c r="L21" s="10">
        <f t="shared" ref="L21:L23" si="58">H21+I21-J21+K21</f>
        <v>40524</v>
      </c>
      <c r="M21" s="10">
        <f t="shared" ref="M21:M23" si="59">G21</f>
        <v>2293411</v>
      </c>
      <c r="N21" s="5"/>
      <c r="O21" s="5">
        <v>2293411</v>
      </c>
      <c r="P21" s="5"/>
      <c r="Q21" s="10">
        <f t="shared" ref="Q21:Q23" si="60">M21+N21-O21+P21</f>
        <v>0</v>
      </c>
      <c r="R21" s="10">
        <f t="shared" ref="R21:R23" si="61">L21</f>
        <v>40524</v>
      </c>
      <c r="S21" s="5"/>
      <c r="T21" s="5">
        <v>40524</v>
      </c>
      <c r="U21" s="5"/>
      <c r="V21" s="10">
        <f t="shared" ref="V21:V23" si="62">R21+S21-T21+U21</f>
        <v>0</v>
      </c>
      <c r="W21" s="10">
        <f t="shared" ref="W21:W23" si="63">Q21</f>
        <v>0</v>
      </c>
      <c r="X21" s="25"/>
      <c r="Y21" s="25"/>
      <c r="Z21" s="25"/>
      <c r="AA21" s="10">
        <f t="shared" ref="AA21:AA23" si="64">W21+X21-Y21+Z21</f>
        <v>0</v>
      </c>
      <c r="AB21" s="10">
        <f t="shared" ref="AB21:AB23" si="65">V21</f>
        <v>0</v>
      </c>
      <c r="AC21" s="25"/>
      <c r="AD21" s="25"/>
      <c r="AE21" s="25"/>
      <c r="AF21" s="10">
        <f t="shared" ref="AF21:AF23" si="66">AB21+AC21-AD21+AE21</f>
        <v>0</v>
      </c>
      <c r="AG21" s="10">
        <f t="shared" ref="AG21:AG23" si="67">AA21</f>
        <v>0</v>
      </c>
      <c r="AH21" s="25"/>
      <c r="AI21" s="25"/>
      <c r="AJ21" s="25"/>
      <c r="AK21" s="10">
        <f t="shared" ref="AK21:AK23" si="68">AG21+AH21-AI21+AJ21</f>
        <v>0</v>
      </c>
      <c r="AL21" s="10">
        <f t="shared" ref="AL21:AL23" si="69">AF21</f>
        <v>0</v>
      </c>
      <c r="AM21" s="25"/>
      <c r="AN21" s="25"/>
      <c r="AO21" s="25"/>
      <c r="AP21" s="10">
        <f t="shared" ref="AP21:AP23" si="70">AL21+AM21-AN21+AO21</f>
        <v>0</v>
      </c>
      <c r="AQ21" s="10">
        <f t="shared" ref="AQ21:AQ23" si="71">AK21</f>
        <v>0</v>
      </c>
      <c r="AR21" s="25"/>
      <c r="AS21" s="25"/>
      <c r="AT21" s="25"/>
      <c r="AU21" s="10">
        <f t="shared" ref="AU21:AU23" si="72">AQ21+AR21-AS21+AT21</f>
        <v>0</v>
      </c>
      <c r="AV21" s="10">
        <f t="shared" ref="AV21:AV23" si="73">AP21</f>
        <v>0</v>
      </c>
      <c r="AW21" s="25"/>
      <c r="AX21" s="25"/>
      <c r="AY21" s="25"/>
      <c r="AZ21" s="10">
        <f t="shared" ref="AZ21:AZ23" si="74">AV21+AW21-AX21+AY21</f>
        <v>0</v>
      </c>
      <c r="BA21" s="10">
        <f t="shared" ref="BA21:BA23" si="75">AU21</f>
        <v>0</v>
      </c>
      <c r="BB21" s="25"/>
      <c r="BC21" s="25"/>
      <c r="BD21" s="25"/>
      <c r="BE21" s="10">
        <f t="shared" ref="BE21:BE23" si="76">BA21+BB21-BC21+BD21</f>
        <v>0</v>
      </c>
      <c r="BF21" s="10">
        <f t="shared" ref="BF21:BF23" si="77">AZ21</f>
        <v>0</v>
      </c>
      <c r="BG21" s="25"/>
      <c r="BH21" s="25"/>
      <c r="BI21" s="25"/>
      <c r="BJ21" s="10">
        <f>BF21+BG21-BH21+BI21</f>
        <v>0</v>
      </c>
      <c r="BK21" s="10">
        <f t="shared" ref="BK21:BK23" si="78">BE21</f>
        <v>0</v>
      </c>
      <c r="BL21" s="25"/>
      <c r="BM21" s="25"/>
      <c r="BN21" s="25"/>
      <c r="BO21" s="10">
        <f t="shared" ref="BO21:BO23" si="79">BK21+BL21-BM21+BN21</f>
        <v>0</v>
      </c>
      <c r="BP21" s="10">
        <f t="shared" ref="BP21:BP23" si="80">BJ21</f>
        <v>0</v>
      </c>
      <c r="BQ21" s="25"/>
      <c r="BR21" s="25"/>
      <c r="BS21" s="25"/>
      <c r="BT21" s="10">
        <f>BP21+BQ21-BR21+BS21</f>
        <v>0</v>
      </c>
      <c r="BU21" s="15"/>
      <c r="BV21" s="10">
        <f t="shared" ref="BV21:BV29" si="81">C21+D21+N21+X21+AH21+AR21+BB21+BL21</f>
        <v>2723941</v>
      </c>
      <c r="BW21" s="10">
        <f t="shared" ref="BW21:BX29" si="82">E21+O21+Y21+AI21+AS21+BC21+BM21</f>
        <v>2723941</v>
      </c>
      <c r="BX21" s="10">
        <f t="shared" si="82"/>
        <v>0</v>
      </c>
      <c r="BY21" s="10">
        <f t="shared" ref="BY21:BY29" si="83">(BV21+BX21)-BW21</f>
        <v>0</v>
      </c>
    </row>
    <row r="22" spans="1:77" s="9" customFormat="1" x14ac:dyDescent="0.25">
      <c r="A22" s="8" t="s">
        <v>48</v>
      </c>
      <c r="B22" s="13"/>
      <c r="C22" s="5"/>
      <c r="D22" s="5">
        <f>1654466-10317</f>
        <v>1644149</v>
      </c>
      <c r="E22" s="5"/>
      <c r="F22" s="5">
        <v>10317</v>
      </c>
      <c r="G22" s="10">
        <f t="shared" si="57"/>
        <v>1654466</v>
      </c>
      <c r="H22" s="5"/>
      <c r="I22" s="5"/>
      <c r="J22" s="5"/>
      <c r="K22" s="6">
        <v>16947</v>
      </c>
      <c r="L22" s="10">
        <f t="shared" si="58"/>
        <v>16947</v>
      </c>
      <c r="M22" s="10">
        <f t="shared" si="59"/>
        <v>1654466</v>
      </c>
      <c r="N22" s="5"/>
      <c r="O22" s="5"/>
      <c r="P22" s="5"/>
      <c r="Q22" s="10">
        <f t="shared" si="60"/>
        <v>1654466</v>
      </c>
      <c r="R22" s="10">
        <f t="shared" si="61"/>
        <v>16947</v>
      </c>
      <c r="S22" s="5"/>
      <c r="T22" s="5"/>
      <c r="U22" s="5"/>
      <c r="V22" s="10">
        <f t="shared" si="62"/>
        <v>16947</v>
      </c>
      <c r="W22" s="10">
        <f t="shared" si="63"/>
        <v>1654466</v>
      </c>
      <c r="X22" s="5"/>
      <c r="Y22" s="5">
        <v>1654466</v>
      </c>
      <c r="Z22" s="5"/>
      <c r="AA22" s="10">
        <f t="shared" si="64"/>
        <v>0</v>
      </c>
      <c r="AB22" s="10">
        <f t="shared" si="65"/>
        <v>16947</v>
      </c>
      <c r="AC22" s="5"/>
      <c r="AD22" s="5">
        <v>35146</v>
      </c>
      <c r="AE22" s="5">
        <v>18199</v>
      </c>
      <c r="AF22" s="10">
        <f t="shared" si="66"/>
        <v>0</v>
      </c>
      <c r="AG22" s="10">
        <f t="shared" si="67"/>
        <v>0</v>
      </c>
      <c r="AH22" s="25"/>
      <c r="AI22" s="25"/>
      <c r="AJ22" s="25"/>
      <c r="AK22" s="10">
        <f t="shared" si="68"/>
        <v>0</v>
      </c>
      <c r="AL22" s="10">
        <f t="shared" si="69"/>
        <v>0</v>
      </c>
      <c r="AM22" s="25"/>
      <c r="AN22" s="25"/>
      <c r="AO22" s="25"/>
      <c r="AP22" s="10">
        <f t="shared" si="70"/>
        <v>0</v>
      </c>
      <c r="AQ22" s="10">
        <f t="shared" si="71"/>
        <v>0</v>
      </c>
      <c r="AR22" s="25"/>
      <c r="AS22" s="25"/>
      <c r="AT22" s="25"/>
      <c r="AU22" s="10">
        <f t="shared" si="72"/>
        <v>0</v>
      </c>
      <c r="AV22" s="10">
        <f t="shared" si="73"/>
        <v>0</v>
      </c>
      <c r="AW22" s="25"/>
      <c r="AX22" s="25"/>
      <c r="AY22" s="25"/>
      <c r="AZ22" s="10">
        <f t="shared" si="74"/>
        <v>0</v>
      </c>
      <c r="BA22" s="10">
        <f t="shared" si="75"/>
        <v>0</v>
      </c>
      <c r="BB22" s="25"/>
      <c r="BC22" s="25"/>
      <c r="BD22" s="39">
        <v>-731920</v>
      </c>
      <c r="BE22" s="10">
        <f t="shared" si="76"/>
        <v>-731920</v>
      </c>
      <c r="BF22" s="10">
        <f t="shared" si="77"/>
        <v>0</v>
      </c>
      <c r="BG22" s="25"/>
      <c r="BH22" s="25"/>
      <c r="BI22" s="25"/>
      <c r="BJ22" s="10">
        <f t="shared" ref="BJ22:BJ23" si="84">BF22+BG22-BH22+BI22</f>
        <v>0</v>
      </c>
      <c r="BK22" s="10">
        <f t="shared" si="78"/>
        <v>-731920</v>
      </c>
      <c r="BL22" s="25"/>
      <c r="BM22" s="25"/>
      <c r="BN22" s="25"/>
      <c r="BO22" s="10">
        <f t="shared" si="79"/>
        <v>-731920</v>
      </c>
      <c r="BP22" s="10">
        <f t="shared" si="80"/>
        <v>0</v>
      </c>
      <c r="BQ22" s="25"/>
      <c r="BR22" s="25"/>
      <c r="BS22" s="25"/>
      <c r="BT22" s="10">
        <f t="shared" ref="BT22:BT23" si="85">BP22+BQ22-BR22+BS22</f>
        <v>0</v>
      </c>
      <c r="BU22" s="15"/>
      <c r="BV22" s="10">
        <f t="shared" si="81"/>
        <v>1644149</v>
      </c>
      <c r="BW22" s="10">
        <f t="shared" si="82"/>
        <v>1654466</v>
      </c>
      <c r="BX22" s="10">
        <f t="shared" si="82"/>
        <v>-721603</v>
      </c>
      <c r="BY22" s="10">
        <f t="shared" si="83"/>
        <v>-731920</v>
      </c>
    </row>
    <row r="23" spans="1:77" s="9" customFormat="1" x14ac:dyDescent="0.25">
      <c r="A23" s="8" t="s">
        <v>49</v>
      </c>
      <c r="B23" s="13"/>
      <c r="C23" s="25"/>
      <c r="D23" s="25"/>
      <c r="E23" s="25"/>
      <c r="F23" s="25"/>
      <c r="G23" s="10">
        <f t="shared" si="57"/>
        <v>0</v>
      </c>
      <c r="H23" s="25"/>
      <c r="I23" s="25"/>
      <c r="J23" s="25"/>
      <c r="K23" s="25"/>
      <c r="L23" s="10">
        <f t="shared" si="58"/>
        <v>0</v>
      </c>
      <c r="M23" s="10">
        <f t="shared" si="59"/>
        <v>0</v>
      </c>
      <c r="N23" s="5">
        <v>357678</v>
      </c>
      <c r="O23" s="5"/>
      <c r="P23" s="5"/>
      <c r="Q23" s="10">
        <f t="shared" si="60"/>
        <v>357678</v>
      </c>
      <c r="R23" s="10">
        <f t="shared" si="61"/>
        <v>0</v>
      </c>
      <c r="S23" s="5">
        <v>-8857</v>
      </c>
      <c r="T23" s="5"/>
      <c r="U23" s="5"/>
      <c r="V23" s="10">
        <f t="shared" si="62"/>
        <v>-8857</v>
      </c>
      <c r="W23" s="10">
        <f t="shared" si="63"/>
        <v>357678</v>
      </c>
      <c r="X23" s="5"/>
      <c r="Y23" s="5"/>
      <c r="Z23" s="5"/>
      <c r="AA23" s="10">
        <f t="shared" si="64"/>
        <v>357678</v>
      </c>
      <c r="AB23" s="10">
        <f t="shared" si="65"/>
        <v>-8857</v>
      </c>
      <c r="AC23" s="5"/>
      <c r="AD23" s="5"/>
      <c r="AE23" s="5">
        <v>-18199</v>
      </c>
      <c r="AF23" s="10">
        <f t="shared" si="66"/>
        <v>-27056</v>
      </c>
      <c r="AG23" s="10">
        <f t="shared" si="67"/>
        <v>357678</v>
      </c>
      <c r="AH23" s="5"/>
      <c r="AI23" s="5">
        <v>357678</v>
      </c>
      <c r="AJ23" s="5"/>
      <c r="AK23" s="10">
        <f t="shared" si="68"/>
        <v>0</v>
      </c>
      <c r="AL23" s="10">
        <f t="shared" si="69"/>
        <v>-27056</v>
      </c>
      <c r="AM23" s="5"/>
      <c r="AN23" s="5"/>
      <c r="AO23" s="5">
        <v>27056</v>
      </c>
      <c r="AP23" s="10">
        <f t="shared" si="70"/>
        <v>0</v>
      </c>
      <c r="AQ23" s="10">
        <f t="shared" si="71"/>
        <v>0</v>
      </c>
      <c r="AR23" s="25"/>
      <c r="AS23" s="25"/>
      <c r="AT23" s="25"/>
      <c r="AU23" s="10">
        <f t="shared" si="72"/>
        <v>0</v>
      </c>
      <c r="AV23" s="10">
        <f t="shared" si="73"/>
        <v>0</v>
      </c>
      <c r="AW23" s="25"/>
      <c r="AX23" s="25"/>
      <c r="AY23" s="25"/>
      <c r="AZ23" s="10">
        <f t="shared" si="74"/>
        <v>0</v>
      </c>
      <c r="BA23" s="10">
        <f t="shared" si="75"/>
        <v>0</v>
      </c>
      <c r="BB23" s="25"/>
      <c r="BC23" s="25"/>
      <c r="BD23" s="39">
        <v>-936109</v>
      </c>
      <c r="BE23" s="10">
        <f t="shared" si="76"/>
        <v>-936109</v>
      </c>
      <c r="BF23" s="10">
        <f t="shared" si="77"/>
        <v>0</v>
      </c>
      <c r="BG23" s="25"/>
      <c r="BH23" s="25"/>
      <c r="BI23" s="25"/>
      <c r="BJ23" s="10">
        <f t="shared" si="84"/>
        <v>0</v>
      </c>
      <c r="BK23" s="10">
        <f t="shared" si="78"/>
        <v>-936109</v>
      </c>
      <c r="BL23" s="25"/>
      <c r="BM23" s="25"/>
      <c r="BN23" s="25"/>
      <c r="BO23" s="10">
        <f t="shared" si="79"/>
        <v>-936109</v>
      </c>
      <c r="BP23" s="10">
        <f t="shared" si="80"/>
        <v>0</v>
      </c>
      <c r="BQ23" s="25"/>
      <c r="BR23" s="25"/>
      <c r="BS23" s="25"/>
      <c r="BT23" s="10">
        <f t="shared" si="85"/>
        <v>0</v>
      </c>
      <c r="BU23" s="15"/>
      <c r="BV23" s="10">
        <f t="shared" si="81"/>
        <v>357678</v>
      </c>
      <c r="BW23" s="10">
        <f t="shared" si="82"/>
        <v>357678</v>
      </c>
      <c r="BX23" s="10">
        <f t="shared" si="82"/>
        <v>-936109</v>
      </c>
      <c r="BY23" s="10">
        <f t="shared" si="83"/>
        <v>-936109</v>
      </c>
    </row>
    <row r="24" spans="1:77" s="9" customFormat="1" x14ac:dyDescent="0.25">
      <c r="A24" s="8" t="s">
        <v>78</v>
      </c>
      <c r="B24" s="13"/>
      <c r="C24" s="25"/>
      <c r="D24" s="25"/>
      <c r="E24" s="25"/>
      <c r="F24" s="25"/>
      <c r="G24" s="10">
        <f>C24+D24-E24+F24</f>
        <v>0</v>
      </c>
      <c r="H24" s="25"/>
      <c r="I24" s="25"/>
      <c r="J24" s="25"/>
      <c r="K24" s="25"/>
      <c r="L24" s="10">
        <f>H24+I24-J24+K24</f>
        <v>0</v>
      </c>
      <c r="M24" s="10">
        <f>G24</f>
        <v>0</v>
      </c>
      <c r="N24" s="25"/>
      <c r="O24" s="25"/>
      <c r="P24" s="25"/>
      <c r="Q24" s="10">
        <f>M24+N24-O24+P24</f>
        <v>0</v>
      </c>
      <c r="R24" s="10">
        <f>L24</f>
        <v>0</v>
      </c>
      <c r="S24" s="25"/>
      <c r="T24" s="25"/>
      <c r="U24" s="25"/>
      <c r="V24" s="10">
        <f>R24+S24-T24+U24</f>
        <v>0</v>
      </c>
      <c r="W24" s="10">
        <f>Q24</f>
        <v>0</v>
      </c>
      <c r="X24" s="5">
        <v>995825</v>
      </c>
      <c r="Y24" s="5"/>
      <c r="Z24" s="5"/>
      <c r="AA24" s="10">
        <f>W24+X24-Y24+Z24</f>
        <v>995825</v>
      </c>
      <c r="AB24" s="10">
        <f>V24</f>
        <v>0</v>
      </c>
      <c r="AC24" s="5">
        <v>16090</v>
      </c>
      <c r="AD24" s="5"/>
      <c r="AE24" s="5"/>
      <c r="AF24" s="10">
        <f>AB24+AC24-AD24+AE24</f>
        <v>16090</v>
      </c>
      <c r="AG24" s="10">
        <f>AA24</f>
        <v>995825</v>
      </c>
      <c r="AH24" s="5"/>
      <c r="AI24" s="5"/>
      <c r="AJ24" s="5"/>
      <c r="AK24" s="10">
        <f>AG24+AH24-AI24+AJ24</f>
        <v>995825</v>
      </c>
      <c r="AL24" s="10">
        <f>AF24</f>
        <v>16090</v>
      </c>
      <c r="AM24" s="5">
        <f>17850</f>
        <v>17850</v>
      </c>
      <c r="AN24" s="5">
        <v>-23122</v>
      </c>
      <c r="AO24" s="5">
        <v>-27056</v>
      </c>
      <c r="AP24" s="10">
        <f>AL24+AM24-AN24+AO24</f>
        <v>30006</v>
      </c>
      <c r="AQ24" s="10">
        <f>AK24</f>
        <v>995825</v>
      </c>
      <c r="AR24" s="5"/>
      <c r="AS24" s="5">
        <v>995825</v>
      </c>
      <c r="AT24" s="5"/>
      <c r="AU24" s="10">
        <f>AQ24+AR24-AS24+AT24</f>
        <v>0</v>
      </c>
      <c r="AV24" s="10">
        <f>AP24</f>
        <v>30006</v>
      </c>
      <c r="AW24" s="5"/>
      <c r="AX24" s="5">
        <v>30006</v>
      </c>
      <c r="AY24" s="5"/>
      <c r="AZ24" s="10">
        <f>AV24+AW24-AX24+AY24</f>
        <v>0</v>
      </c>
      <c r="BA24" s="10">
        <f>AU24</f>
        <v>0</v>
      </c>
      <c r="BB24" s="25"/>
      <c r="BC24" s="25"/>
      <c r="BD24" s="39">
        <v>743520</v>
      </c>
      <c r="BE24" s="10">
        <f>BA24+BB24-BC24+BD24</f>
        <v>743520</v>
      </c>
      <c r="BF24" s="10">
        <f>AZ24</f>
        <v>0</v>
      </c>
      <c r="BG24" s="25"/>
      <c r="BH24" s="25"/>
      <c r="BI24" s="25"/>
      <c r="BJ24" s="10">
        <f>BF24+BG24-BH24+BI24</f>
        <v>0</v>
      </c>
      <c r="BK24" s="10">
        <f>BE24</f>
        <v>743520</v>
      </c>
      <c r="BL24" s="25"/>
      <c r="BM24" s="25"/>
      <c r="BN24" s="25"/>
      <c r="BO24" s="10">
        <f>BK24+BL24-BM24+BN24</f>
        <v>743520</v>
      </c>
      <c r="BP24" s="10">
        <f>BJ24</f>
        <v>0</v>
      </c>
      <c r="BQ24" s="25"/>
      <c r="BR24" s="25"/>
      <c r="BS24" s="25"/>
      <c r="BT24" s="10">
        <f>BP24+BQ24-BR24+BS24</f>
        <v>0</v>
      </c>
      <c r="BU24" s="15"/>
      <c r="BV24" s="10">
        <f t="shared" si="81"/>
        <v>995825</v>
      </c>
      <c r="BW24" s="10">
        <f t="shared" si="82"/>
        <v>995825</v>
      </c>
      <c r="BX24" s="10">
        <f t="shared" si="82"/>
        <v>743520</v>
      </c>
      <c r="BY24" s="10">
        <f t="shared" si="83"/>
        <v>743520</v>
      </c>
    </row>
    <row r="25" spans="1:77" s="9" customFormat="1" x14ac:dyDescent="0.25">
      <c r="A25" s="8" t="s">
        <v>12</v>
      </c>
      <c r="B25" s="13"/>
      <c r="C25" s="25"/>
      <c r="D25" s="25"/>
      <c r="E25" s="25"/>
      <c r="F25" s="25"/>
      <c r="G25" s="10">
        <f t="shared" ref="G25:G29" si="86">C25+D25-E25+F25</f>
        <v>0</v>
      </c>
      <c r="H25" s="25"/>
      <c r="I25" s="25"/>
      <c r="J25" s="25"/>
      <c r="K25" s="25"/>
      <c r="L25" s="10">
        <f t="shared" ref="L25:L29" si="87">H25+I25-J25+K25</f>
        <v>0</v>
      </c>
      <c r="M25" s="10">
        <f t="shared" ref="M25:M29" si="88">G25</f>
        <v>0</v>
      </c>
      <c r="N25" s="25"/>
      <c r="O25" s="25"/>
      <c r="P25" s="25"/>
      <c r="Q25" s="10">
        <f t="shared" ref="Q25:Q29" si="89">M25+N25-O25+P25</f>
        <v>0</v>
      </c>
      <c r="R25" s="10">
        <f t="shared" ref="R25:R29" si="90">L25</f>
        <v>0</v>
      </c>
      <c r="S25" s="25"/>
      <c r="T25" s="25"/>
      <c r="U25" s="25"/>
      <c r="V25" s="10">
        <f t="shared" ref="V25:V29" si="91">R25+S25-T25+U25</f>
        <v>0</v>
      </c>
      <c r="W25" s="10">
        <f t="shared" ref="W25:W29" si="92">Q25</f>
        <v>0</v>
      </c>
      <c r="X25" s="25"/>
      <c r="Y25" s="25"/>
      <c r="Z25" s="25"/>
      <c r="AA25" s="10">
        <f t="shared" ref="AA25:AA29" si="93">W25+X25-Y25+Z25</f>
        <v>0</v>
      </c>
      <c r="AB25" s="10">
        <f t="shared" ref="AB25:AB29" si="94">V25</f>
        <v>0</v>
      </c>
      <c r="AC25" s="25"/>
      <c r="AD25" s="25"/>
      <c r="AE25" s="25"/>
      <c r="AF25" s="10">
        <f t="shared" ref="AF25:AF29" si="95">AB25+AC25-AD25+AE25</f>
        <v>0</v>
      </c>
      <c r="AG25" s="10">
        <f t="shared" ref="AG25:AG29" si="96">AA25</f>
        <v>0</v>
      </c>
      <c r="AH25" s="5">
        <v>-348978</v>
      </c>
      <c r="AI25" s="5"/>
      <c r="AJ25" s="5">
        <v>0</v>
      </c>
      <c r="AK25" s="10">
        <f t="shared" ref="AK25:AK29" si="97">AG25+AH25-AI25+AJ25</f>
        <v>-348978</v>
      </c>
      <c r="AL25" s="10">
        <f t="shared" ref="AL25:AL29" si="98">AF25</f>
        <v>0</v>
      </c>
      <c r="AM25" s="5">
        <f>29097-17850</f>
        <v>11247</v>
      </c>
      <c r="AN25" s="5"/>
      <c r="AO25" s="5"/>
      <c r="AP25" s="10">
        <f t="shared" ref="AP25:AP29" si="99">AL25+AM25-AN25+AO25</f>
        <v>11247</v>
      </c>
      <c r="AQ25" s="10">
        <f t="shared" ref="AQ25:AQ29" si="100">AK25</f>
        <v>-348978</v>
      </c>
      <c r="AR25" s="5"/>
      <c r="AS25" s="5"/>
      <c r="AT25" s="5"/>
      <c r="AU25" s="10">
        <f t="shared" ref="AU25:AU29" si="101">AQ25+AR25-AS25+AT25</f>
        <v>-348978</v>
      </c>
      <c r="AV25" s="10">
        <f t="shared" ref="AV25:AV29" si="102">AP25</f>
        <v>11247</v>
      </c>
      <c r="AW25" s="5"/>
      <c r="AX25" s="5"/>
      <c r="AY25" s="5">
        <v>-7843</v>
      </c>
      <c r="AZ25" s="10">
        <f t="shared" ref="AZ25:AZ29" si="103">AV25+AW25-AX25+AY25</f>
        <v>3404</v>
      </c>
      <c r="BA25" s="10">
        <f t="shared" ref="BA25:BA29" si="104">AU25</f>
        <v>-348978</v>
      </c>
      <c r="BB25" s="5"/>
      <c r="BC25" s="5">
        <v>-348978</v>
      </c>
      <c r="BD25" s="30">
        <v>-492741</v>
      </c>
      <c r="BE25" s="10">
        <f t="shared" ref="BE25:BE29" si="105">BA25+BB25-BC25+BD25</f>
        <v>-492741</v>
      </c>
      <c r="BF25" s="10">
        <f t="shared" ref="BF25:BF29" si="106">AZ25</f>
        <v>3404</v>
      </c>
      <c r="BG25" s="5"/>
      <c r="BH25" s="5">
        <v>3404</v>
      </c>
      <c r="BI25" s="5"/>
      <c r="BJ25" s="10">
        <f t="shared" ref="BJ25:BJ29" si="107">BF25+BG25-BH25+BI25</f>
        <v>0</v>
      </c>
      <c r="BK25" s="10">
        <f t="shared" ref="BK25:BK29" si="108">BE25</f>
        <v>-492741</v>
      </c>
      <c r="BL25" s="25"/>
      <c r="BM25" s="25"/>
      <c r="BN25" s="25"/>
      <c r="BO25" s="10">
        <f t="shared" ref="BO25:BO29" si="109">BK25+BL25-BM25+BN25</f>
        <v>-492741</v>
      </c>
      <c r="BP25" s="10">
        <f t="shared" ref="BP25:BP29" si="110">BJ25</f>
        <v>0</v>
      </c>
      <c r="BQ25" s="25"/>
      <c r="BR25" s="25"/>
      <c r="BS25" s="25"/>
      <c r="BT25" s="10">
        <f t="shared" ref="BT25:BT29" si="111">BP25+BQ25-BR25+BS25</f>
        <v>0</v>
      </c>
      <c r="BU25" s="15"/>
      <c r="BV25" s="10">
        <f t="shared" si="81"/>
        <v>-348978</v>
      </c>
      <c r="BW25" s="10">
        <f t="shared" si="82"/>
        <v>-348978</v>
      </c>
      <c r="BX25" s="10">
        <f t="shared" si="82"/>
        <v>-492741</v>
      </c>
      <c r="BY25" s="10">
        <f t="shared" si="83"/>
        <v>-492741</v>
      </c>
    </row>
    <row r="26" spans="1:77" s="9" customFormat="1" x14ac:dyDescent="0.25">
      <c r="A26" s="8" t="s">
        <v>40</v>
      </c>
      <c r="B26" s="13"/>
      <c r="C26" s="25"/>
      <c r="D26" s="25"/>
      <c r="E26" s="25"/>
      <c r="F26" s="25"/>
      <c r="G26" s="10">
        <f t="shared" si="86"/>
        <v>0</v>
      </c>
      <c r="H26" s="25"/>
      <c r="I26" s="25"/>
      <c r="J26" s="25"/>
      <c r="K26" s="25"/>
      <c r="L26" s="10">
        <f t="shared" si="87"/>
        <v>0</v>
      </c>
      <c r="M26" s="10">
        <f t="shared" si="88"/>
        <v>0</v>
      </c>
      <c r="N26" s="25"/>
      <c r="O26" s="25"/>
      <c r="P26" s="25"/>
      <c r="Q26" s="10">
        <f t="shared" si="89"/>
        <v>0</v>
      </c>
      <c r="R26" s="10">
        <f t="shared" si="90"/>
        <v>0</v>
      </c>
      <c r="S26" s="25"/>
      <c r="T26" s="25"/>
      <c r="U26" s="25"/>
      <c r="V26" s="10">
        <f t="shared" si="91"/>
        <v>0</v>
      </c>
      <c r="W26" s="10">
        <f t="shared" si="92"/>
        <v>0</v>
      </c>
      <c r="X26" s="25"/>
      <c r="Y26" s="25"/>
      <c r="Z26" s="25"/>
      <c r="AA26" s="10">
        <f t="shared" si="93"/>
        <v>0</v>
      </c>
      <c r="AB26" s="10">
        <f t="shared" si="94"/>
        <v>0</v>
      </c>
      <c r="AC26" s="25"/>
      <c r="AD26" s="25"/>
      <c r="AE26" s="25"/>
      <c r="AF26" s="10">
        <f t="shared" si="95"/>
        <v>0</v>
      </c>
      <c r="AG26" s="10">
        <f t="shared" si="96"/>
        <v>0</v>
      </c>
      <c r="AH26" s="25"/>
      <c r="AI26" s="25"/>
      <c r="AJ26" s="25"/>
      <c r="AK26" s="10">
        <f t="shared" si="97"/>
        <v>0</v>
      </c>
      <c r="AL26" s="10">
        <f t="shared" si="98"/>
        <v>0</v>
      </c>
      <c r="AM26" s="25"/>
      <c r="AN26" s="25"/>
      <c r="AO26" s="25"/>
      <c r="AP26" s="10">
        <f t="shared" si="99"/>
        <v>0</v>
      </c>
      <c r="AQ26" s="10">
        <f t="shared" si="100"/>
        <v>0</v>
      </c>
      <c r="AR26" s="5">
        <f>767006-355688</f>
        <v>411318</v>
      </c>
      <c r="AS26" s="5"/>
      <c r="AT26" s="5"/>
      <c r="AU26" s="10">
        <f t="shared" si="101"/>
        <v>411318</v>
      </c>
      <c r="AV26" s="10">
        <f t="shared" si="102"/>
        <v>0</v>
      </c>
      <c r="AW26" s="5">
        <v>-18994</v>
      </c>
      <c r="AX26" s="5"/>
      <c r="AY26" s="5">
        <f>-AY25</f>
        <v>7843</v>
      </c>
      <c r="AZ26" s="10">
        <f t="shared" si="103"/>
        <v>-11151</v>
      </c>
      <c r="BA26" s="10">
        <f t="shared" si="104"/>
        <v>411318</v>
      </c>
      <c r="BB26" s="5"/>
      <c r="BC26" s="5"/>
      <c r="BD26" s="30">
        <v>393945</v>
      </c>
      <c r="BE26" s="10">
        <f t="shared" si="105"/>
        <v>805263</v>
      </c>
      <c r="BF26" s="10">
        <f t="shared" si="106"/>
        <v>-11151</v>
      </c>
      <c r="BG26" s="5"/>
      <c r="BH26" s="5"/>
      <c r="BI26" s="5"/>
      <c r="BJ26" s="10">
        <f t="shared" si="107"/>
        <v>-11151</v>
      </c>
      <c r="BK26" s="10">
        <f t="shared" si="108"/>
        <v>805263</v>
      </c>
      <c r="BL26" s="5"/>
      <c r="BM26" s="5"/>
      <c r="BN26" s="5"/>
      <c r="BO26" s="10">
        <f t="shared" si="109"/>
        <v>805263</v>
      </c>
      <c r="BP26" s="10">
        <f t="shared" si="110"/>
        <v>-11151</v>
      </c>
      <c r="BQ26" s="5"/>
      <c r="BR26" s="5"/>
      <c r="BS26" s="5"/>
      <c r="BT26" s="10">
        <f t="shared" si="111"/>
        <v>-11151</v>
      </c>
      <c r="BU26" s="15"/>
      <c r="BV26" s="10">
        <f t="shared" si="81"/>
        <v>411318</v>
      </c>
      <c r="BW26" s="10">
        <f t="shared" si="82"/>
        <v>0</v>
      </c>
      <c r="BX26" s="10">
        <f t="shared" si="82"/>
        <v>393945</v>
      </c>
      <c r="BY26" s="10">
        <f t="shared" si="83"/>
        <v>805263</v>
      </c>
    </row>
    <row r="27" spans="1:77" s="9" customFormat="1" x14ac:dyDescent="0.25">
      <c r="A27" s="8" t="s">
        <v>41</v>
      </c>
      <c r="B27" s="13"/>
      <c r="C27" s="25"/>
      <c r="D27" s="25"/>
      <c r="E27" s="25"/>
      <c r="F27" s="25"/>
      <c r="G27" s="10">
        <f t="shared" si="86"/>
        <v>0</v>
      </c>
      <c r="H27" s="25"/>
      <c r="I27" s="25"/>
      <c r="J27" s="25"/>
      <c r="K27" s="25"/>
      <c r="L27" s="10">
        <f t="shared" si="87"/>
        <v>0</v>
      </c>
      <c r="M27" s="10">
        <f t="shared" si="88"/>
        <v>0</v>
      </c>
      <c r="N27" s="25"/>
      <c r="O27" s="25"/>
      <c r="P27" s="25"/>
      <c r="Q27" s="10">
        <f t="shared" si="89"/>
        <v>0</v>
      </c>
      <c r="R27" s="10">
        <f t="shared" si="90"/>
        <v>0</v>
      </c>
      <c r="S27" s="25"/>
      <c r="T27" s="25"/>
      <c r="U27" s="25"/>
      <c r="V27" s="10">
        <f t="shared" si="91"/>
        <v>0</v>
      </c>
      <c r="W27" s="10">
        <f t="shared" si="92"/>
        <v>0</v>
      </c>
      <c r="X27" s="25"/>
      <c r="Y27" s="25"/>
      <c r="Z27" s="25"/>
      <c r="AA27" s="10">
        <f t="shared" si="93"/>
        <v>0</v>
      </c>
      <c r="AB27" s="10">
        <f t="shared" si="94"/>
        <v>0</v>
      </c>
      <c r="AC27" s="25"/>
      <c r="AD27" s="25"/>
      <c r="AE27" s="25"/>
      <c r="AF27" s="10">
        <f t="shared" si="95"/>
        <v>0</v>
      </c>
      <c r="AG27" s="10">
        <f t="shared" si="96"/>
        <v>0</v>
      </c>
      <c r="AH27" s="25"/>
      <c r="AI27" s="25"/>
      <c r="AJ27" s="25"/>
      <c r="AK27" s="10">
        <f t="shared" si="97"/>
        <v>0</v>
      </c>
      <c r="AL27" s="10">
        <f t="shared" si="98"/>
        <v>0</v>
      </c>
      <c r="AM27" s="25"/>
      <c r="AN27" s="25"/>
      <c r="AO27" s="25"/>
      <c r="AP27" s="10">
        <f t="shared" si="99"/>
        <v>0</v>
      </c>
      <c r="AQ27" s="10">
        <f t="shared" si="100"/>
        <v>0</v>
      </c>
      <c r="AR27" s="25"/>
      <c r="AS27" s="25"/>
      <c r="AT27" s="25"/>
      <c r="AU27" s="10">
        <f t="shared" si="101"/>
        <v>0</v>
      </c>
      <c r="AV27" s="10">
        <f t="shared" si="102"/>
        <v>0</v>
      </c>
      <c r="AW27" s="25"/>
      <c r="AX27" s="25"/>
      <c r="AY27" s="25"/>
      <c r="AZ27" s="10">
        <f t="shared" si="103"/>
        <v>0</v>
      </c>
      <c r="BA27" s="10">
        <f t="shared" si="104"/>
        <v>0</v>
      </c>
      <c r="BB27" s="5">
        <f>2812795-3118716-1042-52512-1</f>
        <v>-359476</v>
      </c>
      <c r="BC27" s="5"/>
      <c r="BD27" s="30">
        <v>74243</v>
      </c>
      <c r="BE27" s="10">
        <f t="shared" si="105"/>
        <v>-285233</v>
      </c>
      <c r="BF27" s="10">
        <f t="shared" si="106"/>
        <v>0</v>
      </c>
      <c r="BG27" s="5">
        <v>23568</v>
      </c>
      <c r="BH27" s="5"/>
      <c r="BI27" s="30">
        <v>-115952.13</v>
      </c>
      <c r="BJ27" s="10">
        <f t="shared" si="107"/>
        <v>-92384.13</v>
      </c>
      <c r="BK27" s="10">
        <f t="shared" si="108"/>
        <v>-285233</v>
      </c>
      <c r="BL27" s="5"/>
      <c r="BM27" s="5"/>
      <c r="BN27" s="5"/>
      <c r="BO27" s="10">
        <f t="shared" si="109"/>
        <v>-285233</v>
      </c>
      <c r="BP27" s="10">
        <f t="shared" si="110"/>
        <v>-92384.13</v>
      </c>
      <c r="BQ27" s="5"/>
      <c r="BR27" s="5"/>
      <c r="BS27" s="5"/>
      <c r="BT27" s="10">
        <f t="shared" si="111"/>
        <v>-92384.13</v>
      </c>
      <c r="BU27" s="15"/>
      <c r="BV27" s="10">
        <f t="shared" si="81"/>
        <v>-359476</v>
      </c>
      <c r="BW27" s="10">
        <f t="shared" si="82"/>
        <v>0</v>
      </c>
      <c r="BX27" s="10">
        <f t="shared" si="82"/>
        <v>74243</v>
      </c>
      <c r="BY27" s="10">
        <f t="shared" si="83"/>
        <v>-285233</v>
      </c>
    </row>
    <row r="28" spans="1:77" s="9" customFormat="1" x14ac:dyDescent="0.25">
      <c r="A28" s="8" t="s">
        <v>101</v>
      </c>
      <c r="B28" s="13"/>
      <c r="C28" s="25"/>
      <c r="D28" s="25"/>
      <c r="E28" s="25"/>
      <c r="F28" s="25"/>
      <c r="G28" s="10">
        <f t="shared" si="86"/>
        <v>0</v>
      </c>
      <c r="H28" s="25"/>
      <c r="I28" s="25"/>
      <c r="J28" s="25"/>
      <c r="K28" s="25"/>
      <c r="L28" s="10">
        <f t="shared" si="87"/>
        <v>0</v>
      </c>
      <c r="M28" s="10">
        <f t="shared" si="88"/>
        <v>0</v>
      </c>
      <c r="N28" s="25"/>
      <c r="O28" s="25"/>
      <c r="P28" s="25"/>
      <c r="Q28" s="10">
        <f t="shared" si="89"/>
        <v>0</v>
      </c>
      <c r="R28" s="10">
        <f t="shared" si="90"/>
        <v>0</v>
      </c>
      <c r="S28" s="25"/>
      <c r="T28" s="25"/>
      <c r="U28" s="25"/>
      <c r="V28" s="10">
        <f t="shared" si="91"/>
        <v>0</v>
      </c>
      <c r="W28" s="10">
        <f t="shared" si="92"/>
        <v>0</v>
      </c>
      <c r="X28" s="25"/>
      <c r="Y28" s="25"/>
      <c r="Z28" s="25"/>
      <c r="AA28" s="10">
        <f t="shared" si="93"/>
        <v>0</v>
      </c>
      <c r="AB28" s="10">
        <f t="shared" si="94"/>
        <v>0</v>
      </c>
      <c r="AC28" s="25"/>
      <c r="AD28" s="25"/>
      <c r="AE28" s="25"/>
      <c r="AF28" s="10">
        <f t="shared" si="95"/>
        <v>0</v>
      </c>
      <c r="AG28" s="10">
        <f t="shared" si="96"/>
        <v>0</v>
      </c>
      <c r="AH28" s="25"/>
      <c r="AI28" s="25"/>
      <c r="AJ28" s="25"/>
      <c r="AK28" s="10">
        <f t="shared" si="97"/>
        <v>0</v>
      </c>
      <c r="AL28" s="10">
        <f t="shared" si="98"/>
        <v>0</v>
      </c>
      <c r="AM28" s="25"/>
      <c r="AN28" s="25"/>
      <c r="AO28" s="25"/>
      <c r="AP28" s="10">
        <f t="shared" si="99"/>
        <v>0</v>
      </c>
      <c r="AQ28" s="10">
        <f t="shared" si="100"/>
        <v>0</v>
      </c>
      <c r="AR28" s="25"/>
      <c r="AS28" s="25"/>
      <c r="AT28" s="25"/>
      <c r="AU28" s="10">
        <f t="shared" si="101"/>
        <v>0</v>
      </c>
      <c r="AV28" s="10">
        <f t="shared" si="102"/>
        <v>0</v>
      </c>
      <c r="AW28" s="25"/>
      <c r="AX28" s="25"/>
      <c r="AY28" s="25"/>
      <c r="AZ28" s="10">
        <f t="shared" si="103"/>
        <v>0</v>
      </c>
      <c r="BA28" s="10">
        <f t="shared" si="104"/>
        <v>0</v>
      </c>
      <c r="BB28" s="25"/>
      <c r="BC28" s="25"/>
      <c r="BD28" s="25"/>
      <c r="BE28" s="10">
        <f t="shared" si="105"/>
        <v>0</v>
      </c>
      <c r="BF28" s="10">
        <f t="shared" si="106"/>
        <v>0</v>
      </c>
      <c r="BG28" s="25"/>
      <c r="BH28" s="25"/>
      <c r="BI28" s="25"/>
      <c r="BJ28" s="10">
        <f t="shared" si="107"/>
        <v>0</v>
      </c>
      <c r="BK28" s="10">
        <f t="shared" si="108"/>
        <v>0</v>
      </c>
      <c r="BL28" s="5">
        <v>-1281209</v>
      </c>
      <c r="BM28" s="5"/>
      <c r="BN28" s="5"/>
      <c r="BO28" s="10">
        <f t="shared" si="109"/>
        <v>-1281209</v>
      </c>
      <c r="BP28" s="10">
        <f t="shared" si="110"/>
        <v>0</v>
      </c>
      <c r="BQ28" s="5">
        <v>-9457.69</v>
      </c>
      <c r="BR28" s="5"/>
      <c r="BS28" s="5"/>
      <c r="BT28" s="10">
        <f t="shared" si="111"/>
        <v>-9457.69</v>
      </c>
      <c r="BU28" s="15"/>
      <c r="BV28" s="10">
        <f t="shared" si="81"/>
        <v>-1281209</v>
      </c>
      <c r="BW28" s="10">
        <f t="shared" si="82"/>
        <v>0</v>
      </c>
      <c r="BX28" s="10">
        <f t="shared" si="82"/>
        <v>0</v>
      </c>
      <c r="BY28" s="10">
        <f t="shared" si="83"/>
        <v>-1281209</v>
      </c>
    </row>
    <row r="29" spans="1:77" s="9" customFormat="1" x14ac:dyDescent="0.25">
      <c r="A29" s="8" t="s">
        <v>102</v>
      </c>
      <c r="B29" s="13"/>
      <c r="C29" s="25"/>
      <c r="D29" s="25"/>
      <c r="E29" s="25"/>
      <c r="F29" s="25"/>
      <c r="G29" s="10">
        <f t="shared" si="86"/>
        <v>0</v>
      </c>
      <c r="H29" s="25"/>
      <c r="I29" s="25"/>
      <c r="J29" s="25"/>
      <c r="K29" s="25"/>
      <c r="L29" s="10">
        <f t="shared" si="87"/>
        <v>0</v>
      </c>
      <c r="M29" s="10">
        <f t="shared" si="88"/>
        <v>0</v>
      </c>
      <c r="N29" s="25"/>
      <c r="O29" s="25"/>
      <c r="P29" s="25"/>
      <c r="Q29" s="10">
        <f t="shared" si="89"/>
        <v>0</v>
      </c>
      <c r="R29" s="10">
        <f t="shared" si="90"/>
        <v>0</v>
      </c>
      <c r="S29" s="25"/>
      <c r="T29" s="25"/>
      <c r="U29" s="25"/>
      <c r="V29" s="10">
        <f t="shared" si="91"/>
        <v>0</v>
      </c>
      <c r="W29" s="10">
        <f t="shared" si="92"/>
        <v>0</v>
      </c>
      <c r="X29" s="25"/>
      <c r="Y29" s="25"/>
      <c r="Z29" s="25"/>
      <c r="AA29" s="10">
        <f t="shared" si="93"/>
        <v>0</v>
      </c>
      <c r="AB29" s="10">
        <f t="shared" si="94"/>
        <v>0</v>
      </c>
      <c r="AC29" s="25"/>
      <c r="AD29" s="25"/>
      <c r="AE29" s="25"/>
      <c r="AF29" s="10">
        <f t="shared" si="95"/>
        <v>0</v>
      </c>
      <c r="AG29" s="10">
        <f t="shared" si="96"/>
        <v>0</v>
      </c>
      <c r="AH29" s="25"/>
      <c r="AI29" s="25"/>
      <c r="AJ29" s="25"/>
      <c r="AK29" s="10">
        <f t="shared" si="97"/>
        <v>0</v>
      </c>
      <c r="AL29" s="10">
        <f t="shared" si="98"/>
        <v>0</v>
      </c>
      <c r="AM29" s="25"/>
      <c r="AN29" s="25"/>
      <c r="AO29" s="25"/>
      <c r="AP29" s="10">
        <f t="shared" si="99"/>
        <v>0</v>
      </c>
      <c r="AQ29" s="10">
        <f t="shared" si="100"/>
        <v>0</v>
      </c>
      <c r="AR29" s="25"/>
      <c r="AS29" s="25"/>
      <c r="AT29" s="25"/>
      <c r="AU29" s="10">
        <f t="shared" si="101"/>
        <v>0</v>
      </c>
      <c r="AV29" s="10">
        <f t="shared" si="102"/>
        <v>0</v>
      </c>
      <c r="AW29" s="25"/>
      <c r="AX29" s="25"/>
      <c r="AY29" s="25"/>
      <c r="AZ29" s="10">
        <f t="shared" si="103"/>
        <v>0</v>
      </c>
      <c r="BA29" s="10">
        <f t="shared" si="104"/>
        <v>0</v>
      </c>
      <c r="BB29" s="25"/>
      <c r="BC29" s="25"/>
      <c r="BD29" s="25"/>
      <c r="BE29" s="10">
        <f t="shared" si="105"/>
        <v>0</v>
      </c>
      <c r="BF29" s="10">
        <f t="shared" si="106"/>
        <v>0</v>
      </c>
      <c r="BG29" s="25"/>
      <c r="BH29" s="25"/>
      <c r="BI29" s="25"/>
      <c r="BJ29" s="10">
        <f t="shared" si="107"/>
        <v>0</v>
      </c>
      <c r="BK29" s="10">
        <f t="shared" si="108"/>
        <v>0</v>
      </c>
      <c r="BL29" s="25"/>
      <c r="BM29" s="25"/>
      <c r="BN29" s="25"/>
      <c r="BO29" s="10">
        <f t="shared" si="109"/>
        <v>0</v>
      </c>
      <c r="BP29" s="10">
        <f t="shared" si="110"/>
        <v>0</v>
      </c>
      <c r="BQ29" s="25"/>
      <c r="BR29" s="25"/>
      <c r="BS29" s="25"/>
      <c r="BT29" s="10">
        <f t="shared" si="111"/>
        <v>0</v>
      </c>
      <c r="BU29" s="15"/>
      <c r="BV29" s="10">
        <f t="shared" si="81"/>
        <v>0</v>
      </c>
      <c r="BW29" s="10">
        <f t="shared" si="82"/>
        <v>0</v>
      </c>
      <c r="BX29" s="10">
        <f t="shared" si="82"/>
        <v>0</v>
      </c>
      <c r="BY29" s="10">
        <f t="shared" si="83"/>
        <v>0</v>
      </c>
    </row>
    <row r="30" spans="1:77" s="11" customFormat="1" x14ac:dyDescent="0.25">
      <c r="A30" s="11" t="s">
        <v>42</v>
      </c>
      <c r="C30" s="12">
        <f>SUM(C20:C29)</f>
        <v>2723941</v>
      </c>
      <c r="D30" s="12">
        <f t="shared" ref="D30:BO30" si="112">SUM(D20:D29)</f>
        <v>1644149</v>
      </c>
      <c r="E30" s="12">
        <f t="shared" si="112"/>
        <v>430530</v>
      </c>
      <c r="F30" s="12">
        <f t="shared" si="112"/>
        <v>10317</v>
      </c>
      <c r="G30" s="12">
        <f t="shared" si="112"/>
        <v>3947877</v>
      </c>
      <c r="H30" s="12">
        <f t="shared" si="112"/>
        <v>38791</v>
      </c>
      <c r="I30" s="12">
        <f t="shared" si="112"/>
        <v>27349</v>
      </c>
      <c r="J30" s="12">
        <f t="shared" si="112"/>
        <v>25616</v>
      </c>
      <c r="K30" s="12">
        <f t="shared" si="112"/>
        <v>16947</v>
      </c>
      <c r="L30" s="12">
        <f t="shared" si="112"/>
        <v>57471</v>
      </c>
      <c r="M30" s="12">
        <f t="shared" si="112"/>
        <v>3947877</v>
      </c>
      <c r="N30" s="12">
        <f t="shared" si="112"/>
        <v>357678</v>
      </c>
      <c r="O30" s="12">
        <f t="shared" si="112"/>
        <v>2293411</v>
      </c>
      <c r="P30" s="12">
        <f t="shared" si="112"/>
        <v>0</v>
      </c>
      <c r="Q30" s="12">
        <f t="shared" si="112"/>
        <v>2012144</v>
      </c>
      <c r="R30" s="12">
        <f t="shared" si="112"/>
        <v>57471</v>
      </c>
      <c r="S30" s="12">
        <f t="shared" si="112"/>
        <v>-8857</v>
      </c>
      <c r="T30" s="12">
        <f t="shared" si="112"/>
        <v>40524</v>
      </c>
      <c r="U30" s="12">
        <f t="shared" si="112"/>
        <v>0</v>
      </c>
      <c r="V30" s="12">
        <f t="shared" si="112"/>
        <v>8090</v>
      </c>
      <c r="W30" s="12">
        <f t="shared" si="112"/>
        <v>2012144</v>
      </c>
      <c r="X30" s="12">
        <f t="shared" si="112"/>
        <v>995825</v>
      </c>
      <c r="Y30" s="12">
        <f t="shared" si="112"/>
        <v>1654466</v>
      </c>
      <c r="Z30" s="12">
        <f t="shared" si="112"/>
        <v>0</v>
      </c>
      <c r="AA30" s="12">
        <f t="shared" si="112"/>
        <v>1353503</v>
      </c>
      <c r="AB30" s="12">
        <f t="shared" si="112"/>
        <v>8090</v>
      </c>
      <c r="AC30" s="12">
        <f t="shared" si="112"/>
        <v>16090</v>
      </c>
      <c r="AD30" s="12">
        <f t="shared" si="112"/>
        <v>35146</v>
      </c>
      <c r="AE30" s="12">
        <f t="shared" si="112"/>
        <v>0</v>
      </c>
      <c r="AF30" s="12">
        <f t="shared" si="112"/>
        <v>-10966</v>
      </c>
      <c r="AG30" s="12">
        <f t="shared" si="112"/>
        <v>1353503</v>
      </c>
      <c r="AH30" s="12">
        <f t="shared" si="112"/>
        <v>-348978</v>
      </c>
      <c r="AI30" s="12">
        <f t="shared" si="112"/>
        <v>357678</v>
      </c>
      <c r="AJ30" s="12">
        <f t="shared" si="112"/>
        <v>0</v>
      </c>
      <c r="AK30" s="12">
        <f t="shared" si="112"/>
        <v>646847</v>
      </c>
      <c r="AL30" s="12">
        <f t="shared" si="112"/>
        <v>-10966</v>
      </c>
      <c r="AM30" s="12">
        <f t="shared" si="112"/>
        <v>29097</v>
      </c>
      <c r="AN30" s="12">
        <f t="shared" si="112"/>
        <v>-23122</v>
      </c>
      <c r="AO30" s="12">
        <f t="shared" si="112"/>
        <v>0</v>
      </c>
      <c r="AP30" s="12">
        <f t="shared" si="112"/>
        <v>41253</v>
      </c>
      <c r="AQ30" s="12">
        <f t="shared" si="112"/>
        <v>646847</v>
      </c>
      <c r="AR30" s="12">
        <f t="shared" si="112"/>
        <v>411318</v>
      </c>
      <c r="AS30" s="12">
        <f t="shared" si="112"/>
        <v>995825</v>
      </c>
      <c r="AT30" s="12">
        <f t="shared" si="112"/>
        <v>0</v>
      </c>
      <c r="AU30" s="12">
        <f t="shared" si="112"/>
        <v>62340</v>
      </c>
      <c r="AV30" s="12">
        <f t="shared" si="112"/>
        <v>41253</v>
      </c>
      <c r="AW30" s="12">
        <f t="shared" si="112"/>
        <v>-18994</v>
      </c>
      <c r="AX30" s="12">
        <f t="shared" si="112"/>
        <v>30006</v>
      </c>
      <c r="AY30" s="12">
        <f t="shared" si="112"/>
        <v>0</v>
      </c>
      <c r="AZ30" s="12">
        <f t="shared" si="112"/>
        <v>-7747</v>
      </c>
      <c r="BA30" s="12">
        <f t="shared" si="112"/>
        <v>62340</v>
      </c>
      <c r="BB30" s="12">
        <f t="shared" si="112"/>
        <v>-359476</v>
      </c>
      <c r="BC30" s="12">
        <f t="shared" si="112"/>
        <v>-348978</v>
      </c>
      <c r="BD30" s="12">
        <f t="shared" si="112"/>
        <v>-949062</v>
      </c>
      <c r="BE30" s="12">
        <f t="shared" si="112"/>
        <v>-897220</v>
      </c>
      <c r="BF30" s="12">
        <f t="shared" si="112"/>
        <v>-7747</v>
      </c>
      <c r="BG30" s="12">
        <f t="shared" si="112"/>
        <v>23568</v>
      </c>
      <c r="BH30" s="12">
        <f t="shared" si="112"/>
        <v>3404</v>
      </c>
      <c r="BI30" s="12">
        <f t="shared" si="112"/>
        <v>-115952.13</v>
      </c>
      <c r="BJ30" s="12">
        <f t="shared" si="112"/>
        <v>-103535.13</v>
      </c>
      <c r="BK30" s="12">
        <f t="shared" si="112"/>
        <v>-897220</v>
      </c>
      <c r="BL30" s="12">
        <f t="shared" si="112"/>
        <v>-1281209</v>
      </c>
      <c r="BM30" s="12">
        <f t="shared" si="112"/>
        <v>0</v>
      </c>
      <c r="BN30" s="12">
        <f t="shared" si="112"/>
        <v>0</v>
      </c>
      <c r="BO30" s="12">
        <f t="shared" si="112"/>
        <v>-2178429</v>
      </c>
      <c r="BP30" s="12">
        <f t="shared" ref="BP30:BT30" si="113">SUM(BP20:BP29)</f>
        <v>-103535.13</v>
      </c>
      <c r="BQ30" s="12">
        <f t="shared" si="113"/>
        <v>-9457.69</v>
      </c>
      <c r="BR30" s="12">
        <f t="shared" si="113"/>
        <v>0</v>
      </c>
      <c r="BS30" s="12">
        <f t="shared" si="113"/>
        <v>0</v>
      </c>
      <c r="BT30" s="12">
        <f t="shared" si="113"/>
        <v>-112992.82</v>
      </c>
      <c r="BU30" s="20"/>
      <c r="BV30" s="12"/>
      <c r="BW30" s="12"/>
      <c r="BX30" s="12"/>
      <c r="BY30" s="12"/>
    </row>
    <row r="31" spans="1:77" x14ac:dyDescent="0.25"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16"/>
      <c r="BV31" s="2"/>
      <c r="BW31" s="2"/>
      <c r="BX31" s="2"/>
      <c r="BY31" s="2"/>
    </row>
    <row r="32" spans="1:77" x14ac:dyDescent="0.25">
      <c r="A32" s="17" t="s">
        <v>82</v>
      </c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V32" s="2"/>
      <c r="BW32" s="2"/>
      <c r="BX32" s="2"/>
      <c r="BY32" s="2"/>
    </row>
    <row r="33" spans="1:77" s="2" customFormat="1" x14ac:dyDescent="0.25">
      <c r="A33" s="31" t="s">
        <v>122</v>
      </c>
      <c r="C33" s="2">
        <f>575077+2302</f>
        <v>577379</v>
      </c>
      <c r="D33" s="2">
        <v>-1145965</v>
      </c>
      <c r="E33" s="2">
        <v>-462831</v>
      </c>
      <c r="F33" s="2">
        <v>0</v>
      </c>
      <c r="G33" s="10">
        <f>C33+D33-E33+F33</f>
        <v>-105755</v>
      </c>
      <c r="H33" s="10">
        <v>-2302</v>
      </c>
      <c r="I33" s="10">
        <v>-4200</v>
      </c>
      <c r="J33" s="10">
        <v>-8477</v>
      </c>
      <c r="K33" s="10">
        <v>5420</v>
      </c>
      <c r="L33" s="10">
        <f>H33+I33-J33+K33</f>
        <v>7395</v>
      </c>
      <c r="M33" s="10">
        <f>G33</f>
        <v>-105755</v>
      </c>
      <c r="N33" s="2">
        <v>770633</v>
      </c>
      <c r="O33" s="2">
        <v>1040210</v>
      </c>
      <c r="P33" s="2">
        <v>0</v>
      </c>
      <c r="Q33" s="10">
        <f>M33+N33-O33+P33</f>
        <v>-375332</v>
      </c>
      <c r="R33" s="10">
        <f>L33</f>
        <v>7395</v>
      </c>
      <c r="S33" s="2">
        <f>-3890+915</f>
        <v>-2975</v>
      </c>
      <c r="T33" s="2">
        <v>16312</v>
      </c>
      <c r="U33" s="2">
        <v>0</v>
      </c>
      <c r="V33" s="10">
        <f>R33+S33-T33+U33</f>
        <v>-11892</v>
      </c>
      <c r="W33" s="10">
        <f>Q33</f>
        <v>-375332</v>
      </c>
      <c r="X33" s="2">
        <v>-1477345</v>
      </c>
      <c r="Y33" s="2">
        <v>-1145965</v>
      </c>
      <c r="Z33" s="10">
        <v>0</v>
      </c>
      <c r="AA33" s="10">
        <f>W33+X33-Y33+Z33</f>
        <v>-706712</v>
      </c>
      <c r="AB33" s="10">
        <f>V33</f>
        <v>-11892</v>
      </c>
      <c r="AC33" s="2">
        <v>554</v>
      </c>
      <c r="AD33" s="2">
        <v>-21524</v>
      </c>
      <c r="AF33" s="10">
        <f>AB33+AC33-AD33+AE33</f>
        <v>10186</v>
      </c>
      <c r="AG33" s="10">
        <f>AA33</f>
        <v>-706712</v>
      </c>
      <c r="AH33" s="2">
        <f>369541+398902</f>
        <v>768443</v>
      </c>
      <c r="AI33" s="2">
        <v>770633</v>
      </c>
      <c r="AJ33" s="10">
        <v>0</v>
      </c>
      <c r="AK33" s="10">
        <f>AG33+AH33-AI33+AJ33</f>
        <v>-708902</v>
      </c>
      <c r="AL33" s="10">
        <f>AF33</f>
        <v>10186</v>
      </c>
      <c r="AM33" s="2">
        <v>-51974</v>
      </c>
      <c r="AN33" s="2">
        <v>18109</v>
      </c>
      <c r="AO33" s="2">
        <v>0</v>
      </c>
      <c r="AP33" s="10">
        <f>AL33+AM33-AN33+AO33</f>
        <v>-59897</v>
      </c>
      <c r="AQ33" s="10">
        <f>AK33</f>
        <v>-708902</v>
      </c>
      <c r="AR33" s="2">
        <f>-270422+495997</f>
        <v>225575</v>
      </c>
      <c r="AS33" s="2">
        <v>-1078443</v>
      </c>
      <c r="AT33" s="2">
        <v>0</v>
      </c>
      <c r="AU33" s="10">
        <f>AQ33+AR33-AS33+AT33</f>
        <v>595116</v>
      </c>
      <c r="AV33" s="2">
        <f>AP33</f>
        <v>-59897</v>
      </c>
      <c r="AW33" s="2">
        <f>2226-185</f>
        <v>2041</v>
      </c>
      <c r="AX33" s="2">
        <v>-27336</v>
      </c>
      <c r="AY33" s="2">
        <v>0</v>
      </c>
      <c r="AZ33" s="10">
        <f>AV33+AW33-AX33+AY33</f>
        <v>-30520</v>
      </c>
      <c r="BA33" s="2">
        <f>AU33</f>
        <v>595116</v>
      </c>
      <c r="BB33" s="2">
        <v>-339115</v>
      </c>
      <c r="BC33" s="2">
        <v>865538</v>
      </c>
      <c r="BD33" s="2">
        <v>0</v>
      </c>
      <c r="BE33" s="10">
        <f>BA33+BB33-BC33+BD33</f>
        <v>-609537</v>
      </c>
      <c r="BF33" s="10">
        <f>AZ33</f>
        <v>-30520</v>
      </c>
      <c r="BG33" s="2">
        <f>-10000+124</f>
        <v>-9876</v>
      </c>
      <c r="BH33" s="2">
        <v>-13108</v>
      </c>
      <c r="BI33" s="2">
        <v>0</v>
      </c>
      <c r="BJ33" s="10">
        <f>BF33+BG33-BH33+BI33</f>
        <v>-27288</v>
      </c>
      <c r="BK33" s="2">
        <f>BE33</f>
        <v>-609537</v>
      </c>
      <c r="BL33" s="2">
        <f>-470575.57+35040.32-95929.16</f>
        <v>-531464.41</v>
      </c>
      <c r="BM33" s="2">
        <v>0</v>
      </c>
      <c r="BN33" s="2">
        <v>0</v>
      </c>
      <c r="BO33" s="10">
        <f>BK33+BL33-BM33+BN33</f>
        <v>-1141001.4100000001</v>
      </c>
      <c r="BP33" s="10">
        <f>BJ33</f>
        <v>-27288</v>
      </c>
      <c r="BQ33" s="2">
        <v>-5847.01</v>
      </c>
      <c r="BR33" s="2">
        <v>0</v>
      </c>
      <c r="BS33" s="2">
        <v>0</v>
      </c>
      <c r="BT33" s="10">
        <f>BP33+BQ33-BR33+BS33</f>
        <v>-33135.01</v>
      </c>
    </row>
    <row r="34" spans="1:77" s="2" customFormat="1" x14ac:dyDescent="0.25">
      <c r="A34" s="28"/>
      <c r="B34" s="2" t="s">
        <v>45</v>
      </c>
      <c r="C34" s="2">
        <f>C33-C18</f>
        <v>0</v>
      </c>
      <c r="D34" s="2">
        <f t="shared" ref="D34:BI34" si="114">D33-D18</f>
        <v>0</v>
      </c>
      <c r="E34" s="2">
        <f t="shared" si="114"/>
        <v>0</v>
      </c>
      <c r="F34" s="2">
        <f t="shared" si="114"/>
        <v>0</v>
      </c>
      <c r="G34" s="2">
        <f>G33-G18</f>
        <v>0</v>
      </c>
      <c r="H34" s="10">
        <f t="shared" ref="H34" si="115">H33-H18</f>
        <v>2267</v>
      </c>
      <c r="I34" s="10">
        <f t="shared" si="114"/>
        <v>-16605</v>
      </c>
      <c r="J34" s="10">
        <f t="shared" si="114"/>
        <v>0</v>
      </c>
      <c r="K34" s="10">
        <f t="shared" si="114"/>
        <v>14338</v>
      </c>
      <c r="L34" s="2">
        <f>L33-L18</f>
        <v>0</v>
      </c>
      <c r="M34" s="2">
        <f t="shared" ref="M34" si="116">M33-M18</f>
        <v>0</v>
      </c>
      <c r="N34" s="2">
        <f t="shared" si="114"/>
        <v>0</v>
      </c>
      <c r="O34" s="2">
        <f t="shared" si="114"/>
        <v>0</v>
      </c>
      <c r="P34" s="2">
        <f t="shared" si="114"/>
        <v>0</v>
      </c>
      <c r="Q34" s="2">
        <f>Q33-Q18</f>
        <v>0</v>
      </c>
      <c r="R34" s="2">
        <f t="shared" ref="R34" si="117">R33-R18</f>
        <v>0</v>
      </c>
      <c r="S34" s="2">
        <f t="shared" si="114"/>
        <v>-1</v>
      </c>
      <c r="T34" s="2">
        <f t="shared" si="114"/>
        <v>-1</v>
      </c>
      <c r="U34" s="2">
        <f t="shared" si="114"/>
        <v>0</v>
      </c>
      <c r="V34" s="2">
        <f>V33-V18</f>
        <v>0</v>
      </c>
      <c r="W34" s="2">
        <f t="shared" ref="W34" si="118">W33-W18</f>
        <v>0</v>
      </c>
      <c r="X34" s="2">
        <f t="shared" si="114"/>
        <v>0</v>
      </c>
      <c r="Y34" s="2">
        <f t="shared" si="114"/>
        <v>0</v>
      </c>
      <c r="Z34" s="2">
        <f t="shared" si="114"/>
        <v>0</v>
      </c>
      <c r="AA34" s="2">
        <f>AA33-AA18</f>
        <v>0</v>
      </c>
      <c r="AB34" s="2">
        <f t="shared" si="114"/>
        <v>0</v>
      </c>
      <c r="AC34" s="2">
        <f t="shared" si="114"/>
        <v>82</v>
      </c>
      <c r="AD34" s="2">
        <f t="shared" si="114"/>
        <v>0</v>
      </c>
      <c r="AE34" s="2">
        <f t="shared" si="114"/>
        <v>0</v>
      </c>
      <c r="AF34" s="2">
        <f>AF33-AF18</f>
        <v>82</v>
      </c>
      <c r="AG34" s="2">
        <f t="shared" ref="AG34" si="119">AG33-AG18</f>
        <v>0</v>
      </c>
      <c r="AH34" s="2">
        <f t="shared" si="114"/>
        <v>0</v>
      </c>
      <c r="AI34" s="2">
        <f t="shared" si="114"/>
        <v>0</v>
      </c>
      <c r="AJ34" s="33">
        <f t="shared" si="114"/>
        <v>-495997</v>
      </c>
      <c r="AK34" s="2">
        <f>AK33-AK18</f>
        <v>-495997</v>
      </c>
      <c r="AL34" s="2">
        <f t="shared" ref="AL34" si="120">AL33-AL18</f>
        <v>82</v>
      </c>
      <c r="AM34" s="2">
        <f t="shared" si="114"/>
        <v>-82</v>
      </c>
      <c r="AN34" s="2">
        <f t="shared" si="114"/>
        <v>0</v>
      </c>
      <c r="AO34" s="2">
        <f t="shared" si="114"/>
        <v>0</v>
      </c>
      <c r="AP34" s="2">
        <f>AP33-AP18</f>
        <v>0</v>
      </c>
      <c r="AQ34" s="2">
        <f t="shared" si="114"/>
        <v>-495997</v>
      </c>
      <c r="AR34" s="2">
        <f t="shared" si="114"/>
        <v>0</v>
      </c>
      <c r="AS34" s="2">
        <f t="shared" si="114"/>
        <v>0</v>
      </c>
      <c r="AT34" s="33">
        <f>AT33-AT18</f>
        <v>495997</v>
      </c>
      <c r="AU34" s="2">
        <f>AU33-AU18</f>
        <v>0</v>
      </c>
      <c r="AV34" s="2">
        <f t="shared" si="114"/>
        <v>0</v>
      </c>
      <c r="AW34" s="29">
        <f t="shared" si="114"/>
        <v>0</v>
      </c>
      <c r="AX34" s="2">
        <f t="shared" si="114"/>
        <v>0</v>
      </c>
      <c r="AY34" s="29">
        <f t="shared" si="114"/>
        <v>0</v>
      </c>
      <c r="AZ34" s="2">
        <f>AZ33-AZ18</f>
        <v>0</v>
      </c>
      <c r="BA34" s="2">
        <f t="shared" si="114"/>
        <v>0</v>
      </c>
      <c r="BB34" s="29">
        <f t="shared" si="114"/>
        <v>0</v>
      </c>
      <c r="BC34" s="2">
        <f t="shared" si="114"/>
        <v>0</v>
      </c>
      <c r="BD34" s="47">
        <f t="shared" si="114"/>
        <v>73249</v>
      </c>
      <c r="BE34" s="2">
        <f>BE33-BE18</f>
        <v>73249</v>
      </c>
      <c r="BF34" s="2">
        <f t="shared" si="114"/>
        <v>0</v>
      </c>
      <c r="BG34" s="2">
        <f t="shared" si="114"/>
        <v>0</v>
      </c>
      <c r="BH34" s="2">
        <f t="shared" si="114"/>
        <v>0</v>
      </c>
      <c r="BI34" s="48">
        <f t="shared" si="114"/>
        <v>-12910.19</v>
      </c>
      <c r="BJ34" s="2">
        <f>BJ33-BJ18</f>
        <v>-12910.19</v>
      </c>
      <c r="BK34" s="2">
        <f t="shared" ref="BK34:BN34" si="121">BK33-BK18</f>
        <v>73249</v>
      </c>
      <c r="BL34" s="29">
        <f t="shared" si="121"/>
        <v>0</v>
      </c>
      <c r="BM34" s="2">
        <f t="shared" si="121"/>
        <v>0</v>
      </c>
      <c r="BN34" s="29">
        <f t="shared" si="121"/>
        <v>0</v>
      </c>
      <c r="BO34" s="2">
        <f>BO33-BO18</f>
        <v>73249</v>
      </c>
      <c r="BP34" s="2">
        <f t="shared" ref="BP34:BS34" si="122">BP33-BP18</f>
        <v>-12910.19</v>
      </c>
      <c r="BQ34" s="2">
        <f t="shared" si="122"/>
        <v>0</v>
      </c>
      <c r="BR34" s="2">
        <f t="shared" si="122"/>
        <v>0</v>
      </c>
      <c r="BS34" s="2">
        <f t="shared" si="122"/>
        <v>0</v>
      </c>
      <c r="BT34" s="2">
        <f>BT33-BT18</f>
        <v>-12910.190000000002</v>
      </c>
    </row>
    <row r="35" spans="1:77" s="10" customFormat="1" x14ac:dyDescent="0.25">
      <c r="A35" s="31" t="s">
        <v>123</v>
      </c>
      <c r="C35" s="10">
        <f>2758088-23830</f>
        <v>2734258</v>
      </c>
      <c r="D35" s="10">
        <v>1644149</v>
      </c>
      <c r="E35" s="10">
        <v>430530</v>
      </c>
      <c r="F35" s="10">
        <v>0</v>
      </c>
      <c r="G35" s="10">
        <f>C35+D35-E35+F35</f>
        <v>3947877</v>
      </c>
      <c r="H35" s="10">
        <f>0+23830</f>
        <v>23830</v>
      </c>
      <c r="I35" s="10">
        <v>48284</v>
      </c>
      <c r="J35" s="10">
        <v>25616</v>
      </c>
      <c r="K35" s="10">
        <v>10973</v>
      </c>
      <c r="L35" s="10">
        <f>H35+I35-J35+K35</f>
        <v>57471</v>
      </c>
      <c r="M35" s="10">
        <f>G35</f>
        <v>3947877</v>
      </c>
      <c r="N35" s="10">
        <v>357678</v>
      </c>
      <c r="O35" s="10">
        <v>2293411</v>
      </c>
      <c r="P35" s="10">
        <v>0</v>
      </c>
      <c r="Q35" s="10">
        <f>M35+N35-O35+P35</f>
        <v>2012144</v>
      </c>
      <c r="R35" s="10">
        <f>L35</f>
        <v>57471</v>
      </c>
      <c r="S35" s="10">
        <v>-8857</v>
      </c>
      <c r="T35" s="10">
        <v>40524</v>
      </c>
      <c r="U35" s="10">
        <v>0</v>
      </c>
      <c r="V35" s="10">
        <f>R35+S35-T35+U35</f>
        <v>8090</v>
      </c>
      <c r="W35" s="10">
        <f>Q35</f>
        <v>2012144</v>
      </c>
      <c r="X35" s="10">
        <v>995825</v>
      </c>
      <c r="Y35" s="10">
        <v>1654466</v>
      </c>
      <c r="Z35" s="10">
        <v>0</v>
      </c>
      <c r="AA35" s="10">
        <f>W35+X35-Y35+Z35</f>
        <v>1353503</v>
      </c>
      <c r="AB35" s="10">
        <f>V35</f>
        <v>8090</v>
      </c>
      <c r="AC35" s="10">
        <v>16090</v>
      </c>
      <c r="AD35" s="10">
        <v>35146</v>
      </c>
      <c r="AE35" s="10">
        <v>0</v>
      </c>
      <c r="AF35" s="10">
        <f>AB35+AC35-AD35+AE35</f>
        <v>-10966</v>
      </c>
      <c r="AG35" s="10">
        <f>AA35</f>
        <v>1353503</v>
      </c>
      <c r="AH35" s="10">
        <v>-348978</v>
      </c>
      <c r="AI35" s="10">
        <v>357678</v>
      </c>
      <c r="AJ35" s="10">
        <v>0</v>
      </c>
      <c r="AK35" s="10">
        <f>AG35+AH35-AI35+AJ35</f>
        <v>646847</v>
      </c>
      <c r="AL35" s="10">
        <f>AF35</f>
        <v>-10966</v>
      </c>
      <c r="AM35" s="10">
        <v>29097</v>
      </c>
      <c r="AN35" s="10">
        <v>-23122</v>
      </c>
      <c r="AO35" s="10">
        <v>0</v>
      </c>
      <c r="AP35" s="10">
        <f>AL35+AM35-AN35+AO35</f>
        <v>41253</v>
      </c>
      <c r="AQ35" s="10">
        <f>AK35</f>
        <v>646847</v>
      </c>
      <c r="AR35" s="10">
        <f>767006-355688</f>
        <v>411318</v>
      </c>
      <c r="AS35" s="10">
        <v>995825</v>
      </c>
      <c r="AT35" s="10">
        <v>0</v>
      </c>
      <c r="AU35" s="10">
        <f>AQ35+AR35-AS35+AT35</f>
        <v>62340</v>
      </c>
      <c r="AV35" s="10">
        <f>AP35</f>
        <v>41253</v>
      </c>
      <c r="AW35" s="10">
        <f>9919-28913</f>
        <v>-18994</v>
      </c>
      <c r="AX35" s="10">
        <v>30006</v>
      </c>
      <c r="AY35" s="10">
        <v>0</v>
      </c>
      <c r="AZ35" s="10">
        <f>AV35+AW35-AX35+AY35</f>
        <v>-7747</v>
      </c>
      <c r="BA35" s="10">
        <f>AU35</f>
        <v>62340</v>
      </c>
      <c r="BB35" s="10">
        <f>2812795-3118716-1042-52512-1</f>
        <v>-359476</v>
      </c>
      <c r="BC35" s="10">
        <v>-348978</v>
      </c>
      <c r="BD35" s="10">
        <v>0</v>
      </c>
      <c r="BE35" s="10">
        <f>BA35+BB35-BC35+BD35</f>
        <v>51842</v>
      </c>
      <c r="BF35" s="10">
        <f>AZ35</f>
        <v>-7747</v>
      </c>
      <c r="BG35" s="10">
        <v>23568</v>
      </c>
      <c r="BH35" s="10">
        <v>3404</v>
      </c>
      <c r="BI35" s="10">
        <v>0</v>
      </c>
      <c r="BJ35" s="10">
        <f>BF35+BG35-BH35+BI35</f>
        <v>12417</v>
      </c>
      <c r="BK35" s="10">
        <f>BE35</f>
        <v>51842</v>
      </c>
      <c r="BL35" s="10">
        <f>-1285319-1+11764+12500-2766617+2746465-1</f>
        <v>-1281209</v>
      </c>
      <c r="BM35" s="10">
        <v>0</v>
      </c>
      <c r="BN35" s="10">
        <v>0</v>
      </c>
      <c r="BO35" s="10">
        <f>BK35+BL35-BM35+BN35</f>
        <v>-1229367</v>
      </c>
      <c r="BP35" s="10">
        <f>BJ35</f>
        <v>12417</v>
      </c>
      <c r="BQ35" s="10">
        <v>-9457.69</v>
      </c>
      <c r="BR35" s="10">
        <v>0</v>
      </c>
      <c r="BS35" s="10">
        <v>0</v>
      </c>
      <c r="BT35" s="10">
        <f>BP35+BQ35-BR35+BS35</f>
        <v>2959.3099999999995</v>
      </c>
      <c r="BV35" s="2"/>
      <c r="BW35" s="2"/>
      <c r="BX35" s="2"/>
      <c r="BY35" s="2"/>
    </row>
    <row r="36" spans="1:77" s="2" customFormat="1" x14ac:dyDescent="0.25">
      <c r="B36" s="2" t="s">
        <v>45</v>
      </c>
      <c r="C36" s="2">
        <f t="shared" ref="C36:BI36" si="123">C35-C30</f>
        <v>10317</v>
      </c>
      <c r="D36" s="2">
        <f t="shared" si="123"/>
        <v>0</v>
      </c>
      <c r="E36" s="2">
        <f t="shared" si="123"/>
        <v>0</v>
      </c>
      <c r="F36" s="2">
        <f t="shared" si="123"/>
        <v>-10317</v>
      </c>
      <c r="G36" s="2">
        <f>G35-G30</f>
        <v>0</v>
      </c>
      <c r="H36" s="10">
        <f t="shared" ref="H36" si="124">H35-H30</f>
        <v>-14961</v>
      </c>
      <c r="I36" s="10">
        <f t="shared" si="123"/>
        <v>20935</v>
      </c>
      <c r="J36" s="10">
        <f t="shared" si="123"/>
        <v>0</v>
      </c>
      <c r="K36" s="10">
        <f t="shared" si="123"/>
        <v>-5974</v>
      </c>
      <c r="L36" s="2">
        <f>L35-L30</f>
        <v>0</v>
      </c>
      <c r="M36" s="2">
        <f t="shared" ref="M36" si="125">M35-M30</f>
        <v>0</v>
      </c>
      <c r="N36" s="2">
        <f t="shared" si="123"/>
        <v>0</v>
      </c>
      <c r="O36" s="2">
        <f t="shared" si="123"/>
        <v>0</v>
      </c>
      <c r="P36" s="2">
        <f t="shared" si="123"/>
        <v>0</v>
      </c>
      <c r="Q36" s="2">
        <f>Q35-Q30</f>
        <v>0</v>
      </c>
      <c r="R36" s="2">
        <f t="shared" ref="R36" si="126">R35-R30</f>
        <v>0</v>
      </c>
      <c r="S36" s="2">
        <f t="shared" si="123"/>
        <v>0</v>
      </c>
      <c r="T36" s="2">
        <f t="shared" si="123"/>
        <v>0</v>
      </c>
      <c r="U36" s="2">
        <f t="shared" si="123"/>
        <v>0</v>
      </c>
      <c r="V36" s="2">
        <f>V35-V30</f>
        <v>0</v>
      </c>
      <c r="W36" s="2">
        <f t="shared" ref="W36" si="127">W35-W30</f>
        <v>0</v>
      </c>
      <c r="X36" s="2">
        <f t="shared" si="123"/>
        <v>0</v>
      </c>
      <c r="Y36" s="2">
        <f t="shared" si="123"/>
        <v>0</v>
      </c>
      <c r="Z36" s="2">
        <f t="shared" si="123"/>
        <v>0</v>
      </c>
      <c r="AA36" s="2">
        <f>AA35-AA30</f>
        <v>0</v>
      </c>
      <c r="AB36" s="2">
        <f t="shared" si="123"/>
        <v>0</v>
      </c>
      <c r="AC36" s="2">
        <f t="shared" si="123"/>
        <v>0</v>
      </c>
      <c r="AD36" s="2">
        <f t="shared" si="123"/>
        <v>0</v>
      </c>
      <c r="AE36" s="2">
        <f t="shared" si="123"/>
        <v>0</v>
      </c>
      <c r="AF36" s="2">
        <f>AF35-AF30</f>
        <v>0</v>
      </c>
      <c r="AG36" s="2">
        <f t="shared" ref="AG36" si="128">AG35-AG30</f>
        <v>0</v>
      </c>
      <c r="AH36" s="2">
        <f t="shared" si="123"/>
        <v>0</v>
      </c>
      <c r="AI36" s="2">
        <f t="shared" si="123"/>
        <v>0</v>
      </c>
      <c r="AJ36" s="2">
        <f t="shared" si="123"/>
        <v>0</v>
      </c>
      <c r="AK36" s="2">
        <f>AK35-AK30</f>
        <v>0</v>
      </c>
      <c r="AL36" s="2">
        <f t="shared" ref="AL36" si="129">AL35-AL30</f>
        <v>0</v>
      </c>
      <c r="AM36" s="2">
        <f t="shared" si="123"/>
        <v>0</v>
      </c>
      <c r="AN36" s="2">
        <f t="shared" si="123"/>
        <v>0</v>
      </c>
      <c r="AO36" s="2">
        <f t="shared" si="123"/>
        <v>0</v>
      </c>
      <c r="AP36" s="2">
        <f>AP35-AP30</f>
        <v>0</v>
      </c>
      <c r="AQ36" s="2">
        <f t="shared" si="123"/>
        <v>0</v>
      </c>
      <c r="AR36" s="2">
        <f t="shared" si="123"/>
        <v>0</v>
      </c>
      <c r="AS36" s="2">
        <f t="shared" si="123"/>
        <v>0</v>
      </c>
      <c r="AT36" s="2">
        <f t="shared" si="123"/>
        <v>0</v>
      </c>
      <c r="AU36" s="2">
        <f>AU35-AU30</f>
        <v>0</v>
      </c>
      <c r="AV36" s="2">
        <f t="shared" si="123"/>
        <v>0</v>
      </c>
      <c r="AW36" s="32">
        <f t="shared" si="123"/>
        <v>0</v>
      </c>
      <c r="AX36" s="32">
        <f t="shared" si="123"/>
        <v>0</v>
      </c>
      <c r="AY36" s="32">
        <f t="shared" si="123"/>
        <v>0</v>
      </c>
      <c r="AZ36" s="2">
        <f>AZ35-AZ30</f>
        <v>0</v>
      </c>
      <c r="BA36" s="2">
        <f t="shared" si="123"/>
        <v>0</v>
      </c>
      <c r="BB36" s="32">
        <f t="shared" si="123"/>
        <v>0</v>
      </c>
      <c r="BC36" s="2">
        <f t="shared" si="123"/>
        <v>0</v>
      </c>
      <c r="BD36" s="48">
        <f t="shared" si="123"/>
        <v>949062</v>
      </c>
      <c r="BE36" s="2">
        <f>BE35-BE30</f>
        <v>949062</v>
      </c>
      <c r="BF36" s="2">
        <f t="shared" si="123"/>
        <v>0</v>
      </c>
      <c r="BG36" s="10">
        <f t="shared" si="123"/>
        <v>0</v>
      </c>
      <c r="BH36" s="10">
        <f t="shared" si="123"/>
        <v>0</v>
      </c>
      <c r="BI36" s="48">
        <f t="shared" si="123"/>
        <v>115952.13</v>
      </c>
      <c r="BJ36" s="2">
        <f>BJ35-BJ30</f>
        <v>115952.13</v>
      </c>
      <c r="BK36" s="2">
        <f t="shared" ref="BK36:BN36" si="130">BK35-BK30</f>
        <v>949062</v>
      </c>
      <c r="BL36" s="32">
        <f t="shared" si="130"/>
        <v>0</v>
      </c>
      <c r="BM36" s="2">
        <f t="shared" si="130"/>
        <v>0</v>
      </c>
      <c r="BN36" s="32">
        <f t="shared" si="130"/>
        <v>0</v>
      </c>
      <c r="BO36" s="2">
        <f>BO35-BO30</f>
        <v>949062</v>
      </c>
      <c r="BP36" s="2">
        <f t="shared" ref="BP36:BS36" si="131">BP35-BP30</f>
        <v>115952.13</v>
      </c>
      <c r="BQ36" s="10">
        <f t="shared" si="131"/>
        <v>0</v>
      </c>
      <c r="BR36" s="10">
        <f t="shared" si="131"/>
        <v>0</v>
      </c>
      <c r="BS36" s="10">
        <f t="shared" si="131"/>
        <v>0</v>
      </c>
      <c r="BT36" s="2">
        <f>BT35-BT30</f>
        <v>115952.13</v>
      </c>
    </row>
    <row r="37" spans="1:77" x14ac:dyDescent="0.25">
      <c r="AW37" s="14"/>
      <c r="BB37" s="14"/>
      <c r="BG37" s="14"/>
      <c r="BL37" s="14"/>
      <c r="BQ37" s="14"/>
      <c r="BV37" s="2"/>
      <c r="BW37" s="2"/>
      <c r="BX37" s="2"/>
      <c r="BY37" s="2"/>
    </row>
    <row r="38" spans="1:77" x14ac:dyDescent="0.25">
      <c r="AT38" s="7"/>
      <c r="BV38" s="2"/>
      <c r="BW38" s="2"/>
      <c r="BX38" s="2"/>
      <c r="BY38" s="2"/>
    </row>
    <row r="39" spans="1:77" x14ac:dyDescent="0.25">
      <c r="A39" s="1" t="s">
        <v>84</v>
      </c>
      <c r="BV39" s="2"/>
      <c r="BW39" s="2"/>
      <c r="BX39" s="2"/>
      <c r="BY39" s="2"/>
    </row>
    <row r="40" spans="1:77" s="18" customFormat="1" x14ac:dyDescent="0.25">
      <c r="A40" s="19" t="s">
        <v>46</v>
      </c>
      <c r="H40" s="18" t="s">
        <v>76</v>
      </c>
      <c r="K40" s="18" t="s">
        <v>77</v>
      </c>
      <c r="L40" s="22">
        <v>-98360</v>
      </c>
      <c r="R40" s="18" t="s">
        <v>74</v>
      </c>
      <c r="U40" s="18" t="s">
        <v>75</v>
      </c>
      <c r="V40" s="22">
        <v>-387224</v>
      </c>
      <c r="AB40" s="18" t="s">
        <v>72</v>
      </c>
      <c r="AE40" s="18" t="s">
        <v>73</v>
      </c>
      <c r="AF40" s="22">
        <v>-696608</v>
      </c>
      <c r="AL40" s="18" t="s">
        <v>70</v>
      </c>
      <c r="AO40" s="18" t="s">
        <v>71</v>
      </c>
      <c r="AP40" s="22">
        <v>-768799</v>
      </c>
      <c r="AV40" s="26" t="s">
        <v>80</v>
      </c>
      <c r="AW40" s="27"/>
      <c r="AX40" s="27"/>
      <c r="AY40" s="27" t="s">
        <v>68</v>
      </c>
      <c r="AZ40" s="22">
        <v>564596</v>
      </c>
      <c r="BF40" s="19" t="s">
        <v>69</v>
      </c>
      <c r="BI40" s="18" t="s">
        <v>68</v>
      </c>
      <c r="BJ40" s="22">
        <v>-636825</v>
      </c>
      <c r="BP40" s="37" t="s">
        <v>99</v>
      </c>
      <c r="BQ40" s="38"/>
      <c r="BR40" s="38"/>
      <c r="BS40" s="38" t="s">
        <v>100</v>
      </c>
      <c r="BT40" s="22">
        <v>-1174136</v>
      </c>
      <c r="BV40" s="2"/>
      <c r="BW40" s="2"/>
      <c r="BX40" s="2"/>
      <c r="BY40" s="2"/>
    </row>
    <row r="41" spans="1:77" s="23" customFormat="1" x14ac:dyDescent="0.25">
      <c r="B41" s="23" t="s">
        <v>45</v>
      </c>
      <c r="L41" s="2">
        <f>L40-(L18+G18)</f>
        <v>0</v>
      </c>
      <c r="V41" s="2">
        <f>V40-(V18+Q18)</f>
        <v>0</v>
      </c>
      <c r="AF41" s="2">
        <f>AF40-(AF18+AA18)</f>
        <v>0</v>
      </c>
      <c r="AL41" s="40" t="s">
        <v>83</v>
      </c>
      <c r="AM41" s="34"/>
      <c r="AN41" s="34"/>
      <c r="AP41" s="2">
        <f>AP40-(AP18+AK18)</f>
        <v>-495997</v>
      </c>
      <c r="AV41" s="27" t="s">
        <v>81</v>
      </c>
      <c r="AW41" s="24"/>
      <c r="AX41" s="24"/>
      <c r="AY41" s="24"/>
      <c r="AZ41" s="2">
        <f>AZ40-(AZ18+AU18)</f>
        <v>0</v>
      </c>
      <c r="BF41" s="18" t="s">
        <v>105</v>
      </c>
      <c r="BJ41" s="2">
        <f>BJ40-(BJ18+BE18)</f>
        <v>60338.810000000056</v>
      </c>
      <c r="BT41" s="2">
        <f>BT40-(BT18+BO18)</f>
        <v>60339.230000000214</v>
      </c>
      <c r="BV41" s="2"/>
      <c r="BW41" s="2"/>
      <c r="BX41" s="2"/>
      <c r="BY41" s="2"/>
    </row>
    <row r="42" spans="1:77" s="18" customFormat="1" x14ac:dyDescent="0.25">
      <c r="A42" s="19" t="s">
        <v>47</v>
      </c>
      <c r="L42" s="22">
        <v>4005348</v>
      </c>
      <c r="V42" s="22">
        <v>2020234</v>
      </c>
      <c r="AF42" s="22">
        <v>1342537</v>
      </c>
      <c r="AL42" s="35" t="s">
        <v>103</v>
      </c>
      <c r="AM42" s="35"/>
      <c r="AN42" s="35"/>
      <c r="AP42" s="22">
        <v>688100</v>
      </c>
      <c r="AV42" s="27"/>
      <c r="AW42" s="27"/>
      <c r="AX42" s="27"/>
      <c r="AY42" s="27"/>
      <c r="AZ42" s="22">
        <v>54593</v>
      </c>
      <c r="BF42" s="18" t="s">
        <v>106</v>
      </c>
      <c r="BJ42" s="22">
        <v>64259</v>
      </c>
      <c r="BT42" s="22">
        <v>-1226408</v>
      </c>
      <c r="BV42" s="2"/>
      <c r="BW42" s="2"/>
      <c r="BX42" s="2"/>
      <c r="BY42" s="2"/>
    </row>
    <row r="43" spans="1:77" s="23" customFormat="1" x14ac:dyDescent="0.25">
      <c r="B43" s="23" t="s">
        <v>45</v>
      </c>
      <c r="L43" s="2">
        <f>L42-(L30+G30)</f>
        <v>0</v>
      </c>
      <c r="V43" s="2">
        <f>V42-(V30+Q30)</f>
        <v>0</v>
      </c>
      <c r="AF43" s="2">
        <f>AF42-(AF30+AA30)</f>
        <v>0</v>
      </c>
      <c r="AL43" s="35" t="s">
        <v>104</v>
      </c>
      <c r="AM43" s="34"/>
      <c r="AN43" s="34"/>
      <c r="AP43" s="2">
        <f>AP42-(AP30+AK30)</f>
        <v>0</v>
      </c>
      <c r="AV43" s="24"/>
      <c r="AW43" s="24"/>
      <c r="AX43" s="24"/>
      <c r="AY43" s="24"/>
      <c r="AZ43" s="2">
        <f>AZ42-(AZ30+AU30)</f>
        <v>0</v>
      </c>
      <c r="BJ43" s="2">
        <f>BJ42-(BJ30+BE30)</f>
        <v>1065014.1299999999</v>
      </c>
      <c r="BT43" s="2">
        <f>BT42-(BT30+BO30)</f>
        <v>1065013.8199999998</v>
      </c>
      <c r="BV43" s="2"/>
      <c r="BW43" s="2"/>
      <c r="BX43" s="2"/>
      <c r="BY43" s="2"/>
    </row>
    <row r="45" spans="1:77" x14ac:dyDescent="0.25">
      <c r="BA45" s="46" t="s">
        <v>107</v>
      </c>
      <c r="BB45" s="70" t="s">
        <v>114</v>
      </c>
      <c r="BC45" s="70"/>
      <c r="BD45" s="70" t="s">
        <v>113</v>
      </c>
      <c r="BE45" s="70"/>
      <c r="BF45" s="71"/>
    </row>
    <row r="46" spans="1:77" x14ac:dyDescent="0.25">
      <c r="BA46" s="41" t="s">
        <v>48</v>
      </c>
      <c r="BB46" t="s">
        <v>115</v>
      </c>
      <c r="BC46" t="s">
        <v>108</v>
      </c>
      <c r="BD46" t="s">
        <v>110</v>
      </c>
      <c r="BE46" s="18">
        <v>785021.01311390055</v>
      </c>
      <c r="BF46" s="42">
        <f t="shared" ref="BF46:BF51" si="132">BE10-BE46</f>
        <v>-1.3113900553435087E-2</v>
      </c>
    </row>
    <row r="47" spans="1:77" x14ac:dyDescent="0.25">
      <c r="BA47" s="41" t="s">
        <v>49</v>
      </c>
      <c r="BB47" t="s">
        <v>115</v>
      </c>
      <c r="BC47" t="s">
        <v>108</v>
      </c>
      <c r="BD47" t="s">
        <v>110</v>
      </c>
      <c r="BE47" s="18">
        <v>-897038.79480017559</v>
      </c>
      <c r="BF47" s="42">
        <f t="shared" si="132"/>
        <v>-0.20519982441328466</v>
      </c>
    </row>
    <row r="48" spans="1:77" x14ac:dyDescent="0.25">
      <c r="BA48" s="41" t="s">
        <v>78</v>
      </c>
      <c r="BB48" t="s">
        <v>115</v>
      </c>
      <c r="BC48" t="s">
        <v>108</v>
      </c>
      <c r="BD48" t="s">
        <v>110</v>
      </c>
      <c r="BE48" s="18">
        <v>999532.90717325523</v>
      </c>
      <c r="BF48" s="42">
        <f t="shared" si="132"/>
        <v>9.2826744774356484E-2</v>
      </c>
    </row>
    <row r="49" spans="53:58" x14ac:dyDescent="0.25">
      <c r="BA49" s="41" t="s">
        <v>12</v>
      </c>
      <c r="BB49" t="s">
        <v>115</v>
      </c>
      <c r="BC49" t="s">
        <v>108</v>
      </c>
      <c r="BD49" t="s">
        <v>110</v>
      </c>
      <c r="BE49" s="18">
        <v>-1038156.7695177383</v>
      </c>
      <c r="BF49" s="42">
        <f t="shared" si="132"/>
        <v>-0.23048226174432784</v>
      </c>
    </row>
    <row r="50" spans="53:58" x14ac:dyDescent="0.25">
      <c r="BA50" s="41" t="s">
        <v>40</v>
      </c>
      <c r="BB50" t="s">
        <v>116</v>
      </c>
      <c r="BC50" s="41" t="s">
        <v>109</v>
      </c>
      <c r="BD50" t="s">
        <v>111</v>
      </c>
      <c r="BE50" s="18">
        <v>-248670.80107274689</v>
      </c>
      <c r="BF50" s="42">
        <f t="shared" si="132"/>
        <v>-0.19892725310637616</v>
      </c>
    </row>
    <row r="51" spans="53:58" x14ac:dyDescent="0.25">
      <c r="BA51" s="41" t="s">
        <v>41</v>
      </c>
      <c r="BB51" t="s">
        <v>116</v>
      </c>
      <c r="BC51" s="41" t="s">
        <v>109</v>
      </c>
      <c r="BD51" t="s">
        <v>111</v>
      </c>
      <c r="BE51" s="44">
        <v>-283472.80666928156</v>
      </c>
      <c r="BF51" s="45">
        <f t="shared" si="132"/>
        <v>-0.19333071843720973</v>
      </c>
    </row>
    <row r="52" spans="53:58" x14ac:dyDescent="0.25">
      <c r="BA52" s="1" t="s">
        <v>112</v>
      </c>
      <c r="BE52" s="43">
        <f>SUM(BE46:BE51)</f>
        <v>-682785.25177278649</v>
      </c>
      <c r="BF52" s="43">
        <f>SUM(BF46:BF51)</f>
        <v>-0.74822721348027699</v>
      </c>
    </row>
    <row r="54" spans="53:58" x14ac:dyDescent="0.25">
      <c r="BA54" s="46" t="s">
        <v>117</v>
      </c>
      <c r="BB54" s="70" t="s">
        <v>114</v>
      </c>
      <c r="BC54" s="70"/>
      <c r="BD54" s="70" t="s">
        <v>113</v>
      </c>
      <c r="BE54" s="70"/>
      <c r="BF54" s="71"/>
    </row>
    <row r="55" spans="53:58" x14ac:dyDescent="0.25">
      <c r="BA55" s="41" t="s">
        <v>48</v>
      </c>
      <c r="BB55" t="s">
        <v>115</v>
      </c>
      <c r="BC55" t="s">
        <v>108</v>
      </c>
      <c r="BD55" t="s">
        <v>120</v>
      </c>
      <c r="BE55" s="18">
        <v>-731919.55829561432</v>
      </c>
      <c r="BF55" s="42">
        <f>BE22-BE55</f>
        <v>-0.44170438568107784</v>
      </c>
    </row>
    <row r="56" spans="53:58" x14ac:dyDescent="0.25">
      <c r="BA56" s="41" t="s">
        <v>49</v>
      </c>
      <c r="BB56" t="s">
        <v>115</v>
      </c>
      <c r="BC56" t="s">
        <v>108</v>
      </c>
      <c r="BD56" t="s">
        <v>120</v>
      </c>
      <c r="BE56" s="18">
        <v>-936109.36723067972</v>
      </c>
      <c r="BF56" s="42">
        <f t="shared" ref="BF56:BF60" si="133">BE23-BE56</f>
        <v>0.36723067972343415</v>
      </c>
    </row>
    <row r="57" spans="53:58" x14ac:dyDescent="0.25">
      <c r="BA57" s="41" t="s">
        <v>78</v>
      </c>
      <c r="BB57" t="s">
        <v>115</v>
      </c>
      <c r="BC57" t="s">
        <v>108</v>
      </c>
      <c r="BD57" t="s">
        <v>120</v>
      </c>
      <c r="BE57" s="18">
        <v>743519.85385165084</v>
      </c>
      <c r="BF57" s="42">
        <f t="shared" si="133"/>
        <v>0.14614834915846586</v>
      </c>
    </row>
    <row r="58" spans="53:58" x14ac:dyDescent="0.25">
      <c r="BA58" s="41" t="s">
        <v>12</v>
      </c>
      <c r="BB58" t="s">
        <v>115</v>
      </c>
      <c r="BC58" t="s">
        <v>108</v>
      </c>
      <c r="BD58" t="s">
        <v>120</v>
      </c>
      <c r="BE58" s="18">
        <v>-492741.41350601637</v>
      </c>
      <c r="BF58" s="42">
        <f t="shared" si="133"/>
        <v>0.4135060163680464</v>
      </c>
    </row>
    <row r="59" spans="53:58" x14ac:dyDescent="0.25">
      <c r="BA59" s="41" t="s">
        <v>40</v>
      </c>
      <c r="BB59" t="s">
        <v>116</v>
      </c>
      <c r="BC59" s="41" t="s">
        <v>109</v>
      </c>
      <c r="BD59" t="s">
        <v>119</v>
      </c>
      <c r="BE59" s="18">
        <v>805262.97848856659</v>
      </c>
      <c r="BF59" s="42">
        <f t="shared" si="133"/>
        <v>2.1511433413252234E-2</v>
      </c>
    </row>
    <row r="60" spans="53:58" x14ac:dyDescent="0.25">
      <c r="BA60" s="41" t="s">
        <v>41</v>
      </c>
      <c r="BB60" t="s">
        <v>116</v>
      </c>
      <c r="BC60" s="41" t="s">
        <v>109</v>
      </c>
      <c r="BD60" t="s">
        <v>121</v>
      </c>
      <c r="BE60" s="44">
        <f>2833482.61382006-3118715.79</f>
        <v>-285233.17617993988</v>
      </c>
      <c r="BF60" s="45">
        <f t="shared" si="133"/>
        <v>0.17617993988096714</v>
      </c>
    </row>
    <row r="61" spans="53:58" x14ac:dyDescent="0.25">
      <c r="BA61" s="1" t="s">
        <v>118</v>
      </c>
      <c r="BE61" s="43">
        <f>SUM(BE55:BE60)</f>
        <v>-897220.68287203275</v>
      </c>
      <c r="BF61" s="43">
        <f>SUM(BF55:BF60)</f>
        <v>0.68287203286308795</v>
      </c>
    </row>
  </sheetData>
  <mergeCells count="86">
    <mergeCell ref="BA4:BJ4"/>
    <mergeCell ref="BB45:BC45"/>
    <mergeCell ref="BD45:BF45"/>
    <mergeCell ref="BB54:BC54"/>
    <mergeCell ref="BD54:BF54"/>
    <mergeCell ref="P5:P7"/>
    <mergeCell ref="BK4:BT4"/>
    <mergeCell ref="BV4:BY4"/>
    <mergeCell ref="C5:C7"/>
    <mergeCell ref="D5:D7"/>
    <mergeCell ref="E5:E7"/>
    <mergeCell ref="F5:F7"/>
    <mergeCell ref="G5:G7"/>
    <mergeCell ref="H5:H7"/>
    <mergeCell ref="I5:I7"/>
    <mergeCell ref="J5:J7"/>
    <mergeCell ref="C4:L4"/>
    <mergeCell ref="M4:V4"/>
    <mergeCell ref="W4:AF4"/>
    <mergeCell ref="AG4:AP4"/>
    <mergeCell ref="AQ4:AZ4"/>
    <mergeCell ref="K5:K7"/>
    <mergeCell ref="L5:L7"/>
    <mergeCell ref="M5:M7"/>
    <mergeCell ref="N5:N7"/>
    <mergeCell ref="O5:O7"/>
    <mergeCell ref="AB5:AB7"/>
    <mergeCell ref="Q5:Q7"/>
    <mergeCell ref="R5:R7"/>
    <mergeCell ref="S5:S7"/>
    <mergeCell ref="T5:T7"/>
    <mergeCell ref="U5:U7"/>
    <mergeCell ref="V5:V7"/>
    <mergeCell ref="W5:W7"/>
    <mergeCell ref="X5:X7"/>
    <mergeCell ref="Y5:Y7"/>
    <mergeCell ref="Z5:Z7"/>
    <mergeCell ref="AA5:AA7"/>
    <mergeCell ref="AN5:AN7"/>
    <mergeCell ref="AC5:AC7"/>
    <mergeCell ref="AD5:AD7"/>
    <mergeCell ref="AE5:AE7"/>
    <mergeCell ref="AF5:AF7"/>
    <mergeCell ref="AG5:AG7"/>
    <mergeCell ref="AH5:AH7"/>
    <mergeCell ref="AI5:AI7"/>
    <mergeCell ref="AJ5:AJ7"/>
    <mergeCell ref="AK5:AK7"/>
    <mergeCell ref="AL5:AL7"/>
    <mergeCell ref="AM5:AM7"/>
    <mergeCell ref="AZ5:AZ7"/>
    <mergeCell ref="AO5:AO7"/>
    <mergeCell ref="AP5:AP7"/>
    <mergeCell ref="AQ5:AQ7"/>
    <mergeCell ref="AR5:AR7"/>
    <mergeCell ref="AS5:AS7"/>
    <mergeCell ref="AT5:AT7"/>
    <mergeCell ref="AU5:AU7"/>
    <mergeCell ref="AV5:AV7"/>
    <mergeCell ref="AW5:AW7"/>
    <mergeCell ref="AX5:AX7"/>
    <mergeCell ref="AY5:AY7"/>
    <mergeCell ref="BL5:BL7"/>
    <mergeCell ref="BA5:BA7"/>
    <mergeCell ref="BB5:BB7"/>
    <mergeCell ref="BC5:BC7"/>
    <mergeCell ref="BD5:BD7"/>
    <mergeCell ref="BE5:BE7"/>
    <mergeCell ref="BF5:BF7"/>
    <mergeCell ref="BG5:BG7"/>
    <mergeCell ref="BH5:BH7"/>
    <mergeCell ref="BI5:BI7"/>
    <mergeCell ref="BJ5:BJ7"/>
    <mergeCell ref="BK5:BK7"/>
    <mergeCell ref="BY5:BY7"/>
    <mergeCell ref="BM5:BM7"/>
    <mergeCell ref="BN5:BN7"/>
    <mergeCell ref="BO5:BO7"/>
    <mergeCell ref="BP5:BP7"/>
    <mergeCell ref="BQ5:BQ7"/>
    <mergeCell ref="BR5:BR7"/>
    <mergeCell ref="BS5:BS7"/>
    <mergeCell ref="BT5:BT7"/>
    <mergeCell ref="BV5:BV7"/>
    <mergeCell ref="BW5:BW7"/>
    <mergeCell ref="BX5:BX7"/>
  </mergeCells>
  <conditionalFormatting sqref="G34">
    <cfRule type="cellIs" dxfId="41" priority="54" operator="between">
      <formula>-2</formula>
      <formula>2</formula>
    </cfRule>
  </conditionalFormatting>
  <conditionalFormatting sqref="G36">
    <cfRule type="cellIs" dxfId="40" priority="53" operator="between">
      <formula>-2</formula>
      <formula>2</formula>
    </cfRule>
  </conditionalFormatting>
  <conditionalFormatting sqref="L34">
    <cfRule type="cellIs" dxfId="39" priority="52" operator="between">
      <formula>-2</formula>
      <formula>2</formula>
    </cfRule>
  </conditionalFormatting>
  <conditionalFormatting sqref="L36">
    <cfRule type="cellIs" dxfId="38" priority="51" operator="between">
      <formula>-2</formula>
      <formula>2</formula>
    </cfRule>
  </conditionalFormatting>
  <conditionalFormatting sqref="Q34">
    <cfRule type="cellIs" dxfId="37" priority="50" operator="between">
      <formula>-2</formula>
      <formula>2</formula>
    </cfRule>
  </conditionalFormatting>
  <conditionalFormatting sqref="Q36">
    <cfRule type="cellIs" dxfId="36" priority="49" operator="between">
      <formula>-2</formula>
      <formula>2</formula>
    </cfRule>
  </conditionalFormatting>
  <conditionalFormatting sqref="V34">
    <cfRule type="cellIs" dxfId="35" priority="48" operator="between">
      <formula>-2</formula>
      <formula>2</formula>
    </cfRule>
  </conditionalFormatting>
  <conditionalFormatting sqref="V36">
    <cfRule type="cellIs" dxfId="34" priority="47" operator="between">
      <formula>-2</formula>
      <formula>2</formula>
    </cfRule>
  </conditionalFormatting>
  <conditionalFormatting sqref="AA34">
    <cfRule type="cellIs" dxfId="33" priority="46" operator="between">
      <formula>-2</formula>
      <formula>2</formula>
    </cfRule>
  </conditionalFormatting>
  <conditionalFormatting sqref="AA36">
    <cfRule type="cellIs" dxfId="32" priority="45" operator="between">
      <formula>-2</formula>
      <formula>2</formula>
    </cfRule>
  </conditionalFormatting>
  <conditionalFormatting sqref="AF34">
    <cfRule type="cellIs" dxfId="31" priority="44" operator="between">
      <formula>-2</formula>
      <formula>2</formula>
    </cfRule>
  </conditionalFormatting>
  <conditionalFormatting sqref="AF36">
    <cfRule type="cellIs" dxfId="30" priority="43" operator="between">
      <formula>-2</formula>
      <formula>2</formula>
    </cfRule>
  </conditionalFormatting>
  <conditionalFormatting sqref="AK34">
    <cfRule type="cellIs" dxfId="29" priority="42" operator="between">
      <formula>-2</formula>
      <formula>2</formula>
    </cfRule>
  </conditionalFormatting>
  <conditionalFormatting sqref="AK36">
    <cfRule type="cellIs" dxfId="28" priority="41" operator="between">
      <formula>-2</formula>
      <formula>2</formula>
    </cfRule>
  </conditionalFormatting>
  <conditionalFormatting sqref="AP34">
    <cfRule type="cellIs" dxfId="27" priority="40" operator="between">
      <formula>-2</formula>
      <formula>2</formula>
    </cfRule>
  </conditionalFormatting>
  <conditionalFormatting sqref="AP36">
    <cfRule type="cellIs" dxfId="26" priority="39" operator="between">
      <formula>-2</formula>
      <formula>2</formula>
    </cfRule>
  </conditionalFormatting>
  <conditionalFormatting sqref="AU34">
    <cfRule type="cellIs" dxfId="25" priority="38" operator="between">
      <formula>-2</formula>
      <formula>2</formula>
    </cfRule>
  </conditionalFormatting>
  <conditionalFormatting sqref="AU36">
    <cfRule type="cellIs" dxfId="24" priority="37" operator="between">
      <formula>-2</formula>
      <formula>2</formula>
    </cfRule>
  </conditionalFormatting>
  <conditionalFormatting sqref="AZ34">
    <cfRule type="cellIs" dxfId="23" priority="36" operator="between">
      <formula>-2</formula>
      <formula>2</formula>
    </cfRule>
  </conditionalFormatting>
  <conditionalFormatting sqref="AZ36">
    <cfRule type="cellIs" dxfId="22" priority="35" operator="between">
      <formula>-2</formula>
      <formula>2</formula>
    </cfRule>
  </conditionalFormatting>
  <conditionalFormatting sqref="BE34">
    <cfRule type="cellIs" dxfId="21" priority="34" operator="between">
      <formula>-2</formula>
      <formula>2</formula>
    </cfRule>
  </conditionalFormatting>
  <conditionalFormatting sqref="BE36">
    <cfRule type="cellIs" dxfId="20" priority="33" operator="between">
      <formula>-2</formula>
      <formula>2</formula>
    </cfRule>
  </conditionalFormatting>
  <conditionalFormatting sqref="BJ34">
    <cfRule type="cellIs" dxfId="19" priority="32" operator="between">
      <formula>-2</formula>
      <formula>2</formula>
    </cfRule>
  </conditionalFormatting>
  <conditionalFormatting sqref="BJ36">
    <cfRule type="cellIs" dxfId="18" priority="31" operator="between">
      <formula>-2</formula>
      <formula>2</formula>
    </cfRule>
  </conditionalFormatting>
  <conditionalFormatting sqref="L41">
    <cfRule type="cellIs" dxfId="17" priority="30" operator="between">
      <formula>-2</formula>
      <formula>2</formula>
    </cfRule>
  </conditionalFormatting>
  <conditionalFormatting sqref="L43">
    <cfRule type="cellIs" dxfId="16" priority="29" operator="between">
      <formula>-2</formula>
      <formula>2</formula>
    </cfRule>
  </conditionalFormatting>
  <conditionalFormatting sqref="V41">
    <cfRule type="cellIs" dxfId="15" priority="28" operator="between">
      <formula>-2</formula>
      <formula>2</formula>
    </cfRule>
  </conditionalFormatting>
  <conditionalFormatting sqref="V43">
    <cfRule type="cellIs" dxfId="14" priority="27" operator="between">
      <formula>-2</formula>
      <formula>2</formula>
    </cfRule>
  </conditionalFormatting>
  <conditionalFormatting sqref="AF41">
    <cfRule type="cellIs" dxfId="13" priority="26" operator="between">
      <formula>-2</formula>
      <formula>2</formula>
    </cfRule>
  </conditionalFormatting>
  <conditionalFormatting sqref="AF43">
    <cfRule type="cellIs" dxfId="12" priority="25" operator="between">
      <formula>-2</formula>
      <formula>2</formula>
    </cfRule>
  </conditionalFormatting>
  <conditionalFormatting sqref="AP41">
    <cfRule type="cellIs" dxfId="11" priority="24" operator="between">
      <formula>-2</formula>
      <formula>2</formula>
    </cfRule>
  </conditionalFormatting>
  <conditionalFormatting sqref="AP43">
    <cfRule type="cellIs" dxfId="10" priority="23" operator="between">
      <formula>-2</formula>
      <formula>2</formula>
    </cfRule>
  </conditionalFormatting>
  <conditionalFormatting sqref="AZ41">
    <cfRule type="cellIs" dxfId="9" priority="22" operator="between">
      <formula>-2</formula>
      <formula>2</formula>
    </cfRule>
  </conditionalFormatting>
  <conditionalFormatting sqref="AZ43">
    <cfRule type="cellIs" dxfId="8" priority="21" operator="between">
      <formula>-2</formula>
      <formula>2</formula>
    </cfRule>
  </conditionalFormatting>
  <conditionalFormatting sqref="BJ41">
    <cfRule type="cellIs" dxfId="7" priority="20" operator="between">
      <formula>-2</formula>
      <formula>2</formula>
    </cfRule>
  </conditionalFormatting>
  <conditionalFormatting sqref="BJ43">
    <cfRule type="cellIs" dxfId="6" priority="19" operator="between">
      <formula>-2</formula>
      <formula>2</formula>
    </cfRule>
  </conditionalFormatting>
  <conditionalFormatting sqref="BO34">
    <cfRule type="cellIs" dxfId="5" priority="6" operator="between">
      <formula>-2</formula>
      <formula>2</formula>
    </cfRule>
  </conditionalFormatting>
  <conditionalFormatting sqref="BO36">
    <cfRule type="cellIs" dxfId="4" priority="5" operator="between">
      <formula>-2</formula>
      <formula>2</formula>
    </cfRule>
  </conditionalFormatting>
  <conditionalFormatting sqref="BT34">
    <cfRule type="cellIs" dxfId="3" priority="4" operator="between">
      <formula>-2</formula>
      <formula>2</formula>
    </cfRule>
  </conditionalFormatting>
  <conditionalFormatting sqref="BT36">
    <cfRule type="cellIs" dxfId="2" priority="3" operator="between">
      <formula>-2</formula>
      <formula>2</formula>
    </cfRule>
  </conditionalFormatting>
  <conditionalFormatting sqref="BT41">
    <cfRule type="cellIs" dxfId="1" priority="2" operator="between">
      <formula>-2</formula>
      <formula>2</formula>
    </cfRule>
  </conditionalFormatting>
  <conditionalFormatting sqref="BT43">
    <cfRule type="cellIs" dxfId="0" priority="1" operator="between">
      <formula>-2</formula>
      <formula>2</formula>
    </cfRule>
  </conditionalFormatting>
  <pageMargins left="0.7" right="0.7" top="0.75" bottom="0.75" header="0.3" footer="0.3"/>
  <pageSetup scale="1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Post-Correction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Gabe Platt</dc:creator>
  <cp:lastModifiedBy>Gabe Platt</cp:lastModifiedBy>
  <cp:lastPrinted>2022-07-28T19:10:09Z</cp:lastPrinted>
  <dcterms:created xsi:type="dcterms:W3CDTF">2021-07-26T15:00:36Z</dcterms:created>
  <dcterms:modified xsi:type="dcterms:W3CDTF">2022-08-02T18:10:28Z</dcterms:modified>
</cp:coreProperties>
</file>