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PDF Folder - RRA/Live Excels/"/>
    </mc:Choice>
  </mc:AlternateContent>
  <xr:revisionPtr revIDLastSave="0" documentId="13_ncr:1_{194AF95F-F48A-45A6-8FAF-8E3610445EF9}" xr6:coauthVersionLast="47" xr6:coauthVersionMax="47" xr10:uidLastSave="{00000000-0000-0000-0000-000000000000}"/>
  <bookViews>
    <workbookView xWindow="-110" yWindow="-110" windowWidth="19420" windowHeight="10420" xr2:uid="{95BE35D4-E2DD-40AF-87C8-EA62E66789E8}"/>
  </bookViews>
  <sheets>
    <sheet name="PDI_6.1GA" sheetId="5" r:id="rId1"/>
    <sheet name="PDI_6.2CBRB" sheetId="2" r:id="rId2"/>
  </sheets>
  <externalReferences>
    <externalReference r:id="rId3"/>
  </externalReferences>
  <definedNames>
    <definedName name="listdata">'[1]4. Billing Det. for Def-Var'!$A$17:$A$23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J14" i="5"/>
  <c r="J13" i="5"/>
  <c r="J8" i="5"/>
  <c r="J11" i="5" l="1"/>
  <c r="J9" i="2"/>
  <c r="J9" i="5"/>
  <c r="J12" i="5"/>
  <c r="J10" i="5"/>
  <c r="I10" i="5"/>
  <c r="I11" i="5"/>
  <c r="J15" i="5" l="1"/>
  <c r="C13" i="2"/>
  <c r="D13" i="2"/>
  <c r="I9" i="2"/>
  <c r="I7" i="2"/>
  <c r="J7" i="2"/>
  <c r="I10" i="2"/>
  <c r="J10" i="2"/>
  <c r="I11" i="2"/>
  <c r="J11" i="2"/>
  <c r="I12" i="2"/>
  <c r="J12" i="2"/>
  <c r="I6" i="2"/>
  <c r="J6" i="2"/>
  <c r="H13" i="2"/>
  <c r="G13" i="2" l="1"/>
  <c r="F13" i="2"/>
  <c r="E13" i="2"/>
  <c r="I8" i="2"/>
  <c r="J8" i="2"/>
  <c r="J13" i="2" s="1"/>
  <c r="I13" i="2" l="1"/>
  <c r="K6" i="2" s="1"/>
  <c r="K7" i="2" l="1"/>
  <c r="K9" i="2"/>
  <c r="K10" i="2"/>
  <c r="K11" i="2"/>
  <c r="K12" i="2"/>
  <c r="K8" i="2"/>
  <c r="K13" i="2" l="1"/>
  <c r="I9" i="5" l="1"/>
  <c r="I13" i="5"/>
  <c r="I14" i="5"/>
  <c r="I12" i="5"/>
  <c r="I8" i="5" l="1"/>
  <c r="K12" i="5" s="1"/>
  <c r="K11" i="5" l="1"/>
  <c r="K8" i="5"/>
  <c r="K10" i="5"/>
  <c r="K9" i="5"/>
  <c r="K13" i="5"/>
  <c r="K14" i="5"/>
  <c r="I15" i="5"/>
  <c r="K15" i="5" l="1"/>
</calcChain>
</file>

<file path=xl/sharedStrings.xml><?xml version="1.0" encoding="utf-8"?>
<sst xmlns="http://schemas.openxmlformats.org/spreadsheetml/2006/main" count="76" uniqueCount="33">
  <si>
    <t>Total</t>
  </si>
  <si>
    <t>Default Rate Rider Recovery Period (in months)</t>
  </si>
  <si>
    <t>Proposed Rate Rider Recovery Period (in months)</t>
  </si>
  <si>
    <t>Total Metered Non-RPP 2020 Consumption excluding WMP</t>
  </si>
  <si>
    <t>Total Metered 2020 Consumption for Class A Customers that were Class A for the entire period GA balance accumulated</t>
  </si>
  <si>
    <t xml:space="preserve">Total Metered 2020 Consumption for Customers that Transitioned Between Class A and B during the period GA balance accumulated </t>
  </si>
  <si>
    <t>Non-RPP Metered Consumption for Current Class B Customers (Non-RPP Consumption excluding WMP, Class A and Transition Customers' Consumption)</t>
  </si>
  <si>
    <t>% of total kWh</t>
  </si>
  <si>
    <t>kWh</t>
  </si>
  <si>
    <t>kW</t>
  </si>
  <si>
    <t>RESIDENTIAL SERVICE CLASSIFICATION</t>
  </si>
  <si>
    <t>GENERAL SERVICE LESS THAN 50 KW SERVICE CLASSIFICATION</t>
  </si>
  <si>
    <t>GENERAL SERVICE 50 to 4,999 kW SERVICE CLASSIFICATION</t>
  </si>
  <si>
    <t>UNMETERED SCATTERED LOAD SERVICE CLASSIFICATION</t>
  </si>
  <si>
    <t>SENTINEL LIGHTING SERVICE CLASSIFICATION</t>
  </si>
  <si>
    <t>STREET LIGHTING SERVICE CLASSIFICATION</t>
  </si>
  <si>
    <t>Total Metered 2020 Consumption Minus WMP</t>
  </si>
  <si>
    <t>Total Metered 2020 Consumption for Full Year Class A Customers</t>
  </si>
  <si>
    <t>Total Metered 2020 Consumption for Transition Customers</t>
  </si>
  <si>
    <t>Metered Consumption for Current Class B Customers (Total Consumption LESS WMP, Class A and Transition Customers' Consumption)</t>
  </si>
  <si>
    <t>(Note 1)</t>
  </si>
  <si>
    <t>Note 2</t>
  </si>
  <si>
    <t>Note 3</t>
  </si>
  <si>
    <t>Note 1</t>
  </si>
  <si>
    <t>Note 1: 2020 demand and consumption per EB-2021-0050 Appendix E1</t>
  </si>
  <si>
    <t>LARGE USE SERVICE CLASSIFICATION</t>
  </si>
  <si>
    <t>Note 4</t>
  </si>
  <si>
    <t>Derivation of % of total kWh Allocator for the Global Adjustment RSVA balance to Current Class B Customers (Peterborough 2023 IRM Model Tab 6.1, Appendix F-1)</t>
  </si>
  <si>
    <t>Note 2:  2023 PDI IRM Model Tab 6 Class A Consumption Data Section 3b (2020 kwh)</t>
  </si>
  <si>
    <t>Note 3:  2023 PDI IRM Model Tab 6 Class A Consumption Data Section 3a for Customers that transitioned between Class A/B in 2020</t>
  </si>
  <si>
    <t>Note 4: Input to Appendix F-1 (2023 IRM Model for Peterborough Tab 6.1a)</t>
  </si>
  <si>
    <t>Derivation of % of total kWh Allocator for the WMS Sub-account CBR Class B balance to Current Class B Customers (Peterborough 2023 IRM Model Tab 6.2, Appendix F-1)</t>
  </si>
  <si>
    <t>Note 4: Input to Appendix F-1 (2023 IRM Model for Peterborough Tab 6.2a)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</si>
</sst>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1" fontId="6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4" xfId="0" applyFont="1" applyBorder="1"/>
    <xf numFmtId="0" fontId="0" fillId="0" borderId="4" xfId="0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Protection="1">
      <protection locked="0"/>
    </xf>
    <xf numFmtId="165" fontId="0" fillId="0" borderId="0" xfId="1" applyNumberFormat="1" applyFont="1" applyProtection="1"/>
    <xf numFmtId="0" fontId="2" fillId="0" borderId="5" xfId="0" applyFont="1" applyBorder="1"/>
    <xf numFmtId="164" fontId="0" fillId="0" borderId="5" xfId="0" applyNumberFormat="1" applyBorder="1"/>
    <xf numFmtId="0" fontId="0" fillId="0" borderId="5" xfId="0" applyBorder="1"/>
    <xf numFmtId="0" fontId="2" fillId="0" borderId="0" xfId="0" applyFont="1" applyBorder="1"/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Continuous" wrapText="1"/>
    </xf>
    <xf numFmtId="9" fontId="0" fillId="0" borderId="5" xfId="1" applyFont="1" applyBorder="1"/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Fill="1"/>
    <xf numFmtId="0" fontId="0" fillId="0" borderId="0" xfId="0" applyFill="1"/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Fill="1" applyProtection="1"/>
    <xf numFmtId="165" fontId="0" fillId="0" borderId="5" xfId="1" applyNumberFormat="1" applyFont="1" applyFill="1" applyBorder="1" applyProtection="1"/>
    <xf numFmtId="0" fontId="3" fillId="0" borderId="0" xfId="0" applyFont="1" applyAlignment="1">
      <alignment vertical="center"/>
    </xf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</cellXfs>
  <cellStyles count="4">
    <cellStyle name="Normal" xfId="0" builtinId="0"/>
    <cellStyle name="Normal 2" xfId="3" xr:uid="{D3DBDA8A-4544-4B7E-84EB-93B5AAA0063F}"/>
    <cellStyle name="Normal_Sheet7" xfId="2" xr:uid="{A94E91DB-8762-4875-BDC2-E7927FE7C4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ist%20Pric\EB-2022-0040_OPDC_PDI\Trial%20Run%20with%202022%20IRM\PDI_2022-IRM-Rate-Generator-Model_20210913-v1.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7">
          <cell r="A17" t="str">
            <v>RESIDENTIAL SERVICE CLASSIFICATION</v>
          </cell>
        </row>
        <row r="18">
          <cell r="A18" t="str">
            <v>GENERAL SERVICE LESS THAN 50 KW SERVICE CLASSIFICATION</v>
          </cell>
        </row>
        <row r="19">
          <cell r="A19" t="str">
            <v>GENERAL SERVICE 50 to 4,999 kW SERVICE CLASSIFICATION</v>
          </cell>
        </row>
        <row r="20">
          <cell r="A20" t="str">
            <v>LARGE USE SERVICE CLASSIFICATION</v>
          </cell>
        </row>
        <row r="21">
          <cell r="A21" t="str">
            <v>UNMETERED SCATTERED LOAD SERVICE CLASSIFICATION</v>
          </cell>
        </row>
        <row r="22">
          <cell r="A22" t="str">
            <v>SENTINEL LIGHTING SERVICE CLASSIFICATION</v>
          </cell>
        </row>
        <row r="23">
          <cell r="A23" t="str">
            <v>STREET LIGHTING SERVICE CLASSIFICATION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F358-D8CD-492F-A7F6-0A747BE1EC0A}">
  <dimension ref="A1:K22"/>
  <sheetViews>
    <sheetView tabSelected="1" workbookViewId="0">
      <selection activeCell="A21" sqref="A21"/>
    </sheetView>
  </sheetViews>
  <sheetFormatPr defaultColWidth="9.26953125" defaultRowHeight="14.5" x14ac:dyDescent="0.35"/>
  <cols>
    <col min="1" max="1" width="56" bestFit="1" customWidth="1"/>
    <col min="2" max="2" width="13.7265625" customWidth="1"/>
    <col min="3" max="3" width="26.453125" bestFit="1" customWidth="1"/>
    <col min="4" max="4" width="7.26953125" hidden="1" customWidth="1"/>
    <col min="5" max="5" width="29.26953125" customWidth="1"/>
    <col min="6" max="6" width="6.26953125" hidden="1" customWidth="1"/>
    <col min="7" max="7" width="31.7265625" customWidth="1"/>
    <col min="8" max="8" width="18.54296875" hidden="1" customWidth="1"/>
    <col min="9" max="9" width="41.7265625" customWidth="1"/>
    <col min="10" max="10" width="24.7265625" hidden="1" customWidth="1"/>
    <col min="11" max="11" width="18.54296875" customWidth="1"/>
  </cols>
  <sheetData>
    <row r="1" spans="1:11" ht="21" customHeight="1" x14ac:dyDescent="0.35">
      <c r="A1" s="21" t="s">
        <v>27</v>
      </c>
    </row>
    <row r="2" spans="1:11" ht="20" customHeight="1" x14ac:dyDescent="0.35">
      <c r="A2" s="35"/>
      <c r="B2" s="27"/>
      <c r="C2" s="27"/>
      <c r="D2" s="27"/>
      <c r="E2" s="27"/>
      <c r="F2" s="27"/>
      <c r="G2" s="27"/>
      <c r="H2" s="2"/>
      <c r="I2" s="36" t="s">
        <v>1</v>
      </c>
      <c r="J2" s="37"/>
      <c r="K2" s="3">
        <v>12</v>
      </c>
    </row>
    <row r="3" spans="1:11" ht="30" customHeight="1" x14ac:dyDescent="0.35">
      <c r="A3" s="25"/>
      <c r="B3" s="25"/>
      <c r="C3" s="25"/>
      <c r="D3" s="25"/>
      <c r="E3" s="25"/>
      <c r="F3" s="25"/>
      <c r="G3" s="25"/>
      <c r="H3" s="25"/>
      <c r="I3" s="38" t="s">
        <v>2</v>
      </c>
      <c r="J3" s="38"/>
      <c r="K3" s="4">
        <v>12</v>
      </c>
    </row>
    <row r="4" spans="1:11" s="5" customFormat="1" ht="66" customHeight="1" x14ac:dyDescent="0.35">
      <c r="B4" s="6"/>
      <c r="C4" s="26" t="s">
        <v>3</v>
      </c>
      <c r="D4" s="26"/>
      <c r="E4" s="26" t="s">
        <v>4</v>
      </c>
      <c r="F4" s="26"/>
      <c r="G4" s="26" t="s">
        <v>5</v>
      </c>
      <c r="H4" s="26"/>
      <c r="I4" s="26" t="s">
        <v>6</v>
      </c>
      <c r="J4" s="7"/>
      <c r="K4" s="30" t="s">
        <v>7</v>
      </c>
    </row>
    <row r="5" spans="1:11" s="5" customFormat="1" x14ac:dyDescent="0.35">
      <c r="B5" s="18"/>
      <c r="C5" s="19" t="s">
        <v>20</v>
      </c>
      <c r="D5" s="19"/>
      <c r="E5" s="19" t="s">
        <v>21</v>
      </c>
      <c r="F5" s="19"/>
      <c r="G5" s="19" t="s">
        <v>22</v>
      </c>
      <c r="H5" s="19"/>
      <c r="I5" s="19"/>
      <c r="J5" s="20"/>
      <c r="K5" s="31" t="s">
        <v>26</v>
      </c>
    </row>
    <row r="6" spans="1:11" s="1" customFormat="1" ht="15.75" customHeight="1" x14ac:dyDescent="0.35">
      <c r="C6" s="9" t="s">
        <v>8</v>
      </c>
      <c r="D6" s="9" t="s">
        <v>9</v>
      </c>
      <c r="E6" s="9" t="s">
        <v>8</v>
      </c>
      <c r="F6" s="9" t="s">
        <v>9</v>
      </c>
      <c r="G6" s="9" t="s">
        <v>8</v>
      </c>
      <c r="H6" s="9" t="s">
        <v>9</v>
      </c>
      <c r="I6" s="9" t="s">
        <v>8</v>
      </c>
      <c r="J6" s="9" t="s">
        <v>9</v>
      </c>
      <c r="K6" s="32"/>
    </row>
    <row r="7" spans="1:11" ht="15" customHeight="1" x14ac:dyDescent="0.35">
      <c r="K7" s="29"/>
    </row>
    <row r="8" spans="1:11" ht="15.75" customHeight="1" x14ac:dyDescent="0.35">
      <c r="A8" s="10" t="s">
        <v>10</v>
      </c>
      <c r="B8" s="11" t="s">
        <v>8</v>
      </c>
      <c r="C8" s="12">
        <v>4187154</v>
      </c>
      <c r="D8" s="12">
        <v>0</v>
      </c>
      <c r="E8" s="12"/>
      <c r="F8" s="12">
        <v>0</v>
      </c>
      <c r="G8" s="12">
        <v>0</v>
      </c>
      <c r="I8" s="12">
        <f t="shared" ref="I8:I14" si="0">ROUND((C8-E8-G8),0)</f>
        <v>4187154</v>
      </c>
      <c r="J8" s="12">
        <f t="shared" ref="J8:J14" si="1">(D8-F8-H8)</f>
        <v>0</v>
      </c>
      <c r="K8" s="33">
        <f>I8/SUM(I$8:I$14)</f>
        <v>1.7627147533394345E-2</v>
      </c>
    </row>
    <row r="9" spans="1:11" ht="15.75" customHeight="1" x14ac:dyDescent="0.35">
      <c r="A9" s="10" t="s">
        <v>11</v>
      </c>
      <c r="B9" s="11" t="s">
        <v>8</v>
      </c>
      <c r="C9" s="12">
        <v>14141917</v>
      </c>
      <c r="D9" s="12">
        <v>0</v>
      </c>
      <c r="E9" s="12"/>
      <c r="F9" s="12">
        <v>0</v>
      </c>
      <c r="G9" s="12">
        <v>0</v>
      </c>
      <c r="I9" s="12">
        <f t="shared" si="0"/>
        <v>14141917</v>
      </c>
      <c r="J9" s="12">
        <f t="shared" si="1"/>
        <v>0</v>
      </c>
      <c r="K9" s="33">
        <f t="shared" ref="K9:K14" si="2">I9/SUM(I$8:I$14)</f>
        <v>5.9534867206703534E-2</v>
      </c>
    </row>
    <row r="10" spans="1:11" ht="15.75" customHeight="1" x14ac:dyDescent="0.35">
      <c r="A10" s="10" t="s">
        <v>12</v>
      </c>
      <c r="B10" s="11" t="s">
        <v>8</v>
      </c>
      <c r="C10" s="12">
        <v>256173908</v>
      </c>
      <c r="D10" s="12">
        <v>611454</v>
      </c>
      <c r="E10" s="12">
        <v>22031297.16254</v>
      </c>
      <c r="F10" s="12">
        <v>0</v>
      </c>
      <c r="G10" s="12">
        <v>19731732</v>
      </c>
      <c r="H10">
        <v>46961.731008000002</v>
      </c>
      <c r="I10" s="12">
        <f t="shared" si="0"/>
        <v>214410879</v>
      </c>
      <c r="J10" s="12">
        <f t="shared" si="1"/>
        <v>564492.26899200003</v>
      </c>
      <c r="K10" s="33">
        <f t="shared" si="2"/>
        <v>0.90263033002792903</v>
      </c>
    </row>
    <row r="11" spans="1:11" ht="15.75" customHeight="1" x14ac:dyDescent="0.35">
      <c r="A11" s="10" t="s">
        <v>25</v>
      </c>
      <c r="B11" s="11" t="s">
        <v>8</v>
      </c>
      <c r="C11" s="12">
        <v>33895713</v>
      </c>
      <c r="D11" s="12">
        <v>65072</v>
      </c>
      <c r="E11" s="28">
        <v>30217094.638239499</v>
      </c>
      <c r="F11" s="28">
        <v>0</v>
      </c>
      <c r="G11" s="28">
        <v>3678618.3617604976</v>
      </c>
      <c r="H11">
        <v>7974.0378509329657</v>
      </c>
      <c r="I11" s="12">
        <f>ROUND((C11-E11-G11),0)</f>
        <v>0</v>
      </c>
      <c r="J11" s="12">
        <f t="shared" si="1"/>
        <v>57097.962149067032</v>
      </c>
      <c r="K11" s="33">
        <f t="shared" si="2"/>
        <v>0</v>
      </c>
    </row>
    <row r="12" spans="1:11" ht="15.75" customHeight="1" x14ac:dyDescent="0.35">
      <c r="A12" s="10" t="s">
        <v>13</v>
      </c>
      <c r="B12" s="11" t="s">
        <v>8</v>
      </c>
      <c r="C12" s="12">
        <v>2071178</v>
      </c>
      <c r="D12" s="12">
        <v>0</v>
      </c>
      <c r="E12" s="12"/>
      <c r="F12" s="12">
        <v>0</v>
      </c>
      <c r="G12" s="12">
        <v>0</v>
      </c>
      <c r="I12" s="12">
        <f t="shared" si="0"/>
        <v>2071178</v>
      </c>
      <c r="J12" s="12">
        <f t="shared" si="1"/>
        <v>0</v>
      </c>
      <c r="K12" s="33">
        <f t="shared" si="2"/>
        <v>8.7192781000939128E-3</v>
      </c>
    </row>
    <row r="13" spans="1:11" ht="15.75" customHeight="1" x14ac:dyDescent="0.35">
      <c r="A13" s="10" t="s">
        <v>14</v>
      </c>
      <c r="B13" s="11" t="s">
        <v>8</v>
      </c>
      <c r="C13" s="12">
        <v>194157</v>
      </c>
      <c r="D13" s="12">
        <v>505</v>
      </c>
      <c r="E13" s="12"/>
      <c r="F13" s="12">
        <v>0</v>
      </c>
      <c r="G13" s="12">
        <v>0</v>
      </c>
      <c r="I13" s="12">
        <f t="shared" si="0"/>
        <v>194157</v>
      </c>
      <c r="J13" s="12">
        <f t="shared" si="1"/>
        <v>505</v>
      </c>
      <c r="K13" s="33">
        <f t="shared" si="2"/>
        <v>8.1736522794271377E-4</v>
      </c>
    </row>
    <row r="14" spans="1:11" ht="15.75" customHeight="1" thickBot="1" x14ac:dyDescent="0.4">
      <c r="A14" s="10" t="s">
        <v>15</v>
      </c>
      <c r="B14" s="11" t="s">
        <v>8</v>
      </c>
      <c r="C14" s="12">
        <v>2534793</v>
      </c>
      <c r="D14" s="12">
        <v>7294</v>
      </c>
      <c r="E14" s="12"/>
      <c r="F14" s="12">
        <v>0</v>
      </c>
      <c r="G14" s="12">
        <v>0</v>
      </c>
      <c r="I14" s="12">
        <f t="shared" si="0"/>
        <v>2534793</v>
      </c>
      <c r="J14" s="12">
        <f t="shared" si="1"/>
        <v>7294</v>
      </c>
      <c r="K14" s="33">
        <f t="shared" si="2"/>
        <v>1.0671011903936481E-2</v>
      </c>
    </row>
    <row r="15" spans="1:11" x14ac:dyDescent="0.35">
      <c r="B15" s="15" t="s">
        <v>0</v>
      </c>
      <c r="C15" s="16">
        <v>313198820</v>
      </c>
      <c r="D15" s="16">
        <v>684325</v>
      </c>
      <c r="E15" s="16">
        <v>52248391.800779499</v>
      </c>
      <c r="F15" s="16">
        <v>0</v>
      </c>
      <c r="G15" s="16">
        <v>23410350.361760497</v>
      </c>
      <c r="H15" s="17">
        <f t="shared" ref="H15:K15" si="3">SUM(H8:H14)</f>
        <v>54935.76885893297</v>
      </c>
      <c r="I15" s="16">
        <f t="shared" si="3"/>
        <v>237540078</v>
      </c>
      <c r="J15" s="16">
        <f t="shared" si="3"/>
        <v>629389.23114106711</v>
      </c>
      <c r="K15" s="34">
        <f t="shared" si="3"/>
        <v>1</v>
      </c>
    </row>
    <row r="18" spans="1:1" x14ac:dyDescent="0.35">
      <c r="A18" t="s">
        <v>24</v>
      </c>
    </row>
    <row r="19" spans="1:1" x14ac:dyDescent="0.35">
      <c r="A19" t="s">
        <v>28</v>
      </c>
    </row>
    <row r="20" spans="1:1" x14ac:dyDescent="0.35">
      <c r="A20" t="s">
        <v>29</v>
      </c>
    </row>
    <row r="21" spans="1:1" x14ac:dyDescent="0.35">
      <c r="A21" t="s">
        <v>30</v>
      </c>
    </row>
    <row r="22" spans="1:1" s="29" customFormat="1" x14ac:dyDescent="0.35"/>
  </sheetData>
  <mergeCells count="2">
    <mergeCell ref="I2:J2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3CFDB-0BAF-4F9B-ABCB-D603197A4770}">
  <dimension ref="A1:K18"/>
  <sheetViews>
    <sheetView workbookViewId="0">
      <selection activeCell="A19" sqref="A19"/>
    </sheetView>
  </sheetViews>
  <sheetFormatPr defaultColWidth="9.26953125" defaultRowHeight="14.5" x14ac:dyDescent="0.35"/>
  <cols>
    <col min="1" max="1" width="56" bestFit="1" customWidth="1"/>
    <col min="2" max="2" width="14.7265625" customWidth="1"/>
    <col min="3" max="3" width="17.7265625" customWidth="1"/>
    <col min="4" max="4" width="11" customWidth="1"/>
    <col min="5" max="5" width="22" customWidth="1"/>
    <col min="6" max="6" width="14.54296875" customWidth="1"/>
    <col min="7" max="7" width="24.26953125" customWidth="1"/>
    <col min="8" max="8" width="18.54296875" customWidth="1"/>
    <col min="9" max="9" width="26.453125" customWidth="1"/>
    <col min="10" max="10" width="17.26953125" customWidth="1"/>
    <col min="11" max="11" width="18.54296875" customWidth="1"/>
  </cols>
  <sheetData>
    <row r="1" spans="1:11" x14ac:dyDescent="0.35">
      <c r="A1" s="21" t="s">
        <v>31</v>
      </c>
    </row>
    <row r="2" spans="1:11" s="5" customFormat="1" ht="63" customHeight="1" x14ac:dyDescent="0.35">
      <c r="B2" s="6"/>
      <c r="C2" s="39" t="s">
        <v>16</v>
      </c>
      <c r="D2" s="39"/>
      <c r="E2" s="39" t="s">
        <v>17</v>
      </c>
      <c r="F2" s="39"/>
      <c r="G2" s="39" t="s">
        <v>18</v>
      </c>
      <c r="H2" s="39"/>
      <c r="I2" s="39" t="s">
        <v>19</v>
      </c>
      <c r="J2" s="39"/>
      <c r="K2" s="8" t="s">
        <v>7</v>
      </c>
    </row>
    <row r="3" spans="1:11" s="5" customFormat="1" x14ac:dyDescent="0.35">
      <c r="B3" s="18"/>
      <c r="C3" s="23" t="s">
        <v>23</v>
      </c>
      <c r="D3" s="23"/>
      <c r="E3" s="23" t="s">
        <v>21</v>
      </c>
      <c r="F3" s="23"/>
      <c r="G3" s="23" t="s">
        <v>22</v>
      </c>
      <c r="H3" s="23"/>
      <c r="I3" s="19"/>
      <c r="J3" s="19"/>
      <c r="K3" s="22" t="s">
        <v>26</v>
      </c>
    </row>
    <row r="4" spans="1:11" s="1" customFormat="1" x14ac:dyDescent="0.35">
      <c r="C4" s="9" t="s">
        <v>8</v>
      </c>
      <c r="D4" s="9" t="s">
        <v>9</v>
      </c>
      <c r="E4" s="9" t="s">
        <v>8</v>
      </c>
      <c r="F4" s="9" t="s">
        <v>9</v>
      </c>
      <c r="G4" s="9" t="s">
        <v>8</v>
      </c>
      <c r="H4" s="9" t="s">
        <v>9</v>
      </c>
      <c r="I4" s="9" t="s">
        <v>8</v>
      </c>
      <c r="J4" s="9" t="s">
        <v>9</v>
      </c>
    </row>
    <row r="6" spans="1:11" ht="15.75" customHeight="1" x14ac:dyDescent="0.35">
      <c r="A6" s="10" t="s">
        <v>10</v>
      </c>
      <c r="B6" s="11" t="s">
        <v>8</v>
      </c>
      <c r="C6" s="12">
        <v>303804719</v>
      </c>
      <c r="D6" s="12">
        <v>0</v>
      </c>
      <c r="E6" s="13">
        <v>0</v>
      </c>
      <c r="F6" s="12">
        <v>0</v>
      </c>
      <c r="G6" s="13">
        <v>0</v>
      </c>
      <c r="H6" s="12">
        <v>0</v>
      </c>
      <c r="I6" s="12">
        <f>ROUND(C6-E6-G6,0)</f>
        <v>303804719</v>
      </c>
      <c r="J6" s="12">
        <f>D6-F6-H6</f>
        <v>0</v>
      </c>
      <c r="K6" s="14">
        <f>I6/I$13</f>
        <v>0.44984361972894743</v>
      </c>
    </row>
    <row r="7" spans="1:11" ht="15.75" customHeight="1" x14ac:dyDescent="0.35">
      <c r="A7" s="10" t="s">
        <v>11</v>
      </c>
      <c r="B7" s="11" t="s">
        <v>8</v>
      </c>
      <c r="C7" s="12">
        <v>101517554</v>
      </c>
      <c r="D7" s="12">
        <v>0</v>
      </c>
      <c r="E7" s="13">
        <v>0</v>
      </c>
      <c r="F7" s="12">
        <v>0</v>
      </c>
      <c r="G7" s="13">
        <v>0</v>
      </c>
      <c r="H7" s="12">
        <v>0</v>
      </c>
      <c r="I7" s="12">
        <f t="shared" ref="I7:I12" si="0">ROUND(C7-E7-G7,0)</f>
        <v>101517554</v>
      </c>
      <c r="J7" s="12">
        <f t="shared" ref="J7:J12" si="1">D7-F7-H7</f>
        <v>0</v>
      </c>
      <c r="K7" s="14">
        <f t="shared" ref="K7:K12" si="2">I7/I$13</f>
        <v>0.15031703295362206</v>
      </c>
    </row>
    <row r="8" spans="1:11" ht="15.75" customHeight="1" x14ac:dyDescent="0.35">
      <c r="A8" s="10" t="s">
        <v>12</v>
      </c>
      <c r="B8" s="11" t="s">
        <v>9</v>
      </c>
      <c r="C8" s="12">
        <v>306524310</v>
      </c>
      <c r="D8" s="12">
        <v>743848</v>
      </c>
      <c r="E8" s="13">
        <v>22031297.16254</v>
      </c>
      <c r="F8" s="12">
        <v>54810.667271999999</v>
      </c>
      <c r="G8" s="13">
        <v>19731732</v>
      </c>
      <c r="H8" s="12">
        <v>46961.731008000002</v>
      </c>
      <c r="I8" s="12">
        <f t="shared" si="0"/>
        <v>264761281</v>
      </c>
      <c r="J8" s="12">
        <f t="shared" si="1"/>
        <v>642075.60172000004</v>
      </c>
      <c r="K8" s="14">
        <f t="shared" si="2"/>
        <v>0.39203200464148485</v>
      </c>
    </row>
    <row r="9" spans="1:11" ht="15.75" customHeight="1" x14ac:dyDescent="0.35">
      <c r="A9" s="10" t="s">
        <v>25</v>
      </c>
      <c r="B9" s="11" t="s">
        <v>8</v>
      </c>
      <c r="C9" s="12">
        <v>33895713</v>
      </c>
      <c r="D9" s="12">
        <v>65072</v>
      </c>
      <c r="E9" s="13">
        <v>30217094.638239503</v>
      </c>
      <c r="F9" s="12">
        <v>57097.962149067032</v>
      </c>
      <c r="G9" s="13">
        <v>3678618.3617604976</v>
      </c>
      <c r="H9" s="12">
        <v>7974.0378509329657</v>
      </c>
      <c r="I9" s="12">
        <f t="shared" si="0"/>
        <v>0</v>
      </c>
      <c r="J9" s="12">
        <f>D9-F9-H9</f>
        <v>0</v>
      </c>
      <c r="K9" s="14">
        <f t="shared" si="2"/>
        <v>0</v>
      </c>
    </row>
    <row r="10" spans="1:11" ht="15.75" customHeight="1" x14ac:dyDescent="0.35">
      <c r="A10" s="10" t="s">
        <v>13</v>
      </c>
      <c r="B10" s="11" t="s">
        <v>9</v>
      </c>
      <c r="C10" s="12">
        <v>2207625</v>
      </c>
      <c r="D10" s="12">
        <v>0</v>
      </c>
      <c r="E10" s="13">
        <v>0</v>
      </c>
      <c r="F10" s="12">
        <v>0</v>
      </c>
      <c r="G10" s="13">
        <v>0</v>
      </c>
      <c r="H10" s="12">
        <v>0</v>
      </c>
      <c r="I10" s="12">
        <f t="shared" si="0"/>
        <v>2207625</v>
      </c>
      <c r="J10" s="12">
        <f t="shared" si="1"/>
        <v>0</v>
      </c>
      <c r="K10" s="14">
        <f t="shared" si="2"/>
        <v>3.268830136256434E-3</v>
      </c>
    </row>
    <row r="11" spans="1:11" ht="15.75" customHeight="1" x14ac:dyDescent="0.35">
      <c r="A11" s="10" t="s">
        <v>14</v>
      </c>
      <c r="B11" s="11" t="s">
        <v>9</v>
      </c>
      <c r="C11" s="12">
        <v>530320</v>
      </c>
      <c r="D11" s="12">
        <v>1400</v>
      </c>
      <c r="E11" s="13">
        <v>0</v>
      </c>
      <c r="F11" s="12">
        <v>0</v>
      </c>
      <c r="G11" s="13">
        <v>0</v>
      </c>
      <c r="H11" s="12">
        <v>0</v>
      </c>
      <c r="I11" s="12">
        <f t="shared" si="0"/>
        <v>530320</v>
      </c>
      <c r="J11" s="12">
        <f t="shared" si="1"/>
        <v>1400</v>
      </c>
      <c r="K11" s="14">
        <f t="shared" si="2"/>
        <v>7.8524477565687656E-4</v>
      </c>
    </row>
    <row r="12" spans="1:11" ht="15.75" customHeight="1" thickBot="1" x14ac:dyDescent="0.4">
      <c r="A12" s="10" t="s">
        <v>15</v>
      </c>
      <c r="B12" s="11" t="s">
        <v>9</v>
      </c>
      <c r="C12" s="12">
        <v>2534793</v>
      </c>
      <c r="D12" s="12">
        <v>7294</v>
      </c>
      <c r="E12" s="13">
        <v>0</v>
      </c>
      <c r="F12" s="12">
        <v>0</v>
      </c>
      <c r="G12" s="13">
        <v>0</v>
      </c>
      <c r="H12" s="12">
        <v>0</v>
      </c>
      <c r="I12" s="12">
        <f t="shared" si="0"/>
        <v>2534793</v>
      </c>
      <c r="J12" s="12">
        <f t="shared" si="1"/>
        <v>7294</v>
      </c>
      <c r="K12" s="14">
        <f t="shared" si="2"/>
        <v>3.753267764032322E-3</v>
      </c>
    </row>
    <row r="13" spans="1:11" x14ac:dyDescent="0.35">
      <c r="B13" s="15" t="s">
        <v>0</v>
      </c>
      <c r="C13" s="16">
        <f t="shared" ref="C13:H13" si="3">SUM(C6:C12)</f>
        <v>751015034</v>
      </c>
      <c r="D13" s="16">
        <f t="shared" si="3"/>
        <v>817614</v>
      </c>
      <c r="E13" s="16">
        <f t="shared" si="3"/>
        <v>52248391.800779507</v>
      </c>
      <c r="F13" s="16">
        <f t="shared" si="3"/>
        <v>111908.62942106703</v>
      </c>
      <c r="G13" s="16">
        <f t="shared" si="3"/>
        <v>23410350.361760497</v>
      </c>
      <c r="H13" s="16">
        <f t="shared" si="3"/>
        <v>54935.76885893297</v>
      </c>
      <c r="I13" s="16">
        <f>SUM(I6:I12)</f>
        <v>675356292</v>
      </c>
      <c r="J13" s="16">
        <f>SUM(J6:J12)</f>
        <v>650769.60172000004</v>
      </c>
      <c r="K13" s="24">
        <f>SUM(K6:K12)</f>
        <v>0.99999999999999989</v>
      </c>
    </row>
    <row r="14" spans="1:11" x14ac:dyDescent="0.35">
      <c r="E14" s="12"/>
      <c r="F14" s="12"/>
      <c r="G14" s="12"/>
    </row>
    <row r="15" spans="1:11" x14ac:dyDescent="0.35">
      <c r="A15" t="s">
        <v>24</v>
      </c>
    </row>
    <row r="16" spans="1:11" x14ac:dyDescent="0.35">
      <c r="A16" t="s">
        <v>28</v>
      </c>
    </row>
    <row r="17" spans="1:1" x14ac:dyDescent="0.35">
      <c r="A17" t="s">
        <v>29</v>
      </c>
    </row>
    <row r="18" spans="1:1" x14ac:dyDescent="0.35">
      <c r="A18" t="s">
        <v>32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4" ma:contentTypeDescription="Create a new document." ma:contentTypeScope="" ma:versionID="47e458ee8ae073f21608b0752d5aca9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5004bf5cb76c40fbcbc3a7d3f384b2f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l_x0020_Review xmlns="7e651a3a-8d05-4ee0-9344-b668032e30e0">true</Legal_x0020_Review>
    <WitnessApproved xmlns="7e651a3a-8d05-4ee0-9344-b668032e30e0">false</WitnessApproved>
    <RA_x0020_Director_x0020_Approved xmlns="7e651a3a-8d05-4ee0-9344-b668032e30e0">true</RA_x0020_Director_x0020_Approved>
    <Applicant xmlns="7e651a3a-8d05-4ee0-9344-b668032e30e0">Hydro One Networks Inc. - HONI</Applicant>
    <DocumentType xmlns="7e651a3a-8d05-4ee0-9344-b668032e30e0">Prefiled Evidence</DocumentType>
    <Strategic xmlns="7e651a3a-8d05-4ee0-9344-b668032e30e0">false</Strategic>
    <RAApproved xmlns="7e651a3a-8d05-4ee0-9344-b668032e30e0">false</RAApproved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 xsi:nil="true"/>
    <Author0 xmlns="7e651a3a-8d05-4ee0-9344-b668032e30e0">
      <UserInfo>
        <DisplayName/>
        <AccountId xsi:nil="true"/>
        <AccountType/>
      </UserInfo>
    </Author0>
    <CaseNumber_x002f_DocketNumber xmlns="7e651a3a-8d05-4ee0-9344-b668032e30e0">EB-2022-0040</CaseNumber_x002f_DocketNumber>
    <TaxCatchAll xmlns="1f5e108a-442b-424d-88d6-fdac133e65d6" xsi:nil="true"/>
    <IssueDate xmlns="7e651a3a-8d05-4ee0-9344-b668032e30e0">2022-08-03T04:00:00+00:00</IssueDate>
    <Docket xmlns="7e651a3a-8d05-4ee0-9344-b668032e30e0" xsi:nil="true"/>
    <Applicant0 xmlns="7e651a3a-8d05-4ee0-9344-b668032e30e0">Hydro One Networks Inc. - HONI</Applicant0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/>
        <AccountId xsi:nil="true"/>
        <AccountType/>
      </UserInfo>
    </Witness_x0020_Internal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5FDF9216-B1D5-44A1-A4F6-72DB9DFD3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84EA8-A0C6-4B91-9093-AB906BF78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AECB5C-1685-4DEC-B667-71728D716DA3}">
  <ds:schemaRefs>
    <ds:schemaRef ds:uri="http://purl.org/dc/elements/1.1/"/>
    <ds:schemaRef ds:uri="7e651a3a-8d05-4ee0-9344-b668032e30e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1f5e108a-442b-424d-88d6-fdac133e65d6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PDI_6.1GA</vt:lpstr>
      <vt:lpstr>PDI_6.2CBRB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MOLINA Carla</cp:lastModifiedBy>
  <dcterms:created xsi:type="dcterms:W3CDTF">2022-07-15T16:08:34Z</dcterms:created>
  <dcterms:modified xsi:type="dcterms:W3CDTF">2022-08-03T15:55:49Z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